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349F5F9-63D9-4057-896B-270C3FDA4477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UCIRanking!$HQ$40:$HT$58</definedName>
  </definedNames>
  <calcPr calcId="191029"/>
  <fileRecoveryPr repairLoad="1"/>
</workbook>
</file>

<file path=xl/calcChain.xml><?xml version="1.0" encoding="utf-8"?>
<calcChain xmlns="http://schemas.openxmlformats.org/spreadsheetml/2006/main">
  <c r="N4367" i="8" l="1"/>
  <c r="N4372" i="8"/>
  <c r="N4311" i="8"/>
  <c r="N4414" i="8"/>
  <c r="N4333" i="8"/>
  <c r="N4364" i="8"/>
  <c r="N4322" i="8"/>
  <c r="N4425" i="8"/>
  <c r="N4397" i="8"/>
  <c r="N4386" i="8"/>
  <c r="N4310" i="8"/>
  <c r="N4331" i="8"/>
  <c r="N4300" i="8"/>
  <c r="N4303" i="8"/>
  <c r="N4343" i="8"/>
  <c r="N4422" i="8"/>
  <c r="N4319" i="8"/>
  <c r="N4335" i="8"/>
  <c r="N4350" i="8"/>
  <c r="N4375" i="8"/>
  <c r="N4312" i="8"/>
  <c r="N4299" i="8"/>
  <c r="N4398" i="8"/>
  <c r="N4373" i="8"/>
  <c r="N4415" i="8"/>
  <c r="N4419" i="8"/>
  <c r="N4323" i="8"/>
  <c r="N4402" i="8"/>
  <c r="N4383" i="8"/>
  <c r="N4388" i="8"/>
  <c r="N4403" i="8"/>
  <c r="N4417" i="8"/>
  <c r="N4340" i="8"/>
  <c r="N4349" i="8"/>
  <c r="N4366" i="8"/>
  <c r="N4336" i="8"/>
  <c r="N4413" i="8"/>
  <c r="N4355" i="8"/>
  <c r="N4321" i="8"/>
  <c r="N4316" i="8"/>
  <c r="N4318" i="8"/>
  <c r="N4358" i="8"/>
  <c r="N4407" i="8"/>
  <c r="N4314" i="8"/>
  <c r="N4341" i="8"/>
  <c r="N4308" i="8"/>
  <c r="N4328" i="8"/>
  <c r="N4387" i="8"/>
  <c r="N4416" i="8"/>
  <c r="N4401" i="8"/>
  <c r="N4363" i="8"/>
  <c r="N4423" i="8"/>
  <c r="N4365" i="8"/>
  <c r="N4361" i="8"/>
  <c r="N4384" i="8"/>
  <c r="N4298" i="8"/>
  <c r="N4307" i="8"/>
  <c r="N4344" i="8"/>
  <c r="N4399" i="8"/>
  <c r="N4405" i="8"/>
  <c r="N4327" i="8"/>
  <c r="N4394" i="8"/>
  <c r="N4380" i="8"/>
  <c r="N4400" i="8"/>
  <c r="N4371" i="8"/>
  <c r="N4410" i="8"/>
  <c r="N4392" i="8"/>
  <c r="N4329" i="8"/>
  <c r="N4302" i="8"/>
  <c r="N4339" i="8"/>
  <c r="N4376" i="8"/>
  <c r="N4313" i="8"/>
  <c r="N4412" i="8"/>
  <c r="N4356" i="8"/>
  <c r="N4424" i="8"/>
  <c r="N4352" i="8"/>
  <c r="N4421" i="8"/>
  <c r="N4420" i="8"/>
  <c r="N4396" i="8"/>
  <c r="N4408" i="8"/>
  <c r="N4317" i="8"/>
  <c r="N4338" i="8"/>
  <c r="N4379" i="8"/>
  <c r="N4315" i="8"/>
  <c r="N4354" i="8"/>
  <c r="N4409" i="8"/>
  <c r="N4309" i="8"/>
  <c r="N4404" i="8"/>
  <c r="N4337" i="8"/>
  <c r="N4304" i="8"/>
  <c r="N4305" i="8"/>
  <c r="N4393" i="8"/>
  <c r="N4362" i="8"/>
  <c r="N4324" i="8"/>
  <c r="N4345" i="8"/>
  <c r="N4389" i="8"/>
  <c r="N4382" i="8"/>
  <c r="N4301" i="8"/>
  <c r="N4357" i="8"/>
  <c r="N4306" i="8"/>
  <c r="N4377" i="8"/>
  <c r="N4395" i="8"/>
  <c r="N4385" i="8"/>
  <c r="N4391" i="8"/>
  <c r="N4378" i="8"/>
  <c r="N4332" i="8"/>
  <c r="N4411" i="8"/>
  <c r="N4351" i="8"/>
  <c r="N4320" i="8"/>
  <c r="N4325" i="8"/>
  <c r="N4370" i="8"/>
  <c r="N4353" i="8"/>
  <c r="N4330" i="8"/>
  <c r="N4346" i="8"/>
  <c r="N4390" i="8"/>
  <c r="N4360" i="8"/>
  <c r="N4418" i="8"/>
  <c r="N4381" i="8"/>
  <c r="N4369" i="8"/>
  <c r="N4326" i="8"/>
  <c r="N4374" i="8"/>
  <c r="N4347" i="8"/>
  <c r="N4348" i="8"/>
  <c r="N4359" i="8"/>
  <c r="N4342" i="8"/>
  <c r="N4334" i="8"/>
  <c r="N4368" i="8"/>
  <c r="N4406" i="8"/>
  <c r="G622" i="11" l="1"/>
  <c r="H1000" i="15" l="1"/>
  <c r="H998" i="15"/>
  <c r="H995" i="15"/>
  <c r="H993" i="15"/>
  <c r="H990" i="15"/>
  <c r="H988" i="15"/>
  <c r="H985" i="15"/>
  <c r="H983" i="15"/>
  <c r="F1765" i="1" l="1"/>
  <c r="F1745" i="1"/>
  <c r="F1776" i="1"/>
  <c r="F1832" i="1"/>
  <c r="F1973" i="1"/>
  <c r="F1869" i="1"/>
  <c r="F1950" i="1"/>
  <c r="F1801" i="1"/>
  <c r="F1713" i="1"/>
  <c r="F1927" i="1"/>
  <c r="F1943" i="1"/>
  <c r="F1754" i="1"/>
  <c r="F1978" i="1"/>
  <c r="F1823" i="1"/>
  <c r="F1955" i="1"/>
  <c r="F1753" i="1"/>
  <c r="F1760" i="1"/>
  <c r="F1733" i="1"/>
  <c r="F1997" i="1"/>
  <c r="F1979" i="1"/>
  <c r="F1791" i="1"/>
  <c r="F1930" i="1"/>
  <c r="F1732" i="1"/>
  <c r="F1935" i="1"/>
  <c r="F1982" i="1"/>
  <c r="F2004" i="1"/>
  <c r="G1000" i="15" l="1"/>
  <c r="G998" i="15"/>
  <c r="G995" i="15"/>
  <c r="G993" i="15"/>
  <c r="G990" i="15"/>
  <c r="G988" i="15"/>
  <c r="G985" i="15"/>
  <c r="G983" i="15"/>
  <c r="N3979" i="8"/>
  <c r="N3998" i="8"/>
  <c r="N3954" i="8"/>
  <c r="N3993" i="8"/>
  <c r="N3919" i="8"/>
  <c r="N3938" i="8"/>
  <c r="N3922" i="8"/>
  <c r="N4013" i="8"/>
  <c r="N3986" i="8"/>
  <c r="N4015" i="8"/>
  <c r="N3916" i="8"/>
  <c r="N3935" i="8"/>
  <c r="N3903" i="8"/>
  <c r="N3900" i="8"/>
  <c r="N3923" i="8"/>
  <c r="N4009" i="8"/>
  <c r="N3907" i="8"/>
  <c r="N3929" i="8"/>
  <c r="N3944" i="8"/>
  <c r="N3977" i="8"/>
  <c r="N3908" i="8"/>
  <c r="N3899" i="8"/>
  <c r="N4004" i="8"/>
  <c r="N3967" i="8"/>
  <c r="N3991" i="8"/>
  <c r="N4023" i="8"/>
  <c r="N3934" i="8"/>
  <c r="N4007" i="8"/>
  <c r="N3961" i="8"/>
  <c r="N3950" i="8"/>
  <c r="N4006" i="8"/>
  <c r="N4019" i="8"/>
  <c r="N3945" i="8"/>
  <c r="N3941" i="8"/>
  <c r="N3999" i="8"/>
  <c r="N3940" i="8"/>
  <c r="N3974" i="8"/>
  <c r="N3949" i="8"/>
  <c r="N3933" i="8"/>
  <c r="N3920" i="8"/>
  <c r="N3932" i="8"/>
  <c r="N3959" i="8"/>
  <c r="N3971" i="8"/>
  <c r="N3918" i="8"/>
  <c r="N3927" i="8"/>
  <c r="N3906" i="8"/>
  <c r="N3931" i="8"/>
  <c r="N4001" i="8"/>
  <c r="N4003" i="8"/>
  <c r="N4022" i="8"/>
  <c r="N3924" i="8"/>
  <c r="N4016" i="8"/>
  <c r="N3948" i="8"/>
  <c r="N3943" i="8"/>
  <c r="N3975" i="8"/>
  <c r="N3897" i="8"/>
  <c r="N3910" i="8"/>
  <c r="N3942" i="8"/>
  <c r="N3970" i="8"/>
  <c r="N3960" i="8"/>
  <c r="N3921" i="8"/>
  <c r="N3953" i="8"/>
  <c r="N4014" i="8"/>
  <c r="N3969" i="8"/>
  <c r="N3976" i="8"/>
  <c r="N4021" i="8"/>
  <c r="N4017" i="8"/>
  <c r="N3928" i="8"/>
  <c r="N3901" i="8"/>
  <c r="N3911" i="8"/>
  <c r="N3980" i="8"/>
  <c r="N3930" i="8"/>
  <c r="N3964" i="8"/>
  <c r="N3946" i="8"/>
  <c r="N3968" i="8"/>
  <c r="N3915" i="8"/>
  <c r="N4008" i="8"/>
  <c r="N3994" i="8"/>
  <c r="N3984" i="8"/>
  <c r="N3978" i="8"/>
  <c r="N3913" i="8"/>
  <c r="N3912" i="8"/>
  <c r="N3963" i="8"/>
  <c r="N3898" i="8"/>
  <c r="N4005" i="8"/>
  <c r="N3985" i="8"/>
  <c r="N3904" i="8"/>
  <c r="N4002" i="8"/>
  <c r="N3939" i="8"/>
  <c r="N3902" i="8"/>
  <c r="N3925" i="8"/>
  <c r="N3988" i="8"/>
  <c r="N3992" i="8"/>
  <c r="N3958" i="8"/>
  <c r="N3982" i="8"/>
  <c r="N3989" i="8"/>
  <c r="N4000" i="8"/>
  <c r="N3896" i="8"/>
  <c r="N3972" i="8"/>
  <c r="N3909" i="8"/>
  <c r="N3956" i="8"/>
  <c r="N3966" i="8"/>
  <c r="N3981" i="8"/>
  <c r="N4018" i="8"/>
  <c r="N4011" i="8"/>
  <c r="N3917" i="8"/>
  <c r="N3995" i="8"/>
  <c r="N3965" i="8"/>
  <c r="N3905" i="8"/>
  <c r="N3952" i="8"/>
  <c r="N4012" i="8"/>
  <c r="N3957" i="8"/>
  <c r="N3926" i="8"/>
  <c r="N3951" i="8"/>
  <c r="N3973" i="8"/>
  <c r="N3936" i="8"/>
  <c r="N3983" i="8"/>
  <c r="N4020" i="8"/>
  <c r="N3987" i="8"/>
  <c r="N3914" i="8"/>
  <c r="N3997" i="8"/>
  <c r="N3947" i="8"/>
  <c r="N3937" i="8"/>
  <c r="N4010" i="8"/>
  <c r="N3962" i="8"/>
  <c r="N3955" i="8"/>
  <c r="N3990" i="8"/>
  <c r="N3996" i="8"/>
  <c r="N4078" i="8" l="1"/>
  <c r="N4135" i="8"/>
  <c r="N4066" i="8"/>
  <c r="N4157" i="8"/>
  <c r="N4054" i="8"/>
  <c r="N4089" i="8"/>
  <c r="N4075" i="8"/>
  <c r="N4147" i="8"/>
  <c r="N4145" i="8"/>
  <c r="N4096" i="8"/>
  <c r="N4031" i="8"/>
  <c r="N4103" i="8"/>
  <c r="N4048" i="8"/>
  <c r="N4036" i="8"/>
  <c r="N4060" i="8"/>
  <c r="N4156" i="8"/>
  <c r="N4041" i="8"/>
  <c r="N4080" i="8"/>
  <c r="N4069" i="8"/>
  <c r="N4100" i="8"/>
  <c r="N4050" i="8"/>
  <c r="N4033" i="8"/>
  <c r="N4130" i="8"/>
  <c r="N4115" i="8"/>
  <c r="N4127" i="8"/>
  <c r="N4148" i="8"/>
  <c r="N4065" i="8"/>
  <c r="N4149" i="8"/>
  <c r="N4090" i="8"/>
  <c r="N4102" i="8"/>
  <c r="N4155" i="8"/>
  <c r="N4144" i="8"/>
  <c r="N4051" i="8"/>
  <c r="N4067" i="8"/>
  <c r="N4128" i="8"/>
  <c r="N4082" i="8"/>
  <c r="N4131" i="8"/>
  <c r="N4084" i="8"/>
  <c r="N4073" i="8"/>
  <c r="N4037" i="8"/>
  <c r="N4059" i="8"/>
  <c r="N4094" i="8"/>
  <c r="N4108" i="8"/>
  <c r="N4058" i="8"/>
  <c r="N4068" i="8"/>
  <c r="N4049" i="8"/>
  <c r="N4064" i="8"/>
  <c r="N4111" i="8"/>
  <c r="N4154" i="8"/>
  <c r="N4139" i="8"/>
  <c r="N4098" i="8"/>
  <c r="N4153" i="8"/>
  <c r="N4101" i="8"/>
  <c r="N4076" i="8"/>
  <c r="N4134" i="8"/>
  <c r="N4034" i="8"/>
  <c r="N4062" i="8"/>
  <c r="N4086" i="8"/>
  <c r="N4132" i="8"/>
  <c r="N4118" i="8"/>
  <c r="N4052" i="8"/>
  <c r="N4122" i="8"/>
  <c r="N4092" i="8"/>
  <c r="N4093" i="8"/>
  <c r="N4152" i="8"/>
  <c r="N4137" i="8"/>
  <c r="N4146" i="8"/>
  <c r="N4042" i="8"/>
  <c r="N4039" i="8"/>
  <c r="N4057" i="8"/>
  <c r="N4110" i="8"/>
  <c r="N4071" i="8"/>
  <c r="N4114" i="8"/>
  <c r="N4126" i="8"/>
  <c r="N4151" i="8"/>
  <c r="N4043" i="8"/>
  <c r="N4117" i="8"/>
  <c r="N4143" i="8"/>
  <c r="N4121" i="8"/>
  <c r="N4140" i="8"/>
  <c r="N4055" i="8"/>
  <c r="N4053" i="8"/>
  <c r="N4088" i="8"/>
  <c r="N4047" i="8"/>
  <c r="N4095" i="8"/>
  <c r="N4124" i="8"/>
  <c r="N4038" i="8"/>
  <c r="N4113" i="8"/>
  <c r="N4063" i="8"/>
  <c r="N4032" i="8"/>
  <c r="N4074" i="8"/>
  <c r="N4123" i="8"/>
  <c r="N4106" i="8"/>
  <c r="N4119" i="8"/>
  <c r="N4099" i="8"/>
  <c r="N4112" i="8"/>
  <c r="N4120" i="8"/>
  <c r="N4044" i="8"/>
  <c r="N4072" i="8"/>
  <c r="N4046" i="8"/>
  <c r="N4109" i="8"/>
  <c r="N4150" i="8"/>
  <c r="N4141" i="8"/>
  <c r="N4129" i="8"/>
  <c r="N4091" i="8"/>
  <c r="N4030" i="8"/>
  <c r="N4138" i="8"/>
  <c r="N4087" i="8"/>
  <c r="N4035" i="8"/>
  <c r="N4070" i="8"/>
  <c r="N4107" i="8"/>
  <c r="N4040" i="8"/>
  <c r="N4056" i="8"/>
  <c r="N4077" i="8"/>
  <c r="N4097" i="8"/>
  <c r="N4081" i="8"/>
  <c r="N4142" i="8"/>
  <c r="N4083" i="8"/>
  <c r="N4125" i="8"/>
  <c r="N4045" i="8"/>
  <c r="N4133" i="8"/>
  <c r="N4104" i="8"/>
  <c r="N4116" i="8"/>
  <c r="N4085" i="8"/>
  <c r="N4061" i="8"/>
  <c r="N4079" i="8"/>
  <c r="N4105" i="8"/>
  <c r="N4136" i="8"/>
  <c r="F1000" i="15"/>
  <c r="F998" i="15"/>
  <c r="F995" i="15"/>
  <c r="F993" i="15"/>
  <c r="F990" i="15"/>
  <c r="F988" i="15"/>
  <c r="F985" i="15"/>
  <c r="F983" i="15"/>
  <c r="F1887" i="1" l="1"/>
  <c r="F1946" i="1"/>
  <c r="F1806" i="1"/>
  <c r="F1996" i="1"/>
  <c r="F1742" i="1"/>
  <c r="F1743" i="1"/>
  <c r="F1818" i="1"/>
  <c r="F1716" i="1"/>
  <c r="F1974" i="1"/>
  <c r="F1851" i="1"/>
  <c r="F1710" i="1"/>
  <c r="F1704" i="1"/>
  <c r="F1860" i="1"/>
  <c r="F1836" i="1"/>
  <c r="F1884" i="1"/>
  <c r="F1931" i="1"/>
  <c r="F1810" i="1"/>
  <c r="F1809" i="1"/>
  <c r="F1803" i="1"/>
  <c r="F1824" i="1"/>
  <c r="F1746" i="1"/>
  <c r="F1749" i="1"/>
  <c r="F1790" i="1"/>
  <c r="F1756" i="1"/>
  <c r="F1910" i="1"/>
  <c r="F1882" i="1"/>
  <c r="F1794" i="1"/>
  <c r="F1898" i="1"/>
  <c r="F1890" i="1"/>
  <c r="F1875" i="1"/>
  <c r="F1907" i="1"/>
  <c r="F1774" i="1"/>
  <c r="F1741" i="1"/>
  <c r="F1771" i="1"/>
  <c r="F1922" i="1"/>
  <c r="F1787" i="1"/>
  <c r="F1905" i="1"/>
  <c r="F1859" i="1"/>
  <c r="N3839" i="8" l="1"/>
  <c r="N3882" i="8"/>
  <c r="N3817" i="8"/>
  <c r="N3842" i="8"/>
  <c r="N3787" i="8"/>
  <c r="N3813" i="8"/>
  <c r="N3782" i="8"/>
  <c r="N3888" i="8"/>
  <c r="N3841" i="8"/>
  <c r="N3860" i="8"/>
  <c r="N3781" i="8"/>
  <c r="N3786" i="8"/>
  <c r="N3769" i="8"/>
  <c r="N3772" i="8"/>
  <c r="N3815" i="8"/>
  <c r="N3851" i="8"/>
  <c r="N3764" i="8"/>
  <c r="N3820" i="8"/>
  <c r="N3805" i="8"/>
  <c r="N3869" i="8"/>
  <c r="N3790" i="8"/>
  <c r="N3766" i="8"/>
  <c r="N3883" i="8"/>
  <c r="N3836" i="8"/>
  <c r="N3880" i="8"/>
  <c r="N3865" i="8"/>
  <c r="N3797" i="8"/>
  <c r="N3878" i="8"/>
  <c r="N3819" i="8"/>
  <c r="N3846" i="8"/>
  <c r="N3886" i="8"/>
  <c r="N3823" i="8"/>
  <c r="N3794" i="8"/>
  <c r="N3796" i="8"/>
  <c r="N3827" i="8"/>
  <c r="N3774" i="8"/>
  <c r="N3876" i="8"/>
  <c r="N3818" i="8"/>
  <c r="N3825" i="8"/>
  <c r="N3777" i="8"/>
  <c r="N3810" i="8"/>
  <c r="N3821" i="8"/>
  <c r="N3877" i="8"/>
  <c r="N3770" i="8"/>
  <c r="N3778" i="8"/>
  <c r="N3780" i="8"/>
  <c r="N3784" i="8"/>
  <c r="N3879" i="8"/>
  <c r="N3872" i="8"/>
  <c r="N3889" i="8"/>
  <c r="N3798" i="8"/>
  <c r="N3856" i="8"/>
  <c r="N3801" i="8"/>
  <c r="N3838" i="8"/>
  <c r="N3885" i="8"/>
  <c r="N3763" i="8"/>
  <c r="N3775" i="8"/>
  <c r="N3809" i="8"/>
  <c r="N3863" i="8"/>
  <c r="N3843" i="8"/>
  <c r="N3789" i="8"/>
  <c r="N3793" i="8"/>
  <c r="N3835" i="8"/>
  <c r="N3857" i="8"/>
  <c r="N3855" i="8"/>
  <c r="N3854" i="8"/>
  <c r="N3873" i="8"/>
  <c r="N3776" i="8"/>
  <c r="N3768" i="8"/>
  <c r="N3799" i="8"/>
  <c r="N3828" i="8"/>
  <c r="N3806" i="8"/>
  <c r="N3884" i="8"/>
  <c r="N3834" i="8"/>
  <c r="N3853" i="8"/>
  <c r="N3779" i="8"/>
  <c r="N3871" i="8"/>
  <c r="N3881" i="8"/>
  <c r="N3870" i="8"/>
  <c r="N3887" i="8"/>
  <c r="N3792" i="8"/>
  <c r="N3803" i="8"/>
  <c r="N3833" i="8"/>
  <c r="N3767" i="8"/>
  <c r="N3816" i="8"/>
  <c r="N3866" i="8"/>
  <c r="N3765" i="8"/>
  <c r="N3847" i="8"/>
  <c r="N3811" i="8"/>
  <c r="N3773" i="8"/>
  <c r="N3791" i="8"/>
  <c r="N3875" i="8"/>
  <c r="N3832" i="8"/>
  <c r="N3804" i="8"/>
  <c r="N3808" i="8"/>
  <c r="N3840" i="8"/>
  <c r="N3861" i="8"/>
  <c r="N3762" i="8"/>
  <c r="N3831" i="8"/>
  <c r="N3771" i="8"/>
  <c r="N3844" i="8"/>
  <c r="N3850" i="8"/>
  <c r="N3864" i="8"/>
  <c r="N3862" i="8"/>
  <c r="N3845" i="8"/>
  <c r="N3800" i="8"/>
  <c r="N3848" i="8"/>
  <c r="N3829" i="8"/>
  <c r="N3785" i="8"/>
  <c r="N3807" i="8"/>
  <c r="N3852" i="8"/>
  <c r="N3802" i="8"/>
  <c r="N3788" i="8"/>
  <c r="N3812" i="8"/>
  <c r="N3849" i="8"/>
  <c r="N3830" i="8"/>
  <c r="N3858" i="8"/>
  <c r="N3826" i="8"/>
  <c r="N3867" i="8"/>
  <c r="N3783" i="8"/>
  <c r="N3868" i="8"/>
  <c r="N3795" i="8"/>
  <c r="N3814" i="8"/>
  <c r="N3822" i="8"/>
  <c r="N3837" i="8"/>
  <c r="N3824" i="8"/>
  <c r="N3859" i="8"/>
  <c r="N3874" i="8"/>
  <c r="S972" i="15"/>
  <c r="S970" i="15"/>
  <c r="S967" i="15"/>
  <c r="S965" i="15"/>
  <c r="S962" i="15"/>
  <c r="S960" i="15"/>
  <c r="S957" i="15"/>
  <c r="S955" i="15"/>
  <c r="H972" i="15"/>
  <c r="H970" i="15"/>
  <c r="H967" i="15"/>
  <c r="H965" i="15"/>
  <c r="H962" i="15"/>
  <c r="H960" i="15"/>
  <c r="H957" i="15"/>
  <c r="H955" i="15"/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728" i="1" l="1"/>
  <c r="F1785" i="1"/>
  <c r="F1750" i="1"/>
  <c r="F1829" i="1"/>
  <c r="F1706" i="1"/>
  <c r="F1821" i="1"/>
  <c r="F1804" i="1"/>
  <c r="F1987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5" i="1" l="1"/>
  <c r="F1703" i="1"/>
  <c r="F2010" i="1"/>
  <c r="F2009" i="1"/>
  <c r="F2008" i="1"/>
  <c r="F2007" i="1"/>
  <c r="F2006" i="1"/>
  <c r="F2005" i="1"/>
  <c r="F2003" i="1"/>
  <c r="F2002" i="1"/>
  <c r="F2001" i="1"/>
  <c r="F2000" i="1"/>
  <c r="F1999" i="1"/>
  <c r="F1998" i="1"/>
  <c r="F1995" i="1"/>
  <c r="F1994" i="1"/>
  <c r="F1993" i="1"/>
  <c r="F1992" i="1"/>
  <c r="F1991" i="1"/>
  <c r="F1990" i="1"/>
  <c r="F1989" i="1"/>
  <c r="F1988" i="1"/>
  <c r="F1986" i="1"/>
  <c r="F1985" i="1"/>
  <c r="F1984" i="1"/>
  <c r="F1983" i="1"/>
  <c r="F1981" i="1"/>
  <c r="F1980" i="1"/>
  <c r="F1977" i="1"/>
  <c r="F1976" i="1"/>
  <c r="F1975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4" i="1"/>
  <c r="F1953" i="1"/>
  <c r="F1952" i="1"/>
  <c r="F1951" i="1"/>
  <c r="F1949" i="1"/>
  <c r="F1948" i="1"/>
  <c r="F1947" i="1"/>
  <c r="F1945" i="1"/>
  <c r="F1944" i="1"/>
  <c r="F1942" i="1"/>
  <c r="F1941" i="1"/>
  <c r="F1940" i="1"/>
  <c r="F1939" i="1"/>
  <c r="F1938" i="1"/>
  <c r="F1937" i="1"/>
  <c r="F1936" i="1"/>
  <c r="F1934" i="1"/>
  <c r="F1933" i="1"/>
  <c r="F1932" i="1"/>
  <c r="F1929" i="1"/>
  <c r="F1928" i="1"/>
  <c r="F1926" i="1"/>
  <c r="F1925" i="1"/>
  <c r="F1924" i="1"/>
  <c r="F1923" i="1"/>
  <c r="F1921" i="1"/>
  <c r="F1920" i="1"/>
  <c r="F1919" i="1"/>
  <c r="F1918" i="1"/>
  <c r="F1917" i="1"/>
  <c r="F1916" i="1"/>
  <c r="F1915" i="1"/>
  <c r="F1914" i="1"/>
  <c r="F1913" i="1"/>
  <c r="F1912" i="1"/>
  <c r="F1911" i="1"/>
  <c r="F1909" i="1"/>
  <c r="F1908" i="1"/>
  <c r="F1906" i="1"/>
  <c r="F1904" i="1"/>
  <c r="F1903" i="1"/>
  <c r="F1902" i="1"/>
  <c r="F1901" i="1"/>
  <c r="F1900" i="1"/>
  <c r="F1899" i="1"/>
  <c r="F1897" i="1"/>
  <c r="F1896" i="1"/>
  <c r="F1895" i="1"/>
  <c r="F1894" i="1"/>
  <c r="F1893" i="1"/>
  <c r="F1892" i="1"/>
  <c r="F1891" i="1"/>
  <c r="F1889" i="1"/>
  <c r="F1888" i="1"/>
  <c r="F1886" i="1"/>
  <c r="F1885" i="1"/>
  <c r="F1883" i="1"/>
  <c r="F1881" i="1"/>
  <c r="F1880" i="1"/>
  <c r="F1879" i="1"/>
  <c r="F1878" i="1"/>
  <c r="F1877" i="1"/>
  <c r="F1876" i="1"/>
  <c r="F1874" i="1"/>
  <c r="F1873" i="1"/>
  <c r="F1872" i="1"/>
  <c r="F1871" i="1"/>
  <c r="F1870" i="1"/>
  <c r="F1868" i="1"/>
  <c r="F1867" i="1"/>
  <c r="F1866" i="1"/>
  <c r="F1865" i="1"/>
  <c r="F1864" i="1"/>
  <c r="F1863" i="1"/>
  <c r="F1862" i="1"/>
  <c r="F1861" i="1"/>
  <c r="F1858" i="1"/>
  <c r="F1857" i="1"/>
  <c r="F1856" i="1"/>
  <c r="F1855" i="1"/>
  <c r="F1854" i="1"/>
  <c r="F1853" i="1"/>
  <c r="F1852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5" i="1"/>
  <c r="F1834" i="1"/>
  <c r="F1833" i="1"/>
  <c r="F1831" i="1"/>
  <c r="F1830" i="1"/>
  <c r="F1828" i="1"/>
  <c r="F1827" i="1"/>
  <c r="F1826" i="1"/>
  <c r="F1825" i="1"/>
  <c r="F1822" i="1"/>
  <c r="F1820" i="1"/>
  <c r="F1819" i="1"/>
  <c r="F1817" i="1"/>
  <c r="F1816" i="1"/>
  <c r="F1815" i="1"/>
  <c r="F1814" i="1"/>
  <c r="F1813" i="1"/>
  <c r="F1812" i="1"/>
  <c r="F1811" i="1"/>
  <c r="F1808" i="1"/>
  <c r="F1807" i="1"/>
  <c r="F1805" i="1"/>
  <c r="F1802" i="1"/>
  <c r="F1800" i="1"/>
  <c r="F1799" i="1"/>
  <c r="F1798" i="1"/>
  <c r="F1797" i="1"/>
  <c r="F1796" i="1"/>
  <c r="F1795" i="1"/>
  <c r="F1793" i="1"/>
  <c r="F1792" i="1"/>
  <c r="F1789" i="1"/>
  <c r="F1788" i="1"/>
  <c r="F1786" i="1"/>
  <c r="F1784" i="1"/>
  <c r="F1783" i="1"/>
  <c r="F1782" i="1"/>
  <c r="F1781" i="1"/>
  <c r="F1780" i="1"/>
  <c r="F1779" i="1"/>
  <c r="F1778" i="1"/>
  <c r="F1777" i="1"/>
  <c r="F1775" i="1"/>
  <c r="F1773" i="1"/>
  <c r="F1772" i="1"/>
  <c r="F1770" i="1"/>
  <c r="F1769" i="1"/>
  <c r="F1768" i="1"/>
  <c r="F1767" i="1"/>
  <c r="F1766" i="1"/>
  <c r="F1764" i="1"/>
  <c r="F1763" i="1"/>
  <c r="F1762" i="1"/>
  <c r="F1761" i="1"/>
  <c r="F1759" i="1"/>
  <c r="F1758" i="1"/>
  <c r="F1757" i="1"/>
  <c r="F1755" i="1"/>
  <c r="F1752" i="1"/>
  <c r="F1751" i="1"/>
  <c r="F1748" i="1"/>
  <c r="F1747" i="1"/>
  <c r="F1744" i="1"/>
  <c r="F1740" i="1"/>
  <c r="F1739" i="1"/>
  <c r="F1738" i="1"/>
  <c r="F1737" i="1"/>
  <c r="F1736" i="1"/>
  <c r="F1735" i="1"/>
  <c r="F1734" i="1"/>
  <c r="F1731" i="1"/>
  <c r="F1730" i="1"/>
  <c r="F1729" i="1"/>
  <c r="F1727" i="1"/>
  <c r="F1726" i="1"/>
  <c r="F1725" i="1"/>
  <c r="F1724" i="1"/>
  <c r="F1723" i="1"/>
  <c r="F1722" i="1"/>
  <c r="F1721" i="1"/>
  <c r="F1720" i="1"/>
  <c r="F1719" i="1"/>
  <c r="F1718" i="1"/>
  <c r="F1717" i="1"/>
  <c r="F1715" i="1"/>
  <c r="F1714" i="1"/>
  <c r="F1712" i="1"/>
  <c r="F1711" i="1"/>
  <c r="F1709" i="1"/>
  <c r="F1708" i="1"/>
  <c r="F1707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W601" i="15" l="1"/>
  <c r="W607" i="15"/>
  <c r="W599" i="15"/>
  <c r="W603" i="15"/>
  <c r="W606" i="15"/>
  <c r="B104" i="5"/>
  <c r="E332" i="1" s="1"/>
  <c r="B99" i="5"/>
  <c r="E312" i="1" s="1"/>
  <c r="B91" i="5"/>
  <c r="E324" i="1" s="1"/>
  <c r="B88" i="5"/>
  <c r="E327" i="1" s="1"/>
  <c r="B86" i="5"/>
  <c r="E322" i="1" s="1"/>
  <c r="B84" i="5"/>
  <c r="E323" i="1" s="1"/>
  <c r="B77" i="5"/>
  <c r="E307" i="1" s="1"/>
  <c r="B72" i="5"/>
  <c r="E305" i="1" s="1"/>
  <c r="B61" i="5"/>
  <c r="E315" i="1" s="1"/>
  <c r="B60" i="5"/>
  <c r="E306" i="1" s="1"/>
  <c r="B56" i="5"/>
  <c r="E309" i="1" s="1"/>
  <c r="B54" i="5"/>
  <c r="E325" i="1" s="1"/>
  <c r="B48" i="5"/>
  <c r="E310" i="1" s="1"/>
  <c r="B46" i="5"/>
  <c r="E330" i="1" s="1"/>
  <c r="B45" i="5"/>
  <c r="E317" i="1" s="1"/>
  <c r="B44" i="5"/>
  <c r="E326" i="1" s="1"/>
  <c r="B39" i="5"/>
  <c r="E302" i="1" s="1"/>
  <c r="B34" i="5"/>
  <c r="E319" i="1" s="1"/>
  <c r="B29" i="5"/>
  <c r="E320" i="1" s="1"/>
  <c r="B25" i="5"/>
  <c r="E301" i="1" s="1"/>
  <c r="B24" i="5"/>
  <c r="E318" i="1" s="1"/>
  <c r="B21" i="5"/>
  <c r="E328" i="1" s="1"/>
  <c r="B15" i="5"/>
  <c r="E303" i="1" s="1"/>
  <c r="B12" i="5"/>
  <c r="E308" i="1" s="1"/>
  <c r="B100" i="5"/>
  <c r="E316" i="1" s="1"/>
  <c r="B67" i="5"/>
  <c r="E321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26" i="1" s="1"/>
  <c r="D623" i="4"/>
  <c r="P579" i="1" s="1"/>
  <c r="D622" i="4"/>
  <c r="P538" i="1" s="1"/>
  <c r="D621" i="4"/>
  <c r="P498" i="1" s="1"/>
  <c r="D620" i="4"/>
  <c r="P519" i="1" s="1"/>
  <c r="D619" i="4"/>
  <c r="P530" i="1" s="1"/>
  <c r="D618" i="4"/>
  <c r="P568" i="1" s="1"/>
  <c r="D617" i="4"/>
  <c r="P570" i="1" s="1"/>
  <c r="D616" i="4"/>
  <c r="P558" i="1" s="1"/>
  <c r="D615" i="4"/>
  <c r="P564" i="1" s="1"/>
  <c r="D614" i="4"/>
  <c r="P555" i="1" s="1"/>
  <c r="D613" i="4"/>
  <c r="P494" i="1" s="1"/>
  <c r="D612" i="4"/>
  <c r="P575" i="1" s="1"/>
  <c r="D611" i="4"/>
  <c r="P522" i="1" s="1"/>
  <c r="D610" i="4"/>
  <c r="P561" i="1" s="1"/>
  <c r="D609" i="4"/>
  <c r="P559" i="1" s="1"/>
  <c r="D608" i="4"/>
  <c r="P517" i="1" s="1"/>
  <c r="D607" i="4"/>
  <c r="P567" i="1" s="1"/>
  <c r="D606" i="4"/>
  <c r="P592" i="1" s="1"/>
  <c r="D605" i="4"/>
  <c r="P578" i="1" s="1"/>
  <c r="D604" i="4"/>
  <c r="P525" i="1" s="1"/>
  <c r="D603" i="4"/>
  <c r="P593" i="1" s="1"/>
  <c r="D602" i="4"/>
  <c r="P531" i="1" s="1"/>
  <c r="D601" i="4"/>
  <c r="P551" i="1" s="1"/>
  <c r="D600" i="4"/>
  <c r="P552" i="1" s="1"/>
  <c r="D599" i="4"/>
  <c r="P503" i="1" s="1"/>
  <c r="D598" i="4"/>
  <c r="P576" i="1" s="1"/>
  <c r="D597" i="4"/>
  <c r="P535" i="1" s="1"/>
  <c r="D596" i="4"/>
  <c r="P590" i="1" s="1"/>
  <c r="D595" i="4"/>
  <c r="P571" i="1" s="1"/>
  <c r="D594" i="4"/>
  <c r="P560" i="1" s="1"/>
  <c r="D593" i="4"/>
  <c r="P521" i="1" s="1"/>
  <c r="D592" i="4"/>
  <c r="P501" i="1" s="1"/>
  <c r="D591" i="4"/>
  <c r="P542" i="1" s="1"/>
  <c r="D590" i="4"/>
  <c r="P548" i="1" s="1"/>
  <c r="D589" i="4"/>
  <c r="P500" i="1" s="1"/>
  <c r="D588" i="4"/>
  <c r="P572" i="1" s="1"/>
  <c r="D587" i="4"/>
  <c r="P516" i="1" s="1"/>
  <c r="D586" i="4"/>
  <c r="P580" i="1" s="1"/>
  <c r="D585" i="4"/>
  <c r="P547" i="1" s="1"/>
  <c r="D584" i="4"/>
  <c r="P504" i="1" s="1"/>
  <c r="D583" i="4"/>
  <c r="P514" i="1" s="1"/>
  <c r="D582" i="4"/>
  <c r="P569" i="1" s="1"/>
  <c r="D581" i="4"/>
  <c r="P497" i="1" s="1"/>
  <c r="D580" i="4"/>
  <c r="P589" i="1" s="1"/>
  <c r="D579" i="4"/>
  <c r="P533" i="1" s="1"/>
  <c r="D578" i="4"/>
  <c r="P512" i="1" s="1"/>
  <c r="D577" i="4"/>
  <c r="P584" i="1" s="1"/>
  <c r="D576" i="4"/>
  <c r="P513" i="1" s="1"/>
  <c r="D575" i="4"/>
  <c r="P543" i="1" s="1"/>
  <c r="D574" i="4"/>
  <c r="P524" i="1" s="1"/>
  <c r="D573" i="4"/>
  <c r="P566" i="1" s="1"/>
  <c r="D572" i="4"/>
  <c r="P520" i="1" s="1"/>
  <c r="D571" i="4"/>
  <c r="P507" i="1" s="1"/>
  <c r="D570" i="4"/>
  <c r="P581" i="1" s="1"/>
  <c r="D569" i="4"/>
  <c r="P515" i="1" s="1"/>
  <c r="D568" i="4"/>
  <c r="P509" i="1" s="1"/>
  <c r="D567" i="4"/>
  <c r="P587" i="1" s="1"/>
  <c r="D566" i="4"/>
  <c r="P523" i="1" s="1"/>
  <c r="D565" i="4"/>
  <c r="P591" i="1" s="1"/>
  <c r="D564" i="4"/>
  <c r="P585" i="1" s="1"/>
  <c r="D563" i="4"/>
  <c r="P518" i="1" s="1"/>
  <c r="D562" i="4"/>
  <c r="P539" i="1" s="1"/>
  <c r="D561" i="4"/>
  <c r="P588" i="1" s="1"/>
  <c r="D560" i="4"/>
  <c r="P532" i="1" s="1"/>
  <c r="D559" i="4"/>
  <c r="P510" i="1" s="1"/>
  <c r="D558" i="4"/>
  <c r="P562" i="1" s="1"/>
  <c r="D557" i="4"/>
  <c r="P499" i="1" s="1"/>
  <c r="D556" i="4"/>
  <c r="P527" i="1" s="1"/>
  <c r="D555" i="4"/>
  <c r="P574" i="1" s="1"/>
  <c r="D554" i="4"/>
  <c r="P534" i="1" s="1"/>
  <c r="D553" i="4"/>
  <c r="P553" i="1" s="1"/>
  <c r="D552" i="4"/>
  <c r="P511" i="1" s="1"/>
  <c r="D551" i="4"/>
  <c r="P583" i="1" s="1"/>
  <c r="D550" i="4"/>
  <c r="P506" i="1" s="1"/>
  <c r="D549" i="4"/>
  <c r="P582" i="1" s="1"/>
  <c r="D548" i="4"/>
  <c r="P550" i="1" s="1"/>
  <c r="D547" i="4"/>
  <c r="P536" i="1" s="1"/>
  <c r="D546" i="4"/>
  <c r="P495" i="1" s="1"/>
  <c r="D545" i="4"/>
  <c r="P529" i="1" s="1"/>
  <c r="D544" i="4"/>
  <c r="P540" i="1" s="1"/>
  <c r="D543" i="4"/>
  <c r="P573" i="1" s="1"/>
  <c r="D542" i="4"/>
  <c r="P496" i="1" s="1"/>
  <c r="D541" i="4"/>
  <c r="P508" i="1" s="1"/>
  <c r="D540" i="4"/>
  <c r="P563" i="1" s="1"/>
  <c r="D539" i="4"/>
  <c r="P557" i="1" s="1"/>
  <c r="D538" i="4"/>
  <c r="P544" i="1" s="1"/>
  <c r="D537" i="4"/>
  <c r="P541" i="1" s="1"/>
  <c r="D536" i="4"/>
  <c r="P554" i="1" s="1"/>
  <c r="D535" i="4"/>
  <c r="P556" i="1" s="1"/>
  <c r="D534" i="4"/>
  <c r="P546" i="1" s="1"/>
  <c r="D533" i="4"/>
  <c r="P577" i="1" s="1"/>
  <c r="D532" i="4"/>
  <c r="P502" i="1" s="1"/>
  <c r="D531" i="4"/>
  <c r="P565" i="1" s="1"/>
  <c r="D530" i="4"/>
  <c r="P505" i="1" s="1"/>
  <c r="D529" i="4"/>
  <c r="P528" i="1" s="1"/>
  <c r="D528" i="4"/>
  <c r="P549" i="1" s="1"/>
  <c r="D527" i="4"/>
  <c r="P537" i="1" s="1"/>
  <c r="D526" i="4"/>
  <c r="P545" i="1" s="1"/>
  <c r="D520" i="4"/>
  <c r="AF506" i="1" s="1"/>
  <c r="D519" i="4"/>
  <c r="AF535" i="1" s="1"/>
  <c r="D518" i="4"/>
  <c r="AF570" i="1" s="1"/>
  <c r="D517" i="4"/>
  <c r="AF558" i="1" s="1"/>
  <c r="D516" i="4"/>
  <c r="AF514" i="1" s="1"/>
  <c r="D515" i="4"/>
  <c r="AF585" i="1" s="1"/>
  <c r="D514" i="4"/>
  <c r="AF555" i="1" s="1"/>
  <c r="D513" i="4"/>
  <c r="AF591" i="1" s="1"/>
  <c r="D512" i="4"/>
  <c r="AF520" i="1" s="1"/>
  <c r="D511" i="4"/>
  <c r="AF500" i="1" s="1"/>
  <c r="D510" i="4"/>
  <c r="AF527" i="1" s="1"/>
  <c r="D509" i="4"/>
  <c r="AF503" i="1" s="1"/>
  <c r="D508" i="4"/>
  <c r="AF574" i="1" s="1"/>
  <c r="D507" i="4"/>
  <c r="AF567" i="1" s="1"/>
  <c r="D506" i="4"/>
  <c r="AF513" i="1" s="1"/>
  <c r="D505" i="4"/>
  <c r="AF494" i="1" s="1"/>
  <c r="D504" i="4"/>
  <c r="AF498" i="1" s="1"/>
  <c r="D503" i="4"/>
  <c r="AF572" i="1" s="1"/>
  <c r="D502" i="4"/>
  <c r="AF568" i="1" s="1"/>
  <c r="D501" i="4"/>
  <c r="AF579" i="1" s="1"/>
  <c r="D500" i="4"/>
  <c r="AF563" i="1" s="1"/>
  <c r="D499" i="4"/>
  <c r="AF538" i="1" s="1"/>
  <c r="D498" i="4"/>
  <c r="AF580" i="1" s="1"/>
  <c r="D497" i="4"/>
  <c r="AF549" i="1" s="1"/>
  <c r="D496" i="4"/>
  <c r="AF541" i="1" s="1"/>
  <c r="D495" i="4"/>
  <c r="AF562" i="1" s="1"/>
  <c r="D494" i="4"/>
  <c r="AF545" i="1" s="1"/>
  <c r="D493" i="4"/>
  <c r="AF551" i="1" s="1"/>
  <c r="D492" i="4"/>
  <c r="AF592" i="1" s="1"/>
  <c r="D491" i="4"/>
  <c r="AF533" i="1" s="1"/>
  <c r="D490" i="4"/>
  <c r="AF519" i="1" s="1"/>
  <c r="D489" i="4"/>
  <c r="AF576" i="1" s="1"/>
  <c r="D488" i="4"/>
  <c r="AF536" i="1" s="1"/>
  <c r="D487" i="4"/>
  <c r="AF495" i="1" s="1"/>
  <c r="D486" i="4"/>
  <c r="AF528" i="1" s="1"/>
  <c r="D485" i="4"/>
  <c r="AF539" i="1" s="1"/>
  <c r="D484" i="4"/>
  <c r="AF581" i="1" s="1"/>
  <c r="D483" i="4"/>
  <c r="AF571" i="1" s="1"/>
  <c r="D482" i="4"/>
  <c r="AF565" i="1" s="1"/>
  <c r="D481" i="4"/>
  <c r="AF497" i="1" s="1"/>
  <c r="D480" i="4"/>
  <c r="AF515" i="1" s="1"/>
  <c r="D479" i="4"/>
  <c r="AF507" i="1" s="1"/>
  <c r="D478" i="4"/>
  <c r="AF566" i="1" s="1"/>
  <c r="D477" i="4"/>
  <c r="AF561" i="1" s="1"/>
  <c r="D476" i="4"/>
  <c r="AF586" i="1" s="1"/>
  <c r="D475" i="4"/>
  <c r="AF522" i="1" s="1"/>
  <c r="D474" i="4"/>
  <c r="AF496" i="1" s="1"/>
  <c r="D473" i="4"/>
  <c r="AF593" i="1" s="1"/>
  <c r="D472" i="4"/>
  <c r="AF532" i="1" s="1"/>
  <c r="D471" i="4"/>
  <c r="AF504" i="1" s="1"/>
  <c r="D470" i="4"/>
  <c r="AF582" i="1" s="1"/>
  <c r="D469" i="4"/>
  <c r="AF573" i="1" s="1"/>
  <c r="D468" i="4"/>
  <c r="AF543" i="1" s="1"/>
  <c r="D467" i="4"/>
  <c r="AF511" i="1" s="1"/>
  <c r="D466" i="4"/>
  <c r="AF556" i="1" s="1"/>
  <c r="D465" i="4"/>
  <c r="AF501" i="1" s="1"/>
  <c r="D464" i="4"/>
  <c r="AF552" i="1" s="1"/>
  <c r="D463" i="4"/>
  <c r="AF548" i="1" s="1"/>
  <c r="D462" i="4"/>
  <c r="AF499" i="1" s="1"/>
  <c r="D461" i="4"/>
  <c r="AF554" i="1" s="1"/>
  <c r="D460" i="4"/>
  <c r="AF575" i="1" s="1"/>
  <c r="D459" i="4"/>
  <c r="AF508" i="1" s="1"/>
  <c r="D458" i="4"/>
  <c r="AF529" i="1" s="1"/>
  <c r="D457" i="4"/>
  <c r="AF516" i="1" s="1"/>
  <c r="D456" i="4"/>
  <c r="AF578" i="1" s="1"/>
  <c r="D455" i="4"/>
  <c r="AF564" i="1" s="1"/>
  <c r="D454" i="4"/>
  <c r="AF540" i="1" s="1"/>
  <c r="D453" i="4"/>
  <c r="AF547" i="1" s="1"/>
  <c r="D452" i="4"/>
  <c r="AF569" i="1" s="1"/>
  <c r="D451" i="4"/>
  <c r="AF589" i="1" s="1"/>
  <c r="D450" i="4"/>
  <c r="AF546" i="1" s="1"/>
  <c r="D449" i="4"/>
  <c r="AF531" i="1" s="1"/>
  <c r="D448" i="4"/>
  <c r="AF530" i="1" s="1"/>
  <c r="D447" i="4"/>
  <c r="AF518" i="1" s="1"/>
  <c r="D446" i="4"/>
  <c r="AF559" i="1" s="1"/>
  <c r="D445" i="4"/>
  <c r="AF590" i="1" s="1"/>
  <c r="D444" i="4"/>
  <c r="AF550" i="1" s="1"/>
  <c r="D443" i="4"/>
  <c r="AF510" i="1" s="1"/>
  <c r="D442" i="4"/>
  <c r="AF534" i="1" s="1"/>
  <c r="D441" i="4"/>
  <c r="AF577" i="1" s="1"/>
  <c r="D440" i="4"/>
  <c r="AF544" i="1" s="1"/>
  <c r="D439" i="4"/>
  <c r="AF526" i="1" s="1"/>
  <c r="D438" i="4"/>
  <c r="AF524" i="1" s="1"/>
  <c r="D437" i="4"/>
  <c r="AF505" i="1" s="1"/>
  <c r="D436" i="4"/>
  <c r="AF584" i="1" s="1"/>
  <c r="D435" i="4"/>
  <c r="AF512" i="1" s="1"/>
  <c r="D434" i="4"/>
  <c r="AF588" i="1" s="1"/>
  <c r="D433" i="4"/>
  <c r="AF553" i="1" s="1"/>
  <c r="D432" i="4"/>
  <c r="AF509" i="1" s="1"/>
  <c r="D431" i="4"/>
  <c r="AF525" i="1" s="1"/>
  <c r="D430" i="4"/>
  <c r="AF537" i="1" s="1"/>
  <c r="D429" i="4"/>
  <c r="AF587" i="1" s="1"/>
  <c r="D428" i="4"/>
  <c r="AF583" i="1" s="1"/>
  <c r="D427" i="4"/>
  <c r="AF517" i="1" s="1"/>
  <c r="D426" i="4"/>
  <c r="AF521" i="1" s="1"/>
  <c r="D425" i="4"/>
  <c r="AF502" i="1" s="1"/>
  <c r="D424" i="4"/>
  <c r="AF560" i="1" s="1"/>
  <c r="D423" i="4"/>
  <c r="AF523" i="1" s="1"/>
  <c r="D422" i="4"/>
  <c r="AF557" i="1" s="1"/>
  <c r="D421" i="4"/>
  <c r="AF542" i="1" s="1"/>
  <c r="D416" i="4"/>
  <c r="L514" i="1" s="1"/>
  <c r="D415" i="4"/>
  <c r="L586" i="1" s="1"/>
  <c r="D414" i="4"/>
  <c r="L575" i="1" s="1"/>
  <c r="D413" i="4"/>
  <c r="L496" i="1" s="1"/>
  <c r="D412" i="4"/>
  <c r="L518" i="1" s="1"/>
  <c r="D411" i="4"/>
  <c r="L584" i="1" s="1"/>
  <c r="D410" i="4"/>
  <c r="L536" i="1" s="1"/>
  <c r="D409" i="4"/>
  <c r="L526" i="1" s="1"/>
  <c r="D408" i="4"/>
  <c r="L508" i="1" s="1"/>
  <c r="D407" i="4"/>
  <c r="L510" i="1" s="1"/>
  <c r="D406" i="4"/>
  <c r="L497" i="1" s="1"/>
  <c r="D405" i="4"/>
  <c r="L528" i="1" s="1"/>
  <c r="D404" i="4"/>
  <c r="L543" i="1" s="1"/>
  <c r="D403" i="4"/>
  <c r="L590" i="1" s="1"/>
  <c r="D402" i="4"/>
  <c r="L588" i="1" s="1"/>
  <c r="D401" i="4"/>
  <c r="L509" i="1" s="1"/>
  <c r="D400" i="4"/>
  <c r="L499" i="1" s="1"/>
  <c r="D399" i="4"/>
  <c r="L549" i="1" s="1"/>
  <c r="D398" i="4"/>
  <c r="L563" i="1" s="1"/>
  <c r="D397" i="4"/>
  <c r="L548" i="1" s="1"/>
  <c r="D396" i="4"/>
  <c r="L555" i="1" s="1"/>
  <c r="D395" i="4"/>
  <c r="L565" i="1" s="1"/>
  <c r="D394" i="4"/>
  <c r="L557" i="1" s="1"/>
  <c r="D393" i="4"/>
  <c r="L541" i="1" s="1"/>
  <c r="D392" i="4"/>
  <c r="L506" i="1" s="1"/>
  <c r="D391" i="4"/>
  <c r="L513" i="1" s="1"/>
  <c r="D390" i="4"/>
  <c r="L580" i="1" s="1"/>
  <c r="D389" i="4"/>
  <c r="L537" i="1" s="1"/>
  <c r="D388" i="4"/>
  <c r="L566" i="1" s="1"/>
  <c r="D387" i="4"/>
  <c r="L559" i="1" s="1"/>
  <c r="D386" i="4"/>
  <c r="L542" i="1" s="1"/>
  <c r="D385" i="4"/>
  <c r="L561" i="1" s="1"/>
  <c r="D384" i="4"/>
  <c r="L552" i="1" s="1"/>
  <c r="D383" i="4"/>
  <c r="L577" i="1" s="1"/>
  <c r="D382" i="4"/>
  <c r="L527" i="1" s="1"/>
  <c r="D381" i="4"/>
  <c r="L507" i="1" s="1"/>
  <c r="D380" i="4"/>
  <c r="L583" i="1" s="1"/>
  <c r="D379" i="4"/>
  <c r="L495" i="1" s="1"/>
  <c r="D378" i="4"/>
  <c r="L556" i="1" s="1"/>
  <c r="D377" i="4"/>
  <c r="L539" i="1" s="1"/>
  <c r="D376" i="4"/>
  <c r="L525" i="1" s="1"/>
  <c r="D375" i="4"/>
  <c r="L498" i="1" s="1"/>
  <c r="D374" i="4"/>
  <c r="L570" i="1" s="1"/>
  <c r="D373" i="4"/>
  <c r="L515" i="1" s="1"/>
  <c r="D372" i="4"/>
  <c r="L567" i="1" s="1"/>
  <c r="D371" i="4"/>
  <c r="L558" i="1" s="1"/>
  <c r="D370" i="4"/>
  <c r="L554" i="1" s="1"/>
  <c r="D369" i="4"/>
  <c r="L551" i="1" s="1"/>
  <c r="D368" i="4"/>
  <c r="L516" i="1" s="1"/>
  <c r="D367" i="4"/>
  <c r="L519" i="1" s="1"/>
  <c r="D366" i="4"/>
  <c r="L582" i="1" s="1"/>
  <c r="D365" i="4"/>
  <c r="L546" i="1" s="1"/>
  <c r="D364" i="4"/>
  <c r="L502" i="1" s="1"/>
  <c r="D363" i="4"/>
  <c r="L500" i="1" s="1"/>
  <c r="D362" i="4"/>
  <c r="L578" i="1" s="1"/>
  <c r="D361" i="4"/>
  <c r="L530" i="1" s="1"/>
  <c r="D360" i="4"/>
  <c r="L534" i="1" s="1"/>
  <c r="D359" i="4"/>
  <c r="L532" i="1" s="1"/>
  <c r="D358" i="4"/>
  <c r="L547" i="1" s="1"/>
  <c r="D357" i="4"/>
  <c r="L573" i="1" s="1"/>
  <c r="D356" i="4"/>
  <c r="L533" i="1" s="1"/>
  <c r="D355" i="4"/>
  <c r="L587" i="1" s="1"/>
  <c r="D354" i="4"/>
  <c r="L531" i="1" s="1"/>
  <c r="D353" i="4"/>
  <c r="L517" i="1" s="1"/>
  <c r="D352" i="4"/>
  <c r="L521" i="1" s="1"/>
  <c r="D351" i="4"/>
  <c r="L581" i="1" s="1"/>
  <c r="D350" i="4"/>
  <c r="L523" i="1" s="1"/>
  <c r="D349" i="4"/>
  <c r="L512" i="1" s="1"/>
  <c r="D348" i="4"/>
  <c r="L553" i="1" s="1"/>
  <c r="D347" i="4"/>
  <c r="L574" i="1" s="1"/>
  <c r="D346" i="4"/>
  <c r="L501" i="1" s="1"/>
  <c r="D345" i="4"/>
  <c r="L544" i="1" s="1"/>
  <c r="D344" i="4"/>
  <c r="L572" i="1" s="1"/>
  <c r="D343" i="4"/>
  <c r="L579" i="1" s="1"/>
  <c r="D342" i="4"/>
  <c r="L538" i="1" s="1"/>
  <c r="D341" i="4"/>
  <c r="L589" i="1" s="1"/>
  <c r="D340" i="4"/>
  <c r="L591" i="1" s="1"/>
  <c r="D339" i="4"/>
  <c r="L520" i="1" s="1"/>
  <c r="D338" i="4"/>
  <c r="L494" i="1" s="1"/>
  <c r="D337" i="4"/>
  <c r="L505" i="1" s="1"/>
  <c r="D336" i="4"/>
  <c r="L524" i="1" s="1"/>
  <c r="D335" i="4"/>
  <c r="L569" i="1" s="1"/>
  <c r="D334" i="4"/>
  <c r="L585" i="1" s="1"/>
  <c r="D333" i="4"/>
  <c r="L545" i="1" s="1"/>
  <c r="D332" i="4"/>
  <c r="L576" i="1" s="1"/>
  <c r="D331" i="4"/>
  <c r="L535" i="1" s="1"/>
  <c r="D330" i="4"/>
  <c r="L593" i="1" s="1"/>
  <c r="D329" i="4"/>
  <c r="L564" i="1" s="1"/>
  <c r="D328" i="4"/>
  <c r="L540" i="1" s="1"/>
  <c r="D327" i="4"/>
  <c r="L522" i="1" s="1"/>
  <c r="D326" i="4"/>
  <c r="L504" i="1" s="1"/>
  <c r="D325" i="4"/>
  <c r="L511" i="1" s="1"/>
  <c r="D324" i="4"/>
  <c r="L562" i="1" s="1"/>
  <c r="D323" i="4"/>
  <c r="L503" i="1" s="1"/>
  <c r="D322" i="4"/>
  <c r="L529" i="1" s="1"/>
  <c r="D321" i="4"/>
  <c r="L560" i="1" s="1"/>
  <c r="D320" i="4"/>
  <c r="L592" i="1" s="1"/>
  <c r="D319" i="4"/>
  <c r="L550" i="1" s="1"/>
  <c r="D318" i="4"/>
  <c r="L568" i="1" s="1"/>
  <c r="D317" i="4"/>
  <c r="L571" i="1" s="1"/>
  <c r="D312" i="4"/>
  <c r="AB533" i="1" s="1"/>
  <c r="D311" i="4"/>
  <c r="AB531" i="1" s="1"/>
  <c r="D310" i="4"/>
  <c r="AB581" i="1" s="1"/>
  <c r="D309" i="4"/>
  <c r="AB514" i="1" s="1"/>
  <c r="D308" i="4"/>
  <c r="AB495" i="1" s="1"/>
  <c r="D307" i="4"/>
  <c r="AB570" i="1" s="1"/>
  <c r="D306" i="4"/>
  <c r="AB578" i="1" s="1"/>
  <c r="D305" i="4"/>
  <c r="AB590" i="1" s="1"/>
  <c r="D304" i="4"/>
  <c r="AB515" i="1" s="1"/>
  <c r="D303" i="4"/>
  <c r="AB555" i="1" s="1"/>
  <c r="D302" i="4"/>
  <c r="AB521" i="1" s="1"/>
  <c r="D301" i="4"/>
  <c r="AB572" i="1" s="1"/>
  <c r="D300" i="4"/>
  <c r="AB556" i="1" s="1"/>
  <c r="D299" i="4"/>
  <c r="AB541" i="1" s="1"/>
  <c r="D298" i="4"/>
  <c r="AB508" i="1" s="1"/>
  <c r="D297" i="4"/>
  <c r="AB494" i="1" s="1"/>
  <c r="D296" i="4"/>
  <c r="AB546" i="1" s="1"/>
  <c r="D295" i="4"/>
  <c r="AB561" i="1" s="1"/>
  <c r="D294" i="4"/>
  <c r="AB575" i="1" s="1"/>
  <c r="D293" i="4"/>
  <c r="AB539" i="1" s="1"/>
  <c r="D292" i="4"/>
  <c r="AB522" i="1" s="1"/>
  <c r="D291" i="4"/>
  <c r="AB538" i="1" s="1"/>
  <c r="D290" i="4"/>
  <c r="AB534" i="1" s="1"/>
  <c r="D289" i="4"/>
  <c r="AB588" i="1" s="1"/>
  <c r="D288" i="4"/>
  <c r="AB559" i="1" s="1"/>
  <c r="D287" i="4"/>
  <c r="AB540" i="1" s="1"/>
  <c r="D286" i="4"/>
  <c r="AB542" i="1" s="1"/>
  <c r="D285" i="4"/>
  <c r="AB563" i="1" s="1"/>
  <c r="D284" i="4"/>
  <c r="AB567" i="1" s="1"/>
  <c r="D283" i="4"/>
  <c r="AB583" i="1" s="1"/>
  <c r="D282" i="4"/>
  <c r="AB566" i="1" s="1"/>
  <c r="D281" i="4"/>
  <c r="AB501" i="1" s="1"/>
  <c r="D280" i="4"/>
  <c r="AB527" i="1" s="1"/>
  <c r="D279" i="4"/>
  <c r="AB499" i="1" s="1"/>
  <c r="D278" i="4"/>
  <c r="AB573" i="1" s="1"/>
  <c r="D277" i="4"/>
  <c r="AB564" i="1" s="1"/>
  <c r="D276" i="4"/>
  <c r="AB580" i="1" s="1"/>
  <c r="D275" i="4"/>
  <c r="AB560" i="1" s="1"/>
  <c r="D274" i="4"/>
  <c r="AB547" i="1" s="1"/>
  <c r="D273" i="4"/>
  <c r="AB498" i="1" s="1"/>
  <c r="D272" i="4"/>
  <c r="AB543" i="1" s="1"/>
  <c r="D271" i="4"/>
  <c r="AB568" i="1" s="1"/>
  <c r="D270" i="4"/>
  <c r="AB582" i="1" s="1"/>
  <c r="D269" i="4"/>
  <c r="AB548" i="1" s="1"/>
  <c r="D268" i="4"/>
  <c r="AB577" i="1" s="1"/>
  <c r="D267" i="4"/>
  <c r="AB506" i="1" s="1"/>
  <c r="D266" i="4"/>
  <c r="AB496" i="1" s="1"/>
  <c r="D265" i="4"/>
  <c r="AB591" i="1" s="1"/>
  <c r="D264" i="4"/>
  <c r="AB544" i="1" s="1"/>
  <c r="D263" i="4"/>
  <c r="AB513" i="1" s="1"/>
  <c r="D262" i="4"/>
  <c r="AB545" i="1" s="1"/>
  <c r="D261" i="4"/>
  <c r="AB593" i="1" s="1"/>
  <c r="D260" i="4"/>
  <c r="AB587" i="1" s="1"/>
  <c r="D259" i="4"/>
  <c r="AB523" i="1" s="1"/>
  <c r="D258" i="4"/>
  <c r="AB519" i="1" s="1"/>
  <c r="D257" i="4"/>
  <c r="AB537" i="1" s="1"/>
  <c r="D256" i="4"/>
  <c r="AB497" i="1" s="1"/>
  <c r="D255" i="4"/>
  <c r="AB535" i="1" s="1"/>
  <c r="D254" i="4"/>
  <c r="AB524" i="1" s="1"/>
  <c r="D253" i="4"/>
  <c r="AB565" i="1" s="1"/>
  <c r="D252" i="4"/>
  <c r="AB536" i="1" s="1"/>
  <c r="D251" i="4"/>
  <c r="AB507" i="1" s="1"/>
  <c r="D250" i="4"/>
  <c r="AB511" i="1" s="1"/>
  <c r="D249" i="4"/>
  <c r="AB505" i="1" s="1"/>
  <c r="D248" i="4"/>
  <c r="AB552" i="1" s="1"/>
  <c r="D247" i="4"/>
  <c r="AB569" i="1" s="1"/>
  <c r="D246" i="4"/>
  <c r="AB562" i="1" s="1"/>
  <c r="D245" i="4"/>
  <c r="AB516" i="1" s="1"/>
  <c r="D244" i="4"/>
  <c r="AB551" i="1" s="1"/>
  <c r="D243" i="4"/>
  <c r="AB576" i="1" s="1"/>
  <c r="D242" i="4"/>
  <c r="AB554" i="1" s="1"/>
  <c r="D241" i="4"/>
  <c r="AB509" i="1" s="1"/>
  <c r="D240" i="4"/>
  <c r="AB503" i="1" s="1"/>
  <c r="D239" i="4"/>
  <c r="AB584" i="1" s="1"/>
  <c r="D238" i="4"/>
  <c r="AB558" i="1" s="1"/>
  <c r="D237" i="4"/>
  <c r="AB585" i="1" s="1"/>
  <c r="D236" i="4"/>
  <c r="AB550" i="1" s="1"/>
  <c r="D235" i="4"/>
  <c r="AB520" i="1" s="1"/>
  <c r="D234" i="4"/>
  <c r="AB512" i="1" s="1"/>
  <c r="D233" i="4"/>
  <c r="AB589" i="1" s="1"/>
  <c r="D232" i="4"/>
  <c r="AB549" i="1" s="1"/>
  <c r="D231" i="4"/>
  <c r="AB592" i="1" s="1"/>
  <c r="D230" i="4"/>
  <c r="AB517" i="1" s="1"/>
  <c r="D229" i="4"/>
  <c r="AB502" i="1" s="1"/>
  <c r="D228" i="4"/>
  <c r="AB553" i="1" s="1"/>
  <c r="D227" i="4"/>
  <c r="AB529" i="1" s="1"/>
  <c r="D226" i="4"/>
  <c r="AB518" i="1" s="1"/>
  <c r="D225" i="4"/>
  <c r="AB526" i="1" s="1"/>
  <c r="D224" i="4"/>
  <c r="AB574" i="1" s="1"/>
  <c r="D223" i="4"/>
  <c r="AB525" i="1" s="1"/>
  <c r="D222" i="4"/>
  <c r="AB528" i="1" s="1"/>
  <c r="D221" i="4"/>
  <c r="AB586" i="1" s="1"/>
  <c r="D220" i="4"/>
  <c r="AB571" i="1" s="1"/>
  <c r="D219" i="4"/>
  <c r="AB530" i="1" s="1"/>
  <c r="D218" i="4"/>
  <c r="AB500" i="1" s="1"/>
  <c r="D217" i="4"/>
  <c r="AB579" i="1" s="1"/>
  <c r="D216" i="4"/>
  <c r="AB504" i="1" s="1"/>
  <c r="D215" i="4"/>
  <c r="AB510" i="1" s="1"/>
  <c r="D214" i="4"/>
  <c r="AB557" i="1" s="1"/>
  <c r="D213" i="4"/>
  <c r="AB532" i="1" s="1"/>
  <c r="D208" i="4"/>
  <c r="H528" i="1" s="1"/>
  <c r="D207" i="4"/>
  <c r="H593" i="1" s="1"/>
  <c r="D206" i="4"/>
  <c r="H530" i="1" s="1"/>
  <c r="D205" i="4"/>
  <c r="H497" i="1" s="1"/>
  <c r="D204" i="4"/>
  <c r="H518" i="1" s="1"/>
  <c r="D203" i="4"/>
  <c r="H555" i="1" s="1"/>
  <c r="D202" i="4"/>
  <c r="H542" i="1" s="1"/>
  <c r="D201" i="4"/>
  <c r="H551" i="1" s="1"/>
  <c r="D200" i="4"/>
  <c r="H506" i="1" s="1"/>
  <c r="D199" i="4"/>
  <c r="H520" i="1" s="1"/>
  <c r="D198" i="4"/>
  <c r="H498" i="1" s="1"/>
  <c r="D197" i="4"/>
  <c r="H527" i="1" s="1"/>
  <c r="D196" i="4"/>
  <c r="H571" i="1" s="1"/>
  <c r="D195" i="4"/>
  <c r="H585" i="1" s="1"/>
  <c r="D194" i="4"/>
  <c r="H591" i="1" s="1"/>
  <c r="D193" i="4"/>
  <c r="H564" i="1" s="1"/>
  <c r="D192" i="4"/>
  <c r="H505" i="1" s="1"/>
  <c r="D191" i="4"/>
  <c r="H589" i="1" s="1"/>
  <c r="D190" i="4"/>
  <c r="H531" i="1" s="1"/>
  <c r="D189" i="4"/>
  <c r="H541" i="1" s="1"/>
  <c r="D188" i="4"/>
  <c r="H499" i="1" s="1"/>
  <c r="D187" i="4"/>
  <c r="H566" i="1" s="1"/>
  <c r="D186" i="4"/>
  <c r="H538" i="1" s="1"/>
  <c r="D185" i="4"/>
  <c r="H586" i="1" s="1"/>
  <c r="D184" i="4"/>
  <c r="H537" i="1" s="1"/>
  <c r="D183" i="4"/>
  <c r="H502" i="1" s="1"/>
  <c r="D182" i="4"/>
  <c r="H582" i="1" s="1"/>
  <c r="D181" i="4"/>
  <c r="H494" i="1" s="1"/>
  <c r="D180" i="4"/>
  <c r="H540" i="1" s="1"/>
  <c r="D179" i="4"/>
  <c r="H510" i="1" s="1"/>
  <c r="D178" i="4"/>
  <c r="H552" i="1" s="1"/>
  <c r="D177" i="4"/>
  <c r="H514" i="1" s="1"/>
  <c r="D176" i="4"/>
  <c r="H563" i="1" s="1"/>
  <c r="D175" i="4"/>
  <c r="H557" i="1" s="1"/>
  <c r="D174" i="4"/>
  <c r="H504" i="1" s="1"/>
  <c r="D173" i="4"/>
  <c r="H512" i="1" s="1"/>
  <c r="D172" i="4"/>
  <c r="H565" i="1" s="1"/>
  <c r="D171" i="4"/>
  <c r="H500" i="1" s="1"/>
  <c r="D170" i="4"/>
  <c r="H567" i="1" s="1"/>
  <c r="D169" i="4"/>
  <c r="H570" i="1" s="1"/>
  <c r="D168" i="4"/>
  <c r="H535" i="1" s="1"/>
  <c r="D167" i="4"/>
  <c r="H532" i="1" s="1"/>
  <c r="D166" i="4"/>
  <c r="H556" i="1" s="1"/>
  <c r="D165" i="4"/>
  <c r="H573" i="1" s="1"/>
  <c r="D164" i="4"/>
  <c r="H579" i="1" s="1"/>
  <c r="D163" i="4"/>
  <c r="H548" i="1" s="1"/>
  <c r="D162" i="4"/>
  <c r="H529" i="1" s="1"/>
  <c r="D161" i="4"/>
  <c r="H539" i="1" s="1"/>
  <c r="D160" i="4"/>
  <c r="H525" i="1" s="1"/>
  <c r="D159" i="4"/>
  <c r="H569" i="1" s="1"/>
  <c r="D158" i="4"/>
  <c r="H534" i="1" s="1"/>
  <c r="D157" i="4"/>
  <c r="H584" i="1" s="1"/>
  <c r="D156" i="4"/>
  <c r="H495" i="1" s="1"/>
  <c r="D155" i="4"/>
  <c r="H508" i="1" s="1"/>
  <c r="D154" i="4"/>
  <c r="H568" i="1" s="1"/>
  <c r="D153" i="4"/>
  <c r="H533" i="1" s="1"/>
  <c r="D152" i="4"/>
  <c r="H501" i="1" s="1"/>
  <c r="D151" i="4"/>
  <c r="H562" i="1" s="1"/>
  <c r="D150" i="4"/>
  <c r="H549" i="1" s="1"/>
  <c r="D149" i="4"/>
  <c r="H588" i="1" s="1"/>
  <c r="D148" i="4"/>
  <c r="H536" i="1" s="1"/>
  <c r="D147" i="4"/>
  <c r="H574" i="1" s="1"/>
  <c r="D146" i="4"/>
  <c r="H519" i="1" s="1"/>
  <c r="D145" i="4"/>
  <c r="H547" i="1" s="1"/>
  <c r="D144" i="4"/>
  <c r="H511" i="1" s="1"/>
  <c r="D143" i="4"/>
  <c r="H575" i="1" s="1"/>
  <c r="D142" i="4"/>
  <c r="H521" i="1" s="1"/>
  <c r="D141" i="4"/>
  <c r="H516" i="1" s="1"/>
  <c r="D140" i="4"/>
  <c r="H559" i="1" s="1"/>
  <c r="D139" i="4"/>
  <c r="H578" i="1" s="1"/>
  <c r="D138" i="4"/>
  <c r="H496" i="1" s="1"/>
  <c r="D137" i="4"/>
  <c r="H553" i="1" s="1"/>
  <c r="D136" i="4"/>
  <c r="H544" i="1" s="1"/>
  <c r="D135" i="4"/>
  <c r="H572" i="1" s="1"/>
  <c r="D134" i="4"/>
  <c r="H517" i="1" s="1"/>
  <c r="D133" i="4"/>
  <c r="H545" i="1" s="1"/>
  <c r="D132" i="4"/>
  <c r="H576" i="1" s="1"/>
  <c r="D131" i="4"/>
  <c r="H513" i="1" s="1"/>
  <c r="D130" i="4"/>
  <c r="H526" i="1" s="1"/>
  <c r="D129" i="4"/>
  <c r="H503" i="1" s="1"/>
  <c r="D128" i="4"/>
  <c r="H523" i="1" s="1"/>
  <c r="D127" i="4"/>
  <c r="H550" i="1" s="1"/>
  <c r="D126" i="4"/>
  <c r="H581" i="1" s="1"/>
  <c r="D125" i="4"/>
  <c r="H583" i="1" s="1"/>
  <c r="D124" i="4"/>
  <c r="H561" i="1" s="1"/>
  <c r="D123" i="4"/>
  <c r="H522" i="1" s="1"/>
  <c r="D122" i="4"/>
  <c r="H590" i="1" s="1"/>
  <c r="D121" i="4"/>
  <c r="H577" i="1" s="1"/>
  <c r="D120" i="4"/>
  <c r="H560" i="1" s="1"/>
  <c r="D119" i="4"/>
  <c r="H543" i="1" s="1"/>
  <c r="D118" i="4"/>
  <c r="H509" i="1" s="1"/>
  <c r="D117" i="4"/>
  <c r="H546" i="1" s="1"/>
  <c r="D116" i="4"/>
  <c r="H587" i="1" s="1"/>
  <c r="D115" i="4"/>
  <c r="H524" i="1" s="1"/>
  <c r="D114" i="4"/>
  <c r="H507" i="1" s="1"/>
  <c r="D113" i="4"/>
  <c r="H515" i="1" s="1"/>
  <c r="D112" i="4"/>
  <c r="H592" i="1" s="1"/>
  <c r="D111" i="4"/>
  <c r="H558" i="1" s="1"/>
  <c r="D110" i="4"/>
  <c r="H554" i="1" s="1"/>
  <c r="D109" i="4"/>
  <c r="H580" i="1" s="1"/>
  <c r="D44" i="4"/>
  <c r="X565" i="1" s="1"/>
  <c r="D76" i="4"/>
  <c r="X510" i="1" s="1"/>
  <c r="D99" i="4"/>
  <c r="X567" i="1" s="1"/>
  <c r="D38" i="4"/>
  <c r="X543" i="1" s="1"/>
  <c r="D14" i="4"/>
  <c r="X552" i="1" s="1"/>
  <c r="D24" i="4"/>
  <c r="X496" i="1" s="1"/>
  <c r="D98" i="4"/>
  <c r="X536" i="1" s="1"/>
  <c r="D90" i="4"/>
  <c r="X494" i="1" s="1"/>
  <c r="D87" i="4"/>
  <c r="X504" i="1" s="1"/>
  <c r="D71" i="4"/>
  <c r="X498" i="1" s="1"/>
  <c r="D60" i="4"/>
  <c r="X495" i="1" s="1"/>
  <c r="D85" i="4"/>
  <c r="X575" i="1" s="1"/>
  <c r="D33" i="4"/>
  <c r="X542" i="1" s="1"/>
  <c r="D5" i="4"/>
  <c r="X551" i="1" s="1"/>
  <c r="D83" i="4"/>
  <c r="X572" i="1" s="1"/>
  <c r="D45" i="4"/>
  <c r="X573" i="1" s="1"/>
  <c r="D55" i="4"/>
  <c r="X499" i="1" s="1"/>
  <c r="D59" i="4"/>
  <c r="X503" i="1" s="1"/>
  <c r="D43" i="4"/>
  <c r="X519" i="1" s="1"/>
  <c r="D47" i="4"/>
  <c r="X502" i="1" s="1"/>
  <c r="D23" i="4"/>
  <c r="X553" i="1" s="1"/>
  <c r="D66" i="4"/>
  <c r="X518" i="1" s="1"/>
  <c r="D28" i="4"/>
  <c r="X514" i="1" s="1"/>
  <c r="D20" i="4"/>
  <c r="X587" i="1" s="1"/>
  <c r="D11" i="4"/>
  <c r="X537" i="1" s="1"/>
  <c r="D103" i="4"/>
  <c r="X539" i="1" s="1"/>
  <c r="D53" i="4"/>
  <c r="X535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07" i="1" l="1"/>
  <c r="G316" i="1"/>
  <c r="G303" i="1"/>
  <c r="G301" i="1"/>
  <c r="G324" i="1"/>
  <c r="G327" i="1"/>
  <c r="G315" i="1"/>
  <c r="G322" i="1"/>
  <c r="G323" i="1"/>
  <c r="G309" i="1"/>
  <c r="G306" i="1"/>
  <c r="G310" i="1"/>
  <c r="G318" i="1"/>
  <c r="G320" i="1"/>
  <c r="G328" i="1"/>
  <c r="G332" i="1"/>
  <c r="G325" i="1"/>
  <c r="N373" i="1" l="1"/>
  <c r="F373" i="1"/>
  <c r="B373" i="1"/>
  <c r="P135" i="1" l="1"/>
  <c r="P190" i="1"/>
  <c r="P199" i="1"/>
  <c r="P126" i="1"/>
  <c r="P144" i="1"/>
  <c r="P203" i="1"/>
  <c r="P176" i="1"/>
  <c r="P215" i="1"/>
  <c r="P131" i="1"/>
  <c r="P148" i="1"/>
  <c r="P139" i="1"/>
  <c r="P128" i="1"/>
  <c r="P204" i="1"/>
  <c r="P194" i="1"/>
  <c r="P152" i="1"/>
  <c r="P120" i="1"/>
  <c r="P118" i="1"/>
  <c r="P205" i="1"/>
  <c r="P201" i="1"/>
  <c r="P200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F1647" i="1"/>
  <c r="F1480" i="1"/>
  <c r="F1393" i="1"/>
  <c r="F780" i="1"/>
  <c r="F1200" i="1"/>
  <c r="F1443" i="1"/>
  <c r="F861" i="1"/>
  <c r="F1316" i="1"/>
  <c r="F1141" i="1"/>
  <c r="F1069" i="1"/>
  <c r="F1459" i="1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2030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60" i="1" s="1"/>
  <c r="AQF616" i="1"/>
  <c r="L487" i="1" s="1"/>
  <c r="AIP616" i="1"/>
  <c r="L443" i="1" s="1"/>
  <c r="AHO616" i="1"/>
  <c r="L462" i="1" s="1"/>
  <c r="AJQ616" i="1"/>
  <c r="L415" i="1" s="1"/>
  <c r="AIG616" i="1"/>
  <c r="L488" i="1" s="1"/>
  <c r="ALS616" i="1"/>
  <c r="L482" i="1" s="1"/>
  <c r="ANC616" i="1"/>
  <c r="L467" i="1" s="1"/>
  <c r="AOD616" i="1"/>
  <c r="L399" i="1" s="1"/>
  <c r="APW616" i="1"/>
  <c r="L410" i="1" s="1"/>
  <c r="AOM616" i="1"/>
  <c r="L414" i="1" s="1"/>
  <c r="AMB616" i="1"/>
  <c r="L401" i="1" s="1"/>
  <c r="AJZ616" i="1"/>
  <c r="L423" i="1" s="1"/>
  <c r="ANL616" i="1"/>
  <c r="L451" i="1" s="1"/>
  <c r="AIY616" i="1"/>
  <c r="L475" i="1" s="1"/>
  <c r="AKI616" i="1"/>
  <c r="L402" i="1" s="1"/>
  <c r="ALA616" i="1"/>
  <c r="L476" i="1" s="1"/>
  <c r="AMK616" i="1"/>
  <c r="L490" i="1" s="1"/>
  <c r="ANU616" i="1"/>
  <c r="L430" i="1" s="1"/>
  <c r="AOV616" i="1"/>
  <c r="L391" i="1" s="1"/>
  <c r="AJH616" i="1"/>
  <c r="L456" i="1" s="1"/>
  <c r="AKR616" i="1"/>
  <c r="L445" i="1" s="1"/>
  <c r="ALJ616" i="1"/>
  <c r="L470" i="1" s="1"/>
  <c r="AMT616" i="1"/>
  <c r="L407" i="1" s="1"/>
  <c r="APN616" i="1"/>
  <c r="L408" i="1" s="1"/>
  <c r="APE616" i="1"/>
  <c r="L421" i="1" s="1"/>
  <c r="AJZ640" i="1"/>
  <c r="AB476" i="1" s="1"/>
  <c r="AHX652" i="1"/>
  <c r="AJ416" i="1" s="1"/>
  <c r="AJH652" i="1"/>
  <c r="AJ490" i="1" s="1"/>
  <c r="ALJ652" i="1"/>
  <c r="AJ445" i="1" s="1"/>
  <c r="AOV652" i="1"/>
  <c r="AJ466" i="1" s="1"/>
  <c r="ANC652" i="1"/>
  <c r="AJ406" i="1" s="1"/>
  <c r="APW652" i="1"/>
  <c r="AJ469" i="1" s="1"/>
  <c r="AIY640" i="1"/>
  <c r="AB460" i="1" s="1"/>
  <c r="AKI640" i="1"/>
  <c r="AB479" i="1" s="1"/>
  <c r="ALA640" i="1"/>
  <c r="AB486" i="1" s="1"/>
  <c r="AMK640" i="1"/>
  <c r="AB438" i="1" s="1"/>
  <c r="ANU640" i="1"/>
  <c r="AB477" i="1" s="1"/>
  <c r="AOM640" i="1"/>
  <c r="AB407" i="1" s="1"/>
  <c r="AIG670" i="1"/>
  <c r="AV475" i="1" s="1"/>
  <c r="AJQ670" i="1"/>
  <c r="AV411" i="1" s="1"/>
  <c r="ALA670" i="1"/>
  <c r="AV441" i="1" s="1"/>
  <c r="AMK670" i="1"/>
  <c r="AV418" i="1" s="1"/>
  <c r="ANU670" i="1"/>
  <c r="AV456" i="1" s="1"/>
  <c r="APE670" i="1"/>
  <c r="AV433" i="1" s="1"/>
  <c r="AKR628" i="1"/>
  <c r="T429" i="1" s="1"/>
  <c r="AIY628" i="1"/>
  <c r="T392" i="1" s="1"/>
  <c r="ALJ628" i="1"/>
  <c r="T419" i="1" s="1"/>
  <c r="AJZ628" i="1"/>
  <c r="T457" i="1" s="1"/>
  <c r="ANU628" i="1"/>
  <c r="T447" i="1" s="1"/>
  <c r="APN628" i="1"/>
  <c r="T468" i="1" s="1"/>
  <c r="AKH672" i="1"/>
  <c r="P45" i="1" s="1"/>
  <c r="AKI604" i="1"/>
  <c r="D431" i="1" s="1"/>
  <c r="AIY604" i="1"/>
  <c r="D471" i="1" s="1"/>
  <c r="AIX672" i="1"/>
  <c r="P16" i="1" s="1"/>
  <c r="ALI672" i="1"/>
  <c r="P38" i="1" s="1"/>
  <c r="ALJ604" i="1"/>
  <c r="D465" i="1" s="1"/>
  <c r="AMT604" i="1"/>
  <c r="D425" i="1" s="1"/>
  <c r="AMS672" i="1"/>
  <c r="P32" i="1" s="1"/>
  <c r="ANT672" i="1"/>
  <c r="P8" i="1" s="1"/>
  <c r="ANU604" i="1"/>
  <c r="D472" i="1" s="1"/>
  <c r="APV672" i="1"/>
  <c r="P62" i="1" s="1"/>
  <c r="APW604" i="1"/>
  <c r="D408" i="1" s="1"/>
  <c r="AHO622" i="1"/>
  <c r="P482" i="1" s="1"/>
  <c r="AIY622" i="1"/>
  <c r="P449" i="1" s="1"/>
  <c r="AKI622" i="1"/>
  <c r="P440" i="1" s="1"/>
  <c r="ALS622" i="1"/>
  <c r="P439" i="1" s="1"/>
  <c r="ANL622" i="1"/>
  <c r="P466" i="1" s="1"/>
  <c r="AOM622" i="1"/>
  <c r="P401" i="1" s="1"/>
  <c r="APW622" i="1"/>
  <c r="P464" i="1" s="1"/>
  <c r="AHO610" i="1"/>
  <c r="H486" i="1" s="1"/>
  <c r="AJZ610" i="1"/>
  <c r="H473" i="1" s="1"/>
  <c r="AJH610" i="1"/>
  <c r="H442" i="1" s="1"/>
  <c r="ALS610" i="1"/>
  <c r="H439" i="1" s="1"/>
  <c r="ANC610" i="1"/>
  <c r="H441" i="1" s="1"/>
  <c r="AOM610" i="1"/>
  <c r="H396" i="1" s="1"/>
  <c r="APW610" i="1"/>
  <c r="H459" i="1" s="1"/>
  <c r="AHO664" i="1"/>
  <c r="AR488" i="1" s="1"/>
  <c r="AJQ664" i="1"/>
  <c r="AR477" i="1" s="1"/>
  <c r="AIG664" i="1"/>
  <c r="AR461" i="1" s="1"/>
  <c r="ALS664" i="1"/>
  <c r="AR459" i="1" s="1"/>
  <c r="ANC664" i="1"/>
  <c r="AR420" i="1" s="1"/>
  <c r="APW664" i="1"/>
  <c r="AR443" i="1" s="1"/>
  <c r="APE664" i="1"/>
  <c r="AR425" i="1" s="1"/>
  <c r="AIG646" i="1"/>
  <c r="AF445" i="1" s="1"/>
  <c r="AJQ646" i="1"/>
  <c r="AF477" i="1" s="1"/>
  <c r="ALA646" i="1"/>
  <c r="AF485" i="1" s="1"/>
  <c r="AMK646" i="1"/>
  <c r="AF476" i="1" s="1"/>
  <c r="ANL646" i="1"/>
  <c r="AF461" i="1" s="1"/>
  <c r="APE646" i="1"/>
  <c r="AF435" i="1" s="1"/>
  <c r="AIG634" i="1"/>
  <c r="X440" i="1" s="1"/>
  <c r="AIP634" i="1"/>
  <c r="X409" i="1" s="1"/>
  <c r="ALA634" i="1"/>
  <c r="X439" i="1" s="1"/>
  <c r="AMK634" i="1"/>
  <c r="X438" i="1" s="1"/>
  <c r="ANU634" i="1"/>
  <c r="X460" i="1" s="1"/>
  <c r="APE634" i="1"/>
  <c r="X437" i="1" s="1"/>
  <c r="AHO658" i="1"/>
  <c r="AN449" i="1" s="1"/>
  <c r="AKI658" i="1"/>
  <c r="AN417" i="1" s="1"/>
  <c r="AJQ658" i="1"/>
  <c r="AN490" i="1" s="1"/>
  <c r="ALS658" i="1"/>
  <c r="AN480" i="1" s="1"/>
  <c r="AMT658" i="1"/>
  <c r="AN453" i="1" s="1"/>
  <c r="AOM658" i="1"/>
  <c r="AN477" i="1" s="1"/>
  <c r="APW658" i="1"/>
  <c r="AN483" i="1" s="1"/>
  <c r="AIG652" i="1"/>
  <c r="AJ462" i="1" s="1"/>
  <c r="AJQ652" i="1"/>
  <c r="AJ450" i="1" s="1"/>
  <c r="ALS652" i="1"/>
  <c r="AJ476" i="1" s="1"/>
  <c r="AJZ652" i="1"/>
  <c r="AJ413" i="1" s="1"/>
  <c r="ANL652" i="1"/>
  <c r="AJ487" i="1" s="1"/>
  <c r="AOD652" i="1"/>
  <c r="AJ458" i="1" s="1"/>
  <c r="AJH640" i="1"/>
  <c r="AB422" i="1" s="1"/>
  <c r="AKR640" i="1"/>
  <c r="AB472" i="1" s="1"/>
  <c r="ALJ640" i="1"/>
  <c r="AB462" i="1" s="1"/>
  <c r="AMT640" i="1"/>
  <c r="AB475" i="1" s="1"/>
  <c r="APE640" i="1"/>
  <c r="AB402" i="1" s="1"/>
  <c r="AOV640" i="1"/>
  <c r="AB469" i="1" s="1"/>
  <c r="AIP670" i="1"/>
  <c r="AV477" i="1" s="1"/>
  <c r="AJZ670" i="1"/>
  <c r="AV463" i="1" s="1"/>
  <c r="ALJ670" i="1"/>
  <c r="AV482" i="1" s="1"/>
  <c r="AMT670" i="1"/>
  <c r="AV490" i="1" s="1"/>
  <c r="AOD670" i="1"/>
  <c r="AV467" i="1" s="1"/>
  <c r="APN670" i="1"/>
  <c r="AV473" i="1" s="1"/>
  <c r="AHX628" i="1"/>
  <c r="T403" i="1" s="1"/>
  <c r="AJH628" i="1"/>
  <c r="T440" i="1" s="1"/>
  <c r="ALS628" i="1"/>
  <c r="T474" i="1" s="1"/>
  <c r="AMT628" i="1"/>
  <c r="T462" i="1" s="1"/>
  <c r="AOV628" i="1"/>
  <c r="T399" i="1" s="1"/>
  <c r="AOD628" i="1"/>
  <c r="T450" i="1" s="1"/>
  <c r="AKQ672" i="1"/>
  <c r="P33" i="1" s="1"/>
  <c r="AKR604" i="1"/>
  <c r="D427" i="1" s="1"/>
  <c r="AJG672" i="1"/>
  <c r="P19" i="1" s="1"/>
  <c r="AJH604" i="1"/>
  <c r="D453" i="1" s="1"/>
  <c r="ALS604" i="1"/>
  <c r="D474" i="1" s="1"/>
  <c r="ALR672" i="1"/>
  <c r="P46" i="1" s="1"/>
  <c r="AJY672" i="1"/>
  <c r="P52" i="1" s="1"/>
  <c r="AJZ604" i="1"/>
  <c r="D435" i="1" s="1"/>
  <c r="APM672" i="1"/>
  <c r="P102" i="1" s="1"/>
  <c r="APN604" i="1"/>
  <c r="D466" i="1" s="1"/>
  <c r="AOC672" i="1"/>
  <c r="P29" i="1" s="1"/>
  <c r="AOD604" i="1"/>
  <c r="D438" i="1" s="1"/>
  <c r="AHX622" i="1"/>
  <c r="P406" i="1" s="1"/>
  <c r="AJH622" i="1"/>
  <c r="P476" i="1" s="1"/>
  <c r="AKR622" i="1"/>
  <c r="P444" i="1" s="1"/>
  <c r="AMB622" i="1"/>
  <c r="P489" i="1" s="1"/>
  <c r="ANC622" i="1"/>
  <c r="P420" i="1" s="1"/>
  <c r="AOV622" i="1"/>
  <c r="P427" i="1" s="1"/>
  <c r="AQF622" i="1"/>
  <c r="P451" i="1" s="1"/>
  <c r="AHX610" i="1"/>
  <c r="H476" i="1" s="1"/>
  <c r="AKI610" i="1"/>
  <c r="H412" i="1" s="1"/>
  <c r="AJQ610" i="1"/>
  <c r="H408" i="1" s="1"/>
  <c r="AMB610" i="1"/>
  <c r="H462" i="1" s="1"/>
  <c r="ANU610" i="1"/>
  <c r="H446" i="1" s="1"/>
  <c r="AOV610" i="1"/>
  <c r="H427" i="1" s="1"/>
  <c r="AQF610" i="1"/>
  <c r="H432" i="1" s="1"/>
  <c r="AIP664" i="1"/>
  <c r="AR485" i="1" s="1"/>
  <c r="AJZ664" i="1"/>
  <c r="AR436" i="1" s="1"/>
  <c r="AKR664" i="1"/>
  <c r="AR426" i="1" s="1"/>
  <c r="AMB664" i="1"/>
  <c r="AR481" i="1" s="1"/>
  <c r="ANL664" i="1"/>
  <c r="AR457" i="1" s="1"/>
  <c r="ANU664" i="1"/>
  <c r="AR465" i="1" s="1"/>
  <c r="AQF664" i="1"/>
  <c r="AR447" i="1" s="1"/>
  <c r="AIP646" i="1"/>
  <c r="AF463" i="1" s="1"/>
  <c r="AJZ646" i="1"/>
  <c r="AF483" i="1" s="1"/>
  <c r="ALJ646" i="1"/>
  <c r="AF451" i="1" s="1"/>
  <c r="ANC646" i="1"/>
  <c r="AF434" i="1" s="1"/>
  <c r="AOD646" i="1"/>
  <c r="AF426" i="1" s="1"/>
  <c r="APN646" i="1"/>
  <c r="AF478" i="1" s="1"/>
  <c r="AJZ634" i="1"/>
  <c r="X489" i="1" s="1"/>
  <c r="AIY634" i="1"/>
  <c r="X419" i="1" s="1"/>
  <c r="ALJ634" i="1"/>
  <c r="X462" i="1" s="1"/>
  <c r="AMT634" i="1"/>
  <c r="X477" i="1" s="1"/>
  <c r="AOD634" i="1"/>
  <c r="X457" i="1" s="1"/>
  <c r="APN634" i="1"/>
  <c r="X418" i="1" s="1"/>
  <c r="AHX658" i="1"/>
  <c r="AN427" i="1" s="1"/>
  <c r="AIP658" i="1"/>
  <c r="AN439" i="1" s="1"/>
  <c r="AKR658" i="1"/>
  <c r="AN418" i="1" s="1"/>
  <c r="AMB658" i="1"/>
  <c r="AN413" i="1" s="1"/>
  <c r="ANL658" i="1"/>
  <c r="AN408" i="1" s="1"/>
  <c r="AOV658" i="1"/>
  <c r="AN419" i="1" s="1"/>
  <c r="AQF658" i="1"/>
  <c r="AN443" i="1" s="1"/>
  <c r="AHO652" i="1"/>
  <c r="AJ438" i="1" s="1"/>
  <c r="AIP652" i="1"/>
  <c r="AJ460" i="1" s="1"/>
  <c r="AKR652" i="1"/>
  <c r="AJ421" i="1" s="1"/>
  <c r="AMB652" i="1"/>
  <c r="AJ412" i="1" s="1"/>
  <c r="APN652" i="1"/>
  <c r="AJ470" i="1" s="1"/>
  <c r="ANU652" i="1"/>
  <c r="AJ415" i="1" s="1"/>
  <c r="AOM652" i="1"/>
  <c r="AJ420" i="1" s="1"/>
  <c r="AHO640" i="1"/>
  <c r="AB442" i="1" s="1"/>
  <c r="AJQ640" i="1"/>
  <c r="AB408" i="1" s="1"/>
  <c r="AHX640" i="1"/>
  <c r="AB409" i="1" s="1"/>
  <c r="ALS640" i="1"/>
  <c r="AB444" i="1" s="1"/>
  <c r="ANC640" i="1"/>
  <c r="AB414" i="1" s="1"/>
  <c r="APW640" i="1"/>
  <c r="AB446" i="1" s="1"/>
  <c r="APN640" i="1"/>
  <c r="AB490" i="1" s="1"/>
  <c r="AHO670" i="1"/>
  <c r="AV485" i="1" s="1"/>
  <c r="AIY670" i="1"/>
  <c r="AV422" i="1" s="1"/>
  <c r="AKI670" i="1"/>
  <c r="AV436" i="1" s="1"/>
  <c r="ALS670" i="1"/>
  <c r="AV479" i="1" s="1"/>
  <c r="ANL670" i="1"/>
  <c r="AV432" i="1" s="1"/>
  <c r="AOM670" i="1"/>
  <c r="AV474" i="1" s="1"/>
  <c r="APW670" i="1"/>
  <c r="AV468" i="1" s="1"/>
  <c r="AHO628" i="1"/>
  <c r="T467" i="1" s="1"/>
  <c r="AIG628" i="1"/>
  <c r="T472" i="1" s="1"/>
  <c r="AJQ628" i="1"/>
  <c r="T448" i="1" s="1"/>
  <c r="AMB628" i="1"/>
  <c r="T449" i="1" s="1"/>
  <c r="ANC628" i="1"/>
  <c r="T435" i="1" s="1"/>
  <c r="APE628" i="1"/>
  <c r="T439" i="1" s="1"/>
  <c r="AOM628" i="1"/>
  <c r="T405" i="1" s="1"/>
  <c r="AHO604" i="1"/>
  <c r="D486" i="1" s="1"/>
  <c r="AHN672" i="1"/>
  <c r="P5" i="1" s="1"/>
  <c r="AIF672" i="1"/>
  <c r="P57" i="1" s="1"/>
  <c r="AIG604" i="1"/>
  <c r="D452" i="1" s="1"/>
  <c r="AJQ604" i="1"/>
  <c r="D417" i="1" s="1"/>
  <c r="AJP672" i="1"/>
  <c r="P58" i="1" s="1"/>
  <c r="AMA672" i="1"/>
  <c r="P23" i="1" s="1"/>
  <c r="AMB604" i="1"/>
  <c r="D434" i="1" s="1"/>
  <c r="ANB672" i="1"/>
  <c r="P47" i="1" s="1"/>
  <c r="ANC604" i="1"/>
  <c r="D428" i="1" s="1"/>
  <c r="AQE672" i="1"/>
  <c r="P94" i="1" s="1"/>
  <c r="AQF604" i="1"/>
  <c r="D459" i="1" s="1"/>
  <c r="AOM604" i="1"/>
  <c r="D439" i="1" s="1"/>
  <c r="AOL672" i="1"/>
  <c r="P15" i="1" s="1"/>
  <c r="AIG622" i="1"/>
  <c r="P481" i="1" s="1"/>
  <c r="AJQ622" i="1"/>
  <c r="P475" i="1" s="1"/>
  <c r="ALA622" i="1"/>
  <c r="P484" i="1" s="1"/>
  <c r="AMK622" i="1"/>
  <c r="P419" i="1" s="1"/>
  <c r="ANU622" i="1"/>
  <c r="P470" i="1" s="1"/>
  <c r="APE622" i="1"/>
  <c r="P453" i="1" s="1"/>
  <c r="AIG610" i="1"/>
  <c r="H440" i="1" s="1"/>
  <c r="AKR610" i="1"/>
  <c r="H401" i="1" s="1"/>
  <c r="ALA610" i="1"/>
  <c r="H478" i="1" s="1"/>
  <c r="AMK610" i="1"/>
  <c r="H453" i="1" s="1"/>
  <c r="ANL610" i="1"/>
  <c r="H400" i="1" s="1"/>
  <c r="APE610" i="1"/>
  <c r="H423" i="1" s="1"/>
  <c r="AIY664" i="1"/>
  <c r="AR490" i="1" s="1"/>
  <c r="AKI664" i="1"/>
  <c r="AR473" i="1" s="1"/>
  <c r="ALA664" i="1"/>
  <c r="AR458" i="1" s="1"/>
  <c r="AMK664" i="1"/>
  <c r="AR449" i="1" s="1"/>
  <c r="AOV664" i="1"/>
  <c r="AR448" i="1" s="1"/>
  <c r="AOD664" i="1"/>
  <c r="AR489" i="1" s="1"/>
  <c r="AHO646" i="1"/>
  <c r="AF487" i="1" s="1"/>
  <c r="AIY646" i="1"/>
  <c r="AF465" i="1" s="1"/>
  <c r="AKI646" i="1"/>
  <c r="AF475" i="1" s="1"/>
  <c r="ALS646" i="1"/>
  <c r="AF481" i="1" s="1"/>
  <c r="ANU646" i="1"/>
  <c r="AF467" i="1" s="1"/>
  <c r="AOM646" i="1"/>
  <c r="AF438" i="1" s="1"/>
  <c r="APW646" i="1"/>
  <c r="AF414" i="1" s="1"/>
  <c r="AHO634" i="1"/>
  <c r="X479" i="1" s="1"/>
  <c r="AKI634" i="1"/>
  <c r="X431" i="1" s="1"/>
  <c r="AJH634" i="1"/>
  <c r="X447" i="1" s="1"/>
  <c r="ALS634" i="1"/>
  <c r="X465" i="1" s="1"/>
  <c r="ANL634" i="1"/>
  <c r="X472" i="1" s="1"/>
  <c r="AOM634" i="1"/>
  <c r="X444" i="1" s="1"/>
  <c r="APW634" i="1"/>
  <c r="X408" i="1" s="1"/>
  <c r="AIG658" i="1"/>
  <c r="AN466" i="1" s="1"/>
  <c r="AIY658" i="1"/>
  <c r="AN436" i="1" s="1"/>
  <c r="ALA658" i="1"/>
  <c r="AN484" i="1" s="1"/>
  <c r="AMK658" i="1"/>
  <c r="AN457" i="1" s="1"/>
  <c r="ANU658" i="1"/>
  <c r="AN411" i="1" s="1"/>
  <c r="APE658" i="1"/>
  <c r="AN404" i="1" s="1"/>
  <c r="AKI652" i="1"/>
  <c r="AJ439" i="1" s="1"/>
  <c r="AIY652" i="1"/>
  <c r="AJ486" i="1" s="1"/>
  <c r="ALA652" i="1"/>
  <c r="AJ484" i="1" s="1"/>
  <c r="AMK652" i="1"/>
  <c r="AJ440" i="1" s="1"/>
  <c r="AMT652" i="1"/>
  <c r="AJ464" i="1" s="1"/>
  <c r="APE652" i="1"/>
  <c r="AJ392" i="1" s="1"/>
  <c r="AQF652" i="1"/>
  <c r="AJ408" i="1" s="1"/>
  <c r="AIP640" i="1"/>
  <c r="AB413" i="1" s="1"/>
  <c r="AIG640" i="1"/>
  <c r="AB417" i="1" s="1"/>
  <c r="AMB640" i="1"/>
  <c r="AB455" i="1" s="1"/>
  <c r="ANL640" i="1"/>
  <c r="AB418" i="1" s="1"/>
  <c r="AOD640" i="1"/>
  <c r="AB403" i="1" s="1"/>
  <c r="AQF640" i="1"/>
  <c r="AB391" i="1" s="1"/>
  <c r="AHX670" i="1"/>
  <c r="AV455" i="1" s="1"/>
  <c r="AJH670" i="1"/>
  <c r="AV424" i="1" s="1"/>
  <c r="AKR670" i="1"/>
  <c r="AV426" i="1" s="1"/>
  <c r="AMB670" i="1"/>
  <c r="AV462" i="1" s="1"/>
  <c r="ANC670" i="1"/>
  <c r="AV408" i="1" s="1"/>
  <c r="AOV670" i="1"/>
  <c r="AV414" i="1" s="1"/>
  <c r="AQF670" i="1"/>
  <c r="AV446" i="1" s="1"/>
  <c r="AKI628" i="1"/>
  <c r="T404" i="1" s="1"/>
  <c r="AIP628" i="1"/>
  <c r="T461" i="1" s="1"/>
  <c r="ALA628" i="1"/>
  <c r="T455" i="1" s="1"/>
  <c r="AMK628" i="1"/>
  <c r="T482" i="1" s="1"/>
  <c r="ANL628" i="1"/>
  <c r="T486" i="1" s="1"/>
  <c r="APW628" i="1"/>
  <c r="T446" i="1" s="1"/>
  <c r="AQF628" i="1"/>
  <c r="T466" i="1" s="1"/>
  <c r="AHW672" i="1"/>
  <c r="P6" i="1" s="1"/>
  <c r="AHX604" i="1"/>
  <c r="D475" i="1" s="1"/>
  <c r="AIO672" i="1"/>
  <c r="P12" i="1" s="1"/>
  <c r="AIP604" i="1"/>
  <c r="D451" i="1" s="1"/>
  <c r="ALA604" i="1"/>
  <c r="D473" i="1" s="1"/>
  <c r="AKZ672" i="1"/>
  <c r="P98" i="1" s="1"/>
  <c r="AMJ672" i="1"/>
  <c r="P84" i="1" s="1"/>
  <c r="AMK604" i="1"/>
  <c r="D420" i="1" s="1"/>
  <c r="ANK672" i="1"/>
  <c r="P31" i="1" s="1"/>
  <c r="ANL604" i="1"/>
  <c r="D479" i="1" s="1"/>
  <c r="APE604" i="1"/>
  <c r="D440" i="1" s="1"/>
  <c r="APD672" i="1"/>
  <c r="P54" i="1" s="1"/>
  <c r="AOU672" i="1"/>
  <c r="P87" i="1" s="1"/>
  <c r="AOV604" i="1"/>
  <c r="D461" i="1" s="1"/>
  <c r="AIP622" i="1"/>
  <c r="P468" i="1" s="1"/>
  <c r="AJZ622" i="1"/>
  <c r="P448" i="1" s="1"/>
  <c r="ALJ622" i="1"/>
  <c r="P408" i="1" s="1"/>
  <c r="AMT622" i="1"/>
  <c r="P452" i="1" s="1"/>
  <c r="AOD622" i="1"/>
  <c r="P447" i="1" s="1"/>
  <c r="APN622" i="1"/>
  <c r="P432" i="1" s="1"/>
  <c r="AIP610" i="1"/>
  <c r="H455" i="1" s="1"/>
  <c r="AIY610" i="1"/>
  <c r="H430" i="1" s="1"/>
  <c r="ALJ610" i="1"/>
  <c r="H472" i="1" s="1"/>
  <c r="AMT610" i="1"/>
  <c r="H461" i="1" s="1"/>
  <c r="AOD610" i="1"/>
  <c r="H474" i="1" s="1"/>
  <c r="APN610" i="1"/>
  <c r="H392" i="1" s="1"/>
  <c r="AJH664" i="1"/>
  <c r="AR430" i="1" s="1"/>
  <c r="AHX664" i="1"/>
  <c r="AR392" i="1" s="1"/>
  <c r="ALJ664" i="1"/>
  <c r="AR445" i="1" s="1"/>
  <c r="AMT664" i="1"/>
  <c r="AR472" i="1" s="1"/>
  <c r="APN664" i="1"/>
  <c r="AR479" i="1" s="1"/>
  <c r="AOM664" i="1"/>
  <c r="AR451" i="1" s="1"/>
  <c r="AHX646" i="1"/>
  <c r="AF392" i="1" s="1"/>
  <c r="AJH646" i="1"/>
  <c r="AF464" i="1" s="1"/>
  <c r="AKR646" i="1"/>
  <c r="AF450" i="1" s="1"/>
  <c r="AMB646" i="1"/>
  <c r="AF474" i="1" s="1"/>
  <c r="AMT646" i="1"/>
  <c r="AF433" i="1" s="1"/>
  <c r="AOV646" i="1"/>
  <c r="AF404" i="1" s="1"/>
  <c r="AQF646" i="1"/>
  <c r="AF447" i="1" s="1"/>
  <c r="AHX634" i="1"/>
  <c r="X446" i="1" s="1"/>
  <c r="AKR634" i="1"/>
  <c r="X420" i="1" s="1"/>
  <c r="AJQ634" i="1"/>
  <c r="X392" i="1" s="1"/>
  <c r="AMB634" i="1"/>
  <c r="X415" i="1" s="1"/>
  <c r="ANC634" i="1"/>
  <c r="X411" i="1" s="1"/>
  <c r="AOV634" i="1"/>
  <c r="X398" i="1" s="1"/>
  <c r="AQF634" i="1"/>
  <c r="X403" i="1" s="1"/>
  <c r="AJZ658" i="1"/>
  <c r="AN473" i="1" s="1"/>
  <c r="AJH658" i="1"/>
  <c r="AN426" i="1" s="1"/>
  <c r="ALJ658" i="1"/>
  <c r="AN474" i="1" s="1"/>
  <c r="ANC658" i="1"/>
  <c r="AN435" i="1" s="1"/>
  <c r="AOD658" i="1"/>
  <c r="AN429" i="1" s="1"/>
  <c r="APN658" i="1"/>
  <c r="AN486" i="1" s="1"/>
  <c r="T372" i="1" l="1"/>
  <c r="O225" i="1"/>
  <c r="T355" i="1"/>
  <c r="O235" i="1"/>
  <c r="T368" i="1"/>
  <c r="O228" i="1"/>
  <c r="T358" i="1"/>
  <c r="O240" i="1"/>
  <c r="T374" i="1"/>
  <c r="O239" i="1"/>
  <c r="T373" i="1"/>
  <c r="O227" i="1"/>
  <c r="T357" i="1"/>
  <c r="O226" i="1"/>
  <c r="T356" i="1"/>
  <c r="O234" i="1"/>
  <c r="T367" i="1"/>
  <c r="O236" i="1"/>
  <c r="T370" i="1"/>
  <c r="O243" i="1"/>
  <c r="T377" i="1"/>
  <c r="O224" i="1"/>
  <c r="T354" i="1"/>
  <c r="O232" i="1"/>
  <c r="T365" i="1"/>
  <c r="O233" i="1"/>
  <c r="T366" i="1"/>
  <c r="O245" i="1"/>
  <c r="T379" i="1"/>
  <c r="O231" i="1"/>
  <c r="T362" i="1"/>
  <c r="O242" i="1"/>
  <c r="T376" i="1"/>
  <c r="O230" i="1"/>
  <c r="T361" i="1"/>
  <c r="O247" i="1"/>
  <c r="T384" i="1"/>
  <c r="O223" i="1"/>
  <c r="T353" i="1"/>
  <c r="O237" i="1"/>
  <c r="T371" i="1"/>
  <c r="O241" i="1"/>
  <c r="T375" i="1"/>
  <c r="O222" i="1"/>
  <c r="T352" i="1"/>
  <c r="O229" i="1"/>
  <c r="T360" i="1"/>
  <c r="O248" i="1"/>
  <c r="T386" i="1"/>
  <c r="O246" i="1"/>
  <c r="T381" i="1"/>
  <c r="O238" i="1"/>
  <c r="G80" i="1"/>
  <c r="G20" i="1"/>
  <c r="G49" i="1"/>
  <c r="G97" i="1"/>
  <c r="G34" i="1"/>
  <c r="G70" i="1"/>
  <c r="G40" i="1"/>
  <c r="G79" i="1"/>
  <c r="G78" i="1"/>
  <c r="G38" i="1"/>
  <c r="G82" i="1"/>
  <c r="G68" i="1"/>
  <c r="G75" i="1"/>
  <c r="G22" i="1"/>
  <c r="G36" i="1"/>
  <c r="G26" i="1"/>
  <c r="G63" i="1"/>
  <c r="G66" i="1"/>
  <c r="G91" i="1"/>
  <c r="G57" i="1"/>
  <c r="G81" i="1"/>
  <c r="G77" i="1"/>
  <c r="G55" i="1"/>
  <c r="G76" i="1"/>
  <c r="G100" i="1"/>
  <c r="G93" i="1"/>
  <c r="H46" i="12" l="1"/>
  <c r="K2030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4" i="11"/>
  <c r="E624" i="11"/>
  <c r="D624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4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1" i="1" s="1"/>
  <c r="G291" i="1" s="1"/>
  <c r="B126" i="5"/>
  <c r="E313" i="1" s="1"/>
  <c r="G313" i="1" s="1"/>
  <c r="B83" i="5"/>
  <c r="E290" i="1" s="1"/>
  <c r="G290" i="1" s="1"/>
  <c r="B82" i="5"/>
  <c r="E299" i="1" s="1"/>
  <c r="G299" i="1" s="1"/>
  <c r="B79" i="5"/>
  <c r="E297" i="1" s="1"/>
  <c r="G297" i="1" s="1"/>
  <c r="B121" i="5"/>
  <c r="B57" i="5"/>
  <c r="E287" i="1" s="1"/>
  <c r="G287" i="1" s="1"/>
  <c r="B55" i="5"/>
  <c r="E296" i="1" s="1"/>
  <c r="G296" i="1" s="1"/>
  <c r="B50" i="5"/>
  <c r="E289" i="1" s="1"/>
  <c r="G289" i="1" s="1"/>
  <c r="B30" i="5"/>
  <c r="E285" i="1" s="1"/>
  <c r="G285" i="1" s="1"/>
  <c r="B23" i="5"/>
  <c r="E295" i="1" s="1"/>
  <c r="G295" i="1" s="1"/>
  <c r="B18" i="5"/>
  <c r="E298" i="1" s="1"/>
  <c r="G298" i="1" s="1"/>
  <c r="B14" i="5"/>
  <c r="E288" i="1" s="1"/>
  <c r="G288" i="1" s="1"/>
  <c r="E314" i="1" l="1"/>
  <c r="G314" i="1" s="1"/>
  <c r="G319" i="1"/>
  <c r="B78" i="5"/>
  <c r="E224" i="1" s="1"/>
  <c r="G224" i="1" s="1"/>
  <c r="B130" i="5"/>
  <c r="E292" i="1" s="1"/>
  <c r="G292" i="1" s="1"/>
  <c r="B97" i="5"/>
  <c r="E231" i="1" s="1"/>
  <c r="G231" i="1" s="1"/>
  <c r="B101" i="5"/>
  <c r="E257" i="1" s="1"/>
  <c r="G257" i="1" s="1"/>
  <c r="B105" i="5"/>
  <c r="E255" i="1" s="1"/>
  <c r="G255" i="1" s="1"/>
  <c r="B51" i="5"/>
  <c r="E258" i="1" s="1"/>
  <c r="G258" i="1" s="1"/>
  <c r="B64" i="5"/>
  <c r="E230" i="1" s="1"/>
  <c r="G230" i="1" s="1"/>
  <c r="B65" i="5"/>
  <c r="B71" i="5"/>
  <c r="E226" i="1" s="1"/>
  <c r="G226" i="1" s="1"/>
  <c r="B108" i="5"/>
  <c r="E294" i="1" s="1"/>
  <c r="G294" i="1" s="1"/>
  <c r="B17" i="5"/>
  <c r="E266" i="1" s="1"/>
  <c r="G266" i="1" s="1"/>
  <c r="B11" i="5"/>
  <c r="E225" i="1" s="1"/>
  <c r="G225" i="1" s="1"/>
  <c r="B13" i="5"/>
  <c r="E280" i="1" s="1"/>
  <c r="G280" i="1" s="1"/>
  <c r="B58" i="5"/>
  <c r="E276" i="1" s="1"/>
  <c r="G276" i="1" s="1"/>
  <c r="B59" i="5"/>
  <c r="E244" i="1" s="1"/>
  <c r="G244" i="1" s="1"/>
  <c r="B90" i="5"/>
  <c r="E260" i="1" s="1"/>
  <c r="G260" i="1" s="1"/>
  <c r="E275" i="1"/>
  <c r="B33" i="5"/>
  <c r="E278" i="1" s="1"/>
  <c r="G278" i="1" s="1"/>
  <c r="B35" i="5"/>
  <c r="E229" i="1" s="1"/>
  <c r="G229" i="1" s="1"/>
  <c r="B36" i="5"/>
  <c r="E270" i="1" s="1"/>
  <c r="G270" i="1" s="1"/>
  <c r="B37" i="5"/>
  <c r="E254" i="1" s="1"/>
  <c r="G254" i="1" s="1"/>
  <c r="B40" i="5"/>
  <c r="E283" i="1" s="1"/>
  <c r="G283" i="1" s="1"/>
  <c r="B41" i="5"/>
  <c r="E238" i="1" s="1"/>
  <c r="G238" i="1" s="1"/>
  <c r="B42" i="5"/>
  <c r="E256" i="1" s="1"/>
  <c r="G256" i="1" s="1"/>
  <c r="B116" i="5"/>
  <c r="E339" i="1" s="1"/>
  <c r="G339" i="1" s="1"/>
  <c r="B49" i="5"/>
  <c r="E223" i="1" s="1"/>
  <c r="G223" i="1" s="1"/>
  <c r="B125" i="5"/>
  <c r="E335" i="1" s="1"/>
  <c r="G335" i="1" s="1"/>
  <c r="B85" i="5"/>
  <c r="E243" i="1" s="1"/>
  <c r="G243" i="1" s="1"/>
  <c r="B9" i="5"/>
  <c r="E286" i="1" s="1"/>
  <c r="G286" i="1" s="1"/>
  <c r="B27" i="5"/>
  <c r="E264" i="1" s="1"/>
  <c r="G264" i="1" s="1"/>
  <c r="B31" i="5"/>
  <c r="E253" i="1" s="1"/>
  <c r="G253" i="1" s="1"/>
  <c r="B123" i="5"/>
  <c r="E333" i="1" s="1"/>
  <c r="G333" i="1" s="1"/>
  <c r="B38" i="5"/>
  <c r="E249" i="1" s="1"/>
  <c r="G249" i="1" s="1"/>
  <c r="B10" i="5"/>
  <c r="E250" i="1" s="1"/>
  <c r="G250" i="1" s="1"/>
  <c r="B16" i="5"/>
  <c r="E247" i="1" s="1"/>
  <c r="G247" i="1" s="1"/>
  <c r="B20" i="5"/>
  <c r="E261" i="1" s="1"/>
  <c r="G261" i="1" s="1"/>
  <c r="B43" i="5"/>
  <c r="E245" i="1" s="1"/>
  <c r="G245" i="1" s="1"/>
  <c r="B47" i="5"/>
  <c r="E277" i="1" s="1"/>
  <c r="G277" i="1" s="1"/>
  <c r="B52" i="5"/>
  <c r="E222" i="1" s="1"/>
  <c r="G222" i="1" s="1"/>
  <c r="B53" i="5"/>
  <c r="E241" i="1" s="1"/>
  <c r="G241" i="1" s="1"/>
  <c r="B117" i="5"/>
  <c r="E311" i="1" s="1"/>
  <c r="G311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4" i="1" s="1"/>
  <c r="G274" i="1" s="1"/>
  <c r="B128" i="5"/>
  <c r="E337" i="1" s="1"/>
  <c r="G337" i="1" s="1"/>
  <c r="B103" i="5"/>
  <c r="E242" i="1" s="1"/>
  <c r="G242" i="1" s="1"/>
  <c r="B114" i="5"/>
  <c r="E345" i="1" s="1"/>
  <c r="G345" i="1" s="1"/>
  <c r="B109" i="5"/>
  <c r="E336" i="1" s="1"/>
  <c r="G336" i="1" s="1"/>
  <c r="B110" i="5"/>
  <c r="E338" i="1" s="1"/>
  <c r="G338" i="1" s="1"/>
  <c r="B19" i="5"/>
  <c r="E279" i="1" s="1"/>
  <c r="G279" i="1" s="1"/>
  <c r="B111" i="5"/>
  <c r="E300" i="1" s="1"/>
  <c r="G300" i="1" s="1"/>
  <c r="B22" i="5"/>
  <c r="E263" i="1" s="1"/>
  <c r="G263" i="1" s="1"/>
  <c r="B112" i="5"/>
  <c r="E331" i="1" s="1"/>
  <c r="G331" i="1" s="1"/>
  <c r="B26" i="5"/>
  <c r="E251" i="1" s="1"/>
  <c r="G251" i="1" s="1"/>
  <c r="B62" i="5"/>
  <c r="E272" i="1" s="1"/>
  <c r="G272" i="1" s="1"/>
  <c r="B63" i="5"/>
  <c r="E259" i="1" s="1"/>
  <c r="G259" i="1" s="1"/>
  <c r="B120" i="5"/>
  <c r="B69" i="5"/>
  <c r="B74" i="5"/>
  <c r="E239" i="1" s="1"/>
  <c r="G239" i="1" s="1"/>
  <c r="B81" i="5"/>
  <c r="E240" i="1" s="1"/>
  <c r="G240" i="1" s="1"/>
  <c r="B87" i="5"/>
  <c r="E271" i="1" s="1"/>
  <c r="G271" i="1" s="1"/>
  <c r="B89" i="5"/>
  <c r="E228" i="1" s="1"/>
  <c r="G228" i="1" s="1"/>
  <c r="B127" i="5"/>
  <c r="E343" i="1" s="1"/>
  <c r="G343" i="1" s="1"/>
  <c r="B129" i="5"/>
  <c r="E284" i="1" s="1"/>
  <c r="G284" i="1" s="1"/>
  <c r="B131" i="5"/>
  <c r="E340" i="1" s="1"/>
  <c r="G340" i="1" s="1"/>
  <c r="B76" i="5"/>
  <c r="E246" i="1" s="1"/>
  <c r="G246" i="1" s="1"/>
  <c r="B8" i="5"/>
  <c r="E269" i="1" s="1"/>
  <c r="G269" i="1" s="1"/>
  <c r="B107" i="5"/>
  <c r="E293" i="1" s="1"/>
  <c r="G293" i="1" s="1"/>
  <c r="B28" i="5"/>
  <c r="E234" i="1" s="1"/>
  <c r="G234" i="1" s="1"/>
  <c r="B32" i="5"/>
  <c r="E282" i="1" s="1"/>
  <c r="G282" i="1" s="1"/>
  <c r="B113" i="5"/>
  <c r="E334" i="1" s="1"/>
  <c r="G334" i="1" s="1"/>
  <c r="B115" i="5"/>
  <c r="E304" i="1" s="1"/>
  <c r="G304" i="1" s="1"/>
  <c r="B119" i="5"/>
  <c r="B122" i="5"/>
  <c r="B68" i="5"/>
  <c r="B73" i="5"/>
  <c r="E265" i="1" s="1"/>
  <c r="G265" i="1" s="1"/>
  <c r="B80" i="5"/>
  <c r="E237" i="1" s="1"/>
  <c r="G237" i="1" s="1"/>
  <c r="B93" i="5"/>
  <c r="E273" i="1" s="1"/>
  <c r="G273" i="1" s="1"/>
  <c r="B94" i="5"/>
  <c r="E233" i="1" s="1"/>
  <c r="G233" i="1" s="1"/>
  <c r="B95" i="5"/>
  <c r="E232" i="1" s="1"/>
  <c r="G232" i="1" s="1"/>
  <c r="B96" i="5"/>
  <c r="E236" i="1" s="1"/>
  <c r="G236" i="1" s="1"/>
  <c r="B102" i="5"/>
  <c r="E227" i="1" s="1"/>
  <c r="G227" i="1" s="1"/>
  <c r="E341" i="1" l="1"/>
  <c r="G341" i="1" s="1"/>
  <c r="G305" i="1"/>
  <c r="E268" i="1"/>
  <c r="G268" i="1" s="1"/>
  <c r="G302" i="1"/>
  <c r="E235" i="1"/>
  <c r="G235" i="1" s="1"/>
  <c r="G312" i="1"/>
  <c r="E281" i="1"/>
  <c r="G281" i="1" s="1"/>
  <c r="G321" i="1"/>
  <c r="E342" i="1"/>
  <c r="G342" i="1" s="1"/>
  <c r="G326" i="1"/>
  <c r="E248" i="1"/>
  <c r="G248" i="1" s="1"/>
  <c r="G317" i="1"/>
  <c r="E262" i="1"/>
  <c r="G262" i="1" s="1"/>
  <c r="G308" i="1"/>
  <c r="E267" i="1"/>
  <c r="G267" i="1" s="1"/>
  <c r="G330" i="1"/>
  <c r="I219" i="1"/>
  <c r="J2030" i="1" l="1"/>
  <c r="I2030" i="1"/>
  <c r="H2030" i="1"/>
  <c r="G2030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5" i="1" s="1"/>
  <c r="D102" i="4"/>
  <c r="X583" i="1" s="1"/>
  <c r="D101" i="4"/>
  <c r="X557" i="1" s="1"/>
  <c r="D100" i="4"/>
  <c r="X530" i="1" s="1"/>
  <c r="D97" i="4"/>
  <c r="X538" i="1" s="1"/>
  <c r="D96" i="4"/>
  <c r="X533" i="1" s="1"/>
  <c r="D95" i="4"/>
  <c r="X548" i="1" s="1"/>
  <c r="D94" i="4"/>
  <c r="X566" i="1" s="1"/>
  <c r="D93" i="4"/>
  <c r="X547" i="1" s="1"/>
  <c r="D92" i="4"/>
  <c r="X570" i="1" s="1"/>
  <c r="D91" i="4"/>
  <c r="X576" i="1" s="1"/>
  <c r="D89" i="4"/>
  <c r="X534" i="1" s="1"/>
  <c r="D88" i="4"/>
  <c r="X561" i="1" s="1"/>
  <c r="D86" i="4"/>
  <c r="X546" i="1" s="1"/>
  <c r="D84" i="4"/>
  <c r="X580" i="1" s="1"/>
  <c r="D82" i="4"/>
  <c r="X579" i="1" s="1"/>
  <c r="D81" i="4"/>
  <c r="X591" i="1" s="1"/>
  <c r="D80" i="4"/>
  <c r="X522" i="1" s="1"/>
  <c r="D79" i="4"/>
  <c r="X581" i="1" s="1"/>
  <c r="D78" i="4"/>
  <c r="X569" i="1" s="1"/>
  <c r="D77" i="4"/>
  <c r="X589" i="1" s="1"/>
  <c r="D75" i="4"/>
  <c r="X560" i="1" s="1"/>
  <c r="D74" i="4"/>
  <c r="X516" i="1" s="1"/>
  <c r="D73" i="4"/>
  <c r="X525" i="1" s="1"/>
  <c r="D72" i="4"/>
  <c r="X585" i="1" s="1"/>
  <c r="D70" i="4"/>
  <c r="X578" i="1" s="1"/>
  <c r="D69" i="4"/>
  <c r="X558" i="1" s="1"/>
  <c r="D68" i="4"/>
  <c r="X554" i="1" s="1"/>
  <c r="D67" i="4"/>
  <c r="X544" i="1" s="1"/>
  <c r="D65" i="4"/>
  <c r="X506" i="1" s="1"/>
  <c r="D64" i="4"/>
  <c r="X521" i="1" s="1"/>
  <c r="D63" i="4"/>
  <c r="X513" i="1" s="1"/>
  <c r="D62" i="4"/>
  <c r="X515" i="1" s="1"/>
  <c r="D61" i="4"/>
  <c r="X588" i="1" s="1"/>
  <c r="D58" i="4"/>
  <c r="X524" i="1" s="1"/>
  <c r="D57" i="4"/>
  <c r="X584" i="1" s="1"/>
  <c r="D56" i="4"/>
  <c r="X541" i="1" s="1"/>
  <c r="D54" i="4"/>
  <c r="X582" i="1" s="1"/>
  <c r="D52" i="4"/>
  <c r="X590" i="1" s="1"/>
  <c r="D51" i="4"/>
  <c r="X571" i="1" s="1"/>
  <c r="D50" i="4"/>
  <c r="X497" i="1" s="1"/>
  <c r="D49" i="4"/>
  <c r="X563" i="1" s="1"/>
  <c r="D48" i="4"/>
  <c r="X509" i="1" s="1"/>
  <c r="D46" i="4"/>
  <c r="X577" i="1" s="1"/>
  <c r="D42" i="4"/>
  <c r="X507" i="1" s="1"/>
  <c r="D41" i="4"/>
  <c r="X500" i="1" s="1"/>
  <c r="D40" i="4"/>
  <c r="X527" i="1" s="1"/>
  <c r="D39" i="4"/>
  <c r="X593" i="1" s="1"/>
  <c r="D37" i="4"/>
  <c r="X559" i="1" s="1"/>
  <c r="D36" i="4"/>
  <c r="X523" i="1" s="1"/>
  <c r="D35" i="4"/>
  <c r="X528" i="1" s="1"/>
  <c r="D34" i="4"/>
  <c r="X529" i="1" s="1"/>
  <c r="D32" i="4"/>
  <c r="X556" i="1" s="1"/>
  <c r="D31" i="4"/>
  <c r="X555" i="1" s="1"/>
  <c r="D30" i="4"/>
  <c r="X545" i="1" s="1"/>
  <c r="D29" i="4"/>
  <c r="X508" i="1" s="1"/>
  <c r="D27" i="4"/>
  <c r="X531" i="1" s="1"/>
  <c r="D26" i="4"/>
  <c r="X512" i="1" s="1"/>
  <c r="D25" i="4"/>
  <c r="X549" i="1" s="1"/>
  <c r="D22" i="4"/>
  <c r="X540" i="1" s="1"/>
  <c r="D21" i="4"/>
  <c r="X511" i="1" s="1"/>
  <c r="D19" i="4"/>
  <c r="X520" i="1" s="1"/>
  <c r="D18" i="4"/>
  <c r="X592" i="1" s="1"/>
  <c r="D17" i="4"/>
  <c r="X564" i="1" s="1"/>
  <c r="D16" i="4"/>
  <c r="X501" i="1" s="1"/>
  <c r="D15" i="4"/>
  <c r="X517" i="1" s="1"/>
  <c r="D13" i="4"/>
  <c r="X532" i="1" s="1"/>
  <c r="D12" i="4"/>
  <c r="X568" i="1" s="1"/>
  <c r="D10" i="4"/>
  <c r="X550" i="1" s="1"/>
  <c r="D9" i="4"/>
  <c r="X562" i="1" s="1"/>
  <c r="D8" i="4"/>
  <c r="X586" i="1" s="1"/>
  <c r="D7" i="4"/>
  <c r="X526" i="1" s="1"/>
  <c r="D82" i="6"/>
  <c r="P178" i="1" s="1"/>
  <c r="D81" i="6"/>
  <c r="P196" i="1" s="1"/>
  <c r="D80" i="6"/>
  <c r="P193" i="1" s="1"/>
  <c r="D79" i="6"/>
  <c r="P214" i="1" s="1"/>
  <c r="D78" i="6"/>
  <c r="P157" i="1" s="1"/>
  <c r="D77" i="6"/>
  <c r="P167" i="1" s="1"/>
  <c r="D76" i="6"/>
  <c r="P197" i="1" s="1"/>
  <c r="D75" i="6"/>
  <c r="P187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53" i="1" s="1"/>
  <c r="RG629" i="1"/>
  <c r="RH634" i="1" s="1"/>
  <c r="X456" i="1" s="1"/>
  <c r="XN634" i="1"/>
  <c r="X452" i="1" s="1"/>
  <c r="EC641" i="1"/>
  <c r="ED646" i="1" s="1"/>
  <c r="RG641" i="1"/>
  <c r="RH646" i="1" s="1"/>
  <c r="AF488" i="1" s="1"/>
  <c r="RG659" i="1"/>
  <c r="RH664" i="1" s="1"/>
  <c r="AR474" i="1" s="1"/>
  <c r="ACI659" i="1"/>
  <c r="ACJ664" i="1" s="1"/>
  <c r="ACI665" i="1"/>
  <c r="ACJ670" i="1" s="1"/>
  <c r="RQ634" i="1"/>
  <c r="QO623" i="1"/>
  <c r="QP628" i="1" s="1"/>
  <c r="T483" i="1" s="1"/>
  <c r="ABZ623" i="1"/>
  <c r="ACA628" i="1" s="1"/>
  <c r="T437" i="1" s="1"/>
  <c r="VK629" i="1"/>
  <c r="VL634" i="1" s="1"/>
  <c r="X451" i="1" s="1"/>
  <c r="FD641" i="1"/>
  <c r="FE646" i="1" s="1"/>
  <c r="AF398" i="1" s="1"/>
  <c r="VK641" i="1"/>
  <c r="VL646" i="1" s="1"/>
  <c r="AF454" i="1" s="1"/>
  <c r="EC611" i="1"/>
  <c r="ED616" i="1" s="1"/>
  <c r="ACI617" i="1"/>
  <c r="ACJ622" i="1" s="1"/>
  <c r="WD628" i="1"/>
  <c r="HF641" i="1"/>
  <c r="HG646" i="1" s="1"/>
  <c r="AF466" i="1" s="1"/>
  <c r="AAY647" i="1"/>
  <c r="AAZ652" i="1" s="1"/>
  <c r="AJ468" i="1" s="1"/>
  <c r="ACI647" i="1"/>
  <c r="ACJ652" i="1" s="1"/>
  <c r="RQ616" i="1"/>
  <c r="ZG634" i="1"/>
  <c r="X469" i="1" s="1"/>
  <c r="EC635" i="1"/>
  <c r="ED640" i="1" s="1"/>
  <c r="RQ652" i="1"/>
  <c r="US647" i="1"/>
  <c r="UT652" i="1" s="1"/>
  <c r="AJ442" i="1" s="1"/>
  <c r="QO605" i="1"/>
  <c r="QP610" i="1" s="1"/>
  <c r="H448" i="1" s="1"/>
  <c r="FD611" i="1"/>
  <c r="FE616" i="1" s="1"/>
  <c r="L422" i="1" s="1"/>
  <c r="RG611" i="1"/>
  <c r="RH616" i="1" s="1"/>
  <c r="L417" i="1" s="1"/>
  <c r="ABQ617" i="1"/>
  <c r="ABR622" i="1" s="1"/>
  <c r="P487" i="1" s="1"/>
  <c r="ZG628" i="1"/>
  <c r="T436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2" i="1" s="1"/>
  <c r="HF653" i="1"/>
  <c r="HG658" i="1" s="1"/>
  <c r="AN400" i="1" s="1"/>
  <c r="RG653" i="1"/>
  <c r="RH658" i="1" s="1"/>
  <c r="AN471" i="1" s="1"/>
  <c r="ZG658" i="1"/>
  <c r="AN414" i="1" s="1"/>
  <c r="FD665" i="1"/>
  <c r="FE670" i="1" s="1"/>
  <c r="AV401" i="1" s="1"/>
  <c r="AAY599" i="1"/>
  <c r="ZX647" i="1"/>
  <c r="ZY652" i="1" s="1"/>
  <c r="AJ483" i="1" s="1"/>
  <c r="ACR611" i="1"/>
  <c r="ACS616" i="1" s="1"/>
  <c r="ABQ653" i="1"/>
  <c r="ABR658" i="1" s="1"/>
  <c r="AN488" i="1" s="1"/>
  <c r="FD623" i="1"/>
  <c r="FE628" i="1" s="1"/>
  <c r="T397" i="1" s="1"/>
  <c r="ACI599" i="1"/>
  <c r="ACI672" i="1" s="1"/>
  <c r="ACR605" i="1"/>
  <c r="ACS610" i="1" s="1"/>
  <c r="HF611" i="1"/>
  <c r="HG616" i="1" s="1"/>
  <c r="L435" i="1" s="1"/>
  <c r="QO611" i="1"/>
  <c r="QP616" i="1" s="1"/>
  <c r="L455" i="1" s="1"/>
  <c r="YX616" i="1"/>
  <c r="ABH611" i="1"/>
  <c r="ABI616" i="1" s="1"/>
  <c r="ZP622" i="1"/>
  <c r="P477" i="1" s="1"/>
  <c r="ABZ605" i="1"/>
  <c r="ACA610" i="1" s="1"/>
  <c r="H484" i="1" s="1"/>
  <c r="EC617" i="1"/>
  <c r="ED622" i="1" s="1"/>
  <c r="OE622" i="1"/>
  <c r="P473" i="1" s="1"/>
  <c r="RG617" i="1"/>
  <c r="RH622" i="1" s="1"/>
  <c r="P462" i="1" s="1"/>
  <c r="XN622" i="1"/>
  <c r="P486" i="1" s="1"/>
  <c r="ZX605" i="1"/>
  <c r="ZY610" i="1" s="1"/>
  <c r="H464" i="1" s="1"/>
  <c r="EC647" i="1"/>
  <c r="ED652" i="1" s="1"/>
  <c r="HF647" i="1"/>
  <c r="HG652" i="1" s="1"/>
  <c r="AJ481" i="1" s="1"/>
  <c r="ZG652" i="1"/>
  <c r="AJ402" i="1" s="1"/>
  <c r="ADA647" i="1"/>
  <c r="ADB652" i="1" s="1"/>
  <c r="EC653" i="1"/>
  <c r="ED658" i="1" s="1"/>
  <c r="US653" i="1"/>
  <c r="UT658" i="1" s="1"/>
  <c r="AN428" i="1" s="1"/>
  <c r="VK653" i="1"/>
  <c r="VL658" i="1" s="1"/>
  <c r="AN454" i="1" s="1"/>
  <c r="XN658" i="1"/>
  <c r="AN410" i="1" s="1"/>
  <c r="ZX653" i="1"/>
  <c r="ZY658" i="1" s="1"/>
  <c r="AN434" i="1" s="1"/>
  <c r="ZG664" i="1"/>
  <c r="AR417" i="1" s="1"/>
  <c r="AAG659" i="1"/>
  <c r="AAH664" i="1" s="1"/>
  <c r="AR412" i="1" s="1"/>
  <c r="AAY659" i="1"/>
  <c r="AAZ664" i="1" s="1"/>
  <c r="AR456" i="1" s="1"/>
  <c r="ABH641" i="1"/>
  <c r="ABI646" i="1" s="1"/>
  <c r="OE652" i="1"/>
  <c r="AJ453" i="1" s="1"/>
  <c r="XN664" i="1"/>
  <c r="AR452" i="1" s="1"/>
  <c r="ZP670" i="1"/>
  <c r="AV406" i="1" s="1"/>
  <c r="EC599" i="1"/>
  <c r="EC672" i="1" s="1"/>
  <c r="H368" i="1" s="1"/>
  <c r="FD599" i="1"/>
  <c r="RG599" i="1"/>
  <c r="EC605" i="1"/>
  <c r="ED610" i="1" s="1"/>
  <c r="WD610" i="1"/>
  <c r="ZG610" i="1"/>
  <c r="H415" i="1" s="1"/>
  <c r="ABQ605" i="1"/>
  <c r="ABR610" i="1" s="1"/>
  <c r="H487" i="1" s="1"/>
  <c r="HF617" i="1"/>
  <c r="HG622" i="1" s="1"/>
  <c r="P391" i="1" s="1"/>
  <c r="QO617" i="1"/>
  <c r="QP622" i="1" s="1"/>
  <c r="P463" i="1" s="1"/>
  <c r="RQ622" i="1"/>
  <c r="US617" i="1"/>
  <c r="UT622" i="1" s="1"/>
  <c r="P423" i="1" s="1"/>
  <c r="YX622" i="1"/>
  <c r="ZX617" i="1"/>
  <c r="ZY622" i="1" s="1"/>
  <c r="P443" i="1" s="1"/>
  <c r="ABH617" i="1"/>
  <c r="ABI622" i="1" s="1"/>
  <c r="OE628" i="1"/>
  <c r="T489" i="1" s="1"/>
  <c r="UA629" i="1"/>
  <c r="UB634" i="1" s="1"/>
  <c r="X482" i="1" s="1"/>
  <c r="RQ640" i="1"/>
  <c r="UA635" i="1"/>
  <c r="UB640" i="1" s="1"/>
  <c r="AB470" i="1" s="1"/>
  <c r="US635" i="1"/>
  <c r="UT640" i="1" s="1"/>
  <c r="AB435" i="1" s="1"/>
  <c r="XN640" i="1"/>
  <c r="AB465" i="1" s="1"/>
  <c r="ZX635" i="1"/>
  <c r="ZY640" i="1" s="1"/>
  <c r="AB436" i="1" s="1"/>
  <c r="ABZ635" i="1"/>
  <c r="ACA640" i="1" s="1"/>
  <c r="AB489" i="1" s="1"/>
  <c r="ACR635" i="1"/>
  <c r="ACS640" i="1" s="1"/>
  <c r="ABH647" i="1"/>
  <c r="ABI652" i="1" s="1"/>
  <c r="QO653" i="1"/>
  <c r="QP658" i="1" s="1"/>
  <c r="AN424" i="1" s="1"/>
  <c r="WD664" i="1"/>
  <c r="RG665" i="1"/>
  <c r="RH670" i="1" s="1"/>
  <c r="AV486" i="1" s="1"/>
  <c r="AAP665" i="1"/>
  <c r="AAQ670" i="1" s="1"/>
  <c r="AV480" i="1" s="1"/>
  <c r="ABZ665" i="1"/>
  <c r="ACA670" i="1" s="1"/>
  <c r="AV476" i="1" s="1"/>
  <c r="ACR599" i="1"/>
  <c r="ACR672" i="1" s="1"/>
  <c r="L367" i="1" s="1"/>
  <c r="FD605" i="1"/>
  <c r="FE610" i="1" s="1"/>
  <c r="H471" i="1" s="1"/>
  <c r="HF605" i="1"/>
  <c r="HG610" i="1" s="1"/>
  <c r="H437" i="1" s="1"/>
  <c r="OE610" i="1"/>
  <c r="H490" i="1" s="1"/>
  <c r="AAG605" i="1"/>
  <c r="AAH610" i="1" s="1"/>
  <c r="H482" i="1" s="1"/>
  <c r="UA611" i="1"/>
  <c r="UB616" i="1" s="1"/>
  <c r="L474" i="1" s="1"/>
  <c r="WD616" i="1"/>
  <c r="ABZ611" i="1"/>
  <c r="ACA616" i="1" s="1"/>
  <c r="L439" i="1" s="1"/>
  <c r="WD622" i="1"/>
  <c r="ZG622" i="1"/>
  <c r="P474" i="1" s="1"/>
  <c r="ACR617" i="1"/>
  <c r="ACS622" i="1" s="1"/>
  <c r="ZP628" i="1"/>
  <c r="T460" i="1" s="1"/>
  <c r="AAY623" i="1"/>
  <c r="AAZ628" i="1" s="1"/>
  <c r="T427" i="1" s="1"/>
  <c r="ABQ623" i="1"/>
  <c r="ABR628" i="1" s="1"/>
  <c r="T465" i="1" s="1"/>
  <c r="US629" i="1"/>
  <c r="UT634" i="1" s="1"/>
  <c r="X476" i="1" s="1"/>
  <c r="YX634" i="1"/>
  <c r="ZX629" i="1"/>
  <c r="ZY634" i="1" s="1"/>
  <c r="X483" i="1" s="1"/>
  <c r="AAP629" i="1"/>
  <c r="AAQ634" i="1" s="1"/>
  <c r="X484" i="1" s="1"/>
  <c r="ABH629" i="1"/>
  <c r="ABI634" i="1" s="1"/>
  <c r="ABZ629" i="1"/>
  <c r="ACA634" i="1" s="1"/>
  <c r="X461" i="1" s="1"/>
  <c r="HF635" i="1"/>
  <c r="HG640" i="1" s="1"/>
  <c r="AB393" i="1" s="1"/>
  <c r="OE646" i="1"/>
  <c r="AF486" i="1" s="1"/>
  <c r="US641" i="1"/>
  <c r="UT646" i="1" s="1"/>
  <c r="AF453" i="1" s="1"/>
  <c r="ZP646" i="1"/>
  <c r="AF440" i="1" s="1"/>
  <c r="ACI641" i="1"/>
  <c r="ACJ646" i="1" s="1"/>
  <c r="ADA641" i="1"/>
  <c r="ADB646" i="1" s="1"/>
  <c r="UA647" i="1"/>
  <c r="UB652" i="1" s="1"/>
  <c r="AJ433" i="1" s="1"/>
  <c r="WD652" i="1"/>
  <c r="YX652" i="1"/>
  <c r="ZO672" i="1"/>
  <c r="P77" i="1" s="1"/>
  <c r="ADA599" i="1"/>
  <c r="ADB604" i="1" s="1"/>
  <c r="XN610" i="1"/>
  <c r="H457" i="1" s="1"/>
  <c r="VK611" i="1"/>
  <c r="VL616" i="1" s="1"/>
  <c r="L409" i="1" s="1"/>
  <c r="FD617" i="1"/>
  <c r="FE622" i="1" s="1"/>
  <c r="P436" i="1" s="1"/>
  <c r="VK617" i="1"/>
  <c r="VL622" i="1" s="1"/>
  <c r="P400" i="1" s="1"/>
  <c r="VK623" i="1"/>
  <c r="VL628" i="1" s="1"/>
  <c r="T430" i="1" s="1"/>
  <c r="XN628" i="1"/>
  <c r="T470" i="1" s="1"/>
  <c r="ZX623" i="1"/>
  <c r="ZY628" i="1" s="1"/>
  <c r="T441" i="1" s="1"/>
  <c r="AAP623" i="1"/>
  <c r="AAQ628" i="1" s="1"/>
  <c r="T479" i="1" s="1"/>
  <c r="ACR623" i="1"/>
  <c r="ACS628" i="1" s="1"/>
  <c r="EC629" i="1"/>
  <c r="ED634" i="1" s="1"/>
  <c r="WD634" i="1"/>
  <c r="AAG629" i="1"/>
  <c r="AAH634" i="1" s="1"/>
  <c r="X474" i="1" s="1"/>
  <c r="ABQ629" i="1"/>
  <c r="ABR634" i="1" s="1"/>
  <c r="X414" i="1" s="1"/>
  <c r="ZG640" i="1"/>
  <c r="AB433" i="1" s="1"/>
  <c r="RQ610" i="1"/>
  <c r="YX610" i="1"/>
  <c r="OE616" i="1"/>
  <c r="L483" i="1" s="1"/>
  <c r="US611" i="1"/>
  <c r="UT616" i="1" s="1"/>
  <c r="L469" i="1" s="1"/>
  <c r="XN616" i="1"/>
  <c r="L425" i="1" s="1"/>
  <c r="ZX611" i="1"/>
  <c r="ZY616" i="1" s="1"/>
  <c r="L395" i="1" s="1"/>
  <c r="AAP611" i="1"/>
  <c r="AAQ616" i="1" s="1"/>
  <c r="L393" i="1" s="1"/>
  <c r="AAP617" i="1"/>
  <c r="AAQ622" i="1" s="1"/>
  <c r="P405" i="1" s="1"/>
  <c r="RQ628" i="1"/>
  <c r="UA623" i="1"/>
  <c r="UB628" i="1" s="1"/>
  <c r="T478" i="1" s="1"/>
  <c r="YX628" i="1"/>
  <c r="HF629" i="1"/>
  <c r="HG634" i="1" s="1"/>
  <c r="X443" i="1" s="1"/>
  <c r="OE634" i="1"/>
  <c r="X468" i="1" s="1"/>
  <c r="QO629" i="1"/>
  <c r="QP634" i="1" s="1"/>
  <c r="X455" i="1" s="1"/>
  <c r="ZP634" i="1"/>
  <c r="X448" i="1" s="1"/>
  <c r="AAG635" i="1"/>
  <c r="AAH640" i="1" s="1"/>
  <c r="AB449" i="1" s="1"/>
  <c r="AAY635" i="1"/>
  <c r="AAZ640" i="1" s="1"/>
  <c r="AB464" i="1" s="1"/>
  <c r="UA641" i="1"/>
  <c r="UB646" i="1" s="1"/>
  <c r="AF427" i="1" s="1"/>
  <c r="AAP641" i="1"/>
  <c r="AAQ646" i="1" s="1"/>
  <c r="AF473" i="1" s="1"/>
  <c r="ABZ641" i="1"/>
  <c r="ACA646" i="1" s="1"/>
  <c r="AF456" i="1" s="1"/>
  <c r="ABH635" i="1"/>
  <c r="ABI640" i="1" s="1"/>
  <c r="RG647" i="1"/>
  <c r="RH652" i="1" s="1"/>
  <c r="AJ429" i="1" s="1"/>
  <c r="XN652" i="1"/>
  <c r="AJ414" i="1" s="1"/>
  <c r="ZP652" i="1"/>
  <c r="AJ489" i="1" s="1"/>
  <c r="ACR647" i="1"/>
  <c r="ACS652" i="1" s="1"/>
  <c r="OE658" i="1"/>
  <c r="AN489" i="1" s="1"/>
  <c r="YX658" i="1"/>
  <c r="AAP653" i="1"/>
  <c r="AAQ658" i="1" s="1"/>
  <c r="AN455" i="1" s="1"/>
  <c r="ABH653" i="1"/>
  <c r="ABI658" i="1" s="1"/>
  <c r="ACR653" i="1"/>
  <c r="ACS658" i="1" s="1"/>
  <c r="EC659" i="1"/>
  <c r="ED664" i="1" s="1"/>
  <c r="UA665" i="1"/>
  <c r="UB670" i="1" s="1"/>
  <c r="AV395" i="1" s="1"/>
  <c r="XN670" i="1"/>
  <c r="AV464" i="1" s="1"/>
  <c r="ADA665" i="1"/>
  <c r="ADB670" i="1" s="1"/>
  <c r="RQ658" i="1"/>
  <c r="ZP658" i="1"/>
  <c r="AN431" i="1" s="1"/>
  <c r="AAG653" i="1"/>
  <c r="AAH658" i="1" s="1"/>
  <c r="AN437" i="1" s="1"/>
  <c r="ADA653" i="1"/>
  <c r="ADB658" i="1" s="1"/>
  <c r="OE664" i="1"/>
  <c r="AR478" i="1" s="1"/>
  <c r="YX664" i="1"/>
  <c r="ZX659" i="1"/>
  <c r="ZY664" i="1" s="1"/>
  <c r="AR442" i="1" s="1"/>
  <c r="AAP659" i="1"/>
  <c r="AAQ664" i="1" s="1"/>
  <c r="AR444" i="1" s="1"/>
  <c r="EC665" i="1"/>
  <c r="ED670" i="1" s="1"/>
  <c r="US665" i="1"/>
  <c r="UT670" i="1" s="1"/>
  <c r="AV483" i="1" s="1"/>
  <c r="AAY665" i="1"/>
  <c r="AAZ670" i="1" s="1"/>
  <c r="AV437" i="1" s="1"/>
  <c r="UA599" i="1"/>
  <c r="UB604" i="1" s="1"/>
  <c r="D433" i="1" s="1"/>
  <c r="ZX599" i="1"/>
  <c r="AAP599" i="1"/>
  <c r="UA605" i="1"/>
  <c r="UB610" i="1" s="1"/>
  <c r="H443" i="1" s="1"/>
  <c r="US605" i="1"/>
  <c r="UT610" i="1" s="1"/>
  <c r="H436" i="1" s="1"/>
  <c r="AAP605" i="1"/>
  <c r="AAQ610" i="1" s="1"/>
  <c r="H477" i="1" s="1"/>
  <c r="ABH605" i="1"/>
  <c r="ABI610" i="1" s="1"/>
  <c r="US599" i="1"/>
  <c r="VK599" i="1"/>
  <c r="VL604" i="1" s="1"/>
  <c r="D400" i="1" s="1"/>
  <c r="AAG599" i="1"/>
  <c r="ABH599" i="1"/>
  <c r="ABH672" i="1" s="1"/>
  <c r="ABZ599" i="1"/>
  <c r="AAY605" i="1"/>
  <c r="AAZ610" i="1" s="1"/>
  <c r="H460" i="1" s="1"/>
  <c r="HF599" i="1"/>
  <c r="QO599" i="1"/>
  <c r="ABQ599" i="1"/>
  <c r="RG605" i="1"/>
  <c r="RH610" i="1" s="1"/>
  <c r="H402" i="1" s="1"/>
  <c r="ACI605" i="1"/>
  <c r="ACJ610" i="1" s="1"/>
  <c r="AAG611" i="1"/>
  <c r="AAH616" i="1" s="1"/>
  <c r="L426" i="1" s="1"/>
  <c r="AAY611" i="1"/>
  <c r="AAZ616" i="1" s="1"/>
  <c r="L420" i="1" s="1"/>
  <c r="UA617" i="1"/>
  <c r="UB622" i="1" s="1"/>
  <c r="P465" i="1" s="1"/>
  <c r="ABZ617" i="1"/>
  <c r="ACA622" i="1" s="1"/>
  <c r="P393" i="1" s="1"/>
  <c r="ADA617" i="1"/>
  <c r="ADB622" i="1" s="1"/>
  <c r="RG623" i="1"/>
  <c r="RH628" i="1" s="1"/>
  <c r="T481" i="1" s="1"/>
  <c r="US623" i="1"/>
  <c r="UT628" i="1" s="1"/>
  <c r="T48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60" i="1" s="1"/>
  <c r="AAY617" i="1"/>
  <c r="AAZ622" i="1" s="1"/>
  <c r="P471" i="1" s="1"/>
  <c r="EC623" i="1"/>
  <c r="ED628" i="1" s="1"/>
  <c r="HF623" i="1"/>
  <c r="HG628" i="1" s="1"/>
  <c r="T409" i="1" s="1"/>
  <c r="AAG623" i="1"/>
  <c r="AAH628" i="1" s="1"/>
  <c r="T459" i="1" s="1"/>
  <c r="FD629" i="1"/>
  <c r="FE634" i="1" s="1"/>
  <c r="X410" i="1" s="1"/>
  <c r="ACR629" i="1"/>
  <c r="ACS634" i="1" s="1"/>
  <c r="ADA629" i="1"/>
  <c r="ADB634" i="1" s="1"/>
  <c r="FD635" i="1"/>
  <c r="FE640" i="1" s="1"/>
  <c r="AB456" i="1" s="1"/>
  <c r="QO635" i="1"/>
  <c r="QP640" i="1" s="1"/>
  <c r="AB401" i="1" s="1"/>
  <c r="RG635" i="1"/>
  <c r="RH640" i="1" s="1"/>
  <c r="AB453" i="1" s="1"/>
  <c r="VK635" i="1"/>
  <c r="VL640" i="1" s="1"/>
  <c r="AB487" i="1" s="1"/>
  <c r="WD640" i="1"/>
  <c r="ZP640" i="1"/>
  <c r="AB405" i="1" s="1"/>
  <c r="OE640" i="1"/>
  <c r="AB468" i="1" s="1"/>
  <c r="YX640" i="1"/>
  <c r="AAP635" i="1"/>
  <c r="AAQ640" i="1" s="1"/>
  <c r="AB458" i="1" s="1"/>
  <c r="ABQ635" i="1"/>
  <c r="ABR640" i="1" s="1"/>
  <c r="AB474" i="1" s="1"/>
  <c r="ACI635" i="1"/>
  <c r="ACJ640" i="1" s="1"/>
  <c r="QO641" i="1"/>
  <c r="QP646" i="1" s="1"/>
  <c r="AF418" i="1" s="1"/>
  <c r="ZX641" i="1"/>
  <c r="ZY646" i="1" s="1"/>
  <c r="AF430" i="1" s="1"/>
  <c r="AAY641" i="1"/>
  <c r="AAZ646" i="1" s="1"/>
  <c r="AF484" i="1" s="1"/>
  <c r="ABQ641" i="1"/>
  <c r="ABR646" i="1" s="1"/>
  <c r="AF428" i="1" s="1"/>
  <c r="XN646" i="1"/>
  <c r="AF429" i="1" s="1"/>
  <c r="YX646" i="1"/>
  <c r="AAG647" i="1"/>
  <c r="AAH652" i="1" s="1"/>
  <c r="AJ477" i="1" s="1"/>
  <c r="ABZ647" i="1"/>
  <c r="ACA652" i="1" s="1"/>
  <c r="AJ485" i="1" s="1"/>
  <c r="RQ646" i="1"/>
  <c r="WD646" i="1"/>
  <c r="ACR641" i="1"/>
  <c r="ACS646" i="1" s="1"/>
  <c r="QO647" i="1"/>
  <c r="QP652" i="1" s="1"/>
  <c r="AJ424" i="1" s="1"/>
  <c r="ABQ647" i="1"/>
  <c r="ABR652" i="1" s="1"/>
  <c r="AJ467" i="1" s="1"/>
  <c r="FD653" i="1"/>
  <c r="FE658" i="1" s="1"/>
  <c r="AN463" i="1" s="1"/>
  <c r="UA653" i="1"/>
  <c r="UB658" i="1" s="1"/>
  <c r="AN465" i="1" s="1"/>
  <c r="AAY653" i="1"/>
  <c r="AAZ658" i="1" s="1"/>
  <c r="AN444" i="1" s="1"/>
  <c r="ABZ653" i="1"/>
  <c r="ACA658" i="1" s="1"/>
  <c r="AN396" i="1" s="1"/>
  <c r="WD658" i="1"/>
  <c r="UA659" i="1"/>
  <c r="UB664" i="1" s="1"/>
  <c r="AR423" i="1" s="1"/>
  <c r="US659" i="1"/>
  <c r="UT664" i="1" s="1"/>
  <c r="AR419" i="1" s="1"/>
  <c r="VK659" i="1"/>
  <c r="VL664" i="1" s="1"/>
  <c r="AR470" i="1" s="1"/>
  <c r="ABH659" i="1"/>
  <c r="ABI664" i="1" s="1"/>
  <c r="ABZ659" i="1"/>
  <c r="ACA664" i="1" s="1"/>
  <c r="AR469" i="1" s="1"/>
  <c r="ADA659" i="1"/>
  <c r="ADB664" i="1" s="1"/>
  <c r="FD659" i="1"/>
  <c r="FE664" i="1" s="1"/>
  <c r="AR401" i="1" s="1"/>
  <c r="HF659" i="1"/>
  <c r="HG664" i="1" s="1"/>
  <c r="AR450" i="1" s="1"/>
  <c r="QO659" i="1"/>
  <c r="QP664" i="1" s="1"/>
  <c r="AR437" i="1" s="1"/>
  <c r="ZP664" i="1"/>
  <c r="AR476" i="1" s="1"/>
  <c r="ABQ659" i="1"/>
  <c r="ABR664" i="1" s="1"/>
  <c r="AR446" i="1" s="1"/>
  <c r="ACR659" i="1"/>
  <c r="ACS664" i="1" s="1"/>
  <c r="OE670" i="1"/>
  <c r="AV484" i="1" s="1"/>
  <c r="ZX665" i="1"/>
  <c r="ZY670" i="1" s="1"/>
  <c r="AV420" i="1" s="1"/>
  <c r="ACR665" i="1"/>
  <c r="ACS670" i="1" s="1"/>
  <c r="RQ670" i="1"/>
  <c r="VK665" i="1"/>
  <c r="VL670" i="1" s="1"/>
  <c r="AV451" i="1" s="1"/>
  <c r="WD670" i="1"/>
  <c r="ABH665" i="1"/>
  <c r="ABI670" i="1" s="1"/>
  <c r="ZP604" i="1"/>
  <c r="D407" i="1" s="1"/>
  <c r="OD672" i="1"/>
  <c r="P34" i="1" s="1"/>
  <c r="RP672" i="1"/>
  <c r="L365" i="1" s="1"/>
  <c r="WC672" i="1"/>
  <c r="L366" i="1" s="1"/>
  <c r="XM672" i="1"/>
  <c r="P81" i="1" s="1"/>
  <c r="RQ604" i="1"/>
  <c r="ZG616" i="1"/>
  <c r="L471" i="1" s="1"/>
  <c r="YW672" i="1"/>
  <c r="WD604" i="1"/>
  <c r="XN604" i="1"/>
  <c r="D481" i="1" s="1"/>
  <c r="YX604" i="1"/>
  <c r="ZP610" i="1"/>
  <c r="H394" i="1" s="1"/>
  <c r="ZP616" i="1"/>
  <c r="L412" i="1" s="1"/>
  <c r="ZF672" i="1"/>
  <c r="P85" i="1" s="1"/>
  <c r="OE604" i="1"/>
  <c r="D490" i="1" s="1"/>
  <c r="ZG604" i="1"/>
  <c r="D397" i="1" s="1"/>
  <c r="ZG646" i="1"/>
  <c r="AF416" i="1" s="1"/>
  <c r="FD647" i="1"/>
  <c r="FE652" i="1" s="1"/>
  <c r="AJ447" i="1" s="1"/>
  <c r="VK647" i="1"/>
  <c r="VL652" i="1" s="1"/>
  <c r="AJ479" i="1" s="1"/>
  <c r="AAP647" i="1"/>
  <c r="AAQ652" i="1" s="1"/>
  <c r="AJ446" i="1" s="1"/>
  <c r="ACI653" i="1"/>
  <c r="ACJ658" i="1" s="1"/>
  <c r="RQ664" i="1"/>
  <c r="HF665" i="1"/>
  <c r="HG670" i="1" s="1"/>
  <c r="AV466" i="1" s="1"/>
  <c r="QO665" i="1"/>
  <c r="QP670" i="1" s="1"/>
  <c r="AV402" i="1" s="1"/>
  <c r="AAG665" i="1"/>
  <c r="AAH670" i="1" s="1"/>
  <c r="AV489" i="1" s="1"/>
  <c r="ABQ665" i="1"/>
  <c r="ABR670" i="1" s="1"/>
  <c r="AV448" i="1" s="1"/>
  <c r="YX670" i="1"/>
  <c r="ZG670" i="1"/>
  <c r="AV431" i="1" s="1"/>
  <c r="P365" i="1" l="1"/>
  <c r="P353" i="1"/>
  <c r="P369" i="1"/>
  <c r="T359" i="1"/>
  <c r="G87" i="1"/>
  <c r="G39" i="1"/>
  <c r="ABZ672" i="1"/>
  <c r="P65" i="1" s="1"/>
  <c r="ABQ672" i="1"/>
  <c r="P92" i="1" s="1"/>
  <c r="AAY672" i="1"/>
  <c r="P3" i="1" s="1"/>
  <c r="AAP672" i="1"/>
  <c r="P10" i="1" s="1"/>
  <c r="AAG672" i="1"/>
  <c r="P4" i="1" s="1"/>
  <c r="ZX672" i="1"/>
  <c r="P82" i="1" s="1"/>
  <c r="US672" i="1"/>
  <c r="P48" i="1" s="1"/>
  <c r="FD672" i="1"/>
  <c r="P20" i="1" s="1"/>
  <c r="QO672" i="1"/>
  <c r="P72" i="1" s="1"/>
  <c r="RG672" i="1"/>
  <c r="P96" i="1" s="1"/>
  <c r="G102" i="1"/>
  <c r="G43" i="1"/>
  <c r="HF672" i="1"/>
  <c r="P91" i="1" s="1"/>
  <c r="AAZ604" i="1"/>
  <c r="D488" i="1" s="1"/>
  <c r="FE604" i="1"/>
  <c r="D462" i="1" s="1"/>
  <c r="VK672" i="1"/>
  <c r="P66" i="1" s="1"/>
  <c r="ACS604" i="1"/>
  <c r="ADA672" i="1"/>
  <c r="QP604" i="1"/>
  <c r="D454" i="1" s="1"/>
  <c r="ACA604" i="1"/>
  <c r="D410" i="1" s="1"/>
  <c r="UT604" i="1"/>
  <c r="D449" i="1" s="1"/>
  <c r="AAQ604" i="1"/>
  <c r="D446" i="1" s="1"/>
  <c r="HG604" i="1"/>
  <c r="D394" i="1" s="1"/>
  <c r="ED604" i="1"/>
  <c r="ABR604" i="1"/>
  <c r="D487" i="1" s="1"/>
  <c r="ABI604" i="1"/>
  <c r="ACJ604" i="1"/>
  <c r="ZY604" i="1"/>
  <c r="D450" i="1" s="1"/>
  <c r="RH604" i="1"/>
  <c r="D429" i="1" s="1"/>
  <c r="AAH604" i="1"/>
  <c r="D476" i="1" s="1"/>
  <c r="UA672" i="1"/>
  <c r="P50" i="1" s="1"/>
  <c r="P359" i="1" l="1"/>
  <c r="P360" i="1"/>
  <c r="P363" i="1"/>
  <c r="P362" i="1"/>
  <c r="L353" i="1"/>
  <c r="P358" i="1"/>
  <c r="T383" i="1"/>
  <c r="D369" i="1"/>
  <c r="T364" i="1"/>
  <c r="T385" i="1"/>
  <c r="T369" i="1"/>
  <c r="T380" i="1"/>
  <c r="T363" i="1"/>
  <c r="G58" i="1"/>
  <c r="G65" i="1"/>
  <c r="G48" i="1"/>
  <c r="G74" i="1"/>
  <c r="G92" i="1"/>
  <c r="G14" i="1"/>
  <c r="G60" i="1"/>
  <c r="G72" i="1"/>
  <c r="G95" i="1"/>
  <c r="G73" i="1"/>
  <c r="G62" i="1"/>
  <c r="G61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8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9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43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81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65" i="1" s="1"/>
  <c r="XW670" i="1"/>
  <c r="AV407" i="1" s="1"/>
  <c r="GF664" i="1"/>
  <c r="AR409" i="1" s="1"/>
  <c r="YF670" i="1"/>
  <c r="AV421" i="1" s="1"/>
  <c r="AEC628" i="1"/>
  <c r="AEU616" i="1"/>
  <c r="YF664" i="1"/>
  <c r="AR439" i="1" s="1"/>
  <c r="AEU670" i="1"/>
  <c r="XE640" i="1"/>
  <c r="ADK640" i="1"/>
  <c r="KS634" i="1"/>
  <c r="X428" i="1" s="1"/>
  <c r="HP670" i="1"/>
  <c r="AV427" i="1" s="1"/>
  <c r="DU652" i="1"/>
  <c r="AJ444" i="1" s="1"/>
  <c r="AEU622" i="1"/>
  <c r="AEL664" i="1"/>
  <c r="AEL640" i="1"/>
  <c r="AEU628" i="1"/>
  <c r="XE652" i="1"/>
  <c r="AEL658" i="1"/>
  <c r="ADK646" i="1"/>
  <c r="XE622" i="1"/>
  <c r="AEL610" i="1"/>
  <c r="YF634" i="1"/>
  <c r="X436" i="1" s="1"/>
  <c r="GX658" i="1"/>
  <c r="AN460" i="1" s="1"/>
  <c r="OW628" i="1"/>
  <c r="T477" i="1" s="1"/>
  <c r="DU664" i="1"/>
  <c r="AR480" i="1" s="1"/>
  <c r="IH664" i="1"/>
  <c r="KS640" i="1"/>
  <c r="AB463" i="1" s="1"/>
  <c r="AEC658" i="1"/>
  <c r="OW634" i="1"/>
  <c r="X450" i="1" s="1"/>
  <c r="OW646" i="1"/>
  <c r="AF459" i="1" s="1"/>
  <c r="AEL670" i="1"/>
  <c r="HP664" i="1"/>
  <c r="AR398" i="1" s="1"/>
  <c r="YF652" i="1"/>
  <c r="AJ463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28" i="1" s="1"/>
  <c r="WM634" i="1"/>
  <c r="X487" i="1" s="1"/>
  <c r="XE646" i="1"/>
  <c r="GF658" i="1"/>
  <c r="AN440" i="1" s="1"/>
  <c r="WM616" i="1"/>
  <c r="L478" i="1" s="1"/>
  <c r="IH658" i="1"/>
  <c r="DU634" i="1"/>
  <c r="X454" i="1" s="1"/>
  <c r="AEK672" i="1"/>
  <c r="AEL604" i="1"/>
  <c r="YF616" i="1"/>
  <c r="L442" i="1" s="1"/>
  <c r="WM670" i="1"/>
  <c r="AV487" i="1" s="1"/>
  <c r="AEC604" i="1"/>
  <c r="AEB672" i="1"/>
  <c r="IH670" i="1"/>
  <c r="TJ634" i="1"/>
  <c r="X480" i="1" s="1"/>
  <c r="HP616" i="1"/>
  <c r="L454" i="1" s="1"/>
  <c r="HP634" i="1"/>
  <c r="X449" i="1" s="1"/>
  <c r="XE658" i="1"/>
  <c r="KS652" i="1"/>
  <c r="AJ461" i="1" s="1"/>
  <c r="TJ664" i="1"/>
  <c r="AR475" i="1" s="1"/>
  <c r="XE610" i="1"/>
  <c r="DU604" i="1"/>
  <c r="D405" i="1" s="1"/>
  <c r="DT672" i="1"/>
  <c r="P49" i="1" s="1"/>
  <c r="WL672" i="1"/>
  <c r="P7" i="1" s="1"/>
  <c r="WM604" i="1"/>
  <c r="D484" i="1" s="1"/>
  <c r="ADK616" i="1"/>
  <c r="IH652" i="1"/>
  <c r="TJ646" i="1"/>
  <c r="AF448" i="1" s="1"/>
  <c r="WM640" i="1"/>
  <c r="AB454" i="1" s="1"/>
  <c r="GF634" i="1"/>
  <c r="X394" i="1" s="1"/>
  <c r="GX664" i="1"/>
  <c r="AR405" i="1" s="1"/>
  <c r="IH640" i="1"/>
  <c r="DU610" i="1"/>
  <c r="H420" i="1" s="1"/>
  <c r="TJ610" i="1"/>
  <c r="H458" i="1" s="1"/>
  <c r="ADK664" i="1"/>
  <c r="GF622" i="1"/>
  <c r="P457" i="1" s="1"/>
  <c r="KS646" i="1"/>
  <c r="AF472" i="1" s="1"/>
  <c r="GF616" i="1"/>
  <c r="L428" i="1" s="1"/>
  <c r="OW604" i="1"/>
  <c r="D456" i="1" s="1"/>
  <c r="OV672" i="1"/>
  <c r="P101" i="1" s="1"/>
  <c r="GF640" i="1"/>
  <c r="AB416" i="1" s="1"/>
  <c r="DU670" i="1"/>
  <c r="AV428" i="1" s="1"/>
  <c r="DU628" i="1"/>
  <c r="T395" i="1" s="1"/>
  <c r="KS658" i="1"/>
  <c r="AN438" i="1" s="1"/>
  <c r="HP622" i="1"/>
  <c r="P403" i="1" s="1"/>
  <c r="DU658" i="1"/>
  <c r="AN481" i="1" s="1"/>
  <c r="TJ658" i="1"/>
  <c r="AN450" i="1" s="1"/>
  <c r="GX670" i="1"/>
  <c r="AV412" i="1" s="1"/>
  <c r="ADK628" i="1"/>
  <c r="XE628" i="1"/>
  <c r="HP652" i="1"/>
  <c r="AJ394" i="1" s="1"/>
  <c r="ADK604" i="1"/>
  <c r="ADJ672" i="1"/>
  <c r="YF604" i="1"/>
  <c r="D432" i="1" s="1"/>
  <c r="YE672" i="1"/>
  <c r="P90" i="1" s="1"/>
  <c r="DU646" i="1"/>
  <c r="AF470" i="1" s="1"/>
  <c r="GX640" i="1"/>
  <c r="AB426" i="1" s="1"/>
  <c r="YF640" i="1"/>
  <c r="AB406" i="1" s="1"/>
  <c r="XE664" i="1"/>
  <c r="HP628" i="1"/>
  <c r="T423" i="1" s="1"/>
  <c r="TJ640" i="1"/>
  <c r="AB430" i="1" s="1"/>
  <c r="OW610" i="1"/>
  <c r="H481" i="1" s="1"/>
  <c r="HP610" i="1"/>
  <c r="H449" i="1" s="1"/>
  <c r="WM610" i="1"/>
  <c r="H480" i="1" s="1"/>
  <c r="WM664" i="1"/>
  <c r="AR484" i="1" s="1"/>
  <c r="DU622" i="1"/>
  <c r="P395" i="1" s="1"/>
  <c r="ADK670" i="1"/>
  <c r="KS604" i="1"/>
  <c r="D443" i="1" s="1"/>
  <c r="KR672" i="1"/>
  <c r="P9" i="1" s="1"/>
  <c r="XE616" i="1"/>
  <c r="TI672" i="1"/>
  <c r="P71" i="1" s="1"/>
  <c r="TJ604" i="1"/>
  <c r="D421" i="1" s="1"/>
  <c r="OW670" i="1"/>
  <c r="AV410" i="1" s="1"/>
  <c r="WM628" i="1"/>
  <c r="T480" i="1" s="1"/>
  <c r="GX634" i="1"/>
  <c r="X407" i="1" s="1"/>
  <c r="WM658" i="1"/>
  <c r="AN482" i="1" s="1"/>
  <c r="GX628" i="1"/>
  <c r="T420" i="1" s="1"/>
  <c r="HO672" i="1"/>
  <c r="P35" i="1" s="1"/>
  <c r="HP604" i="1"/>
  <c r="D403" i="1" s="1"/>
  <c r="XD672" i="1"/>
  <c r="XE604" i="1"/>
  <c r="DU616" i="1"/>
  <c r="L447" i="1" s="1"/>
  <c r="IH634" i="1"/>
  <c r="KS616" i="1"/>
  <c r="L431" i="1" s="1"/>
  <c r="WM646" i="1"/>
  <c r="AF443" i="1" s="1"/>
  <c r="DU640" i="1"/>
  <c r="AB429" i="1" s="1"/>
  <c r="HP640" i="1"/>
  <c r="AB398" i="1" s="1"/>
  <c r="OW622" i="1"/>
  <c r="P488" i="1" s="1"/>
  <c r="ADK622" i="1"/>
  <c r="HP646" i="1"/>
  <c r="AF410" i="1" s="1"/>
  <c r="IH628" i="1"/>
  <c r="IH610" i="1"/>
  <c r="TJ616" i="1"/>
  <c r="L427" i="1" s="1"/>
  <c r="IG672" i="1"/>
  <c r="H369" i="1" s="1"/>
  <c r="IH604" i="1"/>
  <c r="OW664" i="1"/>
  <c r="AR482" i="1" s="1"/>
  <c r="TJ652" i="1"/>
  <c r="AJ449" i="1" s="1"/>
  <c r="KS622" i="1"/>
  <c r="P485" i="1" s="1"/>
  <c r="XE634" i="1"/>
  <c r="GX622" i="1"/>
  <c r="P404" i="1" s="1"/>
  <c r="GX616" i="1"/>
  <c r="L465" i="1" s="1"/>
  <c r="OW640" i="1"/>
  <c r="AB488" i="1" s="1"/>
  <c r="HP658" i="1"/>
  <c r="AN402" i="1" s="1"/>
  <c r="YF658" i="1"/>
  <c r="AN464" i="1" s="1"/>
  <c r="GF670" i="1"/>
  <c r="AV396" i="1" s="1"/>
  <c r="OW652" i="1"/>
  <c r="AJ426" i="1" s="1"/>
  <c r="TJ628" i="1"/>
  <c r="T452" i="1" s="1"/>
  <c r="GF604" i="1"/>
  <c r="D442" i="1" s="1"/>
  <c r="GE672" i="1"/>
  <c r="P70" i="1" s="1"/>
  <c r="GX604" i="1"/>
  <c r="D424" i="1" s="1"/>
  <c r="GW672" i="1"/>
  <c r="P80" i="1" s="1"/>
  <c r="OW616" i="1"/>
  <c r="L485" i="1" s="1"/>
  <c r="ADK634" i="1"/>
  <c r="GF646" i="1"/>
  <c r="AF395" i="1" s="1"/>
  <c r="YF646" i="1"/>
  <c r="AF431" i="1" s="1"/>
  <c r="IH646" i="1"/>
  <c r="KS628" i="1"/>
  <c r="T453" i="1" s="1"/>
  <c r="GX652" i="1"/>
  <c r="AJ475" i="1" s="1"/>
  <c r="GX610" i="1"/>
  <c r="H456" i="1" s="1"/>
  <c r="KS610" i="1"/>
  <c r="H414" i="1" s="1"/>
  <c r="ADK610" i="1"/>
  <c r="WM622" i="1"/>
  <c r="P483" i="1" s="1"/>
  <c r="TJ622" i="1"/>
  <c r="P437" i="1" s="1"/>
  <c r="IH616" i="1"/>
  <c r="GF610" i="1"/>
  <c r="H445" i="1" s="1"/>
  <c r="YF610" i="1"/>
  <c r="H447" i="1" s="1"/>
  <c r="GX646" i="1"/>
  <c r="AF425" i="1" s="1"/>
  <c r="OW658" i="1"/>
  <c r="AN487" i="1" s="1"/>
  <c r="IH622" i="1"/>
  <c r="ADK658" i="1"/>
  <c r="YF622" i="1"/>
  <c r="P456" i="1" s="1"/>
  <c r="ADK652" i="1"/>
  <c r="GF628" i="1"/>
  <c r="T398" i="1" s="1"/>
  <c r="WM652" i="1"/>
  <c r="AJ425" i="1" s="1"/>
  <c r="SR670" i="1"/>
  <c r="AV399" i="1" s="1"/>
  <c r="AFD670" i="1"/>
  <c r="TA664" i="1"/>
  <c r="AR487" i="1" s="1"/>
  <c r="NM664" i="1"/>
  <c r="AR466" i="1" s="1"/>
  <c r="YO670" i="1"/>
  <c r="VU664" i="1"/>
  <c r="AR468" i="1" s="1"/>
  <c r="MU670" i="1"/>
  <c r="AV430" i="1" s="1"/>
  <c r="EV670" i="1"/>
  <c r="AV440" i="1" s="1"/>
  <c r="AI664" i="1"/>
  <c r="AR411" i="1" s="1"/>
  <c r="Q658" i="1"/>
  <c r="AN423" i="1" s="1"/>
  <c r="GO664" i="1"/>
  <c r="AR483" i="1" s="1"/>
  <c r="UK670" i="1"/>
  <c r="BA670" i="1"/>
  <c r="AV470" i="1" s="1"/>
  <c r="FW664" i="1"/>
  <c r="AR407" i="1" s="1"/>
  <c r="NM658" i="1"/>
  <c r="AN467" i="1" s="1"/>
  <c r="DC664" i="1"/>
  <c r="AR415" i="1" s="1"/>
  <c r="PF670" i="1"/>
  <c r="AV394" i="1" s="1"/>
  <c r="AI670" i="1"/>
  <c r="AV404" i="1" s="1"/>
  <c r="FN664" i="1"/>
  <c r="AR396" i="1" s="1"/>
  <c r="AR664" i="1"/>
  <c r="AR400" i="1" s="1"/>
  <c r="VC664" i="1"/>
  <c r="AR433" i="1" s="1"/>
  <c r="PF664" i="1"/>
  <c r="AR404" i="1" s="1"/>
  <c r="KA664" i="1"/>
  <c r="AR486" i="1" s="1"/>
  <c r="AGE670" i="1"/>
  <c r="WV670" i="1"/>
  <c r="IQ670" i="1"/>
  <c r="AV471" i="1" s="1"/>
  <c r="QG670" i="1"/>
  <c r="AV459" i="1" s="1"/>
  <c r="JR670" i="1"/>
  <c r="AV409" i="1" s="1"/>
  <c r="VU670" i="1"/>
  <c r="AV488" i="1" s="1"/>
  <c r="Z670" i="1"/>
  <c r="AV392" i="1" s="1"/>
  <c r="CB670" i="1"/>
  <c r="AV416" i="1" s="1"/>
  <c r="EM670" i="1"/>
  <c r="AV469" i="1" s="1"/>
  <c r="GO670" i="1"/>
  <c r="AV442" i="1" s="1"/>
  <c r="KJ670" i="1"/>
  <c r="AV472" i="1" s="1"/>
  <c r="NM670" i="1"/>
  <c r="AV453" i="1" s="1"/>
  <c r="Q670" i="1"/>
  <c r="AV449" i="1" s="1"/>
  <c r="QY670" i="1"/>
  <c r="AV417" i="1" s="1"/>
  <c r="FW670" i="1"/>
  <c r="AV423" i="1" s="1"/>
  <c r="H670" i="1"/>
  <c r="AV393" i="1" s="1"/>
  <c r="H664" i="1"/>
  <c r="AR403" i="1" s="1"/>
  <c r="CB664" i="1"/>
  <c r="AR408" i="1" s="1"/>
  <c r="UK664" i="1"/>
  <c r="JR664" i="1"/>
  <c r="AR455" i="1" s="1"/>
  <c r="ND664" i="1"/>
  <c r="AR471" i="1" s="1"/>
  <c r="XW664" i="1"/>
  <c r="AR410" i="1" s="1"/>
  <c r="DL664" i="1"/>
  <c r="AR454" i="1" s="1"/>
  <c r="AGN664" i="1"/>
  <c r="QY664" i="1"/>
  <c r="AR435" i="1" s="1"/>
  <c r="BJ664" i="1"/>
  <c r="AR393" i="1" s="1"/>
  <c r="Q664" i="1"/>
  <c r="AR397" i="1" s="1"/>
  <c r="BA664" i="1"/>
  <c r="AR418" i="1" s="1"/>
  <c r="IQ664" i="1"/>
  <c r="AR453" i="1" s="1"/>
  <c r="SR664" i="1"/>
  <c r="AR395" i="1" s="1"/>
  <c r="CK664" i="1"/>
  <c r="AR406" i="1" s="1"/>
  <c r="Z664" i="1"/>
  <c r="AR391" i="1" s="1"/>
  <c r="NV664" i="1"/>
  <c r="AR467" i="1" s="1"/>
  <c r="PX664" i="1"/>
  <c r="MC664" i="1"/>
  <c r="AR432" i="1" s="1"/>
  <c r="BS664" i="1"/>
  <c r="AR394" i="1" s="1"/>
  <c r="PO664" i="1"/>
  <c r="AR402" i="1" s="1"/>
  <c r="EM664" i="1"/>
  <c r="AR428" i="1" s="1"/>
  <c r="EM658" i="1"/>
  <c r="AN470" i="1" s="1"/>
  <c r="UK640" i="1"/>
  <c r="CK670" i="1"/>
  <c r="AV445" i="1" s="1"/>
  <c r="QY640" i="1"/>
  <c r="AB466" i="1" s="1"/>
  <c r="AHF658" i="1"/>
  <c r="AN478" i="1" s="1"/>
  <c r="JR658" i="1"/>
  <c r="AN476" i="1" s="1"/>
  <c r="CB658" i="1"/>
  <c r="AN397" i="1" s="1"/>
  <c r="UK658" i="1"/>
  <c r="FW658" i="1"/>
  <c r="AN451" i="1" s="1"/>
  <c r="ON658" i="1"/>
  <c r="AN412" i="1" s="1"/>
  <c r="Z658" i="1"/>
  <c r="AN432" i="1" s="1"/>
  <c r="SR658" i="1"/>
  <c r="AN420" i="1" s="1"/>
  <c r="DC658" i="1"/>
  <c r="AN398" i="1" s="1"/>
  <c r="ND658" i="1"/>
  <c r="AN401" i="1" s="1"/>
  <c r="BJ658" i="1"/>
  <c r="AN403" i="1" s="1"/>
  <c r="AGW658" i="1"/>
  <c r="FN652" i="1"/>
  <c r="AJ430" i="1" s="1"/>
  <c r="XW652" i="1"/>
  <c r="AJ395" i="1" s="1"/>
  <c r="NM652" i="1"/>
  <c r="AJ452" i="1" s="1"/>
  <c r="AHF652" i="1"/>
  <c r="AJ436" i="1" s="1"/>
  <c r="AR634" i="1"/>
  <c r="X395" i="1" s="1"/>
  <c r="BJ670" i="1"/>
  <c r="AV443" i="1" s="1"/>
  <c r="AHF640" i="1"/>
  <c r="AB441" i="1" s="1"/>
  <c r="PO670" i="1"/>
  <c r="AV398" i="1" s="1"/>
  <c r="MU640" i="1"/>
  <c r="AB412" i="1" s="1"/>
  <c r="CT640" i="1"/>
  <c r="AB451" i="1" s="1"/>
  <c r="JR634" i="1"/>
  <c r="X471" i="1" s="1"/>
  <c r="UK634" i="1"/>
  <c r="BJ640" i="1"/>
  <c r="AB457" i="1" s="1"/>
  <c r="VU658" i="1"/>
  <c r="AN472" i="1" s="1"/>
  <c r="BA652" i="1"/>
  <c r="AJ422" i="1" s="1"/>
  <c r="AFM670" i="1"/>
  <c r="XW658" i="1"/>
  <c r="AN448" i="1" s="1"/>
  <c r="ADT664" i="1"/>
  <c r="LT634" i="1"/>
  <c r="X434" i="1" s="1"/>
  <c r="JI610" i="1"/>
  <c r="H479" i="1" s="1"/>
  <c r="VC628" i="1"/>
  <c r="T473" i="1" s="1"/>
  <c r="MU652" i="1"/>
  <c r="AJ428" i="1" s="1"/>
  <c r="JI670" i="1"/>
  <c r="AV419" i="1" s="1"/>
  <c r="WV646" i="1"/>
  <c r="HY628" i="1"/>
  <c r="T424" i="1" s="1"/>
  <c r="UK628" i="1"/>
  <c r="KA670" i="1"/>
  <c r="AV435" i="1" s="1"/>
  <c r="DL616" i="1"/>
  <c r="L449" i="1" s="1"/>
  <c r="AI616" i="1"/>
  <c r="L452" i="1" s="1"/>
  <c r="TS670" i="1"/>
  <c r="AV454" i="1" s="1"/>
  <c r="QG622" i="1"/>
  <c r="P480" i="1" s="1"/>
  <c r="MC652" i="1"/>
  <c r="AJ478" i="1" s="1"/>
  <c r="AGE640" i="1"/>
  <c r="VC670" i="1"/>
  <c r="AV439" i="1" s="1"/>
  <c r="HY646" i="1"/>
  <c r="AF479" i="1" s="1"/>
  <c r="YO652" i="1"/>
  <c r="BJ616" i="1"/>
  <c r="L472" i="1" s="1"/>
  <c r="KA616" i="1"/>
  <c r="L457" i="1" s="1"/>
  <c r="LK664" i="1"/>
  <c r="AR464" i="1" s="1"/>
  <c r="SI640" i="1"/>
  <c r="AB395" i="1" s="1"/>
  <c r="IZ670" i="1"/>
  <c r="AV457" i="1" s="1"/>
  <c r="VC652" i="1"/>
  <c r="AJ474" i="1" s="1"/>
  <c r="YO646" i="1"/>
  <c r="CT646" i="1"/>
  <c r="AF396" i="1" s="1"/>
  <c r="AR652" i="1"/>
  <c r="AJ391" i="1" s="1"/>
  <c r="PX628" i="1"/>
  <c r="H652" i="1"/>
  <c r="AJ432" i="1" s="1"/>
  <c r="ADT652" i="1"/>
  <c r="JI646" i="1"/>
  <c r="AF480" i="1" s="1"/>
  <c r="RZ664" i="1"/>
  <c r="AR416" i="1" s="1"/>
  <c r="IZ646" i="1"/>
  <c r="AF401" i="1" s="1"/>
  <c r="TS652" i="1"/>
  <c r="AJ456" i="1" s="1"/>
  <c r="AGN652" i="1"/>
  <c r="BJ652" i="1"/>
  <c r="AJ399" i="1" s="1"/>
  <c r="AFV634" i="1"/>
  <c r="AGN634" i="1"/>
  <c r="VU628" i="1"/>
  <c r="T471" i="1" s="1"/>
  <c r="LB664" i="1"/>
  <c r="AR422" i="1" s="1"/>
  <c r="KJ664" i="1"/>
  <c r="AR460" i="1" s="1"/>
  <c r="GO616" i="1"/>
  <c r="L466" i="1" s="1"/>
  <c r="ND616" i="1"/>
  <c r="L444" i="1" s="1"/>
  <c r="AFD640" i="1"/>
  <c r="KA610" i="1"/>
  <c r="H418" i="1" s="1"/>
  <c r="AFV652" i="1"/>
  <c r="VC616" i="1"/>
  <c r="L418" i="1" s="1"/>
  <c r="KA640" i="1"/>
  <c r="AB461" i="1" s="1"/>
  <c r="TA640" i="1"/>
  <c r="AB473" i="1" s="1"/>
  <c r="PF640" i="1"/>
  <c r="AB399" i="1" s="1"/>
  <c r="Z646" i="1"/>
  <c r="AF406" i="1" s="1"/>
  <c r="AFV670" i="1"/>
  <c r="ND670" i="1"/>
  <c r="AV413" i="1" s="1"/>
  <c r="AFD634" i="1"/>
  <c r="AFM652" i="1"/>
  <c r="ON634" i="1"/>
  <c r="X441" i="1" s="1"/>
  <c r="QG628" i="1"/>
  <c r="T417" i="1" s="1"/>
  <c r="TA622" i="1"/>
  <c r="P434" i="1" s="1"/>
  <c r="QG640" i="1"/>
  <c r="AB459" i="1" s="1"/>
  <c r="YO640" i="1"/>
  <c r="YO658" i="1"/>
  <c r="KJ646" i="1"/>
  <c r="AF441" i="1" s="1"/>
  <c r="PX634" i="1"/>
  <c r="AGN670" i="1"/>
  <c r="AFD622" i="1"/>
  <c r="PO628" i="1"/>
  <c r="T476" i="1" s="1"/>
  <c r="AFM622" i="1"/>
  <c r="LK652" i="1"/>
  <c r="AJ488" i="1" s="1"/>
  <c r="ADT640" i="1"/>
  <c r="ND646" i="1"/>
  <c r="AF449" i="1" s="1"/>
  <c r="YO664" i="1"/>
  <c r="ND652" i="1"/>
  <c r="AJ451" i="1" s="1"/>
  <c r="IQ634" i="1"/>
  <c r="X427" i="1" s="1"/>
  <c r="HY616" i="1"/>
  <c r="L396" i="1" s="1"/>
  <c r="HY640" i="1"/>
  <c r="AB424" i="1" s="1"/>
  <c r="EM652" i="1"/>
  <c r="AJ482" i="1" s="1"/>
  <c r="CB640" i="1"/>
  <c r="AB427" i="1" s="1"/>
  <c r="JI628" i="1"/>
  <c r="T444" i="1" s="1"/>
  <c r="QY646" i="1"/>
  <c r="AF397" i="1" s="1"/>
  <c r="BS634" i="1"/>
  <c r="X466" i="1" s="1"/>
  <c r="PF628" i="1"/>
  <c r="T442" i="1" s="1"/>
  <c r="AGN622" i="1"/>
  <c r="LB652" i="1"/>
  <c r="AJ437" i="1" s="1"/>
  <c r="DL670" i="1"/>
  <c r="AV403" i="1" s="1"/>
  <c r="ON664" i="1"/>
  <c r="AR463" i="1" s="1"/>
  <c r="TA670" i="1"/>
  <c r="AV461" i="1" s="1"/>
  <c r="HY634" i="1"/>
  <c r="X429" i="1" s="1"/>
  <c r="BS652" i="1"/>
  <c r="AJ418" i="1" s="1"/>
  <c r="LT628" i="1"/>
  <c r="T454" i="1" s="1"/>
  <c r="MC634" i="1"/>
  <c r="X488" i="1" s="1"/>
  <c r="GO640" i="1"/>
  <c r="AB425" i="1" s="1"/>
  <c r="SR622" i="1"/>
  <c r="P409" i="1" s="1"/>
  <c r="EM622" i="1"/>
  <c r="P455" i="1" s="1"/>
  <c r="AI640" i="1"/>
  <c r="AB450" i="1" s="1"/>
  <c r="AFM640" i="1"/>
  <c r="EV640" i="1"/>
  <c r="AB445" i="1" s="1"/>
  <c r="CK640" i="1"/>
  <c r="AB420" i="1" s="1"/>
  <c r="AFD652" i="1"/>
  <c r="ADT670" i="1"/>
  <c r="QG664" i="1"/>
  <c r="AR462" i="1" s="1"/>
  <c r="FN670" i="1"/>
  <c r="AV405" i="1" s="1"/>
  <c r="CT658" i="1"/>
  <c r="AN392" i="1" s="1"/>
  <c r="ML646" i="1"/>
  <c r="AF457" i="1" s="1"/>
  <c r="AFD646" i="1"/>
  <c r="AI646" i="1"/>
  <c r="AF403" i="1" s="1"/>
  <c r="HY664" i="1"/>
  <c r="AR413" i="1" s="1"/>
  <c r="CT664" i="1"/>
  <c r="AR399" i="1" s="1"/>
  <c r="CB652" i="1"/>
  <c r="AJ411" i="1" s="1"/>
  <c r="ON646" i="1"/>
  <c r="AF469" i="1" s="1"/>
  <c r="AFD610" i="1"/>
  <c r="IQ652" i="1"/>
  <c r="AJ405" i="1" s="1"/>
  <c r="VU652" i="1"/>
  <c r="AJ454" i="1" s="1"/>
  <c r="EV634" i="1"/>
  <c r="X463" i="1" s="1"/>
  <c r="IZ628" i="1"/>
  <c r="T433" i="1" s="1"/>
  <c r="FW628" i="1"/>
  <c r="T413" i="1" s="1"/>
  <c r="RZ628" i="1"/>
  <c r="T414" i="1" s="1"/>
  <c r="MU646" i="1"/>
  <c r="AF421" i="1" s="1"/>
  <c r="LT664" i="1"/>
  <c r="AR434" i="1" s="1"/>
  <c r="EM640" i="1"/>
  <c r="AB480" i="1" s="1"/>
  <c r="AFM658" i="1"/>
  <c r="TS664" i="1"/>
  <c r="AR427" i="1" s="1"/>
  <c r="KA658" i="1"/>
  <c r="AN479" i="1" s="1"/>
  <c r="PO616" i="1"/>
  <c r="L438" i="1" s="1"/>
  <c r="PF646" i="1"/>
  <c r="AF432" i="1" s="1"/>
  <c r="GO646" i="1"/>
  <c r="AF417" i="1" s="1"/>
  <c r="ON670" i="1"/>
  <c r="AV425" i="1" s="1"/>
  <c r="CK652" i="1"/>
  <c r="AJ400" i="1" s="1"/>
  <c r="RZ646" i="1"/>
  <c r="AF419" i="1" s="1"/>
  <c r="LK634" i="1"/>
  <c r="X485" i="1" s="1"/>
  <c r="AFM634" i="1"/>
  <c r="AI634" i="1"/>
  <c r="X412" i="1" s="1"/>
  <c r="KJ634" i="1"/>
  <c r="X405" i="1" s="1"/>
  <c r="RZ640" i="1"/>
  <c r="AB421" i="1" s="1"/>
  <c r="AHF664" i="1"/>
  <c r="AR421" i="1" s="1"/>
  <c r="SI628" i="1"/>
  <c r="T394" i="1" s="1"/>
  <c r="LB640" i="1"/>
  <c r="AB400" i="1" s="1"/>
  <c r="XW610" i="1"/>
  <c r="H468" i="1" s="1"/>
  <c r="PX670" i="1"/>
  <c r="CK646" i="1"/>
  <c r="AF405" i="1" s="1"/>
  <c r="AR616" i="1"/>
  <c r="L448" i="1" s="1"/>
  <c r="BJ646" i="1"/>
  <c r="AF408" i="1" s="1"/>
  <c r="EV646" i="1"/>
  <c r="AF413" i="1" s="1"/>
  <c r="DC646" i="1"/>
  <c r="AF391" i="1" s="1"/>
  <c r="VC646" i="1"/>
  <c r="AF399" i="1" s="1"/>
  <c r="DL646" i="1"/>
  <c r="AF407" i="1" s="1"/>
  <c r="FW646" i="1"/>
  <c r="AF393" i="1" s="1"/>
  <c r="VU616" i="1"/>
  <c r="L477" i="1" s="1"/>
  <c r="RZ634" i="1"/>
  <c r="X413" i="1" s="1"/>
  <c r="SR634" i="1"/>
  <c r="X459" i="1" s="1"/>
  <c r="NV670" i="1"/>
  <c r="AV458" i="1" s="1"/>
  <c r="WV652" i="1"/>
  <c r="PF634" i="1"/>
  <c r="X393" i="1" s="1"/>
  <c r="DL634" i="1"/>
  <c r="X430" i="1" s="1"/>
  <c r="VC634" i="1"/>
  <c r="X458" i="1" s="1"/>
  <c r="NV634" i="1"/>
  <c r="X486" i="1" s="1"/>
  <c r="RZ616" i="1"/>
  <c r="L481" i="1" s="1"/>
  <c r="EV616" i="1"/>
  <c r="L473" i="1" s="1"/>
  <c r="EV628" i="1"/>
  <c r="T464" i="1" s="1"/>
  <c r="ADT616" i="1"/>
  <c r="KA622" i="1"/>
  <c r="P479" i="1" s="1"/>
  <c r="AGN628" i="1"/>
  <c r="IZ652" i="1"/>
  <c r="AJ397" i="1" s="1"/>
  <c r="IZ664" i="1"/>
  <c r="AR429" i="1" s="1"/>
  <c r="UK604" i="1"/>
  <c r="UJ672" i="1"/>
  <c r="PX640" i="1"/>
  <c r="PO640" i="1"/>
  <c r="AB481" i="1" s="1"/>
  <c r="AFV640" i="1"/>
  <c r="FN634" i="1"/>
  <c r="X473" i="1" s="1"/>
  <c r="LT652" i="1"/>
  <c r="AJ465" i="1" s="1"/>
  <c r="XW634" i="1"/>
  <c r="X401" i="1" s="1"/>
  <c r="GO634" i="1"/>
  <c r="X406" i="1" s="1"/>
  <c r="BJ634" i="1"/>
  <c r="X432" i="1" s="1"/>
  <c r="AHF628" i="1"/>
  <c r="T445" i="1" s="1"/>
  <c r="NM610" i="1"/>
  <c r="H485" i="1" s="1"/>
  <c r="NV610" i="1"/>
  <c r="H467" i="1" s="1"/>
  <c r="CT610" i="1"/>
  <c r="H475" i="1" s="1"/>
  <c r="AFD664" i="1"/>
  <c r="SI670" i="1"/>
  <c r="AV444" i="1" s="1"/>
  <c r="HY610" i="1"/>
  <c r="H429" i="1" s="1"/>
  <c r="AGE658" i="1"/>
  <c r="NV616" i="1"/>
  <c r="L489" i="1" s="1"/>
  <c r="QG616" i="1"/>
  <c r="L459" i="1" s="1"/>
  <c r="Q616" i="1"/>
  <c r="L434" i="1" s="1"/>
  <c r="AHF616" i="1"/>
  <c r="L463" i="1" s="1"/>
  <c r="NV646" i="1"/>
  <c r="AF471" i="1" s="1"/>
  <c r="AGE622" i="1"/>
  <c r="WV622" i="1"/>
  <c r="JR628" i="1"/>
  <c r="T415" i="1" s="1"/>
  <c r="BA628" i="1"/>
  <c r="T407" i="1" s="1"/>
  <c r="TA628" i="1"/>
  <c r="T487" i="1" s="1"/>
  <c r="ND628" i="1"/>
  <c r="T426" i="1" s="1"/>
  <c r="BS628" i="1"/>
  <c r="T425" i="1" s="1"/>
  <c r="FN604" i="1"/>
  <c r="D409" i="1" s="1"/>
  <c r="FM672" i="1"/>
  <c r="P68" i="1" s="1"/>
  <c r="UK646" i="1"/>
  <c r="AGV672" i="1"/>
  <c r="AGW604" i="1"/>
  <c r="CT670" i="1"/>
  <c r="AV447" i="1" s="1"/>
  <c r="GN672" i="1"/>
  <c r="P24" i="1" s="1"/>
  <c r="GO604" i="1"/>
  <c r="D415" i="1" s="1"/>
  <c r="JI604" i="1"/>
  <c r="D418" i="1" s="1"/>
  <c r="JH672" i="1"/>
  <c r="P25" i="1" s="1"/>
  <c r="ADS672" i="1"/>
  <c r="ADT604" i="1"/>
  <c r="CK604" i="1"/>
  <c r="D414" i="1" s="1"/>
  <c r="CJ672" i="1"/>
  <c r="P55" i="1" s="1"/>
  <c r="NV604" i="1"/>
  <c r="D460" i="1" s="1"/>
  <c r="NU672" i="1"/>
  <c r="P14" i="1" s="1"/>
  <c r="CA672" i="1"/>
  <c r="P42" i="1" s="1"/>
  <c r="CB604" i="1"/>
  <c r="D469" i="1" s="1"/>
  <c r="PW672" i="1"/>
  <c r="L369" i="1" s="1"/>
  <c r="PX604" i="1"/>
  <c r="LB604" i="1"/>
  <c r="D419" i="1" s="1"/>
  <c r="LA672" i="1"/>
  <c r="P93" i="1" s="1"/>
  <c r="AFC672" i="1"/>
  <c r="AFD604" i="1"/>
  <c r="AI622" i="1"/>
  <c r="P397" i="1" s="1"/>
  <c r="PF622" i="1"/>
  <c r="P422" i="1" s="1"/>
  <c r="ADT622" i="1"/>
  <c r="JR622" i="1"/>
  <c r="P398" i="1" s="1"/>
  <c r="H622" i="1"/>
  <c r="P424" i="1" s="1"/>
  <c r="EV622" i="1"/>
  <c r="P399" i="1" s="1"/>
  <c r="JI622" i="1"/>
  <c r="P441" i="1" s="1"/>
  <c r="MC658" i="1"/>
  <c r="AN416" i="1" s="1"/>
  <c r="AHF604" i="1"/>
  <c r="D470" i="1" s="1"/>
  <c r="AHE672" i="1"/>
  <c r="P21" i="1" s="1"/>
  <c r="AR670" i="1"/>
  <c r="AV397" i="1" s="1"/>
  <c r="BA610" i="1"/>
  <c r="H431" i="1" s="1"/>
  <c r="LT610" i="1"/>
  <c r="H434" i="1" s="1"/>
  <c r="ADT610" i="1"/>
  <c r="Z610" i="1"/>
  <c r="H421" i="1" s="1"/>
  <c r="ND610" i="1"/>
  <c r="H406" i="1" s="1"/>
  <c r="TA610" i="1"/>
  <c r="H435" i="1" s="1"/>
  <c r="CB610" i="1"/>
  <c r="H450" i="1" s="1"/>
  <c r="FW610" i="1"/>
  <c r="H393" i="1" s="1"/>
  <c r="ML652" i="1"/>
  <c r="AJ398" i="1" s="1"/>
  <c r="CT652" i="1"/>
  <c r="AJ448" i="1" s="1"/>
  <c r="LT670" i="1"/>
  <c r="AV438" i="1" s="1"/>
  <c r="LT658" i="1"/>
  <c r="AN395" i="1" s="1"/>
  <c r="RZ658" i="1"/>
  <c r="AN393" i="1" s="1"/>
  <c r="IQ658" i="1"/>
  <c r="AN456" i="1" s="1"/>
  <c r="PO658" i="1"/>
  <c r="AN433" i="1" s="1"/>
  <c r="AFV658" i="1"/>
  <c r="MC646" i="1"/>
  <c r="AF489" i="1" s="1"/>
  <c r="XV672" i="1"/>
  <c r="P67" i="1" s="1"/>
  <c r="XW604" i="1"/>
  <c r="D398" i="1" s="1"/>
  <c r="AGW628" i="1"/>
  <c r="YO634" i="1"/>
  <c r="Z652" i="1"/>
  <c r="AJ441" i="1" s="1"/>
  <c r="Q652" i="1"/>
  <c r="AJ393" i="1" s="1"/>
  <c r="LT640" i="1"/>
  <c r="AB404" i="1" s="1"/>
  <c r="TS634" i="1"/>
  <c r="X425" i="1" s="1"/>
  <c r="XW616" i="1"/>
  <c r="L458" i="1" s="1"/>
  <c r="MU634" i="1"/>
  <c r="X445" i="1" s="1"/>
  <c r="FN628" i="1"/>
  <c r="T416" i="1" s="1"/>
  <c r="AFU672" i="1"/>
  <c r="AFV604" i="1"/>
  <c r="WV604" i="1"/>
  <c r="WU672" i="1"/>
  <c r="L368" i="1" s="1"/>
  <c r="YO628" i="1"/>
  <c r="H646" i="1"/>
  <c r="AF409" i="1" s="1"/>
  <c r="PX646" i="1"/>
  <c r="VU646" i="1"/>
  <c r="AF455" i="1" s="1"/>
  <c r="LB646" i="1"/>
  <c r="AF437" i="1" s="1"/>
  <c r="AFD628" i="1"/>
  <c r="PO652" i="1"/>
  <c r="AJ434" i="1" s="1"/>
  <c r="DL652" i="1"/>
  <c r="AJ423" i="1" s="1"/>
  <c r="YO622" i="1"/>
  <c r="CB634" i="1"/>
  <c r="X399" i="1" s="1"/>
  <c r="TA634" i="1"/>
  <c r="X421" i="1" s="1"/>
  <c r="VU634" i="1"/>
  <c r="X391" i="1" s="1"/>
  <c r="H634" i="1"/>
  <c r="X404" i="1" s="1"/>
  <c r="ML634" i="1"/>
  <c r="X396" i="1" s="1"/>
  <c r="NM628" i="1"/>
  <c r="T475" i="1" s="1"/>
  <c r="SR628" i="1"/>
  <c r="T410" i="1" s="1"/>
  <c r="TA616" i="1"/>
  <c r="L486" i="1" s="1"/>
  <c r="UK652" i="1"/>
  <c r="PF652" i="1"/>
  <c r="AJ480" i="1" s="1"/>
  <c r="AGN640" i="1"/>
  <c r="BA640" i="1"/>
  <c r="AB483" i="1" s="1"/>
  <c r="TS646" i="1"/>
  <c r="AF442" i="1" s="1"/>
  <c r="KA634" i="1"/>
  <c r="X423" i="1" s="1"/>
  <c r="CT634" i="1"/>
  <c r="X470" i="1" s="1"/>
  <c r="NM634" i="1"/>
  <c r="X481" i="1" s="1"/>
  <c r="EM646" i="1"/>
  <c r="AF439" i="1" s="1"/>
  <c r="BA616" i="1"/>
  <c r="L416" i="1" s="1"/>
  <c r="AFM616" i="1"/>
  <c r="LK616" i="1"/>
  <c r="L450" i="1" s="1"/>
  <c r="JI664" i="1"/>
  <c r="AR440" i="1" s="1"/>
  <c r="AGE664" i="1"/>
  <c r="FN658" i="1"/>
  <c r="AN430" i="1" s="1"/>
  <c r="SI610" i="1"/>
  <c r="H411" i="1" s="1"/>
  <c r="VC610" i="1"/>
  <c r="H438" i="1" s="1"/>
  <c r="DL610" i="1"/>
  <c r="H424" i="1" s="1"/>
  <c r="KA646" i="1"/>
  <c r="AF468" i="1" s="1"/>
  <c r="GO610" i="1"/>
  <c r="H417" i="1" s="1"/>
  <c r="DC628" i="1"/>
  <c r="T412" i="1" s="1"/>
  <c r="Z634" i="1"/>
  <c r="X453" i="1" s="1"/>
  <c r="JI616" i="1"/>
  <c r="L404" i="1" s="1"/>
  <c r="SR616" i="1"/>
  <c r="L424" i="1" s="1"/>
  <c r="BS616" i="1"/>
  <c r="L436" i="1" s="1"/>
  <c r="Z616" i="1"/>
  <c r="L400" i="1" s="1"/>
  <c r="AGW646" i="1"/>
  <c r="RZ622" i="1"/>
  <c r="P402" i="1" s="1"/>
  <c r="AGW622" i="1"/>
  <c r="BS622" i="1"/>
  <c r="P410" i="1" s="1"/>
  <c r="LT622" i="1"/>
  <c r="P407" i="1" s="1"/>
  <c r="CT628" i="1"/>
  <c r="T401" i="1" s="1"/>
  <c r="CK628" i="1"/>
  <c r="T418" i="1" s="1"/>
  <c r="AFM628" i="1"/>
  <c r="NV622" i="1"/>
  <c r="P425" i="1" s="1"/>
  <c r="WV658" i="1"/>
  <c r="QY622" i="1"/>
  <c r="P478" i="1" s="1"/>
  <c r="MK672" i="1"/>
  <c r="P97" i="1" s="1"/>
  <c r="ML604" i="1"/>
  <c r="D393" i="1" s="1"/>
  <c r="CS672" i="1"/>
  <c r="P28" i="1" s="1"/>
  <c r="CT604" i="1"/>
  <c r="D402" i="1" s="1"/>
  <c r="VU604" i="1"/>
  <c r="D489" i="1" s="1"/>
  <c r="VT672" i="1"/>
  <c r="P73" i="1" s="1"/>
  <c r="Z640" i="1"/>
  <c r="AB439" i="1" s="1"/>
  <c r="KA604" i="1"/>
  <c r="D430" i="1" s="1"/>
  <c r="JZ672" i="1"/>
  <c r="P59" i="1" s="1"/>
  <c r="AGN604" i="1"/>
  <c r="AGM672" i="1"/>
  <c r="AH672" i="1"/>
  <c r="P63" i="1" s="1"/>
  <c r="AI604" i="1"/>
  <c r="D416" i="1" s="1"/>
  <c r="AQ672" i="1"/>
  <c r="P79" i="1" s="1"/>
  <c r="AR604" i="1"/>
  <c r="D436" i="1" s="1"/>
  <c r="OM672" i="1"/>
  <c r="P53" i="1" s="1"/>
  <c r="ON604" i="1"/>
  <c r="D392" i="1" s="1"/>
  <c r="IY672" i="1"/>
  <c r="P18" i="1" s="1"/>
  <c r="IZ604" i="1"/>
  <c r="D458" i="1" s="1"/>
  <c r="SH672" i="1"/>
  <c r="P44" i="1" s="1"/>
  <c r="SI604" i="1"/>
  <c r="D467" i="1" s="1"/>
  <c r="HX672" i="1"/>
  <c r="P69" i="1" s="1"/>
  <c r="HY604" i="1"/>
  <c r="D444" i="1" s="1"/>
  <c r="MT672" i="1"/>
  <c r="P13" i="1" s="1"/>
  <c r="MU604" i="1"/>
  <c r="D482" i="1" s="1"/>
  <c r="CB622" i="1"/>
  <c r="P445" i="1" s="1"/>
  <c r="PX622" i="1"/>
  <c r="BA622" i="1"/>
  <c r="P450" i="1" s="1"/>
  <c r="Z622" i="1"/>
  <c r="P416" i="1" s="1"/>
  <c r="IQ622" i="1"/>
  <c r="P421" i="1" s="1"/>
  <c r="ML622" i="1"/>
  <c r="P433" i="1" s="1"/>
  <c r="JR610" i="1"/>
  <c r="H489" i="1" s="1"/>
  <c r="Q640" i="1"/>
  <c r="AB448" i="1" s="1"/>
  <c r="AFV628" i="1"/>
  <c r="LB628" i="1"/>
  <c r="T485" i="1" s="1"/>
  <c r="ON628" i="1"/>
  <c r="T421" i="1" s="1"/>
  <c r="KJ640" i="1"/>
  <c r="AB452" i="1" s="1"/>
  <c r="ML610" i="1"/>
  <c r="H425" i="1" s="1"/>
  <c r="JR640" i="1"/>
  <c r="AB437" i="1" s="1"/>
  <c r="MU664" i="1"/>
  <c r="AR431" i="1" s="1"/>
  <c r="LK640" i="1"/>
  <c r="AB443" i="1" s="1"/>
  <c r="QY634" i="1"/>
  <c r="X464" i="1" s="1"/>
  <c r="SI646" i="1"/>
  <c r="AF422" i="1" s="1"/>
  <c r="SI622" i="1"/>
  <c r="P429" i="1" s="1"/>
  <c r="AGW670" i="1"/>
  <c r="BS610" i="1"/>
  <c r="H410" i="1" s="1"/>
  <c r="PO610" i="1"/>
  <c r="H433" i="1" s="1"/>
  <c r="AGN610" i="1"/>
  <c r="AR610" i="1"/>
  <c r="H397" i="1" s="1"/>
  <c r="ON610" i="1"/>
  <c r="H405" i="1" s="1"/>
  <c r="AFM610" i="1"/>
  <c r="PX610" i="1"/>
  <c r="IZ610" i="1"/>
  <c r="H466" i="1" s="1"/>
  <c r="ML616" i="1"/>
  <c r="L440" i="1" s="1"/>
  <c r="ON652" i="1"/>
  <c r="AJ459" i="1" s="1"/>
  <c r="KA652" i="1"/>
  <c r="AJ417" i="1" s="1"/>
  <c r="CK658" i="1"/>
  <c r="AN469" i="1" s="1"/>
  <c r="QY658" i="1"/>
  <c r="AN391" i="1" s="1"/>
  <c r="ML658" i="1"/>
  <c r="AN442" i="1" s="1"/>
  <c r="EV658" i="1"/>
  <c r="AN441" i="1" s="1"/>
  <c r="JI658" i="1"/>
  <c r="AN406" i="1" s="1"/>
  <c r="SI658" i="1"/>
  <c r="AN394" i="1" s="1"/>
  <c r="YO616" i="1"/>
  <c r="IQ646" i="1"/>
  <c r="AF462" i="1" s="1"/>
  <c r="XW622" i="1"/>
  <c r="P469" i="1" s="1"/>
  <c r="LK646" i="1"/>
  <c r="AF444" i="1" s="1"/>
  <c r="CT616" i="1"/>
  <c r="L480" i="1" s="1"/>
  <c r="PX616" i="1"/>
  <c r="MC616" i="1"/>
  <c r="L413" i="1" s="1"/>
  <c r="EV652" i="1"/>
  <c r="AJ396" i="1" s="1"/>
  <c r="AGW634" i="1"/>
  <c r="BA658" i="1"/>
  <c r="AN446" i="1" s="1"/>
  <c r="NV658" i="1"/>
  <c r="AN399" i="1" s="1"/>
  <c r="TA652" i="1"/>
  <c r="AJ419" i="1" s="1"/>
  <c r="ND640" i="1"/>
  <c r="AB392" i="1" s="1"/>
  <c r="KJ616" i="1"/>
  <c r="L398" i="1" s="1"/>
  <c r="ADT628" i="1"/>
  <c r="MC604" i="1"/>
  <c r="D483" i="1" s="1"/>
  <c r="MB672" i="1"/>
  <c r="P26" i="1" s="1"/>
  <c r="DC640" i="1"/>
  <c r="AB396" i="1" s="1"/>
  <c r="KJ658" i="1"/>
  <c r="AN421" i="1" s="1"/>
  <c r="IZ658" i="1"/>
  <c r="AN445" i="1" s="1"/>
  <c r="DC652" i="1"/>
  <c r="AJ404" i="1" s="1"/>
  <c r="PO646" i="1"/>
  <c r="AF415" i="1" s="1"/>
  <c r="ADT646" i="1"/>
  <c r="LT646" i="1"/>
  <c r="AF412" i="1" s="1"/>
  <c r="MU616" i="1"/>
  <c r="L406" i="1" s="1"/>
  <c r="QG652" i="1"/>
  <c r="AJ455" i="1" s="1"/>
  <c r="PX652" i="1"/>
  <c r="PO634" i="1"/>
  <c r="X416" i="1" s="1"/>
  <c r="DC634" i="1"/>
  <c r="X426" i="1" s="1"/>
  <c r="WV634" i="1"/>
  <c r="IZ616" i="1"/>
  <c r="L446" i="1" s="1"/>
  <c r="AR628" i="1"/>
  <c r="T434" i="1" s="1"/>
  <c r="MC622" i="1"/>
  <c r="P417" i="1" s="1"/>
  <c r="JR652" i="1"/>
  <c r="AJ431" i="1" s="1"/>
  <c r="QY652" i="1"/>
  <c r="AJ427" i="1" s="1"/>
  <c r="GO652" i="1"/>
  <c r="AJ473" i="1" s="1"/>
  <c r="TA646" i="1"/>
  <c r="AF460" i="1" s="1"/>
  <c r="VC640" i="1"/>
  <c r="AB431" i="1" s="1"/>
  <c r="BS640" i="1"/>
  <c r="AB397" i="1" s="1"/>
  <c r="Q634" i="1"/>
  <c r="X400" i="1" s="1"/>
  <c r="QG634" i="1"/>
  <c r="X402" i="1" s="1"/>
  <c r="ADT634" i="1"/>
  <c r="SI634" i="1"/>
  <c r="X397" i="1" s="1"/>
  <c r="AGE646" i="1"/>
  <c r="JR646" i="1"/>
  <c r="AF424" i="1" s="1"/>
  <c r="AFM646" i="1"/>
  <c r="SI616" i="1"/>
  <c r="L484" i="1" s="1"/>
  <c r="AGN616" i="1"/>
  <c r="AGE616" i="1"/>
  <c r="AHF610" i="1"/>
  <c r="H403" i="1" s="1"/>
  <c r="MC610" i="1"/>
  <c r="H422" i="1" s="1"/>
  <c r="AGW664" i="1"/>
  <c r="UK610" i="1"/>
  <c r="HY658" i="1"/>
  <c r="AN475" i="1" s="1"/>
  <c r="SI664" i="1"/>
  <c r="AR424" i="1" s="1"/>
  <c r="CB616" i="1"/>
  <c r="L405" i="1" s="1"/>
  <c r="IQ616" i="1"/>
  <c r="L403" i="1" s="1"/>
  <c r="UK616" i="1"/>
  <c r="KJ622" i="1"/>
  <c r="P458" i="1" s="1"/>
  <c r="ON622" i="1"/>
  <c r="P415" i="1" s="1"/>
  <c r="EM628" i="1"/>
  <c r="T431" i="1" s="1"/>
  <c r="Q628" i="1"/>
  <c r="T443" i="1" s="1"/>
  <c r="DL628" i="1"/>
  <c r="T402" i="1" s="1"/>
  <c r="IQ628" i="1"/>
  <c r="T391" i="1" s="1"/>
  <c r="AGE628" i="1"/>
  <c r="KA628" i="1"/>
  <c r="T458" i="1" s="1"/>
  <c r="AHF622" i="1"/>
  <c r="P490" i="1" s="1"/>
  <c r="EM604" i="1"/>
  <c r="D455" i="1" s="1"/>
  <c r="EL672" i="1"/>
  <c r="P61" i="1" s="1"/>
  <c r="YO604" i="1"/>
  <c r="YN672" i="1"/>
  <c r="IQ640" i="1"/>
  <c r="AB423" i="1" s="1"/>
  <c r="FN640" i="1"/>
  <c r="AB434" i="1" s="1"/>
  <c r="AR640" i="1"/>
  <c r="AB447" i="1" s="1"/>
  <c r="KJ652" i="1"/>
  <c r="AJ472" i="1" s="1"/>
  <c r="XW640" i="1"/>
  <c r="AB482" i="1" s="1"/>
  <c r="BS604" i="1"/>
  <c r="D395" i="1" s="1"/>
  <c r="BR672" i="1"/>
  <c r="P78" i="1" s="1"/>
  <c r="PN672" i="1"/>
  <c r="P41" i="1" s="1"/>
  <c r="PO604" i="1"/>
  <c r="D406" i="1" s="1"/>
  <c r="FV672" i="1"/>
  <c r="P89" i="1" s="1"/>
  <c r="FW604" i="1"/>
  <c r="D437" i="1" s="1"/>
  <c r="BJ604" i="1"/>
  <c r="D448" i="1" s="1"/>
  <c r="BI672" i="1"/>
  <c r="P11" i="1" s="1"/>
  <c r="QF672" i="1"/>
  <c r="P88" i="1" s="1"/>
  <c r="QG604" i="1"/>
  <c r="D457" i="1" s="1"/>
  <c r="DK672" i="1"/>
  <c r="P39" i="1" s="1"/>
  <c r="DL604" i="1"/>
  <c r="D404" i="1" s="1"/>
  <c r="JR604" i="1"/>
  <c r="D478" i="1" s="1"/>
  <c r="JQ672" i="1"/>
  <c r="P60" i="1" s="1"/>
  <c r="SZ672" i="1"/>
  <c r="P83" i="1" s="1"/>
  <c r="TA604" i="1"/>
  <c r="D485" i="1" s="1"/>
  <c r="IQ604" i="1"/>
  <c r="D426" i="1" s="1"/>
  <c r="IP672" i="1"/>
  <c r="P17" i="1" s="1"/>
  <c r="RZ604" i="1"/>
  <c r="D391" i="1" s="1"/>
  <c r="RY672" i="1"/>
  <c r="P43" i="1" s="1"/>
  <c r="FW622" i="1"/>
  <c r="P438" i="1" s="1"/>
  <c r="VC622" i="1"/>
  <c r="P430" i="1" s="1"/>
  <c r="DL622" i="1"/>
  <c r="P426" i="1" s="1"/>
  <c r="CK622" i="1"/>
  <c r="P396" i="1" s="1"/>
  <c r="LB622" i="1"/>
  <c r="P435" i="1" s="1"/>
  <c r="AR622" i="1"/>
  <c r="P392" i="1" s="1"/>
  <c r="UK622" i="1"/>
  <c r="SR610" i="1"/>
  <c r="H470" i="1" s="1"/>
  <c r="AGW640" i="1"/>
  <c r="WV640" i="1"/>
  <c r="QY628" i="1"/>
  <c r="T411" i="1" s="1"/>
  <c r="TS640" i="1"/>
  <c r="AB471" i="1" s="1"/>
  <c r="FN610" i="1"/>
  <c r="H454" i="1" s="1"/>
  <c r="AFV664" i="1"/>
  <c r="NM622" i="1"/>
  <c r="P459" i="1" s="1"/>
  <c r="MC640" i="1"/>
  <c r="AB467" i="1" s="1"/>
  <c r="WV616" i="1"/>
  <c r="DC670" i="1"/>
  <c r="AV452" i="1" s="1"/>
  <c r="LB670" i="1"/>
  <c r="AV434" i="1" s="1"/>
  <c r="EV610" i="1"/>
  <c r="H409" i="1" s="1"/>
  <c r="QG610" i="1"/>
  <c r="H451" i="1" s="1"/>
  <c r="DC610" i="1"/>
  <c r="H452" i="1" s="1"/>
  <c r="PF610" i="1"/>
  <c r="H426" i="1" s="1"/>
  <c r="RZ610" i="1"/>
  <c r="H404" i="1" s="1"/>
  <c r="Q610" i="1"/>
  <c r="H469" i="1" s="1"/>
  <c r="VU610" i="1"/>
  <c r="H488" i="1" s="1"/>
  <c r="ON616" i="1"/>
  <c r="L461" i="1" s="1"/>
  <c r="HY652" i="1"/>
  <c r="AJ457" i="1" s="1"/>
  <c r="NV652" i="1"/>
  <c r="AJ471" i="1" s="1"/>
  <c r="FW652" i="1"/>
  <c r="AJ403" i="1" s="1"/>
  <c r="LK670" i="1"/>
  <c r="AV478" i="1" s="1"/>
  <c r="HY670" i="1"/>
  <c r="AV391" i="1" s="1"/>
  <c r="AGN658" i="1"/>
  <c r="H658" i="1"/>
  <c r="AN407" i="1" s="1"/>
  <c r="PF658" i="1"/>
  <c r="AN458" i="1" s="1"/>
  <c r="GO658" i="1"/>
  <c r="AN405" i="1" s="1"/>
  <c r="AR658" i="1"/>
  <c r="AN415" i="1" s="1"/>
  <c r="LB658" i="1"/>
  <c r="AN468" i="1" s="1"/>
  <c r="VC658" i="1"/>
  <c r="AN485" i="1" s="1"/>
  <c r="SR640" i="1"/>
  <c r="AB415" i="1" s="1"/>
  <c r="ML640" i="1"/>
  <c r="AB394" i="1" s="1"/>
  <c r="AFD616" i="1"/>
  <c r="AFV616" i="1"/>
  <c r="TS628" i="1"/>
  <c r="T463" i="1" s="1"/>
  <c r="EM634" i="1"/>
  <c r="X467" i="1" s="1"/>
  <c r="QG658" i="1"/>
  <c r="AN461" i="1" s="1"/>
  <c r="AGW652" i="1"/>
  <c r="MU628" i="1"/>
  <c r="T451" i="1" s="1"/>
  <c r="XW628" i="1"/>
  <c r="T393" i="1" s="1"/>
  <c r="AGW616" i="1"/>
  <c r="JI634" i="1"/>
  <c r="X442" i="1" s="1"/>
  <c r="TR672" i="1"/>
  <c r="P40" i="1" s="1"/>
  <c r="TS604" i="1"/>
  <c r="D480" i="1" s="1"/>
  <c r="IZ640" i="1"/>
  <c r="AB484" i="1" s="1"/>
  <c r="WV628" i="1"/>
  <c r="CB646" i="1"/>
  <c r="AF402" i="1" s="1"/>
  <c r="H616" i="1"/>
  <c r="L392" i="1" s="1"/>
  <c r="DC616" i="1"/>
  <c r="L411" i="1" s="1"/>
  <c r="AI652" i="1"/>
  <c r="AJ410" i="1" s="1"/>
  <c r="IZ634" i="1"/>
  <c r="X475" i="1" s="1"/>
  <c r="Q646" i="1"/>
  <c r="AF400" i="1" s="1"/>
  <c r="BS646" i="1"/>
  <c r="AF411" i="1" s="1"/>
  <c r="AR646" i="1"/>
  <c r="AF458" i="1" s="1"/>
  <c r="SR646" i="1"/>
  <c r="AF436" i="1" s="1"/>
  <c r="BA646" i="1"/>
  <c r="AF420" i="1" s="1"/>
  <c r="QG646" i="1"/>
  <c r="AF490" i="1" s="1"/>
  <c r="LB616" i="1"/>
  <c r="L433" i="1" s="1"/>
  <c r="MU610" i="1"/>
  <c r="H398" i="1" s="1"/>
  <c r="SI652" i="1"/>
  <c r="AJ401" i="1" s="1"/>
  <c r="RZ652" i="1"/>
  <c r="AJ409" i="1" s="1"/>
  <c r="BA634" i="1"/>
  <c r="X433" i="1" s="1"/>
  <c r="LB634" i="1"/>
  <c r="X422" i="1" s="1"/>
  <c r="CK634" i="1"/>
  <c r="X424" i="1" s="1"/>
  <c r="ND634" i="1"/>
  <c r="X417" i="1" s="1"/>
  <c r="TS616" i="1"/>
  <c r="L441" i="1" s="1"/>
  <c r="AFV646" i="1"/>
  <c r="AGN646" i="1"/>
  <c r="BJ628" i="1"/>
  <c r="T406" i="1" s="1"/>
  <c r="AI628" i="1"/>
  <c r="T400" i="1" s="1"/>
  <c r="H628" i="1"/>
  <c r="T456" i="1" s="1"/>
  <c r="AHF646" i="1"/>
  <c r="AF446" i="1" s="1"/>
  <c r="AHF634" i="1"/>
  <c r="X478" i="1" s="1"/>
  <c r="AGE652" i="1"/>
  <c r="LK622" i="1"/>
  <c r="P461" i="1" s="1"/>
  <c r="EV664" i="1"/>
  <c r="AR414" i="1" s="1"/>
  <c r="VU640" i="1"/>
  <c r="AB478" i="1" s="1"/>
  <c r="JI640" i="1"/>
  <c r="AB419" i="1" s="1"/>
  <c r="AGE634" i="1"/>
  <c r="EM610" i="1"/>
  <c r="H419" i="1" s="1"/>
  <c r="FW634" i="1"/>
  <c r="X435" i="1" s="1"/>
  <c r="FN646" i="1"/>
  <c r="AF423" i="1" s="1"/>
  <c r="KJ610" i="1"/>
  <c r="H465" i="1" s="1"/>
  <c r="CK610" i="1"/>
  <c r="H413" i="1" s="1"/>
  <c r="LK610" i="1"/>
  <c r="H395" i="1" s="1"/>
  <c r="AFV610" i="1"/>
  <c r="WV664" i="1"/>
  <c r="LK658" i="1"/>
  <c r="AN459" i="1" s="1"/>
  <c r="AGE610" i="1"/>
  <c r="QY616" i="1"/>
  <c r="L432" i="1" s="1"/>
  <c r="FN616" i="1"/>
  <c r="L437" i="1" s="1"/>
  <c r="JR616" i="1"/>
  <c r="L479" i="1" s="1"/>
  <c r="EM616" i="1"/>
  <c r="L394" i="1" s="1"/>
  <c r="FW616" i="1"/>
  <c r="L397" i="1" s="1"/>
  <c r="PF616" i="1"/>
  <c r="L464" i="1" s="1"/>
  <c r="AFV622" i="1"/>
  <c r="ML670" i="1"/>
  <c r="AV450" i="1" s="1"/>
  <c r="CT622" i="1"/>
  <c r="P411" i="1" s="1"/>
  <c r="MU622" i="1"/>
  <c r="P454" i="1" s="1"/>
  <c r="TS622" i="1"/>
  <c r="P472" i="1" s="1"/>
  <c r="CB628" i="1"/>
  <c r="T408" i="1" s="1"/>
  <c r="KJ628" i="1"/>
  <c r="T469" i="1" s="1"/>
  <c r="ML628" i="1"/>
  <c r="T484" i="1" s="1"/>
  <c r="TS610" i="1"/>
  <c r="H463" i="1" s="1"/>
  <c r="HY622" i="1"/>
  <c r="P431" i="1" s="1"/>
  <c r="NC672" i="1"/>
  <c r="P22" i="1" s="1"/>
  <c r="ND604" i="1"/>
  <c r="D464" i="1" s="1"/>
  <c r="LJ672" i="1"/>
  <c r="P51" i="1" s="1"/>
  <c r="LK604" i="1"/>
  <c r="D413" i="1" s="1"/>
  <c r="MU658" i="1"/>
  <c r="AN447" i="1" s="1"/>
  <c r="NV640" i="1"/>
  <c r="AB428" i="1" s="1"/>
  <c r="H640" i="1"/>
  <c r="AB485" i="1" s="1"/>
  <c r="NM646" i="1"/>
  <c r="AF394" i="1" s="1"/>
  <c r="TS658" i="1"/>
  <c r="AN452" i="1" s="1"/>
  <c r="AZ672" i="1"/>
  <c r="P56" i="1" s="1"/>
  <c r="BA604" i="1"/>
  <c r="D412" i="1" s="1"/>
  <c r="EU672" i="1"/>
  <c r="P76" i="1" s="1"/>
  <c r="EV604" i="1"/>
  <c r="D445" i="1" s="1"/>
  <c r="SQ672" i="1"/>
  <c r="P74" i="1" s="1"/>
  <c r="SR604" i="1"/>
  <c r="D396" i="1" s="1"/>
  <c r="Z604" i="1"/>
  <c r="D411" i="1" s="1"/>
  <c r="DC604" i="1"/>
  <c r="D447" i="1" s="1"/>
  <c r="DB672" i="1"/>
  <c r="P95" i="1" s="1"/>
  <c r="P672" i="1"/>
  <c r="P36" i="1" s="1"/>
  <c r="Q604" i="1"/>
  <c r="D401" i="1" s="1"/>
  <c r="PF604" i="1"/>
  <c r="D423" i="1" s="1"/>
  <c r="PE672" i="1"/>
  <c r="P86" i="1" s="1"/>
  <c r="AFL672" i="1"/>
  <c r="AFM604" i="1"/>
  <c r="KI672" i="1"/>
  <c r="P75" i="1" s="1"/>
  <c r="KJ604" i="1"/>
  <c r="D422" i="1" s="1"/>
  <c r="VB672" i="1"/>
  <c r="P27" i="1" s="1"/>
  <c r="VC604" i="1"/>
  <c r="D477" i="1" s="1"/>
  <c r="ND622" i="1"/>
  <c r="P442" i="1" s="1"/>
  <c r="VU622" i="1"/>
  <c r="P467" i="1" s="1"/>
  <c r="GO622" i="1"/>
  <c r="P446" i="1" s="1"/>
  <c r="DC622" i="1"/>
  <c r="P412" i="1" s="1"/>
  <c r="PO622" i="1"/>
  <c r="P418" i="1" s="1"/>
  <c r="BJ622" i="1"/>
  <c r="P413" i="1" s="1"/>
  <c r="YO610" i="1"/>
  <c r="DL640" i="1"/>
  <c r="AB440" i="1" s="1"/>
  <c r="LK628" i="1"/>
  <c r="T396" i="1" s="1"/>
  <c r="IZ622" i="1"/>
  <c r="P414" i="1" s="1"/>
  <c r="ON640" i="1"/>
  <c r="AB410" i="1" s="1"/>
  <c r="LT616" i="1"/>
  <c r="L419" i="1" s="1"/>
  <c r="CK616" i="1"/>
  <c r="L429" i="1" s="1"/>
  <c r="FW640" i="1"/>
  <c r="AB432" i="1" s="1"/>
  <c r="Q622" i="1"/>
  <c r="P428" i="1" s="1"/>
  <c r="RZ670" i="1"/>
  <c r="AV460" i="1" s="1"/>
  <c r="H610" i="1"/>
  <c r="H428" i="1" s="1"/>
  <c r="LB610" i="1"/>
  <c r="H391" i="1" s="1"/>
  <c r="WV610" i="1"/>
  <c r="IQ610" i="1"/>
  <c r="H399" i="1" s="1"/>
  <c r="QY610" i="1"/>
  <c r="H416" i="1" s="1"/>
  <c r="BJ610" i="1"/>
  <c r="H407" i="1" s="1"/>
  <c r="AI610" i="1"/>
  <c r="H444" i="1" s="1"/>
  <c r="SR652" i="1"/>
  <c r="AJ407" i="1" s="1"/>
  <c r="BS670" i="1"/>
  <c r="AV400" i="1" s="1"/>
  <c r="AI658" i="1"/>
  <c r="AN409" i="1" s="1"/>
  <c r="PX658" i="1"/>
  <c r="DL658" i="1"/>
  <c r="AN425" i="1" s="1"/>
  <c r="ADT658" i="1"/>
  <c r="AGW610" i="1"/>
  <c r="AFM664" i="1"/>
  <c r="NM604" i="1"/>
  <c r="D468" i="1" s="1"/>
  <c r="NL672" i="1"/>
  <c r="P37" i="1" s="1"/>
  <c r="GO628" i="1"/>
  <c r="T422" i="1" s="1"/>
  <c r="XW646" i="1"/>
  <c r="AF452" i="1" s="1"/>
  <c r="TA658" i="1"/>
  <c r="AN462" i="1" s="1"/>
  <c r="AFD658" i="1"/>
  <c r="JI652" i="1"/>
  <c r="AJ435" i="1" s="1"/>
  <c r="MC628" i="1"/>
  <c r="T490" i="1" s="1"/>
  <c r="NM616" i="1"/>
  <c r="L468" i="1" s="1"/>
  <c r="ML664" i="1"/>
  <c r="AR441" i="1" s="1"/>
  <c r="LT604" i="1"/>
  <c r="D399" i="1" s="1"/>
  <c r="LS672" i="1"/>
  <c r="P99" i="1" s="1"/>
  <c r="QY604" i="1"/>
  <c r="D463" i="1" s="1"/>
  <c r="QX672" i="1"/>
  <c r="P30" i="1" s="1"/>
  <c r="AGD672" i="1"/>
  <c r="AGE604" i="1"/>
  <c r="NM640" i="1"/>
  <c r="AB411" i="1" s="1"/>
  <c r="FN622" i="1"/>
  <c r="P394" i="1" s="1"/>
  <c r="NV628" i="1"/>
  <c r="T438" i="1" s="1"/>
  <c r="BS658" i="1"/>
  <c r="AN422" i="1" s="1"/>
  <c r="L355" i="1" l="1"/>
  <c r="P352" i="1"/>
  <c r="L354" i="1"/>
  <c r="N257" i="1"/>
  <c r="P366" i="1"/>
  <c r="L352" i="1"/>
  <c r="L363" i="1"/>
  <c r="L357" i="1"/>
  <c r="L356" i="1"/>
  <c r="N256" i="1"/>
  <c r="L364" i="1"/>
  <c r="N262" i="1"/>
  <c r="L361" i="1"/>
  <c r="L359" i="1"/>
  <c r="N259" i="1"/>
  <c r="N255" i="1"/>
  <c r="N253" i="1"/>
  <c r="P355" i="1"/>
  <c r="N254" i="1"/>
  <c r="P357" i="1"/>
  <c r="P356" i="1"/>
  <c r="N260" i="1"/>
  <c r="P354" i="1"/>
  <c r="L358" i="1"/>
  <c r="P364" i="1"/>
  <c r="L362" i="1"/>
  <c r="L360" i="1"/>
  <c r="T382" i="1"/>
  <c r="D358" i="1"/>
  <c r="H360" i="1"/>
  <c r="P368" i="1"/>
  <c r="D368" i="1"/>
  <c r="D362" i="1"/>
  <c r="H361" i="1"/>
  <c r="D363" i="1"/>
  <c r="H355" i="1"/>
  <c r="H352" i="1"/>
  <c r="D354" i="1"/>
  <c r="D367" i="1"/>
  <c r="D361" i="1"/>
  <c r="H363" i="1"/>
  <c r="D352" i="1"/>
  <c r="H366" i="1"/>
  <c r="H364" i="1"/>
  <c r="H356" i="1"/>
  <c r="H367" i="1"/>
  <c r="H358" i="1"/>
  <c r="O244" i="1"/>
  <c r="T378" i="1"/>
  <c r="H359" i="1"/>
  <c r="D355" i="1"/>
  <c r="H362" i="1"/>
  <c r="P367" i="1"/>
  <c r="H354" i="1"/>
  <c r="D353" i="1"/>
  <c r="H357" i="1"/>
  <c r="D357" i="1"/>
  <c r="D365" i="1"/>
  <c r="H353" i="1"/>
  <c r="D366" i="1"/>
  <c r="P361" i="1"/>
  <c r="D359" i="1"/>
  <c r="H365" i="1"/>
  <c r="D364" i="1"/>
  <c r="G51" i="1"/>
  <c r="G46" i="1"/>
  <c r="G94" i="1"/>
  <c r="G84" i="1"/>
  <c r="G13" i="1"/>
  <c r="G24" i="1"/>
  <c r="G25" i="1"/>
  <c r="G99" i="1"/>
  <c r="G86" i="1"/>
  <c r="G4" i="1"/>
  <c r="G41" i="1"/>
  <c r="G56" i="1"/>
  <c r="G15" i="1"/>
  <c r="G89" i="1"/>
  <c r="G10" i="1"/>
  <c r="G37" i="1"/>
  <c r="G101" i="1"/>
  <c r="G44" i="1"/>
  <c r="G6" i="1"/>
  <c r="G90" i="1"/>
  <c r="G59" i="1"/>
  <c r="G53" i="1"/>
  <c r="G83" i="1"/>
  <c r="G54" i="1"/>
  <c r="G45" i="1"/>
  <c r="G35" i="1"/>
  <c r="G69" i="1"/>
  <c r="G32" i="1"/>
  <c r="G16" i="1"/>
  <c r="G71" i="1"/>
  <c r="G31" i="1"/>
  <c r="G12" i="1"/>
  <c r="G85" i="1"/>
  <c r="G52" i="1"/>
  <c r="G29" i="1"/>
  <c r="G33" i="1"/>
  <c r="G50" i="1"/>
  <c r="G67" i="1"/>
  <c r="G28" i="1"/>
  <c r="G64" i="1"/>
  <c r="G88" i="1"/>
  <c r="G47" i="1"/>
  <c r="G96" i="1"/>
  <c r="G672" i="1"/>
  <c r="P100" i="1" s="1"/>
  <c r="H604" i="1"/>
  <c r="D441" i="1" s="1"/>
  <c r="N258" i="1" l="1"/>
  <c r="D360" i="1"/>
  <c r="D70" i="6" l="1"/>
  <c r="P156" i="1" s="1"/>
  <c r="D66" i="6"/>
  <c r="P216" i="1" s="1"/>
  <c r="D74" i="6"/>
  <c r="P211" i="1" s="1"/>
  <c r="D73" i="6"/>
  <c r="P179" i="1" s="1"/>
  <c r="D72" i="6"/>
  <c r="P168" i="1" s="1"/>
  <c r="D71" i="6"/>
  <c r="P160" i="1" s="1"/>
  <c r="D69" i="6"/>
  <c r="P121" i="1" s="1"/>
  <c r="D68" i="6"/>
  <c r="P164" i="1" s="1"/>
  <c r="D67" i="6"/>
  <c r="P159" i="1" s="1"/>
  <c r="D65" i="6"/>
  <c r="P158" i="1" s="1"/>
  <c r="D64" i="6"/>
  <c r="P186" i="1" s="1"/>
  <c r="D63" i="6"/>
  <c r="P142" i="1" s="1"/>
  <c r="D62" i="6"/>
  <c r="P122" i="1" s="1"/>
  <c r="D61" i="6"/>
  <c r="P127" i="1" s="1"/>
  <c r="D60" i="6"/>
  <c r="P180" i="1" s="1"/>
  <c r="D59" i="6"/>
  <c r="P172" i="1" s="1"/>
  <c r="D58" i="6"/>
  <c r="P206" i="1" s="1"/>
  <c r="D57" i="6"/>
  <c r="P153" i="1" s="1"/>
  <c r="D56" i="6"/>
  <c r="P119" i="1" s="1"/>
  <c r="P217" i="1"/>
  <c r="D54" i="6"/>
  <c r="P162" i="1" s="1"/>
  <c r="D53" i="6"/>
  <c r="P130" i="1" s="1"/>
  <c r="D52" i="6"/>
  <c r="P184" i="1" s="1"/>
  <c r="D51" i="6"/>
  <c r="P195" i="1" s="1"/>
  <c r="D50" i="6"/>
  <c r="P175" i="1" s="1"/>
  <c r="D49" i="6"/>
  <c r="P136" i="1" s="1"/>
  <c r="D48" i="6"/>
  <c r="D47" i="6"/>
  <c r="P141" i="1" s="1"/>
  <c r="D46" i="6"/>
  <c r="P155" i="1" s="1"/>
  <c r="D45" i="6"/>
  <c r="P182" i="1" s="1"/>
  <c r="D44" i="6"/>
  <c r="P138" i="1" s="1"/>
  <c r="D43" i="6"/>
  <c r="P202" i="1" s="1"/>
  <c r="D42" i="6"/>
  <c r="P177" i="1" s="1"/>
  <c r="D41" i="6"/>
  <c r="P137" i="1" s="1"/>
  <c r="D40" i="6"/>
  <c r="P124" i="1" s="1"/>
  <c r="D39" i="6"/>
  <c r="P151" i="1" s="1"/>
  <c r="D38" i="6"/>
  <c r="P170" i="1" s="1"/>
  <c r="D37" i="6"/>
  <c r="P207" i="1" s="1"/>
  <c r="D36" i="6"/>
  <c r="P166" i="1" s="1"/>
  <c r="D35" i="6"/>
  <c r="P154" i="1" s="1"/>
  <c r="D34" i="6"/>
  <c r="D33" i="6"/>
  <c r="D32" i="6"/>
  <c r="P134" i="1" s="1"/>
  <c r="D31" i="6"/>
  <c r="P169" i="1" s="1"/>
  <c r="D30" i="6"/>
  <c r="P146" i="1" s="1"/>
  <c r="D29" i="6"/>
  <c r="P183" i="1" s="1"/>
  <c r="D28" i="6"/>
  <c r="D27" i="6"/>
  <c r="P209" i="1" s="1"/>
  <c r="D26" i="6"/>
  <c r="D25" i="6"/>
  <c r="D24" i="6"/>
  <c r="P123" i="1" s="1"/>
  <c r="D23" i="6"/>
  <c r="D22" i="6"/>
  <c r="D21" i="6"/>
  <c r="D20" i="6"/>
  <c r="P147" i="1" s="1"/>
  <c r="D19" i="6"/>
  <c r="P143" i="1" s="1"/>
  <c r="D18" i="6"/>
  <c r="P210" i="1" s="1"/>
  <c r="D17" i="6"/>
  <c r="D16" i="6"/>
  <c r="P213" i="1" s="1"/>
  <c r="D15" i="6"/>
  <c r="P171" i="1" s="1"/>
  <c r="D14" i="6"/>
  <c r="D13" i="6"/>
  <c r="P163" i="1" s="1"/>
  <c r="D12" i="6"/>
  <c r="P165" i="1" s="1"/>
  <c r="D11" i="6"/>
  <c r="D10" i="6"/>
  <c r="D9" i="6"/>
  <c r="D8" i="6"/>
  <c r="D7" i="6"/>
  <c r="D6" i="6"/>
  <c r="D5" i="6"/>
  <c r="D4" i="6"/>
  <c r="N285" i="1" l="1"/>
  <c r="N283" i="1"/>
  <c r="P208" i="1"/>
  <c r="N284" i="1"/>
  <c r="P173" i="1"/>
  <c r="N286" i="1"/>
  <c r="P125" i="1"/>
  <c r="N287" i="1"/>
  <c r="P140" i="1"/>
  <c r="N282" i="1"/>
  <c r="P150" i="1"/>
  <c r="N289" i="1"/>
  <c r="P198" i="1"/>
  <c r="N281" i="1"/>
  <c r="P174" i="1"/>
  <c r="N288" i="1"/>
  <c r="P129" i="1"/>
  <c r="P132" i="1"/>
  <c r="P161" i="1"/>
  <c r="P189" i="1"/>
  <c r="P181" i="1"/>
  <c r="P145" i="1"/>
  <c r="P212" i="1"/>
  <c r="P191" i="1"/>
  <c r="P149" i="1"/>
  <c r="P133" i="1"/>
  <c r="P192" i="1"/>
  <c r="P185" i="1"/>
  <c r="D6" i="4"/>
  <c r="X574" i="1" s="1"/>
  <c r="D3" i="6" l="1"/>
  <c r="N290" i="1" s="1"/>
  <c r="P188" i="1" l="1"/>
  <c r="G7" i="1" l="1"/>
  <c r="G9" i="1"/>
  <c r="G27" i="1"/>
  <c r="G19" i="1"/>
  <c r="G30" i="1"/>
  <c r="G21" i="1"/>
  <c r="G17" i="1"/>
  <c r="G11" i="1"/>
  <c r="G3" i="1"/>
  <c r="G5" i="1"/>
  <c r="G18" i="1"/>
  <c r="G42" i="1"/>
  <c r="G23" i="1"/>
  <c r="G219" i="1" l="1"/>
  <c r="G275" i="1"/>
  <c r="Y623" i="1" l="1"/>
  <c r="Z628" i="1" s="1"/>
  <c r="T432" i="1" s="1"/>
  <c r="E848" i="1" l="1"/>
  <c r="Y672" i="1"/>
  <c r="P64" i="1" s="1"/>
  <c r="E686" i="1"/>
  <c r="E1382" i="1"/>
  <c r="N261" i="1" l="1"/>
  <c r="D356" i="1"/>
  <c r="G8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2029" i="1" l="1"/>
  <c r="B6" i="5"/>
  <c r="E329" i="1" s="1"/>
  <c r="G329" i="1" s="1"/>
  <c r="D525" i="4" l="1"/>
  <c r="P586" i="1" s="1"/>
</calcChain>
</file>

<file path=xl/sharedStrings.xml><?xml version="1.0" encoding="utf-8"?>
<sst xmlns="http://schemas.openxmlformats.org/spreadsheetml/2006/main" count="89685" uniqueCount="5952">
  <si>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</si>
  <si>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</si>
  <si>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</si>
  <si>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</si>
  <si>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</si>
  <si>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</si>
  <si>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</si>
  <si>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</si>
  <si>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</si>
  <si>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</si>
  <si>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</si>
  <si>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</si>
  <si>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</si>
  <si>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</si>
  <si>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</si>
  <si>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</si>
  <si>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</si>
  <si>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</si>
  <si>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</si>
  <si>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</si>
  <si>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</si>
  <si>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</si>
  <si>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</si>
  <si>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</si>
  <si>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</si>
  <si>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</si>
  <si>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</si>
  <si>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</si>
  <si>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</si>
  <si>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</si>
  <si>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</si>
  <si>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</si>
  <si>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</si>
  <si>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</si>
  <si>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</si>
  <si>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</si>
  <si>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</si>
  <si>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</si>
  <si>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</si>
  <si>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</si>
  <si>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</si>
  <si>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</si>
  <si>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</si>
  <si>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</si>
  <si>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</si>
  <si>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</si>
  <si>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</si>
  <si>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</si>
  <si>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</si>
  <si>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</si>
  <si>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</si>
  <si>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</si>
  <si>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</si>
  <si>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</si>
  <si>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</si>
  <si>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</si>
  <si>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</si>
  <si>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</si>
  <si>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</si>
  <si>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</si>
  <si>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</si>
  <si>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</si>
  <si>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</si>
  <si>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</si>
  <si>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</si>
  <si>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</si>
  <si>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</si>
  <si>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</si>
  <si>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</si>
  <si>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</si>
  <si>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</si>
  <si>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</si>
  <si>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</si>
  <si>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</si>
  <si>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</si>
  <si>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</si>
  <si>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</si>
  <si>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</si>
  <si>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</si>
  <si>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</si>
  <si>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</si>
  <si>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</si>
  <si>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</si>
  <si>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</si>
  <si>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</si>
  <si>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</si>
  <si>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</si>
  <si>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</si>
  <si>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</si>
  <si>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</si>
  <si>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</si>
  <si>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</si>
  <si>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</si>
  <si>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</si>
  <si>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</si>
  <si>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</si>
  <si>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</si>
  <si>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</si>
  <si>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</si>
  <si>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</si>
  <si>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</si>
  <si>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</si>
  <si>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</si>
  <si>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</si>
  <si>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</si>
  <si>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</si>
  <si>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</si>
  <si>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</si>
  <si>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</si>
  <si>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</si>
  <si>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</si>
  <si>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</si>
  <si>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</si>
  <si>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</si>
  <si>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</si>
  <si>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</si>
  <si>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</si>
  <si>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</si>
  <si>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</si>
  <si>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</si>
  <si>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</si>
  <si>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</si>
  <si>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</si>
  <si>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</si>
  <si>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</si>
  <si>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</si>
  <si>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</si>
  <si>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</si>
  <si>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</si>
  <si>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</si>
  <si>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</si>
  <si>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</si>
  <si>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</si>
  <si>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</si>
  <si>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</si>
  <si>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</si>
  <si>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</si>
  <si>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</si>
  <si>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</si>
  <si>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</si>
  <si>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</si>
  <si>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</si>
  <si>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</si>
  <si>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</si>
  <si>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</si>
  <si>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</si>
  <si>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</si>
  <si>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</si>
  <si>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</si>
  <si>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</si>
  <si>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</si>
  <si>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</si>
  <si>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</si>
  <si>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</si>
  <si>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</si>
  <si>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</si>
  <si>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</si>
  <si>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</si>
  <si>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</si>
  <si>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</si>
  <si>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</si>
  <si>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</si>
  <si>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</si>
  <si>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</si>
  <si>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</si>
  <si>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</si>
  <si>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</si>
  <si>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</si>
  <si>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</si>
  <si>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</si>
  <si>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</si>
  <si>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</si>
  <si>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</si>
  <si>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</si>
  <si>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</si>
  <si>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</si>
  <si>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</si>
  <si>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</si>
  <si>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</si>
  <si>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</si>
  <si>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</si>
  <si>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</si>
  <si>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</si>
  <si>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</si>
  <si>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</si>
  <si>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</si>
  <si>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</si>
  <si>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</si>
  <si>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</si>
  <si>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</si>
  <si>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</si>
  <si>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</si>
  <si>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</si>
  <si>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</si>
  <si>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</si>
  <si>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</si>
  <si>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</si>
  <si>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</si>
  <si>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</si>
  <si>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</si>
  <si>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</si>
  <si>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</si>
  <si>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</si>
  <si>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</si>
  <si>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</si>
  <si>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</si>
  <si>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</si>
  <si>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</si>
  <si>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</si>
  <si>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</si>
  <si>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</si>
  <si>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</si>
  <si>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</si>
  <si>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</si>
  <si>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</si>
  <si>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</si>
  <si>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</si>
  <si>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</si>
  <si>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</si>
  <si>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</si>
  <si>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</si>
  <si>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</si>
  <si>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</si>
  <si>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</si>
  <si>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</si>
  <si>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</si>
  <si>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</si>
  <si>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</si>
  <si>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</si>
  <si>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</si>
  <si>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</si>
  <si>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</si>
  <si>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</si>
  <si>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</si>
  <si>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</si>
  <si>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</si>
  <si>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</si>
  <si>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</si>
  <si>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</si>
  <si>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</si>
  <si>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</si>
  <si>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</si>
  <si>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</si>
  <si>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</si>
  <si>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</si>
  <si>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</si>
  <si>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</si>
  <si>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</si>
  <si>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</si>
  <si>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</si>
  <si>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</si>
  <si>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</si>
  <si>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</si>
  <si>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</si>
  <si>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</si>
  <si>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</si>
  <si>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</si>
  <si>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</si>
  <si>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</si>
  <si>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</si>
  <si>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</si>
  <si>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</si>
  <si>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</si>
  <si>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</si>
  <si>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</si>
  <si>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</si>
  <si>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</si>
  <si>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</si>
  <si>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</si>
  <si>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</si>
  <si>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</si>
  <si>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</si>
  <si>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</si>
  <si>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</si>
  <si>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</si>
  <si>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</si>
  <si>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</si>
  <si>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</si>
  <si>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</si>
  <si>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</si>
  <si>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</si>
  <si>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</si>
  <si>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</si>
  <si>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</si>
  <si>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</si>
  <si>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</si>
  <si>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</si>
  <si>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</si>
  <si>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</si>
  <si>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</si>
  <si>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</si>
  <si>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</si>
  <si>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</si>
  <si>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</si>
  <si>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</si>
  <si>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</si>
  <si>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</si>
  <si>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</si>
  <si>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</si>
  <si>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</si>
  <si>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</si>
  <si>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</si>
  <si>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</si>
  <si>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</si>
  <si>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</si>
  <si>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</si>
  <si>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</si>
  <si>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</si>
  <si>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</si>
  <si>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</si>
  <si>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</si>
  <si>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</si>
  <si>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</si>
  <si>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</si>
  <si>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</si>
  <si>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</si>
  <si>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</si>
  <si>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</si>
  <si>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</si>
  <si>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</si>
  <si>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</si>
  <si>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</si>
  <si>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</si>
  <si>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</si>
  <si>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</si>
  <si>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</si>
  <si>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</si>
  <si>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</si>
  <si>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</si>
  <si>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</si>
  <si>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</si>
  <si>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</si>
  <si>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</si>
  <si>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</si>
  <si>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</si>
  <si>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</si>
  <si>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</si>
  <si>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</si>
  <si>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</si>
  <si>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</si>
  <si>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</si>
  <si>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</si>
  <si>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</si>
  <si>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</si>
  <si>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</si>
  <si>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</si>
  <si>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</si>
  <si>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</si>
  <si>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</si>
  <si>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</si>
  <si>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</si>
  <si>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</si>
  <si>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</si>
  <si>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</si>
  <si>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</si>
  <si>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</si>
  <si>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</si>
  <si>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</si>
  <si>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</si>
  <si>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</si>
  <si>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</si>
  <si>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</si>
  <si>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</si>
  <si>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</si>
  <si>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</si>
  <si>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</si>
  <si>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</si>
  <si>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</si>
  <si>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</si>
  <si>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</si>
  <si>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</si>
  <si>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</si>
  <si>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</si>
  <si>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</si>
  <si>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</si>
  <si>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</si>
  <si>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</si>
  <si>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</si>
  <si>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</si>
  <si>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</si>
  <si>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</si>
  <si>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</si>
  <si>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</si>
  <si>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</si>
  <si>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</si>
  <si>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</si>
  <si>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</si>
  <si>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</si>
  <si>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</si>
  <si>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</si>
  <si>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</si>
  <si>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</si>
  <si>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</si>
  <si>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</si>
  <si>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</si>
  <si>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</si>
  <si>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</si>
  <si>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</si>
  <si>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</si>
  <si>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</si>
  <si>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</si>
  <si>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</si>
  <si>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</si>
  <si>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</si>
  <si>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</si>
  <si>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</si>
  <si>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</si>
  <si>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</si>
  <si>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</si>
  <si>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</si>
  <si>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</si>
  <si>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</si>
  <si>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</si>
  <si>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</si>
  <si>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</si>
  <si>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</si>
  <si>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</si>
  <si>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</si>
  <si>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</si>
  <si>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</si>
  <si>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</si>
  <si>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</si>
  <si>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</si>
  <si>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</si>
  <si>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</si>
  <si>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</si>
  <si>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</si>
  <si>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</si>
  <si>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</si>
  <si>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</si>
  <si>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</si>
  <si>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</si>
  <si>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</si>
  <si>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</si>
  <si>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</si>
  <si>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</si>
  <si>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</si>
  <si>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</si>
  <si>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</si>
  <si>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</si>
  <si>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</si>
  <si>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</si>
  <si>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</si>
  <si>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</si>
  <si>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</si>
  <si>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</si>
  <si>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</si>
  <si>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</si>
  <si>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</si>
  <si>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</si>
  <si>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</si>
  <si>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</si>
  <si>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</si>
  <si>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</si>
  <si>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</si>
  <si>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</si>
  <si>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</si>
  <si>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</si>
  <si>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</si>
  <si>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</si>
  <si>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</si>
  <si>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</si>
  <si>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</si>
  <si>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</si>
  <si>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</si>
  <si>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</si>
  <si>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</si>
  <si>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</si>
  <si>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</si>
  <si>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</si>
  <si>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</si>
  <si>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</si>
  <si>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</si>
  <si>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</si>
  <si>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</si>
  <si>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</si>
  <si>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</si>
  <si>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</si>
  <si>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</si>
  <si>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</si>
  <si>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</si>
  <si>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</si>
  <si>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</si>
  <si>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</si>
  <si>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</si>
  <si>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</si>
  <si>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</si>
  <si>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</si>
  <si>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</si>
  <si>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</si>
  <si>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</si>
  <si>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</si>
  <si>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</si>
  <si>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</si>
  <si>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</si>
  <si>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</si>
  <si>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</si>
  <si>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</si>
  <si>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</si>
  <si>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</si>
  <si>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</si>
  <si>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</si>
  <si>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</si>
  <si>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</si>
  <si>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</si>
  <si>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</si>
  <si>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</si>
  <si>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</si>
  <si>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</si>
  <si>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</si>
  <si>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</si>
  <si>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</si>
  <si>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</si>
  <si>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</si>
  <si>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</si>
  <si>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</si>
  <si>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</si>
  <si>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</si>
  <si>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</si>
  <si>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</si>
  <si>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</si>
  <si>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</si>
  <si>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</si>
  <si>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</si>
  <si>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</si>
  <si>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</si>
  <si>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</si>
  <si>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</si>
  <si>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</si>
  <si>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</si>
  <si>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</si>
  <si>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</si>
  <si>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</si>
  <si>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</si>
  <si>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</si>
  <si>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</si>
  <si>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</si>
  <si>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</si>
  <si>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</si>
  <si>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</si>
  <si>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</si>
  <si>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</si>
  <si>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</si>
  <si>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</si>
  <si>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</si>
  <si>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</si>
  <si>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</si>
  <si>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</si>
  <si>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</si>
  <si>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</si>
  <si>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</si>
  <si>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</si>
  <si>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</si>
  <si>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</si>
  <si>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</si>
  <si>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</si>
  <si>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</si>
  <si>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</si>
  <si>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</si>
  <si>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</si>
  <si>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</si>
  <si>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</si>
  <si>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</si>
  <si>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</si>
  <si>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</si>
  <si>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</si>
  <si>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</si>
  <si>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</si>
  <si>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</si>
  <si>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</si>
  <si>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</si>
  <si>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</si>
  <si>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</si>
  <si>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</si>
  <si>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</si>
  <si>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</si>
  <si>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</si>
  <si>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</si>
  <si>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</si>
  <si>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</si>
  <si>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</si>
  <si>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</si>
  <si>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</si>
  <si>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</si>
  <si>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</si>
  <si>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</si>
  <si>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</si>
  <si>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</si>
  <si>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</si>
  <si>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</si>
  <si>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</si>
  <si>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</si>
  <si>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</si>
  <si>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</si>
  <si>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</si>
  <si>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</si>
  <si>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</si>
  <si>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</si>
  <si>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</si>
  <si>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</si>
  <si>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</si>
  <si>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</si>
  <si>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</si>
  <si>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</si>
  <si>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</si>
  <si>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</si>
  <si>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</si>
  <si>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</si>
  <si>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</si>
  <si>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</si>
  <si>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</si>
  <si>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</si>
  <si>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</si>
  <si>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</si>
  <si>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</si>
  <si>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</si>
  <si>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</si>
  <si>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</si>
  <si>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</si>
  <si>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</si>
  <si>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</si>
  <si>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</si>
  <si>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</si>
  <si>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</si>
  <si>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</si>
  <si>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</si>
  <si>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</si>
  <si>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</si>
  <si>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</si>
  <si>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</si>
  <si>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</si>
  <si>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</si>
  <si>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</si>
  <si>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</si>
  <si>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</si>
  <si>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</si>
  <si>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</si>
  <si>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</si>
  <si>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</si>
  <si>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</si>
  <si>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</si>
  <si>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</si>
  <si>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</si>
  <si>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</si>
  <si>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</si>
  <si>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</si>
  <si>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</si>
  <si>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</si>
  <si>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</si>
  <si>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</si>
  <si>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</si>
  <si>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</si>
  <si>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</si>
  <si>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</si>
  <si>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</si>
  <si>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</si>
  <si>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</si>
  <si>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</si>
  <si>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</si>
  <si>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</si>
  <si>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</si>
  <si>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</si>
  <si>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</si>
  <si>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</si>
  <si>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</si>
  <si>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</si>
  <si>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</si>
  <si>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</si>
  <si>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</si>
  <si>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</si>
  <si>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</si>
  <si>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</si>
  <si>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</si>
  <si>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</si>
  <si>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</si>
  <si>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</si>
  <si>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</si>
  <si>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</si>
  <si>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</si>
  <si>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</si>
  <si>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</si>
  <si>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</si>
  <si>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</si>
  <si>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</si>
  <si>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</si>
  <si>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</si>
  <si>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</si>
  <si>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</si>
  <si>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</si>
  <si>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</si>
  <si>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</si>
  <si>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</si>
  <si>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</si>
  <si>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</si>
  <si>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</si>
  <si>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</si>
  <si>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</si>
  <si>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</si>
  <si>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</si>
  <si>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</si>
  <si>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</si>
  <si>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</si>
  <si>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</si>
  <si>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</si>
  <si>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</si>
  <si>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</si>
  <si>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</si>
  <si>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</si>
  <si>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</si>
  <si>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</si>
  <si>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</si>
  <si>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</si>
  <si>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</si>
  <si>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</si>
  <si>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</si>
  <si>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</si>
  <si>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</si>
  <si>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</si>
  <si>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</si>
  <si>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</si>
  <si>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</si>
  <si>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</si>
  <si>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</si>
  <si>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</si>
  <si>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</si>
  <si>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</si>
  <si>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</si>
  <si>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</si>
  <si>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</si>
  <si>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</si>
  <si>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</si>
  <si>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</si>
  <si>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</si>
  <si>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</si>
  <si>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</si>
  <si>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</si>
  <si>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</si>
  <si>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</si>
  <si>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</si>
  <si>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</si>
  <si>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</si>
  <si>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</si>
  <si>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</si>
  <si>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</si>
  <si>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</si>
  <si>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</si>
  <si>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</si>
  <si>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</si>
  <si>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</si>
  <si>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</si>
  <si>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</si>
  <si>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</si>
  <si>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</si>
  <si>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</si>
  <si>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</si>
  <si>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</si>
  <si>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</si>
  <si>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</si>
  <si>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</si>
  <si>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</si>
  <si>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</si>
  <si>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</si>
  <si>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</si>
  <si>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</si>
  <si>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</si>
  <si>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</si>
  <si>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</si>
  <si>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</si>
  <si>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</si>
  <si>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</si>
  <si>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</si>
  <si>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</si>
  <si>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</si>
  <si>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</si>
  <si>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</si>
  <si>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</si>
  <si>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</si>
  <si>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</si>
  <si>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</si>
  <si>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</si>
  <si>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</si>
  <si>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</si>
  <si>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</si>
  <si>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</si>
  <si>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</si>
  <si>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</si>
  <si>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</si>
  <si>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</si>
  <si>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</si>
  <si>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</si>
  <si>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</si>
  <si>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</si>
  <si>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</si>
  <si>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</si>
  <si>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</si>
  <si>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</si>
  <si>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</si>
  <si>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</si>
  <si>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</si>
  <si>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</si>
  <si>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</si>
  <si>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</si>
  <si>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</si>
  <si>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</si>
  <si>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</si>
  <si>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</si>
  <si>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</si>
  <si>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</si>
  <si>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</si>
  <si>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</si>
  <si>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</si>
  <si>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</si>
  <si>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</si>
  <si>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</si>
  <si>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</si>
  <si>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</si>
  <si>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</si>
  <si>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</si>
  <si>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</si>
  <si>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</si>
  <si>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</si>
  <si>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</si>
  <si>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</si>
  <si>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</si>
  <si>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</si>
  <si>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</si>
  <si>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</si>
  <si>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</si>
  <si>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</si>
  <si>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</si>
  <si>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</si>
  <si>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</si>
  <si>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</si>
  <si>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</si>
  <si>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</si>
  <si>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</si>
  <si>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</si>
  <si>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</si>
  <si>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</si>
  <si>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</si>
  <si>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</si>
  <si>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</si>
  <si>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</si>
  <si>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</si>
  <si>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</si>
  <si>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</si>
  <si>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</si>
  <si>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</si>
  <si>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</si>
  <si>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</si>
  <si>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</si>
  <si>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</si>
  <si>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</si>
  <si>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</si>
  <si>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</si>
  <si>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</si>
  <si>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</si>
  <si>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</si>
  <si>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</si>
  <si>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</si>
  <si>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</si>
  <si>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</si>
  <si>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</si>
  <si>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</si>
  <si>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</si>
  <si>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</si>
  <si>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</si>
  <si>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</si>
  <si>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</si>
  <si>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</si>
  <si>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</si>
  <si>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</si>
  <si>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</si>
  <si>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</si>
  <si>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</si>
  <si>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</si>
  <si>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</si>
  <si>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</si>
  <si>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</si>
  <si>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</si>
  <si>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</si>
  <si>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</si>
  <si>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</si>
  <si>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</si>
  <si>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</si>
  <si>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</si>
  <si>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</si>
  <si>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</si>
  <si>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</si>
  <si>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</si>
  <si>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</si>
  <si>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</si>
  <si>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</si>
  <si>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</si>
  <si>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</si>
  <si>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</si>
  <si>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</si>
  <si>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</si>
  <si>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</si>
  <si>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</si>
  <si>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</si>
  <si>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</si>
  <si>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</si>
  <si>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</si>
  <si>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</si>
  <si>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</si>
  <si>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</si>
  <si>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</si>
  <si>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</si>
  <si>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</si>
  <si>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</si>
  <si>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</si>
  <si>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</si>
  <si>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</si>
  <si>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</si>
  <si>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</si>
  <si>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</si>
  <si>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</si>
  <si>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</si>
  <si>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</si>
  <si>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</si>
  <si>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</si>
  <si>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</si>
  <si>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</si>
  <si>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</si>
  <si>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</si>
  <si>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</si>
  <si>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</si>
  <si>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</si>
  <si>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</si>
  <si>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</si>
  <si>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</si>
  <si>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</si>
  <si>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</si>
  <si>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</si>
  <si>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</si>
  <si>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</si>
  <si>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</si>
  <si>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</si>
  <si>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</si>
  <si>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</si>
  <si>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</si>
  <si>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</si>
  <si>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</si>
  <si>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</si>
  <si>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</si>
  <si>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</si>
  <si>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</si>
  <si>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</si>
  <si>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</si>
  <si>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</si>
  <si>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</si>
  <si>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</si>
  <si>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</si>
  <si>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</si>
  <si>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</si>
  <si>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</si>
  <si>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</si>
  <si>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</si>
  <si>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</si>
  <si>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</si>
  <si>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</si>
  <si>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</si>
  <si>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</si>
  <si>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</si>
  <si>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</si>
  <si>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</si>
  <si>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</si>
  <si>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</si>
  <si>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</si>
  <si>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</si>
  <si>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</si>
  <si>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</si>
  <si>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</si>
  <si>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</si>
  <si>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</si>
  <si>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</si>
  <si>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</si>
  <si>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</si>
  <si>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</si>
  <si>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</si>
  <si>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</si>
  <si>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</si>
  <si>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</si>
  <si>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</si>
  <si>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</si>
  <si>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</si>
  <si>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</si>
  <si>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</si>
  <si>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</si>
  <si>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</si>
  <si>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</si>
  <si>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</si>
  <si>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</si>
  <si>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</si>
  <si>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</si>
  <si>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</si>
  <si>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</si>
  <si>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</si>
  <si>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</si>
  <si>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</si>
  <si>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</si>
  <si>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</si>
  <si>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</si>
  <si>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</si>
  <si>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</si>
  <si>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</si>
  <si>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</si>
  <si>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</si>
  <si>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</si>
  <si>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</si>
  <si>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</si>
  <si>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</si>
  <si>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</si>
  <si>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</si>
  <si>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</si>
  <si>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</si>
  <si>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</si>
  <si>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</si>
  <si>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</si>
  <si>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</si>
  <si>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</si>
  <si>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</si>
  <si>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</si>
  <si>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</si>
  <si>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</si>
  <si>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</si>
  <si>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</si>
  <si>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</si>
  <si>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</si>
  <si>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</si>
  <si>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</si>
  <si>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</si>
  <si>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</si>
  <si>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</si>
  <si>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</si>
  <si>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</si>
  <si>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</si>
  <si>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</si>
  <si>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</si>
  <si>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</si>
  <si>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</si>
  <si>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</si>
  <si>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</si>
  <si>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</si>
  <si>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</si>
  <si>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</si>
  <si>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</si>
  <si>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</si>
  <si>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</si>
  <si>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</si>
  <si>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</si>
  <si>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</si>
  <si>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</si>
  <si>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</si>
  <si>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</si>
  <si>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</si>
  <si>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</si>
  <si>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</si>
  <si>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</si>
  <si>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</si>
  <si>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</si>
  <si>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</si>
  <si>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</si>
  <si>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</si>
  <si>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</si>
  <si>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</si>
  <si>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</si>
  <si>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</si>
  <si>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</si>
  <si>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</si>
  <si>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</si>
  <si>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</si>
  <si>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</si>
  <si>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</si>
  <si>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</si>
  <si>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</si>
  <si>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</si>
  <si>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</si>
  <si>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</si>
  <si>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</si>
  <si>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</si>
  <si>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</si>
  <si>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</si>
  <si>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</si>
  <si>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</si>
  <si>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</si>
  <si>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</si>
  <si>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</si>
  <si>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</si>
  <si>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</si>
  <si>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</si>
  <si>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</si>
  <si>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</si>
  <si>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</si>
  <si>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</si>
  <si>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</si>
  <si>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</si>
  <si>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</si>
  <si>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</si>
  <si>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</si>
  <si>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</si>
  <si>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</si>
  <si>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</si>
  <si>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</si>
  <si>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</si>
  <si>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</si>
  <si>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</si>
  <si>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</si>
  <si>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</si>
  <si>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</si>
  <si>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</si>
  <si>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</si>
  <si>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</si>
  <si>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</si>
  <si>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</si>
  <si>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</si>
  <si>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</si>
  <si>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</si>
  <si>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</si>
  <si>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</si>
  <si>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</si>
  <si>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</si>
  <si>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</si>
  <si>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</si>
  <si>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</si>
  <si>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</si>
  <si>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</si>
  <si>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</si>
  <si>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</si>
  <si>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</si>
  <si>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</si>
  <si>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</si>
  <si>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</si>
  <si>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</si>
  <si>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</si>
  <si>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</si>
  <si>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</si>
  <si>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</si>
  <si>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</si>
  <si>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</si>
  <si>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</si>
  <si>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</si>
  <si>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</si>
  <si>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</si>
  <si>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</si>
  <si>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</si>
  <si>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</si>
  <si>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</si>
  <si>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</si>
  <si>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</si>
  <si>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</si>
  <si>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</si>
  <si>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</si>
  <si>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</si>
  <si>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</si>
  <si>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</si>
  <si>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</si>
  <si>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</si>
  <si>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</si>
  <si>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</si>
  <si>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</si>
  <si>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</si>
  <si>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</si>
  <si>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</si>
  <si>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</si>
  <si>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</si>
  <si>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</si>
  <si>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</si>
  <si>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</si>
  <si>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</si>
  <si>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</si>
  <si>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</si>
  <si>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</si>
  <si>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</si>
  <si>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</si>
  <si>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</si>
  <si>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</si>
  <si>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</si>
  <si>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</si>
  <si>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</si>
  <si>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</si>
  <si>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</si>
  <si>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</si>
  <si>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</si>
  <si>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</si>
  <si>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</si>
  <si>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</si>
  <si>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</si>
  <si>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</si>
  <si>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</si>
  <si>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</si>
  <si>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</si>
  <si>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</si>
  <si>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</si>
  <si>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</si>
  <si>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</si>
  <si>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</si>
  <si>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</si>
  <si>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</si>
  <si>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</si>
  <si>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</si>
  <si>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</si>
  <si>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</si>
  <si>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</si>
  <si>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</si>
  <si>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</si>
  <si>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</si>
  <si>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</si>
  <si>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</si>
  <si>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</si>
  <si>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</si>
  <si>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</si>
  <si>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</si>
  <si>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</si>
  <si>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</si>
  <si>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</si>
  <si>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</si>
  <si>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</si>
  <si>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</si>
  <si>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</si>
  <si>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</si>
  <si>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</si>
  <si>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</si>
  <si>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</si>
  <si>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</si>
  <si>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</si>
  <si>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</si>
  <si>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</si>
  <si>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</si>
  <si>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</si>
  <si>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</si>
  <si>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</si>
  <si>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</si>
  <si>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</si>
  <si>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</si>
  <si>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</si>
  <si>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</si>
  <si>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</si>
  <si>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</si>
  <si>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</si>
  <si>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</si>
  <si>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</si>
  <si>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</si>
  <si>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</si>
  <si>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</si>
  <si>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</si>
  <si>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</si>
  <si>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</si>
  <si>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</si>
  <si>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</si>
  <si>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</si>
  <si>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</si>
  <si>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</si>
  <si>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</si>
  <si>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</si>
  <si>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</si>
  <si>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</si>
  <si>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</si>
  <si>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</si>
  <si>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</si>
  <si>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</si>
  <si>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</si>
  <si>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</si>
  <si>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</si>
  <si>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</si>
  <si>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</si>
  <si>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</si>
  <si>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</si>
  <si>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</si>
  <si>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</si>
  <si>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</si>
  <si>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</si>
  <si>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</si>
  <si>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</si>
  <si>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</si>
  <si>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</si>
  <si>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</si>
  <si>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</si>
  <si>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</si>
  <si>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</si>
  <si>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</si>
  <si>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</si>
  <si>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</si>
  <si>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</si>
  <si>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</si>
  <si>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</si>
  <si>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</si>
  <si>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</si>
  <si>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</si>
  <si>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</si>
  <si>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</si>
  <si>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</si>
  <si>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</si>
  <si>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</si>
  <si>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</si>
  <si>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</si>
  <si>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</si>
  <si>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</si>
  <si>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</si>
  <si>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</si>
  <si>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</si>
  <si>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</si>
  <si>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</si>
  <si>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</si>
  <si>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</si>
  <si>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</si>
  <si>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</si>
  <si>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</si>
  <si>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</si>
  <si>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</si>
  <si>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</si>
  <si>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</si>
  <si>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</si>
  <si>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</si>
  <si>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</si>
  <si>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</si>
  <si>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</si>
  <si>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</si>
  <si>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</si>
  <si>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</si>
  <si>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</si>
  <si>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</si>
  <si>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</si>
  <si>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</si>
  <si>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</si>
  <si>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</si>
  <si>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</si>
  <si>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</si>
  <si>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</si>
  <si>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</si>
  <si>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</si>
  <si>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</si>
  <si>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</si>
  <si>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</si>
  <si>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</si>
  <si>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</si>
  <si>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</si>
  <si>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</si>
  <si>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</si>
  <si>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</si>
  <si>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</si>
  <si>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</si>
  <si>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</si>
  <si>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</si>
  <si>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</si>
  <si>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</si>
  <si>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</si>
  <si>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</si>
  <si>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</si>
  <si>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</si>
  <si>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</si>
  <si>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</si>
  <si>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</si>
  <si>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</si>
  <si>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</si>
  <si>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</si>
  <si>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</si>
  <si>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</si>
  <si>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</si>
  <si>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</si>
  <si>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</si>
  <si>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</si>
  <si>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</si>
  <si>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</si>
  <si>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</si>
  <si>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</si>
  <si>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</si>
  <si>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</si>
  <si>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</si>
  <si>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</si>
  <si>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</si>
  <si>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</si>
  <si>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</si>
  <si>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</si>
  <si>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</si>
  <si>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</si>
  <si>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</si>
  <si>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</si>
  <si>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</si>
  <si>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</si>
  <si>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</si>
  <si>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</si>
  <si>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</si>
  <si>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</si>
  <si>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</si>
  <si>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</si>
  <si>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</si>
  <si>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</si>
  <si>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</si>
  <si>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</si>
  <si>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</si>
  <si>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</si>
  <si>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</si>
  <si>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</si>
  <si>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</si>
  <si>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</si>
  <si>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</si>
  <si>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</si>
  <si>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</si>
  <si>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</si>
  <si>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</si>
  <si>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</si>
  <si>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</si>
  <si>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</si>
  <si>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</si>
  <si>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</si>
  <si>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</si>
  <si>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</si>
  <si>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</si>
  <si>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</si>
  <si>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</si>
  <si>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</si>
  <si>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</si>
  <si>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</si>
  <si>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</si>
  <si>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</si>
  <si>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</si>
  <si>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</si>
  <si>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</si>
  <si>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</si>
  <si>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</si>
  <si>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</si>
  <si>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</si>
  <si>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</si>
  <si>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</si>
  <si>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</si>
  <si>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</si>
  <si>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</si>
  <si>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</si>
  <si>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</si>
  <si>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</si>
  <si>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</si>
  <si>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</si>
  <si>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</si>
  <si>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</si>
  <si>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</si>
  <si>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</si>
  <si>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</si>
  <si>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</si>
  <si>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</si>
  <si>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</si>
  <si>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</si>
  <si>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</si>
  <si>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</si>
  <si>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</si>
  <si>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</si>
  <si>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</si>
  <si>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</si>
  <si>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</si>
  <si>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</si>
  <si>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</si>
  <si>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</si>
  <si>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</si>
  <si>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</si>
  <si>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</si>
  <si>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</si>
  <si>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</si>
  <si>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</si>
  <si>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</si>
  <si>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</si>
  <si>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</si>
  <si>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</si>
  <si>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</si>
  <si>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</si>
  <si>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</si>
  <si>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</si>
  <si>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</si>
  <si>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</si>
  <si>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</si>
  <si>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</si>
  <si>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</si>
  <si>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</si>
  <si>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</si>
  <si>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</si>
  <si>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</si>
  <si>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</si>
  <si>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</si>
  <si>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</si>
  <si>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</si>
  <si>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</si>
  <si>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</si>
  <si>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</si>
  <si>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</si>
  <si>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</si>
  <si>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</si>
  <si>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</si>
  <si>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</si>
  <si>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</si>
  <si>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</si>
  <si>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</si>
  <si>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</si>
  <si>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</si>
  <si>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</si>
  <si>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</si>
  <si>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</si>
  <si>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</si>
  <si>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</si>
  <si>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</si>
  <si>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</si>
  <si>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</si>
  <si>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</si>
  <si>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</si>
  <si>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</si>
  <si>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</si>
  <si>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</si>
  <si>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</si>
  <si>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</si>
  <si>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</si>
  <si>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</si>
  <si>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</si>
  <si>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</si>
  <si>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</si>
  <si>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</si>
  <si>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</si>
  <si>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</si>
  <si>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</si>
  <si>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</si>
  <si>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</si>
  <si>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</si>
  <si>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</si>
  <si>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</si>
  <si>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</si>
  <si>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</si>
  <si>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</si>
  <si>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</si>
  <si>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</si>
  <si>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</si>
  <si>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</si>
  <si>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</si>
  <si>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</si>
  <si>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</si>
  <si>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</si>
  <si>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</si>
  <si>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</si>
  <si>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</si>
  <si>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</si>
  <si>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</si>
  <si>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</si>
  <si>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</si>
  <si>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</si>
  <si>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</si>
  <si>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</si>
  <si>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</si>
  <si>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</si>
  <si>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</si>
  <si>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</si>
  <si>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</si>
  <si>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</si>
  <si>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</si>
  <si>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</si>
  <si>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</si>
  <si>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</si>
  <si>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</si>
  <si>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</si>
  <si>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</si>
  <si>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</si>
  <si>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</si>
  <si>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</si>
  <si>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</si>
  <si>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</si>
  <si>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</si>
  <si>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</si>
  <si>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</si>
  <si>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</si>
  <si>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</si>
  <si>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</si>
  <si>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</si>
  <si>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</si>
  <si>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</si>
  <si>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</si>
  <si>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</si>
  <si>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</si>
  <si>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</si>
  <si>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</si>
  <si>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</si>
  <si>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</si>
  <si>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</si>
  <si>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</si>
  <si>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</si>
  <si>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</si>
  <si>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</si>
  <si>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</si>
  <si>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</si>
  <si>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</si>
  <si>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</si>
  <si>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</si>
  <si>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</si>
  <si>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</si>
  <si>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</si>
  <si>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</si>
  <si>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</si>
  <si>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</si>
  <si>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</si>
  <si>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</si>
  <si>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</si>
  <si>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</si>
  <si>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</si>
  <si>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</si>
  <si>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</si>
  <si>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</si>
  <si>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</si>
  <si>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</si>
  <si>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</si>
  <si>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</si>
  <si>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</si>
  <si>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</si>
  <si>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</si>
  <si>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</si>
  <si>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</si>
  <si>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</si>
  <si>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</si>
  <si>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</si>
  <si>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</si>
  <si>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</si>
  <si>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</si>
  <si>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</si>
  <si>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</si>
  <si>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</si>
  <si>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</si>
  <si>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</si>
  <si>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</si>
  <si>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</si>
  <si>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</si>
  <si>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</si>
  <si>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</si>
  <si>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</si>
  <si>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</si>
  <si>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</si>
  <si>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</si>
  <si>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</si>
  <si>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</si>
  <si>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</si>
  <si>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</si>
  <si>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</si>
  <si>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</si>
  <si>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</si>
  <si>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</si>
  <si>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</si>
  <si>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</si>
  <si>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</si>
  <si>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</si>
  <si>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</si>
  <si>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</si>
  <si>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</si>
  <si>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</si>
  <si>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</si>
  <si>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</si>
  <si>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</si>
  <si>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</si>
  <si>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</si>
  <si>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</si>
  <si>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</si>
  <si>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</si>
  <si>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</si>
  <si>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</si>
  <si>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</si>
  <si>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</si>
  <si>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</si>
  <si>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</si>
  <si>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</si>
  <si>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</si>
  <si>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</si>
  <si>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</si>
  <si>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</si>
  <si>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</si>
  <si>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</si>
  <si>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</si>
  <si>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</si>
  <si>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</si>
  <si>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</si>
  <si>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</si>
  <si>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</si>
  <si>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</si>
  <si>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</si>
  <si>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</si>
  <si>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</si>
  <si>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</si>
  <si>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</si>
  <si>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</si>
  <si>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</si>
  <si>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</si>
  <si>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</si>
  <si>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</si>
  <si>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</si>
  <si>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</si>
  <si>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</si>
  <si>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</si>
  <si>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</si>
  <si>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</si>
  <si>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</si>
  <si>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</si>
  <si>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</si>
  <si>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</si>
  <si>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</si>
  <si>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</si>
  <si>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</si>
  <si>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</si>
  <si>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</si>
  <si>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</si>
  <si>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</si>
  <si>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</si>
  <si>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</si>
  <si>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</si>
  <si>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</si>
  <si>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</si>
  <si>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</si>
  <si>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</si>
  <si>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</si>
  <si>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</si>
  <si>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</si>
  <si>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</si>
  <si>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</si>
  <si>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</si>
  <si>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</si>
  <si>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</si>
  <si>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</si>
  <si>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</si>
  <si>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</si>
  <si>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</si>
  <si>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</si>
  <si>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</si>
  <si>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</si>
  <si>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</si>
  <si>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</si>
  <si>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</si>
  <si>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</si>
  <si>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</si>
  <si>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</si>
  <si>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</si>
  <si>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</si>
  <si>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</si>
  <si>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</si>
  <si>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</si>
  <si>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</si>
  <si>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</si>
  <si>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</si>
  <si>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</si>
  <si>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</si>
  <si>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</si>
  <si>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</si>
  <si>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</si>
  <si>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</si>
  <si>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</si>
  <si>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</si>
  <si>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</si>
  <si>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</si>
  <si>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</si>
  <si>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</si>
  <si>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</si>
  <si>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</si>
  <si>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</si>
  <si>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</si>
  <si>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</si>
  <si>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</si>
  <si>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</si>
  <si>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</si>
  <si>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</si>
  <si>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</si>
  <si>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</si>
  <si>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</si>
  <si>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</si>
  <si>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</si>
  <si>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</si>
  <si>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</si>
  <si>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</si>
  <si>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</si>
  <si>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</si>
  <si>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</si>
  <si>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</si>
  <si>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</si>
  <si>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</si>
  <si>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</si>
  <si>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</si>
  <si>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</si>
  <si>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</si>
  <si>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</si>
  <si>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</si>
  <si>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</si>
  <si>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</si>
  <si>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</si>
  <si>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</si>
  <si>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</si>
  <si>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</si>
  <si>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</si>
  <si>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</si>
  <si>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</si>
  <si>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</si>
  <si>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</si>
  <si>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</si>
  <si>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</si>
  <si>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</si>
  <si>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</si>
  <si>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</si>
  <si>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</si>
  <si>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</si>
  <si>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</si>
  <si>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</si>
  <si>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</si>
  <si>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</si>
  <si>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</si>
  <si>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</si>
  <si>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</si>
  <si>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</si>
  <si>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</si>
  <si>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</si>
  <si>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</si>
  <si>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</si>
  <si>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</si>
  <si>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</si>
  <si>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</si>
  <si>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</si>
  <si>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</si>
  <si>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</si>
  <si>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</si>
  <si>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</si>
  <si>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</si>
  <si>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</si>
  <si>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</si>
  <si>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</si>
  <si>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</si>
  <si>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</si>
  <si>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</si>
  <si>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</si>
  <si>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</si>
  <si>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</si>
  <si>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</si>
  <si>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</si>
  <si>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</si>
  <si>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</si>
  <si>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</si>
  <si>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</si>
  <si>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</si>
  <si>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</si>
  <si>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</si>
  <si>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</si>
  <si>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</si>
  <si>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</si>
  <si>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</si>
  <si>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</si>
  <si>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</si>
  <si>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</si>
  <si>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</si>
  <si>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</si>
  <si>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</si>
  <si>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</si>
  <si>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</si>
  <si>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</si>
  <si>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</si>
  <si>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</si>
  <si>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</si>
  <si>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</si>
  <si>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</si>
  <si>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</si>
  <si>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</si>
  <si>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</si>
  <si>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</si>
  <si>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</si>
  <si>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</si>
  <si>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</si>
  <si>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</si>
  <si>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</si>
  <si>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</si>
  <si>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</si>
  <si>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</si>
  <si>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</si>
  <si>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</si>
  <si>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</si>
  <si>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</si>
  <si>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</si>
  <si>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</si>
  <si>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</si>
  <si>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</si>
  <si>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</si>
  <si>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</si>
  <si>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</si>
  <si>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</si>
  <si>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</si>
  <si>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</si>
  <si>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</si>
  <si>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</si>
  <si>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</si>
  <si>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</si>
  <si>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</si>
  <si>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</si>
  <si>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</si>
  <si>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</si>
  <si>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</si>
  <si>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</si>
  <si>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</si>
  <si>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</si>
  <si>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</si>
  <si>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</si>
  <si>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</si>
  <si>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</si>
  <si>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</si>
  <si>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</si>
  <si>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</si>
  <si>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</si>
  <si>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</si>
  <si>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</si>
  <si>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</si>
  <si>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</si>
  <si>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</si>
  <si>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</si>
  <si>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</si>
  <si>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</si>
  <si>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</si>
  <si>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</si>
  <si>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</si>
  <si>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</si>
  <si>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</si>
  <si>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</si>
  <si>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</si>
  <si>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</si>
  <si>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</si>
  <si>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</si>
  <si>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</si>
  <si>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</si>
  <si>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</si>
  <si>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</si>
  <si>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</si>
  <si>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</si>
  <si>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</si>
  <si>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</si>
  <si>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</si>
  <si>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</si>
  <si>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</si>
  <si>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</si>
  <si>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</si>
  <si>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</si>
  <si>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</si>
  <si>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</si>
  <si>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</si>
  <si>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</si>
  <si>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</si>
  <si>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</si>
  <si>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</si>
  <si>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</si>
  <si>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</si>
  <si>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</si>
  <si>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</si>
  <si>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</si>
  <si>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</si>
  <si>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</si>
  <si>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</si>
  <si>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</si>
  <si>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</si>
  <si>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</si>
  <si>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</si>
  <si>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</si>
  <si>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</si>
  <si>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</si>
  <si>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</si>
  <si>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</si>
  <si>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</si>
  <si>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</si>
  <si>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</si>
  <si>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</si>
  <si>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</si>
  <si>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</si>
  <si>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</si>
  <si>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</si>
  <si>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</si>
  <si>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</si>
  <si>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</si>
  <si>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</si>
  <si>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</si>
  <si>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</si>
  <si>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</si>
  <si>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</si>
  <si>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</si>
  <si>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</si>
  <si>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</si>
  <si>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</si>
  <si>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</si>
  <si>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</si>
  <si>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</si>
  <si>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</si>
  <si>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</si>
  <si>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</si>
  <si>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</si>
  <si>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</si>
  <si>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</si>
  <si>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</si>
  <si>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</si>
  <si>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</si>
  <si>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</si>
  <si>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</si>
  <si>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</si>
  <si>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</si>
  <si>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</si>
  <si>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</si>
  <si>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</si>
  <si>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</si>
  <si>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</si>
  <si>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</si>
  <si>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</si>
  <si>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</si>
  <si>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</si>
  <si>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</si>
  <si>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</si>
  <si>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</si>
  <si>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</si>
  <si>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</si>
  <si>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</si>
  <si>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</si>
  <si>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</si>
  <si>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</si>
  <si>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</si>
  <si>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</si>
  <si>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</si>
  <si>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</si>
  <si>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</si>
  <si>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</si>
  <si>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</si>
  <si>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</si>
  <si>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</si>
  <si>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</si>
  <si>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</si>
  <si>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</si>
  <si>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</si>
  <si>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</si>
  <si>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</si>
  <si>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</si>
  <si>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</si>
  <si>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</si>
  <si>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</si>
  <si>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</si>
  <si>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</si>
  <si>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</si>
  <si>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</si>
  <si>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</si>
  <si>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</si>
  <si>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</si>
  <si>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</si>
  <si>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</si>
  <si>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</si>
  <si>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</si>
  <si>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</si>
  <si>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</si>
  <si>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</si>
  <si>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</si>
  <si>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</si>
  <si>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</si>
  <si>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</si>
  <si>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</si>
  <si>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</si>
  <si>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</si>
  <si>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</si>
  <si>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</si>
  <si>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</si>
  <si>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</si>
  <si>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</si>
  <si>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</si>
  <si>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</si>
  <si>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</si>
  <si>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</si>
  <si>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</si>
  <si>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</si>
  <si>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</si>
  <si>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</si>
  <si>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</si>
  <si>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</si>
  <si>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</si>
  <si>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</si>
  <si>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</si>
  <si>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</si>
  <si>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</si>
  <si>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</si>
  <si>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</si>
  <si>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</si>
  <si>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</si>
  <si>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</si>
  <si>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</si>
  <si>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</si>
  <si>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</si>
  <si>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</si>
  <si>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</si>
  <si>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</si>
  <si>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</si>
  <si>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</si>
  <si>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</si>
  <si>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</si>
  <si>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</si>
  <si>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</si>
  <si>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</si>
  <si>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</si>
  <si>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</si>
  <si>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</si>
  <si>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</si>
  <si>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</si>
  <si>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</si>
  <si>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</si>
  <si>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</si>
  <si>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</si>
  <si>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</si>
  <si>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</si>
  <si>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</si>
  <si>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</si>
  <si>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</si>
  <si>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</si>
  <si>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</si>
  <si>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</si>
  <si>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</si>
  <si>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</si>
  <si>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</si>
  <si>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</si>
  <si>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</si>
  <si>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</si>
  <si>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</si>
  <si>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</si>
  <si>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</si>
  <si>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</si>
  <si>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</si>
  <si>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</si>
  <si>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</si>
  <si>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</si>
  <si>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</si>
  <si>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</si>
  <si>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</si>
  <si>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</si>
  <si>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</si>
  <si>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</si>
  <si>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</si>
  <si>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</si>
  <si>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</si>
  <si>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</si>
  <si>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</si>
  <si>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</si>
  <si>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</si>
  <si>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</si>
  <si>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</si>
  <si>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</si>
  <si>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</si>
  <si>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</si>
  <si>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</si>
  <si>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</si>
  <si>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</si>
  <si>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</si>
  <si>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</si>
  <si>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</si>
  <si>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</si>
  <si>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</si>
  <si>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</si>
  <si>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</si>
  <si>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</si>
  <si>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</si>
  <si>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</si>
  <si>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</si>
  <si>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</si>
  <si>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</si>
  <si>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</si>
  <si>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</si>
  <si>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</si>
  <si>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</si>
  <si>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</si>
  <si>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</si>
  <si>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</si>
  <si>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</si>
  <si>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</si>
  <si>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</si>
  <si>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</si>
  <si>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</si>
  <si>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</si>
  <si>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</si>
  <si>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</si>
  <si>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</si>
  <si>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</si>
  <si>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</si>
  <si>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</si>
  <si>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</si>
  <si>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</si>
  <si>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</si>
  <si>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</si>
  <si>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</si>
  <si>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</si>
  <si>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</si>
  <si>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</si>
  <si>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</si>
  <si>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</si>
  <si>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</si>
  <si>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</si>
  <si>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</si>
  <si>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</si>
  <si>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</si>
  <si>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</si>
  <si>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</si>
  <si>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</si>
  <si>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</si>
  <si>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</si>
  <si>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</si>
  <si>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</si>
  <si>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</si>
  <si>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</si>
  <si>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</si>
  <si>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</si>
  <si>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</si>
  <si>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</si>
  <si>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</si>
  <si>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</si>
  <si>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</si>
  <si>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</si>
  <si>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</si>
  <si>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</si>
  <si>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</si>
  <si>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</si>
  <si>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</si>
  <si>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</si>
  <si>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</si>
  <si>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</si>
  <si>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</si>
  <si>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</si>
  <si>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</si>
  <si>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</si>
  <si>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</si>
  <si>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</si>
  <si>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</si>
  <si>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</si>
  <si>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</si>
  <si>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</si>
  <si>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</si>
  <si>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</si>
  <si>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</si>
  <si>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</si>
  <si>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</si>
  <si>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</si>
  <si>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</si>
  <si>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</si>
  <si>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</si>
  <si>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</si>
  <si>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</si>
  <si>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</si>
  <si>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</si>
  <si>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</si>
  <si>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</si>
  <si>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</si>
  <si>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</si>
  <si>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</si>
  <si>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</si>
  <si>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</si>
  <si>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</si>
  <si>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</si>
  <si>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</si>
  <si>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</si>
  <si>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</si>
  <si>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</si>
  <si>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</si>
  <si>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</si>
  <si>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</si>
  <si>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</si>
  <si>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</si>
  <si>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</si>
  <si>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</si>
  <si>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</si>
  <si>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</si>
  <si>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</si>
  <si>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</si>
  <si>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</si>
  <si>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</si>
  <si>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</si>
  <si>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</si>
  <si>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</si>
  <si>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</si>
  <si>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</si>
  <si>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</si>
  <si>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</si>
  <si>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</si>
  <si>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</si>
  <si>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</si>
  <si>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</si>
  <si>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</si>
  <si>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</si>
  <si>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</si>
  <si>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</si>
  <si>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</si>
  <si>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</si>
  <si>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</si>
  <si>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</si>
  <si>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</si>
  <si>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</si>
  <si>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</si>
  <si>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</si>
  <si>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</si>
  <si>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</si>
  <si>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</si>
  <si>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</si>
  <si>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</si>
  <si>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</si>
  <si>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</si>
  <si>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</si>
  <si>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</si>
  <si>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</si>
  <si>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</si>
  <si>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</si>
  <si>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</si>
  <si>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</si>
  <si>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</si>
  <si>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</si>
  <si>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</si>
  <si>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</si>
  <si>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</si>
  <si>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</si>
  <si>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</si>
  <si>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</si>
  <si>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</si>
  <si>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</si>
  <si>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</si>
  <si>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</si>
  <si>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</si>
  <si>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</si>
  <si>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</si>
  <si>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</si>
  <si>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</si>
  <si>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</si>
  <si>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</si>
  <si>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</si>
  <si>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</si>
  <si>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</si>
  <si>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</si>
  <si>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</si>
  <si>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</si>
  <si>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</si>
  <si>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</si>
  <si>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</si>
  <si>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</si>
  <si>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</si>
  <si>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</si>
  <si>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</si>
  <si>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</si>
  <si>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</si>
  <si>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</si>
  <si>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</si>
  <si>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</si>
  <si>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</si>
  <si>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</si>
  <si>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</si>
  <si>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</si>
  <si>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</si>
  <si>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</si>
  <si>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</si>
  <si>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</si>
  <si>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</si>
  <si>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</si>
  <si>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</si>
  <si>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</si>
  <si>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</si>
  <si>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</si>
  <si>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</si>
  <si>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</si>
  <si>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</si>
  <si>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</si>
  <si>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</si>
  <si>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</si>
  <si>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</si>
  <si>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</si>
  <si>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</si>
  <si>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</si>
  <si>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</si>
  <si>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</si>
  <si>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</si>
  <si>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</si>
  <si>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</si>
  <si>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</si>
  <si>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</si>
  <si>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</si>
  <si>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</si>
  <si>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</si>
  <si>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</si>
  <si>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</si>
  <si>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</si>
  <si>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</si>
  <si>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</si>
  <si>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</si>
  <si>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</si>
  <si>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</si>
  <si>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</si>
  <si>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</si>
  <si>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</si>
  <si>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</si>
  <si>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</si>
  <si>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</si>
  <si>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</si>
  <si>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</si>
  <si>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</si>
  <si>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</si>
  <si>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</si>
  <si>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</si>
  <si>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</si>
  <si>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</si>
  <si>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</si>
  <si>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</si>
  <si>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</si>
  <si>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</si>
  <si>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</si>
  <si>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</si>
  <si>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</si>
  <si>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</si>
  <si>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</si>
  <si>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</si>
  <si>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</si>
  <si>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</si>
  <si>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</si>
  <si>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</si>
  <si>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</si>
  <si>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</si>
  <si>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</si>
  <si>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</si>
  <si>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</si>
  <si>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</si>
  <si>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</si>
  <si>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</si>
  <si>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</si>
  <si>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</si>
  <si>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</si>
  <si>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</si>
  <si>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</si>
  <si>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</si>
  <si>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</si>
  <si>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</si>
  <si>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</si>
  <si>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</si>
  <si>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</si>
  <si>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</si>
  <si>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</si>
  <si>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</si>
  <si>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</si>
  <si>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</si>
  <si>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</si>
  <si>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</si>
  <si>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</si>
  <si>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</si>
  <si>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</si>
  <si>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</si>
  <si>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</si>
  <si>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</si>
  <si>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</si>
  <si>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</si>
  <si>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</si>
  <si>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</si>
  <si>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</si>
  <si>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</si>
  <si>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</si>
  <si>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</si>
  <si>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</si>
  <si>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</si>
  <si>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</si>
  <si>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</si>
  <si>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</si>
  <si>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</si>
  <si>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</si>
  <si>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</si>
  <si>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</si>
  <si>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</si>
  <si>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</si>
  <si>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</si>
  <si>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</si>
  <si>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</si>
  <si>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</si>
  <si>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</si>
  <si>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</si>
  <si>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</si>
  <si>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</si>
  <si>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</si>
  <si>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</si>
  <si>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</si>
  <si>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</si>
  <si>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</si>
  <si>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</si>
  <si>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</si>
  <si>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</si>
  <si>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</si>
  <si>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</si>
  <si>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</si>
  <si>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</si>
  <si>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</si>
  <si>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</si>
  <si>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</si>
  <si>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</si>
  <si>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</si>
  <si>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</si>
  <si>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</si>
  <si>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</si>
  <si>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</si>
  <si>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</si>
  <si>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</si>
  <si>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</si>
  <si>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</si>
  <si>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</si>
  <si>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</si>
  <si>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</si>
  <si>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</si>
  <si>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</si>
  <si>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</si>
  <si>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</si>
  <si>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</si>
  <si>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</si>
  <si>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</si>
  <si>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</si>
  <si>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</si>
  <si>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</si>
  <si>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</si>
  <si>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</si>
  <si>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</si>
  <si>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</si>
  <si>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</si>
  <si>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</si>
  <si>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</si>
  <si>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</si>
  <si>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</si>
  <si>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</si>
  <si>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</si>
  <si>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</si>
  <si>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</si>
  <si>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</si>
  <si>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</si>
  <si>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</si>
  <si>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</si>
  <si>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</si>
  <si>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</si>
  <si>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</si>
  <si>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</si>
  <si>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</si>
  <si>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</si>
  <si>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</si>
  <si>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</si>
  <si>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</si>
  <si>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</si>
  <si>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</si>
  <si>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</si>
  <si>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</si>
  <si>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</si>
  <si>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</si>
  <si>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</si>
  <si>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</si>
  <si>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</si>
  <si>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</si>
  <si>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</si>
  <si>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</si>
  <si>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</si>
  <si>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</si>
  <si>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</si>
  <si>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</si>
  <si>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</si>
  <si>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</si>
  <si>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</si>
  <si>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</si>
  <si>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</si>
  <si>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</si>
  <si>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</si>
  <si>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</si>
  <si>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</si>
  <si>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</si>
  <si>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</si>
  <si>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</si>
  <si>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</si>
  <si>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</si>
  <si>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</si>
  <si>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</si>
  <si>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</si>
  <si>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</si>
  <si>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</si>
  <si>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</si>
  <si>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</si>
  <si>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</si>
  <si>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</si>
  <si>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</si>
  <si>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</si>
  <si>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</si>
  <si>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</si>
  <si>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</si>
  <si>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</si>
  <si>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</si>
  <si>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</si>
  <si>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</si>
  <si>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</si>
  <si>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</si>
  <si>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</si>
  <si>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</si>
  <si>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</si>
  <si>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</si>
  <si>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</si>
  <si>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</si>
  <si>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</si>
  <si>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</si>
  <si>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</si>
  <si>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</si>
  <si>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</si>
  <si>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</si>
  <si>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</si>
  <si>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</si>
  <si>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</si>
  <si>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</si>
  <si>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</si>
  <si>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</si>
  <si>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</si>
  <si>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</si>
  <si>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</si>
  <si>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</si>
  <si>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</si>
  <si>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</si>
  <si>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</si>
  <si>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</si>
  <si>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</si>
  <si>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</si>
  <si>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</si>
  <si>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</si>
  <si>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</si>
  <si>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</si>
  <si>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</si>
  <si>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</si>
  <si>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</si>
  <si>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</si>
  <si>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</si>
  <si>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</si>
  <si>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</si>
  <si>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</si>
  <si>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</si>
  <si>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</si>
  <si>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</si>
  <si>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</si>
  <si>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</si>
  <si>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</si>
  <si>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</si>
  <si>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</si>
  <si>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</si>
  <si>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</si>
  <si>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</si>
  <si>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</si>
  <si>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</si>
  <si>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</si>
  <si>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</si>
  <si>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</si>
  <si>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</si>
  <si>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</si>
  <si>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</si>
  <si>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</si>
  <si>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</si>
  <si>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</si>
  <si>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</si>
  <si>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</si>
  <si>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</si>
  <si>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</si>
  <si>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</si>
  <si>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</si>
  <si>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</si>
  <si>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</si>
  <si>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</si>
  <si>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</si>
  <si>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</si>
  <si>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</si>
  <si>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</si>
  <si>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</si>
  <si>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</si>
  <si>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</si>
  <si>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</si>
  <si>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</si>
  <si>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</si>
  <si>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</si>
  <si>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</si>
  <si>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</si>
  <si>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</si>
  <si>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</si>
  <si>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</si>
  <si>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</si>
  <si>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</si>
  <si>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</si>
  <si>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</si>
  <si>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</si>
  <si>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</si>
  <si>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</si>
  <si>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</si>
  <si>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</si>
  <si>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</si>
  <si>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</si>
  <si>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</si>
  <si>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</si>
  <si>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</si>
  <si>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</si>
  <si>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</si>
  <si>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</si>
  <si>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</si>
  <si>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</si>
  <si>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</si>
  <si>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</si>
  <si>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</si>
  <si>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</si>
  <si>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</si>
  <si>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</si>
  <si>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</si>
  <si>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</si>
  <si>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</si>
  <si>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</si>
  <si>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</si>
  <si>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</si>
  <si>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</si>
  <si>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</si>
  <si>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</si>
  <si>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</si>
  <si>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</si>
  <si>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</si>
  <si>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</si>
  <si>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</si>
  <si>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</si>
  <si>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</si>
  <si>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</si>
  <si>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</si>
  <si>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</si>
  <si>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</si>
  <si>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</si>
  <si>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</si>
  <si>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</si>
  <si>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</si>
  <si>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</si>
  <si>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</si>
  <si>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</si>
  <si>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</si>
  <si>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</si>
  <si>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</si>
  <si>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</si>
  <si>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</si>
  <si>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</si>
  <si>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</si>
  <si>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</si>
  <si>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</si>
  <si>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</si>
  <si>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</si>
  <si>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</si>
  <si>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</si>
  <si>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</si>
  <si>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</si>
  <si>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</si>
  <si>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</si>
  <si>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</si>
  <si>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</si>
  <si>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</si>
  <si>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</si>
  <si>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</si>
  <si>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</si>
  <si>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</si>
  <si>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</si>
  <si>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</si>
  <si>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</si>
  <si>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</si>
  <si>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</si>
  <si>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</si>
  <si>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</si>
  <si>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</si>
  <si>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</si>
  <si>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</si>
  <si>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</si>
  <si>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</si>
  <si>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</si>
  <si>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</si>
  <si>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</si>
  <si>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</si>
  <si>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</si>
  <si>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</si>
  <si>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</si>
  <si>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</si>
  <si>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</si>
  <si>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</si>
  <si>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</si>
  <si>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</si>
  <si>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</si>
  <si>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</si>
  <si>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</si>
  <si>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</si>
  <si>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</si>
  <si>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</si>
  <si>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</si>
  <si>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</si>
  <si>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</si>
  <si>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</si>
  <si>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</si>
  <si>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</si>
  <si>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</si>
  <si>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</si>
  <si>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</si>
  <si>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</si>
  <si>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</si>
  <si>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</si>
  <si>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</si>
  <si>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</si>
  <si>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</si>
  <si>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</si>
  <si>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</si>
  <si>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</si>
  <si>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</si>
  <si>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</si>
  <si>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</si>
  <si>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</si>
  <si>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</si>
  <si>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</si>
  <si>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</si>
  <si>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</si>
  <si>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</si>
  <si>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</si>
  <si>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</si>
  <si>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</si>
  <si>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</si>
  <si>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</si>
  <si>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</si>
  <si>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</si>
  <si>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</si>
  <si>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</si>
  <si>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</si>
  <si>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</si>
  <si>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</si>
  <si>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</si>
  <si>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</si>
  <si>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</si>
  <si>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</si>
  <si>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</si>
  <si>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</si>
  <si>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</si>
  <si>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</si>
  <si>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</si>
  <si>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</si>
  <si>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</si>
  <si>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</si>
  <si>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</si>
  <si>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</si>
  <si>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</si>
  <si>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</si>
  <si>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</si>
  <si>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</si>
  <si>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</si>
  <si>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</si>
  <si>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</si>
  <si>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</si>
  <si>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</si>
  <si>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</si>
  <si>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</si>
  <si>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</si>
  <si>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</si>
  <si>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</si>
  <si>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</si>
  <si>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</si>
  <si>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</si>
  <si>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</si>
  <si>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</si>
  <si>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</si>
  <si>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</si>
  <si>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</si>
  <si>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</si>
  <si>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</si>
  <si>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</si>
  <si>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</si>
  <si>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</si>
  <si>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</si>
  <si>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</si>
  <si>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</si>
  <si>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</si>
  <si>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</si>
  <si>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</si>
  <si>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</si>
  <si>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</si>
  <si>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</si>
  <si>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</si>
  <si>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</si>
  <si>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</si>
  <si>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</si>
  <si>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</si>
  <si>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</si>
  <si>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</si>
  <si>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</si>
  <si>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</si>
  <si>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</si>
  <si>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</si>
  <si>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</si>
  <si>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</si>
  <si>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</si>
  <si>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</si>
  <si>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</si>
  <si>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</si>
  <si>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</si>
  <si>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</si>
  <si>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</si>
  <si>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</si>
  <si>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</si>
  <si>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</si>
  <si>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</si>
  <si>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</si>
  <si>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</si>
  <si>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</si>
  <si>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</si>
  <si>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</si>
  <si>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</si>
  <si>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</si>
  <si>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</si>
  <si>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</si>
  <si>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</si>
  <si>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</si>
  <si>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</si>
  <si>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</si>
  <si>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</si>
  <si>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</si>
  <si>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</si>
  <si>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</si>
  <si>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</si>
  <si>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</si>
  <si>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</si>
  <si>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</si>
  <si>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</si>
  <si>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</si>
  <si>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</si>
  <si>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</si>
  <si>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</si>
  <si>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</si>
  <si>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</si>
  <si>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</si>
  <si>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</si>
  <si>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</si>
  <si>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</si>
  <si>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</si>
  <si>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</si>
  <si>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</si>
  <si>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</si>
  <si>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</si>
  <si>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</si>
  <si>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</si>
  <si>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</si>
  <si>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</si>
  <si>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</si>
  <si>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</si>
  <si>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</si>
  <si>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</si>
  <si>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</si>
  <si>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</si>
  <si>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</si>
  <si>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</si>
  <si>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</si>
  <si>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</si>
  <si>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</si>
  <si>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</si>
  <si>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</si>
  <si>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</si>
  <si>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</si>
  <si>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</si>
  <si>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</si>
  <si>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</si>
  <si>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</si>
  <si>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</si>
  <si>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</si>
  <si>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</si>
  <si>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</si>
  <si>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</si>
  <si>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</si>
  <si>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</si>
  <si>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</si>
  <si>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</si>
  <si>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</si>
  <si>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</si>
  <si>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</si>
  <si>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</si>
  <si>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</si>
  <si>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</si>
  <si>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</si>
  <si>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</si>
  <si>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</si>
  <si>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</si>
  <si>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</si>
  <si>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</si>
  <si>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</si>
  <si>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</si>
  <si>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</si>
  <si>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</si>
  <si>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</si>
  <si>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</si>
  <si>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</si>
  <si>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</si>
  <si>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</si>
  <si>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</si>
  <si>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</si>
  <si>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</si>
  <si>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</si>
  <si>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</si>
  <si>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</si>
  <si>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</si>
  <si>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</si>
  <si>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</si>
  <si>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</si>
  <si>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</si>
  <si>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</si>
  <si>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</si>
  <si>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</si>
  <si>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</si>
  <si>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</si>
  <si>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</si>
  <si>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</si>
  <si>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</si>
  <si>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</si>
  <si>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</si>
  <si>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</si>
  <si>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</si>
  <si>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</si>
  <si>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</si>
  <si>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</si>
  <si>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</si>
  <si>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</si>
  <si>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</si>
  <si>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</si>
  <si>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</si>
  <si>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</si>
  <si>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</si>
  <si>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</si>
  <si>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</si>
  <si>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</si>
  <si>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</si>
  <si>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</si>
  <si>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</si>
  <si>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</si>
  <si>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</si>
  <si>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</si>
  <si>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</si>
  <si>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</si>
  <si>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</si>
  <si>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</si>
  <si>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</si>
  <si>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</si>
  <si>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</si>
  <si>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</si>
  <si>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</si>
  <si>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</si>
  <si>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</si>
  <si>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</si>
  <si>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</si>
  <si>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</si>
  <si>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</si>
  <si>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</si>
  <si>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</si>
  <si>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</si>
  <si>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</si>
  <si>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</si>
  <si>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</si>
  <si>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</si>
  <si>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</si>
  <si>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</si>
  <si>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</si>
  <si>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</si>
  <si>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</si>
  <si>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</si>
  <si>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</si>
  <si>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</si>
  <si>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</si>
  <si>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</si>
  <si>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</si>
  <si>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</si>
  <si>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</si>
  <si>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</si>
  <si>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</si>
  <si>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</si>
  <si>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</si>
  <si>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</si>
  <si>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</si>
  <si>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</si>
  <si>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</si>
  <si>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</si>
  <si>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</si>
  <si>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</si>
  <si>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</si>
  <si>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</si>
  <si>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</si>
  <si>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</si>
  <si>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</si>
  <si>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</si>
  <si>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</si>
  <si>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</si>
  <si>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</si>
  <si>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</si>
  <si>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</si>
  <si>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</si>
  <si>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</si>
  <si>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</si>
  <si>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</si>
  <si>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</si>
  <si>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</si>
  <si>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</si>
  <si>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</si>
  <si>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</si>
  <si>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</si>
  <si>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</si>
  <si>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</si>
  <si>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</si>
  <si>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</si>
  <si>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</si>
  <si>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</si>
  <si>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</si>
  <si>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</si>
  <si>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</si>
  <si>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</si>
  <si>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</si>
  <si>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</si>
  <si>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</si>
  <si>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</si>
  <si>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</si>
  <si>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</si>
  <si>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</si>
  <si>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</si>
  <si>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</si>
  <si>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</si>
  <si>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</si>
  <si>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</si>
  <si>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</si>
  <si>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</si>
  <si>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</si>
  <si>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</si>
  <si>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</si>
  <si>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</si>
  <si>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</si>
  <si>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</si>
  <si>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</si>
  <si>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</si>
  <si>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</si>
  <si>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</si>
  <si>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</si>
  <si>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</si>
  <si>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</si>
  <si>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</si>
  <si>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</si>
  <si>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</si>
  <si>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</si>
  <si>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</si>
  <si>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</si>
  <si>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</si>
  <si>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</si>
  <si>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</si>
  <si>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</si>
  <si>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</si>
  <si>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</si>
  <si>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</si>
  <si>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</si>
  <si>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</si>
  <si>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</si>
  <si>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</si>
  <si>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</si>
  <si>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</si>
  <si>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</si>
  <si>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</si>
  <si>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</si>
  <si>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</si>
  <si>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</si>
  <si>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</si>
  <si>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</si>
  <si>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</si>
  <si>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</si>
  <si>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</si>
  <si>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</si>
  <si>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</si>
  <si>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</si>
  <si>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</si>
  <si>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</si>
  <si>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</si>
  <si>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</si>
  <si>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</si>
  <si>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</si>
  <si>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</si>
  <si>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</si>
  <si>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</si>
  <si>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</si>
  <si>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</si>
  <si>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</si>
  <si>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</si>
  <si>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</si>
  <si>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</si>
  <si>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</si>
  <si>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</si>
  <si>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</si>
  <si>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</si>
  <si>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</si>
  <si>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</si>
  <si>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</si>
  <si>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</si>
  <si>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</si>
  <si>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</si>
  <si>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</si>
  <si>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</si>
  <si>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</si>
  <si>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</si>
  <si>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</si>
  <si>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</si>
  <si>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</si>
  <si>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</si>
  <si>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</si>
  <si>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</si>
  <si>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</si>
  <si>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</si>
  <si>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</si>
  <si>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</si>
  <si>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</si>
  <si>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</si>
  <si>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</si>
  <si>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</si>
  <si>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</si>
  <si>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</si>
  <si>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</si>
  <si>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</si>
  <si>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</si>
  <si>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</si>
  <si>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</si>
  <si>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</si>
  <si>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</si>
  <si>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</si>
  <si>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</si>
  <si>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</si>
  <si>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</si>
  <si>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</si>
  <si>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</si>
  <si>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</si>
  <si>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</si>
  <si>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</si>
  <si>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</si>
  <si>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</si>
  <si>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</si>
  <si>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</si>
  <si>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</si>
  <si>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</si>
  <si>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</si>
  <si>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</si>
  <si>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</si>
  <si>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</si>
  <si>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</si>
  <si>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</si>
  <si>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</si>
  <si>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</si>
  <si>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</si>
  <si>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</si>
  <si>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</si>
  <si>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</si>
  <si>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</si>
  <si>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</si>
  <si>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</si>
  <si>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</si>
  <si>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</si>
  <si>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</si>
  <si>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</si>
  <si>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</si>
  <si>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</si>
  <si>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</si>
  <si>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</si>
  <si>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</si>
  <si>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</si>
  <si>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</si>
  <si>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</si>
  <si>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</si>
  <si>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</si>
  <si>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</si>
  <si>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</si>
  <si>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</si>
  <si>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</si>
  <si>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</si>
  <si>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</si>
  <si>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</si>
  <si>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</si>
  <si>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</si>
  <si>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</si>
  <si>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</si>
  <si>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</si>
  <si>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</si>
  <si>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</si>
  <si>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</si>
  <si>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</si>
  <si>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</si>
  <si>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</si>
  <si>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</si>
  <si>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</si>
  <si>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</si>
  <si>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</si>
  <si>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</si>
  <si>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</si>
  <si>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</si>
  <si>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</si>
  <si>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</si>
  <si>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</si>
  <si>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</si>
  <si>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</si>
  <si>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</si>
  <si>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</si>
  <si>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</si>
  <si>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</si>
  <si>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</si>
  <si>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</si>
  <si>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</si>
  <si>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</si>
  <si>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</si>
  <si>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</si>
  <si>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</si>
  <si>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</si>
  <si>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</si>
  <si>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</si>
  <si>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</si>
  <si>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</si>
  <si>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</si>
  <si>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</si>
  <si>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</si>
  <si>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</si>
  <si>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</si>
  <si>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</si>
  <si>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</si>
  <si>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</si>
  <si>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</si>
  <si>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</si>
  <si>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</si>
  <si>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</si>
  <si>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</si>
  <si>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</si>
  <si>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</si>
  <si>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</si>
  <si>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</si>
  <si>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</si>
  <si>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</si>
  <si>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</si>
  <si>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</si>
  <si>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</si>
  <si>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</si>
  <si>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</si>
  <si>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</si>
  <si>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</si>
  <si>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</si>
  <si>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</si>
  <si>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</si>
  <si>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</si>
  <si>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</si>
  <si>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</si>
  <si>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</si>
  <si>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</si>
  <si>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</si>
  <si>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</si>
  <si>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</si>
  <si>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</si>
  <si>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</si>
  <si>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</si>
  <si>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</si>
  <si>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</si>
  <si>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</si>
  <si>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</si>
  <si>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</si>
  <si>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</si>
  <si>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</si>
  <si>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</si>
  <si>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</si>
  <si>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</si>
  <si>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</si>
  <si>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</si>
  <si>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</si>
  <si>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</si>
  <si>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</si>
  <si>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</si>
  <si>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</si>
  <si>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</si>
  <si>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</si>
  <si>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</si>
  <si>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</si>
  <si>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</si>
  <si>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</si>
  <si>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</si>
  <si>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</si>
  <si>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</si>
  <si>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</si>
  <si>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</si>
  <si>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</si>
  <si>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</si>
  <si>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</si>
  <si>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</si>
  <si>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</si>
  <si>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</si>
  <si>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</si>
  <si>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</si>
  <si>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</si>
  <si>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</si>
  <si>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</si>
  <si>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</si>
  <si>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</si>
  <si>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</si>
  <si>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</si>
  <si>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</si>
  <si>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</si>
  <si>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</si>
  <si>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</si>
  <si>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</si>
  <si>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</si>
  <si>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</si>
  <si>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</si>
  <si>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</si>
  <si>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</si>
  <si>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</si>
  <si>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</si>
  <si>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</si>
  <si>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</si>
  <si>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</si>
  <si>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</si>
  <si>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</si>
  <si>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</si>
  <si>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</si>
  <si>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</si>
  <si>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</si>
  <si>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</si>
  <si>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</si>
  <si>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</si>
  <si>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</si>
  <si>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</si>
  <si>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</si>
  <si>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</si>
  <si>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</si>
  <si>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</si>
  <si>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</si>
  <si>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</si>
  <si>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</si>
  <si>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</si>
  <si>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</si>
  <si>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</si>
  <si>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</si>
  <si>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</si>
  <si>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</si>
  <si>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</si>
  <si>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</si>
  <si>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</si>
  <si>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</si>
  <si>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</si>
  <si>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</si>
  <si>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</si>
  <si>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</si>
  <si>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</si>
  <si>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</si>
  <si>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</si>
  <si>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</si>
  <si>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</si>
  <si>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</si>
  <si>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</si>
  <si>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</si>
  <si>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</si>
  <si>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</si>
  <si>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</si>
  <si>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</si>
  <si>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</si>
  <si>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</si>
  <si>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</si>
  <si>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</si>
  <si>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</si>
  <si>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</si>
  <si>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</si>
  <si>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</si>
  <si>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</si>
  <si>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</si>
  <si>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</si>
  <si>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</si>
  <si>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</si>
  <si>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</si>
  <si>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</si>
  <si>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</si>
  <si>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</si>
  <si>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</si>
  <si>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</si>
  <si>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</si>
  <si>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</si>
  <si>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</si>
  <si>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</si>
  <si>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</si>
  <si>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</si>
  <si>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</si>
  <si>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</si>
  <si>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</si>
  <si>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</si>
  <si>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</si>
  <si>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</si>
  <si>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</si>
  <si>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</si>
  <si>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</si>
  <si>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</si>
  <si>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</si>
  <si>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</si>
  <si>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</si>
  <si>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</si>
  <si>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</si>
  <si>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</si>
  <si>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</si>
  <si>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</si>
  <si>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</si>
  <si>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</si>
  <si>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</si>
  <si>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</si>
  <si>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</si>
  <si>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</si>
  <si>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</si>
  <si>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</si>
  <si>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</si>
  <si>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</si>
  <si>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</si>
  <si>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</si>
  <si>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</si>
  <si>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</si>
  <si>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</si>
  <si>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</si>
  <si>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</si>
  <si>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</si>
  <si>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</si>
  <si>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</si>
  <si>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</si>
  <si>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</si>
  <si>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</si>
  <si>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</si>
  <si>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</si>
  <si>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</si>
  <si>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</si>
  <si>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</si>
  <si>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</si>
  <si>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</si>
  <si>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</si>
  <si>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</si>
  <si>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</si>
  <si>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</si>
  <si>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</si>
  <si>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</si>
  <si>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</si>
  <si>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</si>
  <si>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</si>
  <si>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</si>
  <si>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</si>
  <si>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</si>
  <si>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</si>
  <si>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</si>
  <si>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</si>
  <si>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</si>
  <si>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</si>
  <si>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</si>
  <si>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</si>
  <si>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</si>
  <si>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</si>
  <si>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</si>
  <si>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</si>
  <si>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</si>
  <si>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</si>
  <si>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</si>
  <si>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</si>
  <si>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</si>
  <si>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</si>
  <si>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</si>
  <si>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</si>
  <si>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</si>
  <si>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</si>
  <si>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</si>
  <si>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</si>
  <si>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</si>
  <si>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</si>
  <si>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</si>
  <si>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</si>
  <si>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</si>
  <si>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</si>
  <si>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</si>
  <si>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</si>
  <si>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</si>
  <si>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</si>
  <si>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</si>
  <si>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</si>
  <si>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</si>
  <si>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</si>
  <si>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</si>
  <si>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</si>
  <si>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</si>
  <si>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</si>
  <si>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</si>
  <si>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</si>
  <si>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</si>
  <si>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</si>
  <si>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</si>
  <si>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</si>
  <si>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</si>
  <si>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</si>
  <si>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</si>
  <si>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</si>
  <si>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</si>
  <si>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</si>
  <si>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</si>
  <si>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</si>
  <si>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</si>
  <si>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</si>
  <si>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</si>
  <si>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</si>
  <si>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</si>
  <si>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</si>
  <si>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</si>
  <si>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</si>
  <si>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</si>
  <si>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</si>
  <si>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</si>
  <si>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</si>
  <si>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</si>
  <si>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</si>
  <si>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</si>
  <si>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</si>
  <si>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</si>
  <si>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</si>
  <si>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</si>
  <si>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</si>
  <si>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</si>
  <si>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</si>
  <si>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</si>
  <si>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</si>
  <si>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</si>
  <si>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</si>
  <si>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</si>
  <si>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</si>
  <si>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</si>
  <si>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</si>
  <si>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</si>
  <si>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</si>
  <si>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</si>
  <si>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</si>
  <si>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</si>
  <si>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</si>
  <si>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</si>
  <si>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</si>
  <si>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</si>
  <si>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</si>
  <si>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</si>
  <si>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</si>
  <si>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</si>
  <si>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</si>
  <si>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</si>
  <si>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</si>
  <si>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</si>
  <si>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</si>
  <si>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</si>
  <si>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</si>
  <si>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</si>
  <si>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</si>
  <si>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</si>
  <si>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</si>
  <si>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</si>
  <si>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</si>
  <si>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</si>
  <si>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</si>
  <si>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</si>
  <si>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</si>
  <si>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</si>
  <si>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</si>
  <si>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</si>
  <si>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</si>
  <si>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</si>
  <si>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</si>
  <si>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</si>
  <si>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</si>
  <si>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</si>
  <si>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</si>
  <si>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</si>
  <si>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</si>
  <si>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</si>
  <si>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</si>
  <si>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</si>
  <si>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</si>
  <si>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</si>
  <si>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</si>
  <si>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</si>
  <si>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</si>
  <si>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</si>
  <si>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</si>
  <si>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</si>
  <si>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</si>
  <si>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</si>
  <si>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</si>
  <si>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</si>
  <si>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</si>
  <si>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</si>
  <si>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</si>
  <si>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</si>
  <si>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</si>
  <si>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</si>
  <si>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</si>
  <si>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</si>
  <si>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</si>
  <si>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</si>
  <si>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</si>
  <si>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</si>
  <si>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</si>
  <si>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</si>
  <si>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</si>
  <si>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</si>
  <si>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</si>
  <si>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</si>
  <si>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</si>
  <si>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</si>
  <si>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</si>
  <si>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</si>
  <si>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</si>
  <si>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</si>
  <si>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</si>
  <si>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</si>
  <si>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</si>
  <si>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</si>
  <si>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</si>
  <si>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</si>
  <si>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</si>
  <si>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</si>
  <si>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</si>
  <si>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</si>
  <si>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</si>
  <si>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</si>
  <si>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</si>
  <si>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</si>
  <si>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</si>
  <si>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</si>
  <si>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</si>
  <si>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</si>
  <si>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</si>
  <si>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</si>
  <si>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</si>
  <si>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</si>
  <si>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</si>
  <si>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</si>
  <si>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</si>
  <si>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</si>
  <si>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</si>
  <si>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</si>
  <si>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</si>
  <si>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</si>
  <si>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</si>
  <si>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</si>
  <si>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</si>
  <si>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</si>
  <si>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</si>
  <si>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</si>
  <si>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</si>
  <si>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</si>
  <si>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</si>
  <si>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</si>
  <si>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</si>
  <si>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</si>
  <si>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</si>
  <si>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</si>
  <si>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</si>
  <si>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</si>
  <si>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</si>
  <si>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</si>
  <si>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</si>
  <si>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</si>
  <si>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</si>
  <si>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</si>
  <si>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</si>
  <si>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</si>
  <si>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</si>
  <si>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</si>
  <si>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</si>
  <si>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</si>
  <si>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</si>
  <si>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</si>
  <si>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</si>
  <si>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</si>
  <si>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</si>
  <si>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</si>
  <si>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</si>
  <si>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</si>
  <si>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</si>
  <si>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</si>
  <si>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</si>
  <si>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</si>
  <si>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</si>
  <si>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</si>
  <si>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</si>
  <si>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</si>
  <si>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</si>
  <si>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</si>
  <si>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</si>
  <si>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</si>
  <si>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</si>
  <si>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</si>
  <si>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</si>
  <si>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</si>
  <si>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</si>
  <si>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</si>
  <si>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</si>
  <si>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</si>
  <si>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</si>
  <si>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</si>
  <si>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</si>
  <si>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</si>
  <si>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</si>
  <si>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</si>
  <si>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</si>
  <si>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</si>
  <si>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</si>
  <si>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</si>
  <si>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</si>
  <si>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</si>
  <si>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</si>
  <si>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</si>
  <si>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</si>
  <si>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</si>
  <si>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</si>
  <si>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</si>
  <si>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</si>
  <si>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</si>
  <si>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</si>
  <si>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</si>
  <si>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</si>
  <si>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</si>
  <si>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</si>
  <si>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</si>
  <si>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</si>
  <si>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</si>
  <si>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</si>
  <si>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</si>
  <si>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</si>
  <si>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</si>
  <si>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</si>
  <si>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</si>
  <si>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</si>
  <si>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</si>
  <si>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</si>
  <si>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</si>
  <si>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</si>
  <si>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</si>
  <si>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</si>
  <si>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</si>
  <si>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</si>
  <si>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</si>
  <si>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</si>
  <si>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</si>
  <si>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</si>
  <si>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</si>
  <si>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</si>
  <si>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</si>
  <si>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</si>
  <si>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</si>
  <si>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</si>
  <si>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</si>
  <si>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</si>
  <si>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</si>
  <si>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</si>
  <si>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</si>
  <si>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</si>
  <si>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</si>
  <si>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</si>
  <si>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</si>
  <si>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</si>
  <si>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</si>
  <si>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</si>
  <si>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</si>
  <si>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</si>
  <si>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</si>
  <si>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</si>
  <si>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</si>
  <si>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</si>
  <si>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</si>
  <si>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</si>
  <si>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</si>
  <si>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</si>
  <si>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</si>
  <si>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</si>
  <si>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</si>
  <si>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</si>
  <si>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</si>
  <si>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</si>
  <si>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</si>
  <si>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</si>
  <si>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</si>
  <si>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</si>
  <si>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</si>
  <si>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</si>
  <si>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</si>
  <si>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</si>
  <si>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</si>
  <si>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</si>
  <si>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</si>
  <si>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</si>
  <si>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</si>
  <si>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</si>
  <si>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</si>
  <si>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</si>
  <si>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</si>
  <si>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</si>
  <si>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</si>
  <si>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</si>
  <si>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</si>
  <si>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</si>
  <si>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</si>
  <si>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</si>
  <si>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</si>
  <si>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</si>
  <si>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</si>
  <si>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</si>
  <si>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</si>
  <si>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</si>
  <si>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</si>
  <si>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</si>
  <si>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</si>
  <si>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</si>
  <si>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</si>
  <si>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</si>
  <si>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</si>
  <si>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</si>
  <si>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</si>
  <si>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</si>
  <si>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</si>
  <si>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</si>
  <si>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</si>
  <si>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</si>
  <si>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</si>
  <si>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</si>
  <si>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</si>
  <si>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</si>
  <si>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</si>
  <si>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</si>
  <si>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</si>
  <si>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</si>
  <si>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</si>
  <si>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</si>
  <si>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</si>
  <si>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</si>
  <si>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</si>
  <si>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</si>
  <si>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</si>
  <si>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</si>
  <si>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</si>
  <si>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</si>
  <si>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</si>
  <si>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</si>
  <si>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</si>
  <si>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</si>
  <si>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</si>
  <si>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</si>
  <si>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</si>
  <si>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</si>
  <si>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</si>
  <si>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</si>
  <si>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</si>
  <si>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</si>
  <si>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</si>
  <si>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</si>
  <si>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</si>
  <si>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</si>
  <si>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</si>
  <si>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</si>
  <si>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</si>
  <si>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</si>
  <si>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</si>
  <si>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</si>
  <si>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</si>
  <si>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</si>
  <si>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</si>
  <si>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</si>
  <si>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</si>
  <si>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</si>
  <si>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</si>
  <si>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</si>
  <si>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</si>
  <si>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</si>
  <si>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</si>
  <si>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</si>
  <si>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</si>
  <si>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</si>
  <si>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</si>
  <si>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</si>
  <si>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</si>
  <si>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</si>
  <si>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</si>
  <si>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</si>
  <si>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</si>
  <si>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</si>
  <si>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</si>
  <si>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</si>
  <si>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</si>
  <si>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</si>
  <si>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</si>
  <si>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</si>
  <si>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</si>
  <si>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</si>
  <si>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</si>
  <si>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</si>
  <si>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</si>
  <si>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</si>
  <si>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</si>
  <si>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</si>
  <si>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</si>
  <si>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</si>
  <si>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</si>
  <si>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</si>
  <si>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</si>
  <si>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</si>
  <si>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</si>
  <si>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</si>
  <si>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</si>
  <si>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</si>
  <si>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</si>
  <si>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</si>
  <si>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</si>
  <si>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</si>
  <si>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</si>
  <si>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</si>
  <si>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</si>
  <si>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</si>
  <si>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</si>
  <si>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</si>
  <si>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</si>
  <si>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</si>
  <si>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</si>
  <si>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</si>
  <si>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</si>
  <si>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</si>
  <si>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</si>
  <si>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</si>
  <si>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</si>
  <si>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</si>
  <si>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</si>
  <si>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</si>
  <si>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</si>
  <si>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</si>
  <si>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</si>
  <si>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</si>
  <si>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</si>
  <si>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</si>
  <si>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</si>
  <si>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</si>
  <si>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</si>
  <si>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</si>
  <si>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</si>
  <si>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</si>
  <si>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</si>
  <si>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</si>
  <si>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</si>
  <si>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</si>
  <si>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</si>
  <si>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</si>
  <si>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</si>
  <si>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</si>
  <si>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</si>
  <si>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</si>
  <si>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</si>
  <si>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</si>
  <si>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</si>
  <si>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</si>
  <si>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</si>
  <si>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</si>
  <si>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</si>
  <si>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</si>
  <si>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</si>
  <si>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</si>
  <si>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</si>
  <si>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</si>
  <si>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</si>
  <si>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</si>
  <si>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</si>
  <si>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</si>
  <si>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</si>
  <si>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</si>
  <si>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</si>
  <si>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</si>
  <si>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</si>
  <si>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</si>
  <si>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</si>
  <si>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</si>
  <si>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</si>
  <si>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</si>
  <si>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</si>
  <si>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</si>
  <si>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</si>
  <si>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</si>
  <si>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</si>
  <si>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</si>
  <si>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</si>
  <si>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</si>
  <si>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</si>
  <si>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</si>
  <si>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</si>
  <si>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</si>
  <si>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</si>
  <si>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</si>
  <si>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</si>
  <si>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</si>
  <si>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</si>
  <si>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</si>
  <si>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</si>
  <si>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</si>
  <si>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</si>
  <si>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</si>
  <si>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</si>
  <si>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</si>
  <si>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</si>
  <si>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</si>
  <si>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</si>
  <si>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</si>
  <si>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</si>
  <si>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</si>
  <si>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</si>
  <si>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</si>
  <si>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</si>
  <si>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</si>
  <si>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</si>
  <si>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</si>
  <si>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</si>
  <si>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</si>
  <si>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</si>
  <si>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</si>
  <si>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</si>
  <si>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</si>
  <si>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</si>
  <si>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</si>
  <si>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</si>
  <si>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</si>
  <si>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</si>
  <si>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</si>
  <si>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</si>
  <si>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</si>
  <si>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</si>
  <si>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</si>
  <si>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</si>
  <si>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</si>
  <si>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</si>
  <si>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</si>
  <si>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</si>
  <si>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</si>
  <si>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</si>
  <si>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</si>
  <si>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</si>
  <si>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</si>
  <si>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</si>
  <si>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</si>
  <si>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</si>
  <si>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</si>
  <si>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</si>
  <si>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</si>
  <si>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</si>
  <si>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</si>
  <si>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</si>
  <si>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</si>
  <si>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</si>
  <si>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</si>
  <si>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</si>
  <si>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</si>
  <si>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</si>
  <si>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</si>
  <si>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</si>
  <si>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</si>
  <si>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</si>
  <si>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</si>
  <si>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</si>
  <si>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</si>
  <si>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</si>
  <si>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</si>
  <si>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</si>
  <si>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</si>
  <si>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</si>
  <si>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</si>
  <si>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</si>
  <si>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</si>
  <si>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</si>
  <si>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</si>
  <si>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</si>
  <si>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</si>
  <si>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</si>
  <si>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</si>
  <si>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</si>
  <si>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</si>
  <si>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</si>
  <si>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</si>
  <si>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</si>
  <si>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</si>
  <si>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</si>
  <si>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</si>
  <si>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</si>
  <si>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</si>
  <si>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</si>
  <si>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</si>
  <si>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</si>
  <si>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</si>
  <si>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</si>
  <si>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</si>
  <si>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</si>
  <si>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</si>
  <si>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</si>
  <si>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</si>
  <si>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</si>
  <si>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</si>
  <si>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</si>
  <si>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</si>
  <si>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</si>
  <si>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</si>
  <si>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</si>
  <si>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</si>
  <si>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</si>
  <si>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</si>
  <si>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</si>
  <si>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</si>
  <si>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</si>
  <si>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</si>
  <si>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</si>
  <si>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</si>
  <si>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</si>
  <si>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</si>
  <si>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</si>
  <si>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</si>
  <si>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</si>
  <si>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</si>
  <si>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</si>
  <si>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</si>
  <si>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</si>
  <si>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</si>
  <si>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</si>
  <si>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</si>
  <si>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</si>
  <si>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</si>
  <si>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</si>
  <si>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</si>
  <si>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</si>
  <si>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</si>
  <si>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</si>
  <si>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</si>
  <si>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</si>
  <si>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</si>
  <si>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</si>
  <si>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</si>
  <si>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</si>
  <si>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</si>
  <si>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</si>
  <si>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</si>
  <si>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</si>
  <si>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</si>
  <si>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</si>
  <si>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</si>
  <si>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</si>
  <si>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</si>
  <si>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</si>
  <si>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</si>
  <si>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</si>
  <si>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</si>
  <si>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</si>
  <si>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</si>
  <si>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</si>
  <si>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</si>
  <si>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</si>
  <si>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</si>
  <si>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</si>
  <si>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</si>
  <si>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</si>
  <si>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</si>
  <si>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</si>
  <si>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</si>
  <si>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</si>
  <si>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</si>
  <si>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</si>
  <si>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</si>
  <si>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</si>
  <si>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</si>
  <si>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</si>
  <si>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</si>
  <si>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</si>
  <si>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</si>
  <si>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</si>
  <si>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</si>
  <si>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</si>
  <si>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</si>
  <si>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</si>
  <si>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</si>
  <si>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</si>
  <si>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</si>
  <si>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</si>
  <si>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</si>
  <si>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</si>
  <si>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</si>
  <si>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</si>
  <si>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</si>
  <si>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</si>
  <si>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</si>
  <si>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</si>
  <si>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</si>
  <si>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</si>
  <si>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</si>
  <si>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</si>
  <si>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</si>
  <si>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</si>
  <si>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</si>
  <si>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</si>
  <si>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</si>
  <si>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</si>
  <si>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</si>
  <si>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</si>
  <si>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</si>
  <si>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</si>
  <si>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</si>
  <si>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</si>
  <si>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</si>
  <si>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</si>
  <si>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</si>
  <si>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</si>
  <si>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</si>
  <si>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</si>
  <si>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</si>
  <si>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</si>
  <si>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</si>
  <si>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</si>
  <si>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</si>
  <si>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</si>
  <si>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</si>
  <si>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</si>
  <si>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</si>
  <si>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</si>
  <si>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</si>
  <si>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</si>
  <si>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</si>
  <si>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</si>
  <si>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</si>
  <si>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</si>
  <si>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</si>
  <si>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</si>
  <si>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</si>
  <si>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</si>
  <si>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</si>
  <si>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</si>
  <si>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</si>
  <si>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</si>
  <si>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</si>
  <si>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</si>
  <si>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</si>
  <si>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</si>
  <si>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</si>
  <si>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</si>
  <si>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</si>
  <si>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</si>
  <si>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</si>
  <si>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</si>
  <si>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</si>
  <si>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</si>
  <si>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</si>
  <si>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</si>
  <si>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</si>
  <si>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</si>
  <si>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</si>
  <si>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</si>
  <si>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</si>
  <si>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</si>
  <si>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</si>
  <si>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</si>
  <si>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</si>
  <si>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</si>
  <si>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</si>
  <si>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</si>
  <si>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</si>
  <si>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</si>
  <si>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</si>
  <si>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</si>
  <si>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</si>
  <si>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</si>
  <si>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</si>
  <si>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</si>
  <si>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</si>
  <si>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</si>
  <si>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</si>
  <si>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</si>
  <si>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</si>
  <si>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</si>
  <si>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</si>
  <si>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</si>
  <si>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</si>
  <si>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</si>
  <si>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</si>
  <si>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</si>
  <si>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</si>
  <si>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</si>
  <si>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</si>
  <si>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</si>
  <si>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</si>
  <si>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</si>
  <si>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</si>
  <si>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</si>
  <si>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</si>
  <si>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</si>
  <si>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</si>
  <si>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</si>
  <si>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</si>
  <si>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</si>
  <si>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</si>
  <si>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</si>
  <si>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</si>
  <si>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</si>
  <si>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</si>
  <si>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</si>
  <si>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</si>
  <si>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</si>
  <si>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</si>
  <si>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</si>
  <si>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</si>
  <si>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</si>
  <si>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</si>
  <si>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</si>
  <si>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</si>
  <si>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</si>
  <si>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</si>
  <si>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</si>
  <si>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</si>
  <si>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</si>
  <si>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</si>
  <si>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</si>
  <si>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</si>
  <si>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</si>
  <si>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</si>
  <si>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</si>
  <si>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</si>
  <si>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</si>
  <si>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</si>
  <si>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</si>
  <si>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</si>
  <si>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</si>
  <si>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</si>
  <si>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</si>
  <si>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</si>
  <si>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</si>
  <si>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</si>
  <si>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</si>
  <si>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</si>
  <si>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</si>
  <si>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</si>
  <si>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</si>
  <si>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</si>
  <si>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</si>
  <si>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</si>
  <si>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</si>
  <si>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</si>
  <si>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</si>
  <si>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</si>
  <si>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</si>
  <si>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</si>
  <si>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</si>
  <si>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</si>
  <si>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</si>
  <si>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</si>
  <si>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</si>
  <si>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</si>
  <si>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</si>
  <si>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</si>
  <si>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</si>
  <si>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</si>
  <si>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</si>
  <si>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</si>
  <si>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</si>
  <si>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</si>
  <si>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</si>
  <si>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</si>
  <si>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</si>
  <si>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</si>
  <si>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</si>
  <si>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</si>
  <si>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</si>
  <si>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</si>
  <si>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</si>
  <si>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</si>
  <si>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</si>
  <si>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</si>
  <si>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</si>
  <si>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</si>
  <si>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</si>
  <si>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</si>
  <si>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</si>
  <si>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</si>
  <si>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</si>
  <si>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</si>
  <si>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</si>
  <si>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</si>
  <si>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</si>
  <si>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</si>
  <si>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</si>
  <si>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</si>
  <si>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</si>
  <si>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</si>
  <si>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</si>
  <si>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</si>
  <si>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</si>
  <si>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</si>
  <si>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</si>
  <si>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</si>
  <si>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</si>
  <si>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</si>
  <si>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</si>
  <si>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</si>
  <si>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</si>
  <si>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</si>
  <si>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</si>
  <si>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</si>
  <si>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</si>
  <si>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</si>
  <si>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</si>
  <si>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</si>
  <si>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</si>
  <si>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</si>
  <si>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</si>
  <si>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</si>
  <si>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</si>
  <si>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</si>
  <si>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</si>
  <si>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</si>
  <si>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</si>
  <si>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</si>
  <si>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</si>
  <si>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</si>
  <si>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</si>
  <si>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</si>
  <si>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</si>
  <si>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</si>
  <si>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</si>
  <si>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</si>
  <si>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</si>
  <si>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</si>
  <si>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</si>
  <si>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</si>
  <si>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</si>
  <si>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</si>
  <si>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</si>
  <si>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</si>
  <si>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</si>
  <si>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</si>
  <si>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</si>
  <si>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</si>
  <si>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</si>
  <si>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</si>
  <si>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</si>
  <si>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</si>
  <si>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</si>
  <si>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</si>
  <si>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</si>
  <si>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</si>
  <si>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</si>
  <si>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</si>
  <si>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</si>
  <si>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</si>
  <si>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</si>
  <si>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</si>
  <si>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</si>
  <si>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</si>
  <si>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</si>
  <si>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</si>
  <si>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</si>
  <si>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</si>
  <si>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</si>
  <si>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</si>
  <si>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</si>
  <si>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</si>
  <si>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</si>
  <si>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</si>
  <si>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</si>
  <si>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</si>
  <si>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</si>
  <si>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</si>
  <si>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</si>
  <si>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</si>
  <si>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</si>
  <si>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</si>
  <si>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</si>
  <si>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</si>
  <si>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</si>
  <si>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</si>
  <si>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</si>
  <si>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</si>
  <si>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</si>
  <si>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</si>
  <si>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</si>
  <si>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</si>
  <si>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</si>
  <si>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</si>
  <si>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</si>
  <si>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</si>
  <si>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</si>
  <si>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</si>
  <si>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</si>
  <si>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</si>
  <si>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</si>
  <si>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</si>
  <si>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</si>
  <si>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</si>
  <si>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</si>
  <si>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</si>
  <si>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</si>
  <si>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</si>
  <si>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</si>
  <si>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</si>
  <si>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</si>
  <si>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</si>
  <si>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</si>
  <si>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</si>
  <si>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</si>
  <si>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</si>
  <si>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</si>
  <si>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</si>
  <si>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</si>
  <si>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</si>
  <si>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</si>
  <si>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</si>
  <si>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</si>
  <si>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</si>
  <si>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</si>
  <si>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</si>
  <si>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</si>
  <si>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</si>
  <si>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</si>
  <si>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</si>
  <si>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</si>
  <si>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</si>
  <si>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</si>
  <si>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</si>
  <si>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</si>
  <si>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</si>
  <si>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</si>
  <si>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</si>
  <si>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</si>
  <si>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</si>
  <si>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</si>
  <si>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</si>
  <si>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</si>
  <si>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</si>
  <si>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</si>
  <si>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</si>
  <si>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</si>
  <si>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</si>
  <si>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</si>
  <si>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</si>
  <si>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</si>
  <si>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</si>
  <si>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</si>
  <si>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</si>
  <si>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</si>
  <si>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</si>
  <si>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</si>
  <si>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</si>
  <si>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</si>
  <si>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</si>
  <si>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</si>
  <si>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</si>
  <si>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</si>
  <si>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</si>
  <si>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</si>
  <si>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</si>
  <si>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</si>
  <si>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</si>
  <si>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</si>
  <si>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</si>
  <si>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</si>
  <si>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</si>
  <si>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</si>
  <si>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</si>
  <si>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</si>
  <si>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</si>
  <si>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</si>
  <si>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</si>
  <si>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</si>
  <si>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</si>
  <si>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</si>
  <si>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</si>
  <si>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</si>
  <si>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</si>
  <si>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</si>
  <si>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</si>
  <si>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</si>
  <si>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</si>
  <si>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</si>
  <si>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</si>
  <si>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</si>
  <si>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</si>
  <si>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</si>
  <si>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</si>
  <si>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</si>
  <si>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</si>
  <si>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</si>
  <si>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</si>
  <si>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</si>
  <si>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</si>
  <si>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</si>
  <si>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</si>
  <si>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</si>
  <si>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</si>
  <si>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</si>
  <si>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</si>
  <si>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</si>
  <si>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</si>
  <si>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</si>
  <si>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</si>
  <si>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</si>
  <si>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</si>
  <si>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</si>
  <si>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</si>
  <si>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</si>
  <si>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</si>
  <si>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</si>
  <si>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</si>
  <si>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</si>
  <si>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</si>
  <si>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</si>
  <si>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</si>
  <si>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</si>
  <si>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</si>
  <si>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</si>
  <si>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</si>
  <si>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</si>
  <si>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</si>
  <si>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</si>
  <si>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</si>
  <si>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</si>
  <si>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</si>
  <si>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</si>
  <si>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</si>
  <si>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</si>
  <si>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</si>
  <si>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</si>
  <si>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</si>
  <si>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</si>
  <si>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</si>
  <si>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</si>
  <si>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</si>
  <si>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</si>
  <si>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</si>
  <si>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</si>
  <si>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</si>
  <si>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</si>
  <si>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</si>
  <si>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</si>
  <si>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</si>
  <si>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</si>
  <si>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</si>
  <si>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</si>
  <si>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</si>
  <si>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</si>
  <si>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</si>
  <si>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</si>
  <si>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</si>
  <si>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</si>
  <si>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</si>
  <si>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</si>
  <si>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</si>
  <si>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</si>
  <si>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</si>
  <si>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</si>
  <si>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</si>
  <si>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</si>
  <si>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</si>
  <si>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</si>
  <si>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</si>
  <si>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</si>
  <si>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</si>
  <si>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</si>
  <si>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</si>
  <si>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</si>
  <si>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</si>
  <si>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</si>
  <si>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</si>
  <si>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</si>
  <si>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</si>
  <si>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</si>
  <si>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</si>
  <si>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</si>
  <si>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</si>
  <si>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</si>
  <si>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</si>
  <si>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</si>
  <si>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</si>
  <si>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</si>
  <si>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</si>
  <si>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</si>
  <si>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</si>
  <si>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</si>
  <si>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</si>
  <si>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</si>
  <si>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</si>
  <si>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</si>
  <si>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</si>
  <si>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</si>
  <si>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</si>
  <si>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</si>
  <si>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</si>
  <si>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</si>
  <si>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</si>
  <si>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</si>
  <si>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</si>
  <si>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</si>
  <si>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</si>
  <si>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</si>
  <si>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</si>
  <si>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</si>
  <si>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</si>
  <si>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</si>
  <si>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</si>
  <si>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</si>
  <si>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</si>
  <si>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</si>
  <si>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</si>
  <si>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</si>
  <si>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</si>
  <si>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</si>
  <si>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</si>
  <si>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</si>
  <si>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</si>
  <si>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</si>
  <si>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</si>
  <si>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</si>
  <si>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</si>
  <si>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</si>
  <si>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</si>
  <si>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</si>
  <si>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</si>
  <si>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</si>
  <si>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</si>
  <si>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</si>
  <si>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</si>
  <si>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</si>
  <si>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</si>
  <si>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</si>
  <si>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</si>
  <si>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</si>
  <si>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</si>
  <si>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</si>
  <si>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</si>
  <si>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</si>
  <si>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</si>
  <si>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</si>
  <si>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</si>
  <si>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</si>
  <si>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</si>
  <si>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</si>
  <si>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</si>
  <si>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</si>
  <si>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</si>
  <si>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</si>
  <si>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</si>
  <si>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</si>
  <si>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</si>
  <si>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</si>
  <si>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</si>
  <si>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</si>
  <si>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</si>
  <si>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</si>
  <si>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</si>
  <si>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</si>
  <si>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</si>
  <si>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</si>
  <si>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</si>
  <si>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</si>
  <si>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</si>
  <si>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</si>
  <si>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</si>
  <si>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</si>
  <si>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</si>
  <si>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</si>
  <si>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</si>
  <si>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</si>
  <si>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</si>
  <si>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</si>
  <si>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</si>
  <si>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</si>
  <si>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</si>
  <si>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</si>
  <si>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</si>
  <si>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</si>
  <si>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</si>
  <si>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</si>
  <si>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</si>
  <si>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</si>
  <si>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</si>
  <si>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</si>
  <si>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</si>
  <si>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</si>
  <si>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</si>
  <si>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</si>
  <si>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</si>
  <si>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</si>
  <si>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</si>
  <si>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</si>
  <si>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</si>
  <si>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</si>
  <si>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</si>
  <si>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</si>
  <si>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</si>
  <si>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</si>
  <si>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</si>
  <si>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</si>
  <si>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</si>
  <si>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</si>
  <si>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</si>
  <si>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</si>
  <si>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</si>
  <si>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</si>
  <si>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</si>
  <si>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</si>
  <si>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</si>
  <si>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</si>
  <si>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</si>
  <si>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</si>
  <si>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</si>
  <si>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</si>
  <si>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</si>
  <si>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</si>
  <si>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</si>
  <si>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</si>
  <si>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</si>
  <si>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</si>
  <si>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</si>
  <si>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</si>
  <si>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</si>
  <si>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</si>
  <si>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</si>
  <si>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</si>
  <si>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</si>
  <si>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</si>
  <si>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</si>
  <si>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</si>
  <si>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</si>
  <si>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</si>
  <si>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</si>
  <si>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</si>
  <si>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</si>
  <si>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</si>
  <si>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</si>
  <si>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</si>
  <si>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</si>
  <si>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</si>
  <si>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</si>
  <si>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</si>
  <si>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</si>
  <si>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</si>
  <si>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</si>
  <si>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</si>
  <si>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</si>
  <si>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</si>
  <si>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</si>
  <si>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</si>
  <si>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</si>
  <si>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</si>
  <si>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</si>
  <si>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</si>
  <si>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</si>
  <si>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</si>
  <si>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</si>
  <si>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</si>
  <si>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</si>
  <si>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</si>
  <si>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</si>
  <si>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</si>
  <si>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</si>
  <si>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</si>
  <si>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</si>
  <si>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</si>
  <si>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</si>
  <si>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</si>
  <si>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</si>
  <si>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</si>
  <si>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</si>
  <si>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</si>
  <si>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</si>
  <si>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</si>
  <si>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</si>
  <si>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</si>
  <si>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</si>
  <si>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</si>
  <si>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</si>
  <si>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</si>
  <si>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</si>
  <si>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</si>
  <si>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</si>
  <si>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</si>
  <si>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</si>
  <si>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</si>
  <si>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</si>
  <si>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</si>
  <si>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</si>
  <si>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</si>
  <si>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</si>
  <si>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</si>
  <si>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</si>
  <si>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</si>
  <si>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</si>
  <si>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</si>
  <si>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</si>
  <si>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</si>
  <si>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</si>
  <si>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</si>
  <si>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</si>
  <si>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</si>
  <si>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</si>
  <si>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</si>
  <si>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</si>
  <si>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</si>
  <si>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</si>
  <si>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</si>
  <si>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</si>
  <si>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</si>
  <si>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</si>
  <si>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</si>
  <si>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</si>
  <si>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</si>
  <si>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</si>
  <si>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</si>
  <si>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</si>
  <si>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</si>
  <si>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</si>
  <si>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</si>
  <si>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</si>
  <si>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</si>
  <si>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</si>
  <si>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</si>
  <si>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</si>
  <si>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</si>
  <si>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</si>
  <si>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</si>
  <si>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</si>
  <si>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</si>
  <si>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</si>
  <si>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</si>
  <si>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</si>
  <si>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</si>
  <si>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</si>
  <si>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</si>
  <si>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</si>
  <si>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</si>
  <si>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</si>
  <si>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</si>
  <si>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</si>
  <si>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</si>
  <si>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</si>
  <si>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</si>
  <si>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</si>
  <si>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</si>
  <si>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</si>
  <si>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</si>
  <si>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</si>
  <si>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</si>
  <si>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</si>
  <si>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</si>
  <si>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</si>
  <si>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</si>
  <si>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</si>
  <si>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</si>
  <si>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</si>
  <si>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</si>
  <si>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</si>
  <si>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</si>
  <si>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</si>
  <si>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</si>
  <si>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</si>
  <si>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</si>
  <si>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</si>
  <si>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</si>
  <si>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</si>
  <si>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</si>
  <si>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</si>
  <si>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</si>
  <si>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</si>
  <si>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</si>
  <si>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</si>
  <si>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</si>
  <si>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</si>
  <si>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</si>
  <si>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</si>
  <si>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</si>
  <si>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</si>
  <si>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</si>
  <si>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</si>
  <si>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</si>
  <si>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</si>
  <si>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</si>
  <si>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</si>
  <si>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</si>
  <si>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</si>
  <si>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</si>
  <si>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</si>
  <si>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</si>
  <si>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</si>
  <si>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</si>
  <si>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</si>
  <si>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</si>
  <si>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</si>
  <si>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</si>
  <si>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</si>
  <si>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</si>
  <si>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</si>
  <si>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</si>
  <si>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</si>
  <si>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</si>
  <si>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</si>
  <si>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</si>
  <si>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</si>
  <si>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</si>
  <si>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</si>
  <si>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</si>
  <si>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</si>
  <si>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</si>
  <si>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</si>
  <si>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</si>
  <si>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</si>
  <si>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</si>
  <si>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</si>
  <si>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</si>
  <si>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</si>
  <si>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</si>
  <si>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</si>
  <si>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</si>
  <si>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</si>
  <si>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</si>
  <si>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</si>
  <si>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</si>
  <si>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</si>
  <si>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</si>
  <si>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</si>
  <si>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</si>
  <si>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</si>
  <si>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</si>
  <si>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</si>
  <si>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</si>
  <si>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</si>
  <si>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</si>
  <si>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</si>
  <si>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</si>
  <si>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</si>
  <si>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</si>
  <si>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</si>
  <si>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</si>
  <si>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</si>
  <si>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</si>
  <si>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</si>
  <si>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</si>
  <si>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</si>
  <si>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</si>
  <si>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</si>
  <si>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</si>
  <si>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</si>
  <si>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</si>
  <si>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</si>
  <si>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</si>
  <si>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</si>
  <si>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</si>
  <si>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</si>
  <si>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</si>
  <si>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</si>
  <si>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</si>
  <si>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</si>
  <si>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</si>
  <si>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</si>
  <si>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</si>
  <si>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</si>
  <si>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</si>
  <si>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</si>
  <si>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</si>
  <si>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</si>
  <si>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</si>
  <si>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</si>
  <si>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</si>
  <si>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</si>
  <si>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</si>
  <si>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</si>
  <si>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</si>
  <si>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</si>
  <si>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</si>
  <si>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</si>
  <si>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</si>
  <si>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</si>
  <si>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</si>
  <si>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</si>
  <si>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</si>
  <si>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</si>
  <si>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</si>
  <si>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</si>
  <si>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</si>
  <si>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</si>
  <si>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</si>
  <si>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</si>
  <si>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</si>
  <si>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</si>
  <si>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</si>
  <si>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</si>
  <si>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</si>
  <si>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</si>
  <si>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</si>
  <si>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</si>
  <si>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</si>
  <si>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</si>
  <si>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</si>
  <si>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</si>
  <si>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</si>
  <si>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</si>
  <si>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</si>
  <si>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</si>
  <si>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</si>
  <si>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</si>
  <si>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</si>
  <si>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</si>
  <si>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</si>
  <si>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</si>
  <si>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</si>
  <si>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</si>
  <si>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</si>
  <si>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</si>
  <si>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</si>
  <si>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</si>
  <si>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</si>
  <si>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</si>
  <si>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</si>
  <si>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</si>
  <si>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</si>
  <si>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</si>
  <si>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</si>
  <si>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</si>
  <si>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</si>
  <si>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</si>
  <si>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</si>
  <si>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</si>
  <si>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</si>
  <si>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</si>
  <si>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</si>
  <si>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</si>
  <si>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</si>
  <si>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</si>
  <si>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</si>
  <si>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</si>
  <si>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</si>
  <si>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</si>
  <si>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</si>
  <si>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</si>
  <si>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</si>
  <si>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</si>
  <si>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</si>
  <si>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</si>
  <si>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</si>
  <si>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</si>
  <si>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</si>
  <si>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</si>
  <si>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</si>
  <si>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</si>
  <si>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</si>
  <si>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</si>
  <si>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</si>
  <si>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</si>
  <si>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</si>
  <si>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</si>
  <si>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</si>
  <si>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</si>
  <si>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</si>
  <si>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</si>
  <si>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</si>
  <si>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</si>
  <si>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</si>
  <si>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</si>
  <si>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</si>
  <si>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</si>
  <si>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</si>
  <si>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</si>
  <si>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</si>
  <si>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</si>
  <si>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</si>
  <si>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</si>
  <si>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</si>
  <si>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</si>
  <si>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</si>
  <si>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</si>
  <si>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</si>
  <si>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</si>
  <si>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</si>
  <si>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</si>
  <si>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</si>
  <si>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</si>
  <si>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</si>
  <si>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</si>
  <si>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</si>
  <si>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</si>
  <si>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</si>
  <si>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</si>
  <si>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</si>
  <si>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</si>
  <si>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</si>
  <si>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</si>
  <si>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</si>
  <si>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</si>
  <si>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</si>
  <si>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</si>
  <si>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</si>
  <si>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</si>
  <si>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</si>
  <si>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</si>
  <si>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</si>
  <si>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</si>
  <si>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</si>
  <si>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</si>
  <si>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</si>
  <si>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</si>
  <si>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</si>
  <si>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</si>
  <si>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</si>
  <si>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</si>
  <si>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</si>
  <si>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</si>
  <si>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</si>
  <si>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</si>
  <si>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</si>
  <si>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</si>
  <si>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</si>
  <si>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</si>
  <si>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</si>
  <si>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</si>
  <si>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</si>
  <si>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</si>
  <si>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</si>
  <si>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</si>
  <si>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</si>
  <si>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</si>
  <si>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</si>
  <si>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</si>
  <si>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</si>
  <si>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</si>
  <si>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</si>
  <si>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</si>
  <si>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</si>
  <si>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</si>
  <si>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</si>
  <si>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</si>
  <si>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</si>
  <si>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</si>
  <si>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</si>
  <si>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</si>
  <si>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</si>
  <si>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</si>
  <si>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</si>
  <si>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</si>
  <si>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</si>
  <si>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</si>
  <si>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</si>
  <si>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</si>
  <si>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</si>
  <si>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</si>
  <si>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</si>
  <si>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</si>
  <si>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</si>
  <si>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</si>
  <si>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</si>
  <si>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</si>
  <si>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</si>
  <si>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</si>
  <si>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</si>
  <si>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</si>
  <si>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</si>
  <si>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</si>
  <si>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</si>
  <si>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</si>
  <si>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</si>
  <si>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</si>
  <si>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</si>
  <si>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</si>
  <si>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</si>
  <si>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</si>
  <si>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</si>
  <si>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</si>
  <si>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</si>
  <si>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</si>
  <si>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</si>
  <si>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</si>
  <si>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</si>
  <si>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</si>
  <si>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</si>
  <si>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</si>
  <si>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</si>
  <si>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</si>
  <si>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</si>
  <si>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</si>
  <si>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</si>
  <si>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</si>
  <si>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</si>
  <si>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</si>
  <si>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</si>
  <si>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</si>
  <si>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</si>
  <si>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</si>
  <si>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</si>
  <si>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</si>
  <si>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</si>
  <si>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</si>
  <si>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</si>
  <si>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</si>
  <si>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</si>
  <si>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</si>
  <si>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</si>
  <si>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</si>
  <si>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</si>
  <si>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</si>
  <si>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</si>
  <si>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</si>
  <si>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</si>
  <si>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</si>
  <si>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</si>
  <si>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</si>
  <si>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</si>
  <si>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</si>
  <si>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</si>
  <si>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</si>
  <si>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</si>
  <si>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</si>
  <si>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</si>
  <si>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</si>
  <si>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</si>
  <si>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</si>
  <si>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</si>
  <si>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</si>
  <si>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</si>
  <si>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</si>
  <si>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</si>
  <si>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</si>
  <si>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</si>
  <si>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</si>
  <si>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</si>
  <si>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</si>
  <si>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</si>
  <si>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</si>
  <si>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</si>
  <si>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</si>
  <si>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</si>
  <si>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</si>
  <si>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</si>
  <si>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</si>
  <si>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</si>
  <si>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</si>
  <si>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</si>
  <si>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</si>
  <si>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</si>
  <si>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</si>
  <si>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</si>
  <si>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</si>
  <si>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</si>
  <si>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</si>
  <si>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</si>
  <si>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</si>
  <si>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</si>
  <si>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</si>
  <si>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</si>
  <si>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</si>
  <si>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</si>
  <si>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</si>
  <si>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</si>
  <si>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</si>
  <si>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</si>
  <si>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</si>
  <si>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</si>
  <si>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</si>
  <si>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</si>
  <si>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</si>
  <si>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</si>
  <si>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</si>
  <si>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</si>
  <si>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</si>
  <si>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</si>
  <si>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</si>
  <si>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</si>
  <si>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</si>
  <si>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</si>
  <si>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</si>
  <si>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</si>
  <si>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</si>
  <si>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</si>
  <si>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</si>
  <si>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</si>
  <si>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</si>
  <si>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</si>
  <si>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</si>
  <si>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</si>
  <si>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</si>
  <si>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</si>
  <si>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</si>
  <si>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</si>
  <si>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</si>
  <si>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</si>
  <si>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</si>
  <si>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</si>
  <si>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</si>
  <si>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</si>
  <si>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</si>
  <si>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</si>
  <si>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</si>
  <si>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</si>
  <si>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</si>
  <si>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</si>
  <si>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</si>
  <si>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</si>
  <si>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</si>
  <si>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</si>
  <si>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</si>
  <si>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</si>
  <si>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</si>
  <si>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</si>
  <si>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</si>
  <si>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</si>
  <si>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</si>
  <si>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</si>
  <si>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</si>
  <si>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</si>
  <si>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</si>
  <si>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</si>
  <si>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</si>
  <si>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</si>
  <si>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</si>
  <si>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</si>
  <si>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</si>
  <si>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</si>
  <si>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</si>
  <si>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</si>
  <si>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</si>
  <si>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</si>
  <si>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</si>
  <si>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</si>
  <si>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</si>
  <si>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</si>
  <si>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</si>
  <si>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</si>
  <si>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</si>
  <si>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</si>
  <si>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</si>
  <si>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</si>
  <si>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</si>
  <si>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</si>
  <si>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</si>
  <si>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</si>
  <si>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</si>
  <si>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</si>
  <si>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</si>
  <si>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</si>
  <si>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</si>
  <si>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</si>
  <si>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</si>
  <si>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</si>
  <si>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</si>
  <si>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</si>
  <si>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</si>
  <si>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</si>
  <si>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</si>
  <si>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</si>
  <si>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</si>
  <si>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</si>
  <si>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</si>
  <si>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</si>
  <si>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</si>
  <si>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</si>
  <si>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</si>
  <si>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</si>
  <si>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</si>
  <si>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</si>
  <si>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</si>
  <si>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</si>
  <si>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</si>
  <si>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</si>
  <si>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</si>
  <si>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</si>
  <si>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</si>
  <si>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</si>
  <si>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</si>
  <si>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</si>
  <si>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</si>
  <si>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</si>
  <si>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</si>
  <si>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</si>
  <si>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</si>
  <si>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</si>
  <si>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</si>
  <si>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</si>
  <si>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</si>
  <si>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</si>
  <si>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</si>
  <si>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</si>
  <si>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</si>
  <si>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</si>
  <si>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</si>
  <si>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</si>
  <si>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</si>
  <si>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</si>
  <si>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</si>
  <si>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</si>
  <si>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</si>
  <si>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</si>
  <si>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</si>
  <si>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</si>
  <si>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</si>
  <si>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</si>
  <si>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</si>
  <si>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</si>
  <si>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</si>
  <si>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Monique kammers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</si>
  <si>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</si>
  <si>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</si>
  <si>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</si>
  <si>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</si>
  <si>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</si>
  <si>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</si>
  <si>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</si>
  <si>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</si>
  <si>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</si>
  <si>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</si>
  <si>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</si>
  <si>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</si>
  <si>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</si>
  <si>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</si>
  <si>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</si>
  <si>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</si>
  <si>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</si>
  <si>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</si>
  <si>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</si>
  <si>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</si>
  <si>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</si>
  <si>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</si>
  <si>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</si>
  <si>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</si>
  <si>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</si>
  <si>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</si>
  <si>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</si>
  <si>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</si>
  <si>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</si>
  <si>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</si>
  <si>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</si>
  <si>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</si>
  <si>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</si>
  <si>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</si>
  <si>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</si>
  <si>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</si>
  <si>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</si>
  <si>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</si>
  <si>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</si>
  <si>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</si>
  <si>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</si>
  <si>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</si>
  <si>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</si>
  <si>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</si>
  <si>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</si>
  <si>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</si>
  <si>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</si>
  <si>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</si>
  <si>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</si>
  <si>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</si>
  <si>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</si>
  <si>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</si>
  <si>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</si>
  <si>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</si>
  <si>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</si>
  <si>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</si>
  <si>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</si>
  <si>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</si>
  <si>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</si>
  <si>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</si>
  <si>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</si>
  <si>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</si>
  <si>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</si>
  <si>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</si>
  <si>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</si>
  <si>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</si>
  <si>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</si>
  <si>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</si>
  <si>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</si>
  <si>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</si>
  <si>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</si>
  <si>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</si>
  <si>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</si>
  <si>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</si>
  <si>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</si>
  <si>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</si>
  <si>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</si>
  <si>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</si>
  <si>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</si>
  <si>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</si>
  <si>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</si>
  <si>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</si>
  <si>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</si>
  <si>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</si>
  <si>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</si>
  <si>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0</t>
  </si>
  <si>
    <t>+1</t>
  </si>
  <si>
    <t>-1</t>
  </si>
  <si>
    <t>-2</t>
  </si>
  <si>
    <t>+2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</si>
  <si>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</si>
  <si>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</si>
  <si>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</si>
  <si>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</si>
  <si>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</si>
  <si>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</si>
  <si>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</si>
  <si>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</si>
  <si>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</si>
  <si>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</si>
  <si>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-4</t>
  </si>
  <si>
    <t>+3</t>
  </si>
  <si>
    <t>-3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</si>
  <si>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</si>
  <si>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</si>
  <si>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</si>
  <si>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</si>
  <si>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</si>
  <si>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</si>
  <si>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</si>
  <si>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</si>
  <si>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</si>
  <si>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</si>
  <si>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</si>
  <si>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</si>
  <si>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</si>
  <si>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</si>
  <si>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</si>
  <si>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</si>
  <si>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</si>
  <si>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</si>
  <si>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</si>
  <si>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</si>
  <si>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</si>
  <si>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</si>
  <si>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</si>
  <si>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</si>
  <si>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</si>
  <si>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</si>
  <si>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</si>
  <si>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</si>
  <si>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</si>
  <si>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</si>
  <si>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</si>
  <si>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</si>
  <si>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</si>
  <si>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</si>
  <si>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</si>
  <si>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</si>
  <si>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</si>
  <si>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Wereldkampioenschappen Tijdrit (WK)</t>
  </si>
  <si>
    <t>Wereldkampioenschappen Wegwedstrijd (WK)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</si>
  <si>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</si>
  <si>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</si>
  <si>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</si>
  <si>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</si>
  <si>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</si>
  <si>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</si>
  <si>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</si>
  <si>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</si>
  <si>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</si>
  <si>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</si>
  <si>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</si>
  <si>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</si>
  <si>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</si>
  <si>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</si>
  <si>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</si>
  <si>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</si>
  <si>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</si>
  <si>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</si>
  <si>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</si>
  <si>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</si>
  <si>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</si>
  <si>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</si>
  <si>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</si>
  <si>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</si>
  <si>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</si>
  <si>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</si>
  <si>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</si>
  <si>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</si>
  <si>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</si>
  <si>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</si>
  <si>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</si>
  <si>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</si>
  <si>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</si>
  <si>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KRISTENSEN Mads Østergaard</t>
  </si>
  <si>
    <t>MÜLLER Tobias</t>
  </si>
  <si>
    <t>FAURE PROST Alexy</t>
  </si>
  <si>
    <t>PATERSKI Maciej</t>
  </si>
  <si>
    <t>1x1e, 1x3e, 1x4e, 2x5e, 1x9e</t>
  </si>
  <si>
    <t>Ronde van Polen Talent/Specialist</t>
  </si>
  <si>
    <t>1x4e, 2x9e</t>
  </si>
  <si>
    <t>Week 29</t>
  </si>
  <si>
    <t>Week 30</t>
  </si>
  <si>
    <t>131 La Polynormande (1.1)</t>
  </si>
  <si>
    <t>Week 31</t>
  </si>
  <si>
    <t>132 Memorial Jef Scherens (1.1)</t>
  </si>
  <si>
    <t>133 Druivenkoers Overijse (1.1)</t>
  </si>
  <si>
    <t>134 Egmont Cycling Race (1.1)</t>
  </si>
  <si>
    <t>135 Volta a Portugal (2.1)</t>
  </si>
  <si>
    <t>136 Tour du Limousin (2.1)</t>
  </si>
  <si>
    <t>137 Tour of Denmark (2.Pro)</t>
  </si>
  <si>
    <t>138 Vuelta a Burgos (2.Pro)</t>
  </si>
  <si>
    <t>139 Arctic Race of Norway (2.Pro)</t>
  </si>
  <si>
    <t>31 (12)</t>
  </si>
  <si>
    <t>32 (13)</t>
  </si>
  <si>
    <t>Week 32</t>
  </si>
  <si>
    <t>141 Tour Poitou-Charentes (2.1)</t>
  </si>
  <si>
    <t>142 Deutschland Tour (2.Pro)</t>
  </si>
  <si>
    <t>3e etappe A</t>
  </si>
  <si>
    <t>3e etappe B</t>
  </si>
  <si>
    <t>143 Tour de l'Avenir (2.Pro)</t>
  </si>
  <si>
    <t>144 Renewi Benelux Tour (2.WT)</t>
  </si>
  <si>
    <t>7e etappe A</t>
  </si>
  <si>
    <t>7e etappe B</t>
  </si>
  <si>
    <t>Week 33</t>
  </si>
  <si>
    <t>145 Tour of Iran (2.1)</t>
  </si>
  <si>
    <t>146 Maryland Cycling Classic (1.Pro)</t>
  </si>
  <si>
    <t>147 Bretagne Classic (1.WT)</t>
  </si>
  <si>
    <t>Week 34</t>
  </si>
  <si>
    <t>Week 35</t>
  </si>
  <si>
    <t>Vuelta a Espana (Grote Ronde)</t>
  </si>
  <si>
    <t>4-6-3</t>
  </si>
  <si>
    <t>428-415-374</t>
  </si>
  <si>
    <t>8-9-7</t>
  </si>
  <si>
    <t>436-424-381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</si>
  <si>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</si>
  <si>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</si>
  <si>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</si>
  <si>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</si>
  <si>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</si>
  <si>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</si>
  <si>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</si>
  <si>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140 Bemer Cyclassics Hamburg (1.WT)</t>
  </si>
  <si>
    <t>DELETTRE Alexandre</t>
  </si>
  <si>
    <t>BOUTS Jordy</t>
  </si>
  <si>
    <t>DIAS Daniel</t>
  </si>
  <si>
    <t>NARCISO Diogo</t>
  </si>
  <si>
    <t>LINAREZ Leangel Rubén</t>
  </si>
  <si>
    <t>MATÉ Luis Ángel</t>
  </si>
  <si>
    <t>MENDONÇA Luís</t>
  </si>
  <si>
    <t>GARCÍA Pablo</t>
  </si>
  <si>
    <t>MACEDO João</t>
  </si>
  <si>
    <t>NYCH Artem</t>
  </si>
  <si>
    <t>COBO Iván</t>
  </si>
  <si>
    <t>FONTE César</t>
  </si>
  <si>
    <t>CARVALHO Antonio</t>
  </si>
  <si>
    <t>BUSTAMANTE Adrián</t>
  </si>
  <si>
    <t>ITURRIA Mikel</t>
  </si>
  <si>
    <t>GUARDEÑO Jaume</t>
  </si>
  <si>
    <t>GUAVITA Cesar David</t>
  </si>
  <si>
    <t>PIETROBON Andrea</t>
  </si>
  <si>
    <t>MAGNIER Paul</t>
  </si>
  <si>
    <t>JOSEPH Thomas</t>
  </si>
  <si>
    <t>KRUL Wessel</t>
  </si>
  <si>
    <t>AASKOV PALLESEN Jeppe</t>
  </si>
  <si>
    <t>ANDERSEN Kasper</t>
  </si>
  <si>
    <t>KLARIS Magnus Bak</t>
  </si>
  <si>
    <t>SVARRE Tobias</t>
  </si>
  <si>
    <t>BAK Simon</t>
  </si>
  <si>
    <t>HOBBS Noah</t>
  </si>
  <si>
    <t>BRUSTENGA Marc</t>
  </si>
  <si>
    <t>BOWER Lewis</t>
  </si>
  <si>
    <t>VAN HEMELEN Vincent</t>
  </si>
  <si>
    <t>GRUEL Thibaud</t>
  </si>
  <si>
    <t>RAVNØY Johan</t>
  </si>
  <si>
    <t>MARIS Elias</t>
  </si>
  <si>
    <t>Hamburg</t>
  </si>
  <si>
    <t>1x1e, 1x2e, 1x8e, 1x9e</t>
  </si>
  <si>
    <r>
      <t>Cyclassics Hamburg Talent/</t>
    </r>
    <r>
      <rPr>
        <sz val="10"/>
        <color rgb="FFFF0000"/>
        <rFont val="Arial"/>
        <family val="2"/>
      </rPr>
      <t>Specialist</t>
    </r>
  </si>
  <si>
    <t>Polynormande</t>
  </si>
  <si>
    <t>J Scherens</t>
  </si>
  <si>
    <t>Druivenkoers</t>
  </si>
  <si>
    <t>Egmont</t>
  </si>
  <si>
    <t>De l'Ain</t>
  </si>
  <si>
    <t>Portugal</t>
  </si>
  <si>
    <t>Limousin</t>
  </si>
  <si>
    <t>Denmark</t>
  </si>
  <si>
    <t>Burgos</t>
  </si>
  <si>
    <t>Arctic Race</t>
  </si>
  <si>
    <t>33 (14)</t>
  </si>
  <si>
    <t>34 (15)</t>
  </si>
  <si>
    <t>35 (16)</t>
  </si>
  <si>
    <t>36 (17)</t>
  </si>
  <si>
    <t>437-425-382</t>
  </si>
  <si>
    <t>438-428-382</t>
  </si>
  <si>
    <t>439-429-383</t>
  </si>
  <si>
    <t>440-430-384</t>
  </si>
  <si>
    <t>6-5-2</t>
  </si>
  <si>
    <t>446-435-386</t>
  </si>
  <si>
    <t>37 (18)</t>
  </si>
  <si>
    <t>38 (19)</t>
  </si>
  <si>
    <t>39 (20)</t>
  </si>
  <si>
    <t>40 (21)</t>
  </si>
  <si>
    <t>41 (22)</t>
  </si>
  <si>
    <t>42 (23)</t>
  </si>
  <si>
    <t>6-4-8</t>
  </si>
  <si>
    <t>5-5-9</t>
  </si>
  <si>
    <t>451-440-395</t>
  </si>
  <si>
    <t>457-446-401</t>
  </si>
  <si>
    <t>463-450-409</t>
  </si>
  <si>
    <t>469-454-417</t>
  </si>
  <si>
    <t>470-455-418</t>
  </si>
  <si>
    <t>VILLA Giacomo</t>
  </si>
  <si>
    <t>THIERRY Pierre</t>
  </si>
  <si>
    <t>POMORSKI Michał</t>
  </si>
  <si>
    <t>BETTENDORFF Loïc</t>
  </si>
  <si>
    <t>PICKRELL Riley</t>
  </si>
  <si>
    <t>FRATCZAK Radoslaw</t>
  </si>
  <si>
    <t>TENE Rotem</t>
  </si>
  <si>
    <t>VAN MECHELEN Vlad</t>
  </si>
  <si>
    <t>BÉVORT Carl-Frederik</t>
  </si>
  <si>
    <t>DALBY Simon</t>
  </si>
  <si>
    <t>CHRISTEN Fabio</t>
  </si>
  <si>
    <t>RONDEL Mathys</t>
  </si>
  <si>
    <t>HUENS Axel</t>
  </si>
  <si>
    <t>TENDON Arnaud</t>
  </si>
  <si>
    <t>CHRISTEN Jan</t>
  </si>
  <si>
    <t>RAISBERG Nadav</t>
  </si>
  <si>
    <t>PESCADOR Diego </t>
  </si>
  <si>
    <t>AZPARREN Enekoitz</t>
  </si>
  <si>
    <t>GOLLIKER Joshua</t>
  </si>
  <si>
    <t>RIVI Samuele</t>
  </si>
  <si>
    <t>LE NY Jean-Louis</t>
  </si>
  <si>
    <t>STORK Florian</t>
  </si>
  <si>
    <t>JOHN Vincent</t>
  </si>
  <si>
    <t>DORN Vinzent</t>
  </si>
  <si>
    <t>Poitou Char.</t>
  </si>
  <si>
    <t>Deutschland</t>
  </si>
  <si>
    <t>l'Avenir</t>
  </si>
  <si>
    <t>BURATTI Nicolò</t>
  </si>
  <si>
    <t>DE POOTER Dries</t>
  </si>
  <si>
    <t>+8</t>
  </si>
  <si>
    <t>UCI punten per 28/08</t>
  </si>
  <si>
    <t>43 (24)</t>
  </si>
  <si>
    <t>7-5-6</t>
  </si>
  <si>
    <t>6-7-6</t>
  </si>
  <si>
    <t>Benelux Tour</t>
  </si>
  <si>
    <t>Benelux Tour Talent</t>
  </si>
  <si>
    <t>7-6-7</t>
  </si>
  <si>
    <t>477-461-425</t>
  </si>
  <si>
    <t>484-466-431</t>
  </si>
  <si>
    <t>490-473-437</t>
  </si>
  <si>
    <t>496-479-443</t>
  </si>
  <si>
    <t>44 (1)</t>
  </si>
  <si>
    <t>STRAVERS Jarri</t>
  </si>
  <si>
    <t>KOLTUNOV Vladimir</t>
  </si>
  <si>
    <t>BUIJK Bart</t>
  </si>
  <si>
    <t>MARUKHIN Daniil</t>
  </si>
  <si>
    <t>MENDES José</t>
  </si>
  <si>
    <t>REMKHI Rudolf</t>
  </si>
  <si>
    <t>IDERBOLD Bold</t>
  </si>
  <si>
    <t>MANCEBO Francisco</t>
  </si>
  <si>
    <t>WEHBI Abdullah</t>
  </si>
  <si>
    <t>SHEEHAN Riley</t>
  </si>
  <si>
    <t>FRAYRE Eder</t>
  </si>
  <si>
    <t>Algemeen Klassement na Bretagne Classic (1.WT)</t>
  </si>
  <si>
    <t>Uitslag Bretagne Classic (1.WT)</t>
  </si>
  <si>
    <t>+4</t>
  </si>
  <si>
    <t>Iran</t>
  </si>
  <si>
    <t>Maryland</t>
  </si>
  <si>
    <t>148 Tour of Britain (2.Pro)</t>
  </si>
  <si>
    <t>149 GP de Fourmies (1.Pro)</t>
  </si>
  <si>
    <t>150 GP Cycliste Quebec (1.WT)</t>
  </si>
  <si>
    <t>151 GP Cycliste Montreal (1.WT)</t>
  </si>
  <si>
    <t>152 GP de Wallonie (1.Pro)</t>
  </si>
  <si>
    <t>153 Giro della Toscana (1.1)</t>
  </si>
  <si>
    <t>154 Coppa Sabatini (1.Pro)</t>
  </si>
  <si>
    <t>155 Kampioenschap van Vlaanderen (1.1)</t>
  </si>
  <si>
    <t>156 Primus Classic (1.Pro)</t>
  </si>
  <si>
    <t>157 Memorial Marco Pantani (1.1)</t>
  </si>
  <si>
    <t>158 Gooikse Pijl (1.1)</t>
  </si>
  <si>
    <t>159 GP d'Isbergues (1.1)</t>
  </si>
  <si>
    <t>160 Trofeo Matteotti (1.1)</t>
  </si>
  <si>
    <t>161 Okolo Slovenska (2.1)</t>
  </si>
  <si>
    <t>162 Tour of Taihu Lake (2.1)</t>
  </si>
  <si>
    <t>8-2-2</t>
  </si>
  <si>
    <t>504-481-445</t>
  </si>
  <si>
    <t>505-482-446</t>
  </si>
  <si>
    <t>506-483-447</t>
  </si>
  <si>
    <t>UCI punten per 04/09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</si>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</sst>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  <font>
      <sz val="8"/>
      <color theme="9"/>
      <name val="Arial"/>
      <family val="2"/>
    </font>
    <font>
      <u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6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142" fillId="0" borderId="0" xfId="0" applyFont="1"/>
    <xf numFmtId="0" fontId="143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43" fillId="0" borderId="0" xfId="0" applyFont="1" applyAlignment="1" applyProtection="1">
      <alignment horizontal="left"/>
      <protection locked="0"/>
    </xf>
    <xf numFmtId="0" fontId="99" fillId="0" borderId="0" xfId="0" applyFont="1" applyAlignment="1" applyProtection="1">
      <alignment horizontal="left"/>
      <protection locked="0"/>
    </xf>
    <xf numFmtId="0" fontId="22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left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 applyProtection="1">
      <alignment horizontal="left"/>
      <protection locked="0"/>
    </xf>
    <xf numFmtId="0" fontId="22" fillId="0" borderId="0" xfId="0" applyNumberFormat="1" applyFont="1"/>
    <xf numFmtId="0" fontId="0" fillId="0" borderId="0" xfId="0" applyFont="1"/>
    <xf numFmtId="4" fontId="21" fillId="0" borderId="0" xfId="0" applyNumberFormat="1" applyFont="1" applyBorder="1" applyAlignment="1">
      <alignment horizontal="center"/>
    </xf>
    <xf numFmtId="0" fontId="22" fillId="0" borderId="0" xfId="0" applyFont="1" applyBorder="1"/>
    <xf numFmtId="1" fontId="21" fillId="0" borderId="0" xfId="0" applyNumberFormat="1" applyFont="1" applyBorder="1" applyAlignment="1">
      <alignment horizontal="center"/>
    </xf>
    <xf numFmtId="0" fontId="1" fillId="0" borderId="0" xfId="0" applyFont="1"/>
    <xf numFmtId="0" fontId="45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4" fillId="0" borderId="0" xfId="0" applyNumberFormat="1" applyFont="1" applyAlignment="1">
      <alignment horizontal="center"/>
    </xf>
    <xf numFmtId="0" fontId="74" fillId="0" borderId="0" xfId="0" applyNumberFormat="1" applyFont="1" applyAlignment="1">
      <alignment horizontal="center"/>
    </xf>
    <xf numFmtId="0" fontId="22" fillId="0" borderId="0" xfId="0" applyNumberFormat="1" applyFont="1" applyAlignment="1">
      <alignment horizontal="center"/>
    </xf>
    <xf numFmtId="0" fontId="98" fillId="3" borderId="0" xfId="0" applyFont="1" applyFill="1" applyAlignment="1">
      <alignment horizontal="center"/>
    </xf>
    <xf numFmtId="0" fontId="144" fillId="0" borderId="0" xfId="0" applyFont="1" applyAlignment="1">
      <alignment horizontal="center"/>
    </xf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1337" Type="http://schemas.openxmlformats.org/officeDocument/2006/relationships/hyperlink" Target="https://www.procyclingstats.com/rider/lewis-bowe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carlos-rodriguez-cano" TargetMode="External"/><Relationship Id="rId1359" Type="http://schemas.openxmlformats.org/officeDocument/2006/relationships/hyperlink" Target="https://www.procyclingstats.com/rider/enekoitz-azparren-irurzun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olav-kooij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350" Type="http://schemas.openxmlformats.org/officeDocument/2006/relationships/hyperlink" Target="https://www.procyclingstats.com/rider/carl-frederik-bevort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hyperlink" Target="https://www.procyclingstats.com/rider/alexandre-delettre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1372" Type="http://schemas.openxmlformats.org/officeDocument/2006/relationships/hyperlink" Target="https://www.procyclingstats.com/rider/bart-buijk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1321" Type="http://schemas.openxmlformats.org/officeDocument/2006/relationships/hyperlink" Target="https://www.procyclingstats.com/rider/adrian-bustamante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guillaume-martin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343" Type="http://schemas.openxmlformats.org/officeDocument/2006/relationships/hyperlink" Target="https://www.procyclingstats.com/rider/pierre-thierry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august-jensen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365" Type="http://schemas.openxmlformats.org/officeDocument/2006/relationships/hyperlink" Target="https://www.procyclingstats.com/rider/vinzent-dorn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1314" Type="http://schemas.openxmlformats.org/officeDocument/2006/relationships/hyperlink" Target="https://www.procyclingstats.com/rider/luis-mendonca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ben-o-connor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1336" Type="http://schemas.openxmlformats.org/officeDocument/2006/relationships/hyperlink" Target="https://www.procyclingstats.com/rider/marc-brustenga-masague" TargetMode="External"/><Relationship Id="rId42" Type="http://schemas.openxmlformats.org/officeDocument/2006/relationships/hyperlink" Target="https://www.procyclingstats.com/rider/dylan-teuns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1358" Type="http://schemas.openxmlformats.org/officeDocument/2006/relationships/hyperlink" Target="https://www.procyclingstats.com/rider/diego-pescador" TargetMode="External"/><Relationship Id="rId64" Type="http://schemas.openxmlformats.org/officeDocument/2006/relationships/hyperlink" Target="https://www.procyclingstats.com/rider/quinten-hermans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80" Type="http://schemas.openxmlformats.org/officeDocument/2006/relationships/hyperlink" Target="https://www.procyclingstats.com/rider/oscar-riesebeek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andreas-leknessund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1307" Type="http://schemas.openxmlformats.org/officeDocument/2006/relationships/hyperlink" Target="https://www.procyclingstats.com/rider/ilan-van-wilder" TargetMode="External"/><Relationship Id="rId13" Type="http://schemas.openxmlformats.org/officeDocument/2006/relationships/hyperlink" Target="https://www.procyclingstats.com/rider/enric-mas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371" Type="http://schemas.openxmlformats.org/officeDocument/2006/relationships/hyperlink" Target="https://www.procyclingstats.com/rider/vladimir-koltunov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906" Type="http://schemas.openxmlformats.org/officeDocument/2006/relationships/hyperlink" Target="https://www.procyclingstats.com/rider/fredrik-dversnes" TargetMode="External"/><Relationship Id="rId1329" Type="http://schemas.openxmlformats.org/officeDocument/2006/relationships/hyperlink" Target="https://www.procyclingstats.com/rider/wessel-krul" TargetMode="External"/><Relationship Id="rId35" Type="http://schemas.openxmlformats.org/officeDocument/2006/relationships/hyperlink" Target="https://www.procyclingstats.com/rider/nairo-quintana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nicolo-parisini" TargetMode="External"/><Relationship Id="rId1320" Type="http://schemas.openxmlformats.org/officeDocument/2006/relationships/hyperlink" Target="https://www.procyclingstats.com/rider/antonio-carvalho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david-gaudu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331" Type="http://schemas.openxmlformats.org/officeDocument/2006/relationships/hyperlink" Target="https://www.procyclingstats.com/rider/kasper-andersen1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simon-yates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1342" Type="http://schemas.openxmlformats.org/officeDocument/2006/relationships/hyperlink" Target="https://www.procyclingstats.com/rider/giacomo-villa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giulio-cicco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353" Type="http://schemas.openxmlformats.org/officeDocument/2006/relationships/hyperlink" Target="https://www.procyclingstats.com/rider/mathys-rondel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jon-agirre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1364" Type="http://schemas.openxmlformats.org/officeDocument/2006/relationships/hyperlink" Target="https://www.procyclingstats.com/rider/vincent-john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1375" Type="http://schemas.openxmlformats.org/officeDocument/2006/relationships/hyperlink" Target="https://www.procyclingstats.com/rider/rudolf-remkhi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juan-ayuso-pesquera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313" Type="http://schemas.openxmlformats.org/officeDocument/2006/relationships/hyperlink" Target="https://www.procyclingstats.com/rider/luis-angel-mate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1324" Type="http://schemas.openxmlformats.org/officeDocument/2006/relationships/hyperlink" Target="https://www.procyclingstats.com/rider/jaume-guardeno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geraint-thomas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35" Type="http://schemas.openxmlformats.org/officeDocument/2006/relationships/hyperlink" Target="https://www.procyclingstats.com/rider/noah-hobb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mattias-skjelmose-jense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1346" Type="http://schemas.openxmlformats.org/officeDocument/2006/relationships/hyperlink" Target="https://www.procyclingstats.com/rider/riley-pickrell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1357" Type="http://schemas.openxmlformats.org/officeDocument/2006/relationships/hyperlink" Target="https://www.procyclingstats.com/rider/nadav-raisberg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neilson-powles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1368" Type="http://schemas.openxmlformats.org/officeDocument/2006/relationships/hyperlink" Target="https://www.procyclingstats.com/rider/nicolo-buratti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thibaut-pinot" TargetMode="External"/><Relationship Id="rId1379" Type="http://schemas.openxmlformats.org/officeDocument/2006/relationships/hyperlink" Target="https://www.procyclingstats.com/rider/riley-sheehan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ben-healy" TargetMode="External"/><Relationship Id="rId1306" Type="http://schemas.openxmlformats.org/officeDocument/2006/relationships/hyperlink" Target="https://www.procyclingstats.com/rider/maciej-patersk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1317" Type="http://schemas.openxmlformats.org/officeDocument/2006/relationships/hyperlink" Target="https://www.procyclingstats.com/rider/artem-nych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1370" Type="http://schemas.openxmlformats.org/officeDocument/2006/relationships/hyperlink" Target="https://www.procyclingstats.com/rider/jarri-stravers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1328" Type="http://schemas.openxmlformats.org/officeDocument/2006/relationships/hyperlink" Target="https://www.procyclingstats.com/rider/thomas-joseph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381" Type="http://schemas.openxmlformats.org/officeDocument/2006/relationships/hyperlink" Target="https://www.procyclingstats.com/rider/stefan-kung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1339" Type="http://schemas.openxmlformats.org/officeDocument/2006/relationships/hyperlink" Target="https://www.procyclingstats.com/rider/thibaud-gruel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arnaud-de-lie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30" Type="http://schemas.openxmlformats.org/officeDocument/2006/relationships/hyperlink" Target="https://www.procyclingstats.com/rider/jeppe-aaskov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valentin-madoua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1341" Type="http://schemas.openxmlformats.org/officeDocument/2006/relationships/hyperlink" Target="https://www.procyclingstats.com/rider/elias-maris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marc-hirschi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1352" Type="http://schemas.openxmlformats.org/officeDocument/2006/relationships/hyperlink" Target="https://www.procyclingstats.com/rider/fabio-christen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mason-hollyman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1363" Type="http://schemas.openxmlformats.org/officeDocument/2006/relationships/hyperlink" Target="https://www.procyclingstats.com/rider/florian-stork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1374" Type="http://schemas.openxmlformats.org/officeDocument/2006/relationships/hyperlink" Target="https://www.procyclingstats.com/rider/jose-mende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xabier-berasategi-garmendia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1312" Type="http://schemas.openxmlformats.org/officeDocument/2006/relationships/hyperlink" Target="https://www.procyclingstats.com/rider/leangel-linarez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323" Type="http://schemas.openxmlformats.org/officeDocument/2006/relationships/hyperlink" Target="https://www.procyclingstats.com/rider/helder-goncalves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atej-mohoric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1334" Type="http://schemas.openxmlformats.org/officeDocument/2006/relationships/hyperlink" Target="https://www.procyclingstats.com/rider/simon-bak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tiesj-benoot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345" Type="http://schemas.openxmlformats.org/officeDocument/2006/relationships/hyperlink" Target="https://www.procyclingstats.com/rider/loic-bettendorf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tao-geoghegan-hart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356" Type="http://schemas.openxmlformats.org/officeDocument/2006/relationships/hyperlink" Target="https://www.procyclingstats.com/rider/jan-christen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1367" Type="http://schemas.openxmlformats.org/officeDocument/2006/relationships/hyperlink" Target="https://www.procyclingstats.com/rider/yves-lampaert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santiago-buitrago-sanchez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1378" Type="http://schemas.openxmlformats.org/officeDocument/2006/relationships/hyperlink" Target="https://www.procyclingstats.com/rider/abdullah-wehbi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alexy-faure-prost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felix-gall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1316" Type="http://schemas.openxmlformats.org/officeDocument/2006/relationships/hyperlink" Target="https://www.procyclingstats.com/rider/joao-macedo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327" Type="http://schemas.openxmlformats.org/officeDocument/2006/relationships/hyperlink" Target="https://www.procyclingstats.com/rider/paul-magnier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380" Type="http://schemas.openxmlformats.org/officeDocument/2006/relationships/hyperlink" Target="https://www.procyclingstats.com/rider/eder-frayre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1338" Type="http://schemas.openxmlformats.org/officeDocument/2006/relationships/hyperlink" Target="https://www.procyclingstats.com/rider/vincent-van-hemelen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1349" Type="http://schemas.openxmlformats.org/officeDocument/2006/relationships/hyperlink" Target="https://www.procyclingstats.com/rider/vlad-van-mechelen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jai-hindley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mikel-landa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1340" Type="http://schemas.openxmlformats.org/officeDocument/2006/relationships/hyperlink" Target="https://www.procyclingstats.com/rider/johan-ravnoy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damiano-carus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1351" Type="http://schemas.openxmlformats.org/officeDocument/2006/relationships/hyperlink" Target="https://www.procyclingstats.com/rider/simon-dalby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tijmen-graat" TargetMode="External"/><Relationship Id="rId1309" Type="http://schemas.openxmlformats.org/officeDocument/2006/relationships/hyperlink" Target="https://www.procyclingstats.com/rider/jordy-bout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1362" Type="http://schemas.openxmlformats.org/officeDocument/2006/relationships/hyperlink" Target="https://www.procyclingstats.com/rider/jean-louis-le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373" Type="http://schemas.openxmlformats.org/officeDocument/2006/relationships/hyperlink" Target="https://www.procyclingstats.com/rider/daniil-marukhi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afonso-eulalio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311" Type="http://schemas.openxmlformats.org/officeDocument/2006/relationships/hyperlink" Target="https://www.procyclingstats.com/rider/diogo-narciso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1322" Type="http://schemas.openxmlformats.org/officeDocument/2006/relationships/hyperlink" Target="https://www.procyclingstats.com/rider/mikel-iturria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ichael-matthew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33" Type="http://schemas.openxmlformats.org/officeDocument/2006/relationships/hyperlink" Target="https://www.procyclingstats.com/rider/tobias-svarre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filippo-ganna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1344" Type="http://schemas.openxmlformats.org/officeDocument/2006/relationships/hyperlink" Target="https://www.procyclingstats.com/rider/michal-pomorski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michael-woods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355" Type="http://schemas.openxmlformats.org/officeDocument/2006/relationships/hyperlink" Target="https://www.procyclingstats.com/rider/arnaud-tendon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pablo-castrillo-zapater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366" Type="http://schemas.openxmlformats.org/officeDocument/2006/relationships/hyperlink" Target="https://www.procyclingstats.com/rider/dylan-groenewegen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1377" Type="http://schemas.openxmlformats.org/officeDocument/2006/relationships/hyperlink" Target="https://www.procyclingstats.com/rider/francisco-mancebo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einer-augusto-rubio-reyes" TargetMode="External"/><Relationship Id="rId1304" Type="http://schemas.openxmlformats.org/officeDocument/2006/relationships/hyperlink" Target="https://www.procyclingstats.com/rider/tobias-muller1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315" Type="http://schemas.openxmlformats.org/officeDocument/2006/relationships/hyperlink" Target="https://www.procyclingstats.com/rider/pablo-garcia-frances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1326" Type="http://schemas.openxmlformats.org/officeDocument/2006/relationships/hyperlink" Target="https://www.procyclingstats.com/rider/andrea-pietrobon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348" Type="http://schemas.openxmlformats.org/officeDocument/2006/relationships/hyperlink" Target="https://www.procyclingstats.com/rider/rotem-tene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thomas-pidcock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adam-toupalik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1361" Type="http://schemas.openxmlformats.org/officeDocument/2006/relationships/hyperlink" Target="https://www.procyclingstats.com/rider/samuele-rivi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1319" Type="http://schemas.openxmlformats.org/officeDocument/2006/relationships/hyperlink" Target="https://www.procyclingstats.com/rider/cesar-fonte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383" Type="http://schemas.openxmlformats.org/officeDocument/2006/relationships/printerSettings" Target="../printerSettings/printerSettings1.bin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1310" Type="http://schemas.openxmlformats.org/officeDocument/2006/relationships/hyperlink" Target="https://www.procyclingstats.com/rider/daniel-dias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adam-yat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1332" Type="http://schemas.openxmlformats.org/officeDocument/2006/relationships/hyperlink" Target="https://www.procyclingstats.com/rider/magnus-bak-klaris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matteo-jorgenson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1354" Type="http://schemas.openxmlformats.org/officeDocument/2006/relationships/hyperlink" Target="https://www.procyclingstats.com/rider/axel-huens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1376" Type="http://schemas.openxmlformats.org/officeDocument/2006/relationships/hyperlink" Target="https://www.procyclingstats.com/rider/bold-iderbold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mads-ostergaard-kristensen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325" Type="http://schemas.openxmlformats.org/officeDocument/2006/relationships/hyperlink" Target="https://www.procyclingstats.com/rider/cesar-david-guavita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1347" Type="http://schemas.openxmlformats.org/officeDocument/2006/relationships/hyperlink" Target="https://www.procyclingstats.com/rider/radoslaw-fratczak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brandon-mcnulty" TargetMode="External"/><Relationship Id="rId1369" Type="http://schemas.openxmlformats.org/officeDocument/2006/relationships/hyperlink" Target="https://www.procyclingstats.com/rider/dries-de-pooter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806" Type="http://schemas.openxmlformats.org/officeDocument/2006/relationships/hyperlink" Target="https://www.procyclingstats.com/rider/clement-russo" TargetMode="External"/><Relationship Id="rId291" Type="http://schemas.openxmlformats.org/officeDocument/2006/relationships/hyperlink" Target="https://www.procyclingstats.com/rider/roger-adria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derek-gee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360" Type="http://schemas.openxmlformats.org/officeDocument/2006/relationships/hyperlink" Target="https://www.procyclingstats.com/rider/joshua-golliker" TargetMode="External"/><Relationship Id="rId1220" Type="http://schemas.openxmlformats.org/officeDocument/2006/relationships/hyperlink" Target="https://www.procyclingstats.com/rider/marcel-camprubi" TargetMode="External"/><Relationship Id="rId1318" Type="http://schemas.openxmlformats.org/officeDocument/2006/relationships/hyperlink" Target="https://www.procyclingstats.com/rider/ivan-cobo-cayon" TargetMode="External"/><Relationship Id="rId24" Type="http://schemas.openxmlformats.org/officeDocument/2006/relationships/hyperlink" Target="https://www.procyclingstats.com/rider/juan-ayuso-pesquer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382" Type="http://schemas.openxmlformats.org/officeDocument/2006/relationships/hyperlink" Target="https://www.procyclingstats.com/rider/florian-vermeersch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819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5920</v>
      </c>
      <c r="G1" s="129"/>
      <c r="J1"/>
      <c r="K1" s="215" t="s">
        <v>5921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1696</v>
      </c>
      <c r="D2" s="207" t="s">
        <v>1616</v>
      </c>
      <c r="E2" s="27" t="s">
        <v>1996</v>
      </c>
      <c r="F2" s="27"/>
      <c r="G2" s="17" t="s">
        <v>40</v>
      </c>
      <c r="H2" s="265" t="s">
        <v>1695</v>
      </c>
      <c r="J2" s="208"/>
      <c r="K2" s="450" t="s">
        <v>4511</v>
      </c>
      <c r="L2" s="101"/>
      <c r="M2" s="207" t="s">
        <v>1616</v>
      </c>
      <c r="N2" s="27" t="s">
        <v>1996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799</v>
      </c>
      <c r="D3" s="87" t="s">
        <v>1455</v>
      </c>
      <c r="E3" s="337" t="s">
        <v>4055</v>
      </c>
      <c r="G3" s="67">
        <f>$AQ$672</f>
        <v>23937.649999999998</v>
      </c>
      <c r="H3" s="299" t="s">
        <v>5659</v>
      </c>
      <c r="I3" s="219"/>
      <c r="J3" s="331" t="s">
        <v>0</v>
      </c>
      <c r="K3" s="277" t="s">
        <v>2049</v>
      </c>
      <c r="M3" s="288" t="s">
        <v>2396</v>
      </c>
      <c r="N3" s="337" t="s">
        <v>4087</v>
      </c>
      <c r="P3" s="67">
        <f>$AAY$672-15440.75</f>
        <v>405.69999999999891</v>
      </c>
      <c r="Q3" s="50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63" t="s">
        <v>745</v>
      </c>
      <c r="D4" s="87" t="s">
        <v>1423</v>
      </c>
      <c r="E4" s="337" t="s">
        <v>4063</v>
      </c>
      <c r="G4" s="67">
        <f>$FV$672</f>
        <v>23554.349999999995</v>
      </c>
      <c r="H4" s="299" t="s">
        <v>5659</v>
      </c>
      <c r="I4" s="219"/>
      <c r="J4" s="331" t="s">
        <v>2</v>
      </c>
      <c r="K4" s="277" t="s">
        <v>2046</v>
      </c>
      <c r="M4" s="288" t="s">
        <v>2394</v>
      </c>
      <c r="N4" s="337" t="s">
        <v>4094</v>
      </c>
      <c r="P4" s="67">
        <f>$AAG$672-16102.4</f>
        <v>403.50000000000182</v>
      </c>
      <c r="Q4" s="50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8" t="s">
        <v>2343</v>
      </c>
      <c r="D5" s="87" t="s">
        <v>1458</v>
      </c>
      <c r="E5" s="337" t="s">
        <v>4059</v>
      </c>
      <c r="G5" s="67">
        <f>$BR$672</f>
        <v>23329.499999999993</v>
      </c>
      <c r="H5" s="299" t="s">
        <v>5659</v>
      </c>
      <c r="I5" s="28"/>
      <c r="J5" s="331" t="s">
        <v>3</v>
      </c>
      <c r="K5" s="277" t="s">
        <v>3359</v>
      </c>
      <c r="M5" s="287" t="s">
        <v>3207</v>
      </c>
      <c r="N5" s="337" t="s">
        <v>4087</v>
      </c>
      <c r="P5" s="67">
        <f>$AHN$672-13615.6</f>
        <v>393.79999999999382</v>
      </c>
      <c r="Q5" s="50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19" t="s">
        <v>1661</v>
      </c>
      <c r="D6" s="87" t="s">
        <v>1428</v>
      </c>
      <c r="E6" s="337" t="s">
        <v>4057</v>
      </c>
      <c r="G6" s="67">
        <f>$HO$672</f>
        <v>23216.5</v>
      </c>
      <c r="H6" s="299" t="s">
        <v>5675</v>
      </c>
      <c r="I6" s="219"/>
      <c r="J6" s="331" t="s">
        <v>5</v>
      </c>
      <c r="K6" s="63" t="s">
        <v>3360</v>
      </c>
      <c r="M6" s="269" t="s">
        <v>4026</v>
      </c>
      <c r="N6" s="337" t="s">
        <v>4090</v>
      </c>
      <c r="P6" s="67">
        <f>$AHW$672-20639.95</f>
        <v>370.49999999999272</v>
      </c>
      <c r="Q6" s="50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77" t="s">
        <v>782</v>
      </c>
      <c r="D7" s="269" t="s">
        <v>1413</v>
      </c>
      <c r="E7" s="337" t="s">
        <v>4055</v>
      </c>
      <c r="G7" s="67">
        <f>$CJ$672</f>
        <v>23196.299999999988</v>
      </c>
      <c r="H7" s="299" t="s">
        <v>5660</v>
      </c>
      <c r="J7" s="331" t="s">
        <v>7</v>
      </c>
      <c r="K7" s="277" t="s">
        <v>1999</v>
      </c>
      <c r="M7" s="288" t="s">
        <v>1854</v>
      </c>
      <c r="N7" s="337" t="s">
        <v>4077</v>
      </c>
      <c r="P7" s="67">
        <f>$WL$672-13842.9</f>
        <v>355.99999999999636</v>
      </c>
      <c r="Q7" s="50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2344</v>
      </c>
      <c r="D8" s="269" t="s">
        <v>1453</v>
      </c>
      <c r="E8" s="337" t="s">
        <v>4053</v>
      </c>
      <c r="G8" s="67">
        <f>$Y$672</f>
        <v>23188.799999999999</v>
      </c>
      <c r="H8" s="299" t="s">
        <v>5661</v>
      </c>
      <c r="J8" s="331" t="s">
        <v>8</v>
      </c>
      <c r="K8" s="63" t="s">
        <v>3376</v>
      </c>
      <c r="M8" s="269" t="s">
        <v>4043</v>
      </c>
      <c r="N8" s="337" t="s">
        <v>4093</v>
      </c>
      <c r="P8" s="67">
        <f>$ANT$672-17755.7</f>
        <v>342.89999999999782</v>
      </c>
      <c r="Q8" s="50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8" t="s">
        <v>37</v>
      </c>
      <c r="D9" s="87" t="s">
        <v>1415</v>
      </c>
      <c r="E9" s="337" t="s">
        <v>4060</v>
      </c>
      <c r="G9" s="67">
        <f>$DB$672</f>
        <v>23154.599999999991</v>
      </c>
      <c r="H9" s="299" t="s">
        <v>5676</v>
      </c>
      <c r="I9" s="277"/>
      <c r="J9" s="331" t="s">
        <v>10</v>
      </c>
      <c r="K9" s="277" t="s">
        <v>23</v>
      </c>
      <c r="M9" s="288" t="s">
        <v>1442</v>
      </c>
      <c r="N9" s="337" t="s">
        <v>4068</v>
      </c>
      <c r="P9" s="67">
        <f>$KR$672-18559.8</f>
        <v>298.5</v>
      </c>
      <c r="Q9" s="50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277" t="s">
        <v>2004</v>
      </c>
      <c r="D10" s="87" t="s">
        <v>1480</v>
      </c>
      <c r="E10" s="337" t="s">
        <v>4075</v>
      </c>
      <c r="G10" s="67">
        <f>$RY$672</f>
        <v>23069.55</v>
      </c>
      <c r="H10" s="299" t="s">
        <v>5659</v>
      </c>
      <c r="I10" s="219"/>
      <c r="J10" s="331" t="s">
        <v>12</v>
      </c>
      <c r="K10" s="277" t="s">
        <v>2020</v>
      </c>
      <c r="M10" s="288" t="s">
        <v>2395</v>
      </c>
      <c r="N10" s="337" t="s">
        <v>4087</v>
      </c>
      <c r="P10" s="67">
        <f>$AAP$672-18116</f>
        <v>290.70000000000073</v>
      </c>
      <c r="Q10" s="50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778</v>
      </c>
      <c r="D11" s="87" t="s">
        <v>1454</v>
      </c>
      <c r="E11" s="337" t="s">
        <v>4056</v>
      </c>
      <c r="G11" s="67">
        <f>$AH$672</f>
        <v>22964.749999999996</v>
      </c>
      <c r="H11" s="299" t="s">
        <v>5659</v>
      </c>
      <c r="I11" s="219"/>
      <c r="J11" s="331" t="s">
        <v>14</v>
      </c>
      <c r="K11" s="63" t="s">
        <v>25</v>
      </c>
      <c r="M11" s="288" t="s">
        <v>1457</v>
      </c>
      <c r="N11" s="337" t="s">
        <v>4052</v>
      </c>
      <c r="P11" s="67">
        <f>$BI$672-21717.7</f>
        <v>283.09999999999854</v>
      </c>
      <c r="Q11" s="50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63" t="s">
        <v>162</v>
      </c>
      <c r="D12" s="87" t="s">
        <v>1431</v>
      </c>
      <c r="E12" s="337" t="s">
        <v>4065</v>
      </c>
      <c r="G12" s="67">
        <f>$IP$672</f>
        <v>22720.750000000004</v>
      </c>
      <c r="H12" s="299" t="s">
        <v>5659</v>
      </c>
      <c r="J12" s="331" t="s">
        <v>16</v>
      </c>
      <c r="K12" s="63" t="s">
        <v>3362</v>
      </c>
      <c r="M12" s="269" t="s">
        <v>4028</v>
      </c>
      <c r="N12" s="337" t="s">
        <v>4091</v>
      </c>
      <c r="P12" s="67">
        <f>$AIO$672-17794.5</f>
        <v>276.29999999999563</v>
      </c>
      <c r="Q12" s="50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219" t="s">
        <v>1646</v>
      </c>
      <c r="D13" s="87" t="s">
        <v>1422</v>
      </c>
      <c r="E13" s="337" t="s">
        <v>4056</v>
      </c>
      <c r="G13" s="67">
        <f>$FM$672</f>
        <v>22540.350000000002</v>
      </c>
      <c r="H13" s="299" t="s">
        <v>5659</v>
      </c>
      <c r="I13" s="219"/>
      <c r="J13" s="331" t="s">
        <v>18</v>
      </c>
      <c r="K13" s="63" t="s">
        <v>770</v>
      </c>
      <c r="M13" s="288" t="s">
        <v>1465</v>
      </c>
      <c r="N13" s="337" t="s">
        <v>4074</v>
      </c>
      <c r="P13" s="67">
        <f>$MT$672-19625.5</f>
        <v>237</v>
      </c>
      <c r="Q13" s="50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63" t="s">
        <v>732</v>
      </c>
      <c r="D14" s="87" t="s">
        <v>1427</v>
      </c>
      <c r="E14" s="337" t="s">
        <v>4070</v>
      </c>
      <c r="G14" s="67">
        <f>$HF$672</f>
        <v>22458.000000000007</v>
      </c>
      <c r="H14" s="299" t="s">
        <v>5659</v>
      </c>
      <c r="I14" s="28"/>
      <c r="J14" s="331" t="s">
        <v>20</v>
      </c>
      <c r="K14" s="277" t="s">
        <v>13</v>
      </c>
      <c r="M14" s="287" t="s">
        <v>1468</v>
      </c>
      <c r="N14" s="337" t="s">
        <v>4076</v>
      </c>
      <c r="P14" s="67">
        <f>$NU$672-17391.95</f>
        <v>234.50000000000364</v>
      </c>
      <c r="Q14" s="50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2014</v>
      </c>
      <c r="D15" s="87" t="s">
        <v>1482</v>
      </c>
      <c r="E15" s="337" t="s">
        <v>4071</v>
      </c>
      <c r="G15" s="67">
        <f>$SQ$672</f>
        <v>22387.599999999999</v>
      </c>
      <c r="H15" s="299" t="s">
        <v>5660</v>
      </c>
      <c r="J15" s="331" t="s">
        <v>22</v>
      </c>
      <c r="K15" s="63" t="s">
        <v>3378</v>
      </c>
      <c r="M15" s="269" t="s">
        <v>4045</v>
      </c>
      <c r="N15" s="337" t="s">
        <v>4093</v>
      </c>
      <c r="P15" s="67">
        <f>$AOL$672-21818.4</f>
        <v>233.20000000000073</v>
      </c>
      <c r="Q15" s="50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277" t="s">
        <v>9</v>
      </c>
      <c r="D16" s="269" t="s">
        <v>1462</v>
      </c>
      <c r="E16" s="337" t="s">
        <v>4068</v>
      </c>
      <c r="G16" s="67">
        <f>$LS$672</f>
        <v>22296.149999999991</v>
      </c>
      <c r="H16" s="299" t="s">
        <v>5661</v>
      </c>
      <c r="I16" s="277"/>
      <c r="J16" s="331" t="s">
        <v>24</v>
      </c>
      <c r="K16" s="63" t="s">
        <v>3363</v>
      </c>
      <c r="M16" s="269" t="s">
        <v>4029</v>
      </c>
      <c r="N16" s="337" t="s">
        <v>4090</v>
      </c>
      <c r="P16" s="67">
        <f>$AIX$672-18174</f>
        <v>225</v>
      </c>
      <c r="Q16" s="50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154</v>
      </c>
      <c r="D17" s="87" t="s">
        <v>1452</v>
      </c>
      <c r="E17" s="337" t="s">
        <v>4052</v>
      </c>
      <c r="G17" s="67">
        <f>$P$672</f>
        <v>22184.550000000007</v>
      </c>
      <c r="H17" s="299" t="s">
        <v>5660</v>
      </c>
      <c r="I17" s="28"/>
      <c r="J17" s="331" t="s">
        <v>26</v>
      </c>
      <c r="K17" s="63" t="s">
        <v>162</v>
      </c>
      <c r="M17" s="288" t="s">
        <v>1431</v>
      </c>
      <c r="N17" s="337" t="s">
        <v>4065</v>
      </c>
      <c r="P17" s="67">
        <f>$IP$672-22501.15</f>
        <v>219.60000000000218</v>
      </c>
      <c r="Q17" s="50">
        <v>86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63" t="s">
        <v>3206</v>
      </c>
      <c r="D18" s="87" t="s">
        <v>1451</v>
      </c>
      <c r="E18" s="337" t="s">
        <v>4052</v>
      </c>
      <c r="G18" s="67">
        <f>$G$672</f>
        <v>22109.349999999995</v>
      </c>
      <c r="H18" s="299" t="s">
        <v>5661</v>
      </c>
      <c r="I18" s="277"/>
      <c r="J18" s="331" t="s">
        <v>28</v>
      </c>
      <c r="K18" s="63" t="s">
        <v>789</v>
      </c>
      <c r="M18" s="288" t="s">
        <v>1432</v>
      </c>
      <c r="N18" s="337" t="s">
        <v>4062</v>
      </c>
      <c r="P18" s="67">
        <f>$IY$672-19604.6</f>
        <v>218</v>
      </c>
      <c r="Q18" s="50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17</v>
      </c>
      <c r="D19" s="87" t="s">
        <v>1416</v>
      </c>
      <c r="E19" s="337" t="s">
        <v>4061</v>
      </c>
      <c r="G19" s="67">
        <f>$DK$672</f>
        <v>22099.65</v>
      </c>
      <c r="H19" s="299" t="s">
        <v>5659</v>
      </c>
      <c r="J19" s="331" t="s">
        <v>30</v>
      </c>
      <c r="K19" s="63" t="s">
        <v>3364</v>
      </c>
      <c r="M19" s="269" t="s">
        <v>4030</v>
      </c>
      <c r="N19" s="337" t="s">
        <v>4093</v>
      </c>
      <c r="P19" s="67">
        <f>$AJG$672-18033.5</f>
        <v>206.29999999999563</v>
      </c>
      <c r="Q19" s="50">
        <v>84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3378</v>
      </c>
      <c r="D20" s="269" t="s">
        <v>4045</v>
      </c>
      <c r="E20" s="337" t="s">
        <v>4093</v>
      </c>
      <c r="G20" s="67">
        <f>$AOL$672</f>
        <v>22051.600000000002</v>
      </c>
      <c r="H20" s="299" t="s">
        <v>5660</v>
      </c>
      <c r="J20" s="331" t="s">
        <v>32</v>
      </c>
      <c r="K20" s="63" t="s">
        <v>761</v>
      </c>
      <c r="M20" s="288" t="s">
        <v>1421</v>
      </c>
      <c r="N20" s="337" t="s">
        <v>4059</v>
      </c>
      <c r="P20" s="67">
        <f>$FD$672-20333.15</f>
        <v>203.99999999999272</v>
      </c>
      <c r="Q20" s="50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25</v>
      </c>
      <c r="D21" s="87" t="s">
        <v>1457</v>
      </c>
      <c r="E21" s="337" t="s">
        <v>4052</v>
      </c>
      <c r="G21" s="67">
        <f>$BI$672</f>
        <v>22000.799999999999</v>
      </c>
      <c r="H21" s="299" t="s">
        <v>5675</v>
      </c>
      <c r="J21" s="331" t="s">
        <v>34</v>
      </c>
      <c r="K21" s="277" t="s">
        <v>3358</v>
      </c>
      <c r="M21" s="287" t="s">
        <v>2148</v>
      </c>
      <c r="N21" s="337" t="s">
        <v>4089</v>
      </c>
      <c r="P21" s="67">
        <f>$AHE$672-17412</f>
        <v>203.59999999999854</v>
      </c>
      <c r="Q21" s="50">
        <v>82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63" t="s">
        <v>3379</v>
      </c>
      <c r="D22" s="269" t="s">
        <v>4046</v>
      </c>
      <c r="E22" s="337" t="s">
        <v>4090</v>
      </c>
      <c r="G22" s="67">
        <f>$AOU$672</f>
        <v>21912.749999999996</v>
      </c>
      <c r="H22" s="299" t="s">
        <v>5662</v>
      </c>
      <c r="J22" s="331" t="s">
        <v>36</v>
      </c>
      <c r="K22" s="219" t="s">
        <v>1659</v>
      </c>
      <c r="M22" s="288" t="s">
        <v>1466</v>
      </c>
      <c r="N22" s="337" t="s">
        <v>4075</v>
      </c>
      <c r="P22" s="67">
        <f>$NC$672-20513.8</f>
        <v>201.00000000000728</v>
      </c>
      <c r="Q22" s="50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277" t="s">
        <v>2346</v>
      </c>
      <c r="D23" s="87" t="s">
        <v>1459</v>
      </c>
      <c r="E23" s="337" t="s">
        <v>4054</v>
      </c>
      <c r="G23" s="67">
        <f>$CA$672</f>
        <v>21902.35</v>
      </c>
      <c r="H23" s="299" t="s">
        <v>5661</v>
      </c>
      <c r="I23" s="277"/>
      <c r="J23" s="331" t="s">
        <v>38</v>
      </c>
      <c r="K23" s="63" t="s">
        <v>3372</v>
      </c>
      <c r="M23" s="269" t="s">
        <v>4038</v>
      </c>
      <c r="N23" s="337" t="s">
        <v>4088</v>
      </c>
      <c r="P23" s="67">
        <f>$AMA$672-18668</f>
        <v>200.10000000000218</v>
      </c>
      <c r="Q23" s="50">
        <v>80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141</v>
      </c>
      <c r="D24" s="87" t="s">
        <v>1424</v>
      </c>
      <c r="E24" s="337" t="s">
        <v>4059</v>
      </c>
      <c r="G24" s="67">
        <f>$GE$672</f>
        <v>21837.55</v>
      </c>
      <c r="H24" s="299" t="s">
        <v>5661</v>
      </c>
      <c r="I24" s="219"/>
      <c r="J24" s="331" t="s">
        <v>145</v>
      </c>
      <c r="K24" s="63" t="s">
        <v>747</v>
      </c>
      <c r="M24" s="288" t="s">
        <v>1425</v>
      </c>
      <c r="N24" s="337" t="s">
        <v>4057</v>
      </c>
      <c r="P24" s="67">
        <f>$GN$672-20579.05</f>
        <v>198.90000000000509</v>
      </c>
      <c r="Q24" s="50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77" t="s">
        <v>2002</v>
      </c>
      <c r="D25" s="87" t="s">
        <v>1481</v>
      </c>
      <c r="E25" s="337" t="s">
        <v>4064</v>
      </c>
      <c r="G25" s="67">
        <f>$SH$672</f>
        <v>21794.249999999993</v>
      </c>
      <c r="H25" s="299" t="s">
        <v>5659</v>
      </c>
      <c r="J25" s="331" t="s">
        <v>146</v>
      </c>
      <c r="K25" s="63" t="s">
        <v>737</v>
      </c>
      <c r="M25" s="288" t="s">
        <v>1433</v>
      </c>
      <c r="N25" s="337" t="s">
        <v>4066</v>
      </c>
      <c r="P25" s="67">
        <f>$JH$672-19950.05</f>
        <v>193.59999999999491</v>
      </c>
      <c r="Q25" s="50">
        <v>78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3387</v>
      </c>
      <c r="D26" s="269" t="s">
        <v>4047</v>
      </c>
      <c r="E26" s="337" t="s">
        <v>4091</v>
      </c>
      <c r="G26" s="67">
        <f>$APD$672</f>
        <v>21648.2</v>
      </c>
      <c r="H26" s="299" t="s">
        <v>5659</v>
      </c>
      <c r="I26" s="277"/>
      <c r="J26" s="331" t="s">
        <v>147</v>
      </c>
      <c r="K26" s="277" t="s">
        <v>27</v>
      </c>
      <c r="M26" s="287" t="s">
        <v>1463</v>
      </c>
      <c r="N26" s="337" t="s">
        <v>4073</v>
      </c>
      <c r="P26" s="67">
        <f>$MB$672-16956.35</f>
        <v>193.00000000001091</v>
      </c>
      <c r="Q26" s="50">
        <v>77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77" t="s">
        <v>2347</v>
      </c>
      <c r="D27" s="87" t="s">
        <v>1414</v>
      </c>
      <c r="E27" s="337" t="s">
        <v>4052</v>
      </c>
      <c r="G27" s="67">
        <f>$CS$672</f>
        <v>21387.5</v>
      </c>
      <c r="H27" s="299" t="s">
        <v>5922</v>
      </c>
      <c r="I27" s="277"/>
      <c r="J27" s="331" t="s">
        <v>151</v>
      </c>
      <c r="K27" s="277" t="s">
        <v>2006</v>
      </c>
      <c r="M27" s="288" t="s">
        <v>1850</v>
      </c>
      <c r="N27" s="337" t="s">
        <v>4083</v>
      </c>
      <c r="P27" s="67">
        <f>$VB$672-18490.2</f>
        <v>188</v>
      </c>
      <c r="Q27" s="50">
        <v>76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219" t="s">
        <v>1658</v>
      </c>
      <c r="D28" s="87" t="s">
        <v>1472</v>
      </c>
      <c r="E28" s="337" t="s">
        <v>4079</v>
      </c>
      <c r="G28" s="67">
        <f>$PE$672</f>
        <v>21366.350000000006</v>
      </c>
      <c r="H28" s="299" t="s">
        <v>5661</v>
      </c>
      <c r="I28" s="277"/>
      <c r="J28" s="331" t="s">
        <v>157</v>
      </c>
      <c r="K28" s="277" t="s">
        <v>143</v>
      </c>
      <c r="M28" s="288" t="s">
        <v>1414</v>
      </c>
      <c r="N28" s="337" t="s">
        <v>4052</v>
      </c>
      <c r="P28" s="67">
        <f>$CS$672-21199.9</f>
        <v>187.59999999999854</v>
      </c>
      <c r="Q28" s="50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19" t="s">
        <v>1651</v>
      </c>
      <c r="D29" s="87" t="s">
        <v>1470</v>
      </c>
      <c r="E29" s="337" t="s">
        <v>4078</v>
      </c>
      <c r="G29" s="67">
        <f>$OM$672</f>
        <v>21348.450000000004</v>
      </c>
      <c r="H29" s="299" t="s">
        <v>5660</v>
      </c>
      <c r="I29" s="277"/>
      <c r="J29" s="331" t="s">
        <v>159</v>
      </c>
      <c r="K29" s="63" t="s">
        <v>180</v>
      </c>
      <c r="M29" s="269" t="s">
        <v>4044</v>
      </c>
      <c r="N29" s="337" t="s">
        <v>4089</v>
      </c>
      <c r="P29" s="67">
        <f>$AOC$672-19369.35</f>
        <v>183.60000000000218</v>
      </c>
      <c r="Q29" s="50">
        <v>74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142</v>
      </c>
      <c r="D30" s="87" t="s">
        <v>1417</v>
      </c>
      <c r="E30" s="337" t="s">
        <v>4054</v>
      </c>
      <c r="G30" s="67">
        <f>$DT$672</f>
        <v>21304.099999999991</v>
      </c>
      <c r="H30" s="299" t="s">
        <v>5675</v>
      </c>
      <c r="J30" s="331" t="s">
        <v>160</v>
      </c>
      <c r="K30" s="219" t="s">
        <v>1653</v>
      </c>
      <c r="M30" s="288" t="s">
        <v>1477</v>
      </c>
      <c r="N30" s="337" t="s">
        <v>4079</v>
      </c>
      <c r="P30" s="67">
        <f>$QX$672-20492.35</f>
        <v>177.20000000000437</v>
      </c>
      <c r="Q30" s="50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63" t="s">
        <v>748</v>
      </c>
      <c r="D31" s="87" t="s">
        <v>1420</v>
      </c>
      <c r="E31" s="337" t="s">
        <v>4058</v>
      </c>
      <c r="G31" s="67">
        <f>$EU$672</f>
        <v>21275.05</v>
      </c>
      <c r="H31" s="299" t="s">
        <v>5660</v>
      </c>
      <c r="J31" s="331" t="s">
        <v>161</v>
      </c>
      <c r="K31" s="63" t="s">
        <v>3392</v>
      </c>
      <c r="M31" s="269" t="s">
        <v>4042</v>
      </c>
      <c r="N31" s="337" t="s">
        <v>4088</v>
      </c>
      <c r="P31" s="67">
        <f>$ANK$672-17481.7</f>
        <v>170.89999999999054</v>
      </c>
      <c r="Q31" s="50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19" t="s">
        <v>1652</v>
      </c>
      <c r="D32" s="87" t="s">
        <v>1464</v>
      </c>
      <c r="E32" s="337" t="s">
        <v>4069</v>
      </c>
      <c r="G32" s="67">
        <f>$MK$672</f>
        <v>21258.250000000011</v>
      </c>
      <c r="H32" s="299" t="s">
        <v>5674</v>
      </c>
      <c r="J32" s="331" t="s">
        <v>163</v>
      </c>
      <c r="K32" s="63" t="s">
        <v>3374</v>
      </c>
      <c r="M32" s="269" t="s">
        <v>4040</v>
      </c>
      <c r="N32" s="337" t="s">
        <v>4092</v>
      </c>
      <c r="P32" s="67">
        <f>$AMS$672-18597.8</f>
        <v>166.79999999999927</v>
      </c>
      <c r="Q32" s="50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274</v>
      </c>
      <c r="B33" s="63" t="s">
        <v>756</v>
      </c>
      <c r="D33" s="87" t="s">
        <v>1460</v>
      </c>
      <c r="E33" s="337" t="s">
        <v>4068</v>
      </c>
      <c r="G33" s="67">
        <f>$LA$672</f>
        <v>21244.800000000007</v>
      </c>
      <c r="H33" s="299" t="s">
        <v>5674</v>
      </c>
      <c r="I33" s="219"/>
      <c r="J33" s="331" t="s">
        <v>274</v>
      </c>
      <c r="K33" s="63" t="s">
        <v>3368</v>
      </c>
      <c r="M33" s="269" t="s">
        <v>4034</v>
      </c>
      <c r="N33" s="337" t="s">
        <v>4088</v>
      </c>
      <c r="P33" s="67">
        <f>$AKQ$672-20791.7</f>
        <v>163.90000000000509</v>
      </c>
      <c r="Q33" s="50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275</v>
      </c>
      <c r="B34" s="63" t="s">
        <v>3375</v>
      </c>
      <c r="D34" s="269" t="s">
        <v>4041</v>
      </c>
      <c r="E34" s="337" t="s">
        <v>4088</v>
      </c>
      <c r="G34" s="67">
        <f>$ANB$672</f>
        <v>21215.150000000005</v>
      </c>
      <c r="H34" s="299" t="s">
        <v>5659</v>
      </c>
      <c r="I34" s="277"/>
      <c r="J34" s="331" t="s">
        <v>275</v>
      </c>
      <c r="K34" s="63" t="s">
        <v>787</v>
      </c>
      <c r="M34" s="288" t="s">
        <v>1469</v>
      </c>
      <c r="N34" s="337" t="s">
        <v>4077</v>
      </c>
      <c r="P34" s="67">
        <f>$OD$672-11758.5</f>
        <v>163.50000000000182</v>
      </c>
      <c r="Q34" s="50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276</v>
      </c>
      <c r="B35" s="219" t="s">
        <v>1654</v>
      </c>
      <c r="D35" s="87" t="s">
        <v>1473</v>
      </c>
      <c r="E35" s="337" t="s">
        <v>4080</v>
      </c>
      <c r="G35" s="67">
        <f>$PN$672</f>
        <v>21190.099999999991</v>
      </c>
      <c r="H35" s="299" t="s">
        <v>5659</v>
      </c>
      <c r="J35" s="331" t="s">
        <v>276</v>
      </c>
      <c r="K35" s="219" t="s">
        <v>1661</v>
      </c>
      <c r="M35" s="288" t="s">
        <v>1428</v>
      </c>
      <c r="N35" s="337" t="s">
        <v>4057</v>
      </c>
      <c r="P35" s="67">
        <f>$HO$672-23058.1</f>
        <v>158.40000000000146</v>
      </c>
      <c r="Q35" s="50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277</v>
      </c>
      <c r="B36" s="63" t="s">
        <v>3360</v>
      </c>
      <c r="D36" s="269" t="s">
        <v>4026</v>
      </c>
      <c r="E36" s="337" t="s">
        <v>4090</v>
      </c>
      <c r="G36" s="67">
        <f>$AHW$672</f>
        <v>21010.449999999993</v>
      </c>
      <c r="H36" s="299" t="s">
        <v>5896</v>
      </c>
      <c r="I36" s="277"/>
      <c r="J36" s="331" t="s">
        <v>277</v>
      </c>
      <c r="K36" s="277" t="s">
        <v>154</v>
      </c>
      <c r="M36" s="288" t="s">
        <v>1452</v>
      </c>
      <c r="N36" s="337" t="s">
        <v>4052</v>
      </c>
      <c r="P36" s="67">
        <f>$P$672-22027.05</f>
        <v>157.50000000000728</v>
      </c>
      <c r="Q36" s="50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734</v>
      </c>
      <c r="B37" s="277" t="s">
        <v>2345</v>
      </c>
      <c r="D37" s="87" t="s">
        <v>1429</v>
      </c>
      <c r="E37" s="337" t="s">
        <v>4065</v>
      </c>
      <c r="G37" s="67">
        <f>$HX$672</f>
        <v>21000.600000000002</v>
      </c>
      <c r="H37" s="299" t="s">
        <v>5659</v>
      </c>
      <c r="I37" s="277"/>
      <c r="J37" s="331" t="s">
        <v>734</v>
      </c>
      <c r="K37" s="63" t="s">
        <v>762</v>
      </c>
      <c r="M37" s="288" t="s">
        <v>1467</v>
      </c>
      <c r="N37" s="337" t="s">
        <v>4071</v>
      </c>
      <c r="P37" s="67">
        <f>$NL$672-16764.45</f>
        <v>153.90000000000146</v>
      </c>
      <c r="Q37" s="50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735</v>
      </c>
      <c r="B38" s="63" t="s">
        <v>3367</v>
      </c>
      <c r="D38" s="269" t="s">
        <v>4033</v>
      </c>
      <c r="E38" s="337" t="s">
        <v>4091</v>
      </c>
      <c r="G38" s="67">
        <f>$AKH$672</f>
        <v>20987.350000000002</v>
      </c>
      <c r="H38" s="299" t="s">
        <v>5659</v>
      </c>
      <c r="J38" s="331" t="s">
        <v>735</v>
      </c>
      <c r="K38" s="63" t="s">
        <v>3370</v>
      </c>
      <c r="M38" s="269" t="s">
        <v>4036</v>
      </c>
      <c r="N38" s="337" t="s">
        <v>4094</v>
      </c>
      <c r="P38" s="67">
        <f>$ALI$672-17998.7</f>
        <v>153.80000000000291</v>
      </c>
      <c r="Q38" s="50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736</v>
      </c>
      <c r="B39" s="277" t="s">
        <v>2023</v>
      </c>
      <c r="D39" s="87" t="s">
        <v>1862</v>
      </c>
      <c r="E39" s="337" t="s">
        <v>4082</v>
      </c>
      <c r="G39" s="67">
        <f>$ZF$672</f>
        <v>20961.599999999995</v>
      </c>
      <c r="H39" s="299" t="s">
        <v>5676</v>
      </c>
      <c r="I39" s="277"/>
      <c r="J39" s="331" t="s">
        <v>736</v>
      </c>
      <c r="K39" s="277" t="s">
        <v>17</v>
      </c>
      <c r="M39" s="288" t="s">
        <v>1416</v>
      </c>
      <c r="N39" s="337" t="s">
        <v>4061</v>
      </c>
      <c r="P39" s="67">
        <f>$DK$672-21950.25</f>
        <v>149.40000000000146</v>
      </c>
      <c r="Q39" s="50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738</v>
      </c>
      <c r="B40" s="63" t="s">
        <v>3368</v>
      </c>
      <c r="D40" s="269" t="s">
        <v>4034</v>
      </c>
      <c r="E40" s="337" t="s">
        <v>4088</v>
      </c>
      <c r="G40" s="67">
        <f>$AKQ$672</f>
        <v>20955.600000000006</v>
      </c>
      <c r="H40" s="299" t="s">
        <v>5660</v>
      </c>
      <c r="I40" s="277"/>
      <c r="J40" s="331" t="s">
        <v>738</v>
      </c>
      <c r="K40" s="63" t="s">
        <v>727</v>
      </c>
      <c r="M40" s="288" t="s">
        <v>1485</v>
      </c>
      <c r="N40" s="337" t="s">
        <v>4077</v>
      </c>
      <c r="P40" s="67">
        <f>$TR$672-16826.7</f>
        <v>147.49999999998909</v>
      </c>
      <c r="Q40" s="50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744</v>
      </c>
      <c r="B41" s="63" t="s">
        <v>777</v>
      </c>
      <c r="D41" s="269" t="s">
        <v>1426</v>
      </c>
      <c r="E41" s="337" t="s">
        <v>4064</v>
      </c>
      <c r="G41" s="67">
        <f>$GW$672</f>
        <v>20943.7</v>
      </c>
      <c r="H41" s="299" t="s">
        <v>5661</v>
      </c>
      <c r="I41" s="277"/>
      <c r="J41" s="331" t="s">
        <v>744</v>
      </c>
      <c r="K41" s="219" t="s">
        <v>1654</v>
      </c>
      <c r="M41" s="288" t="s">
        <v>1473</v>
      </c>
      <c r="N41" s="337" t="s">
        <v>4080</v>
      </c>
      <c r="P41" s="67">
        <f>$PN$672-21046.1</f>
        <v>143.99999999999272</v>
      </c>
      <c r="Q41" s="50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746</v>
      </c>
      <c r="B42" s="63" t="s">
        <v>33</v>
      </c>
      <c r="D42" s="87" t="s">
        <v>1456</v>
      </c>
      <c r="E42" s="337" t="s">
        <v>4054</v>
      </c>
      <c r="G42" s="67">
        <f>$AZ$672</f>
        <v>20937.699999999997</v>
      </c>
      <c r="H42" s="299" t="s">
        <v>5676</v>
      </c>
      <c r="J42" s="331" t="s">
        <v>746</v>
      </c>
      <c r="K42" s="277" t="s">
        <v>11</v>
      </c>
      <c r="M42" s="288" t="s">
        <v>1459</v>
      </c>
      <c r="N42" s="337" t="s">
        <v>4054</v>
      </c>
      <c r="P42" s="67">
        <f>$CA$672-21759.55</f>
        <v>142.79999999999927</v>
      </c>
      <c r="Q42" s="50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749</v>
      </c>
      <c r="B43" s="277" t="s">
        <v>2021</v>
      </c>
      <c r="D43" s="87" t="s">
        <v>1863</v>
      </c>
      <c r="E43" s="337" t="s">
        <v>4091</v>
      </c>
      <c r="G43" s="67">
        <f>$ZO$672</f>
        <v>20849.299999999996</v>
      </c>
      <c r="H43" s="299" t="s">
        <v>5661</v>
      </c>
      <c r="I43" s="277"/>
      <c r="J43" s="331" t="s">
        <v>749</v>
      </c>
      <c r="K43" s="277" t="s">
        <v>2004</v>
      </c>
      <c r="M43" s="288" t="s">
        <v>1480</v>
      </c>
      <c r="N43" s="337" t="s">
        <v>4075</v>
      </c>
      <c r="P43" s="67">
        <f>$RY$672-22929.15</f>
        <v>140.39999999999782</v>
      </c>
      <c r="Q43" s="50">
        <v>60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750</v>
      </c>
      <c r="B44" s="63" t="s">
        <v>747</v>
      </c>
      <c r="D44" s="87" t="s">
        <v>1425</v>
      </c>
      <c r="E44" s="337" t="s">
        <v>4057</v>
      </c>
      <c r="G44" s="67">
        <f>$GN$672</f>
        <v>20777.950000000004</v>
      </c>
      <c r="H44" s="299" t="s">
        <v>5661</v>
      </c>
      <c r="J44" s="331" t="s">
        <v>750</v>
      </c>
      <c r="K44" s="277" t="s">
        <v>2002</v>
      </c>
      <c r="M44" s="288" t="s">
        <v>1481</v>
      </c>
      <c r="N44" s="337" t="s">
        <v>4064</v>
      </c>
      <c r="P44" s="67">
        <f>$SH$672-21661.25</f>
        <v>132.99999999999272</v>
      </c>
      <c r="Q44" s="50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753</v>
      </c>
      <c r="B45" s="219" t="s">
        <v>1659</v>
      </c>
      <c r="D45" s="87" t="s">
        <v>1466</v>
      </c>
      <c r="E45" s="337" t="s">
        <v>4075</v>
      </c>
      <c r="G45" s="67">
        <f>$NC$672</f>
        <v>20714.800000000007</v>
      </c>
      <c r="H45" s="299" t="s">
        <v>5660</v>
      </c>
      <c r="I45" s="277"/>
      <c r="J45" s="331" t="s">
        <v>753</v>
      </c>
      <c r="K45" s="63" t="s">
        <v>3367</v>
      </c>
      <c r="M45" s="269" t="s">
        <v>4033</v>
      </c>
      <c r="N45" s="337" t="s">
        <v>4091</v>
      </c>
      <c r="P45" s="67">
        <f>$AKH$672-20858.55</f>
        <v>128.80000000000291</v>
      </c>
      <c r="Q45" s="50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755</v>
      </c>
      <c r="B46" s="219" t="s">
        <v>1653</v>
      </c>
      <c r="D46" s="87" t="s">
        <v>1477</v>
      </c>
      <c r="E46" s="337" t="s">
        <v>4079</v>
      </c>
      <c r="G46" s="67">
        <f>$QX$672</f>
        <v>20669.550000000003</v>
      </c>
      <c r="H46" s="299" t="s">
        <v>5660</v>
      </c>
      <c r="I46" s="219"/>
      <c r="J46" s="331" t="s">
        <v>755</v>
      </c>
      <c r="K46" s="63" t="s">
        <v>3371</v>
      </c>
      <c r="M46" s="269" t="s">
        <v>4037</v>
      </c>
      <c r="N46" s="337" t="s">
        <v>4094</v>
      </c>
      <c r="P46" s="67">
        <f>$ALR$672-16160.45</f>
        <v>127.49999999999818</v>
      </c>
      <c r="Q46" s="50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760</v>
      </c>
      <c r="B47" s="277" t="s">
        <v>4490</v>
      </c>
      <c r="D47" s="87" t="s">
        <v>1858</v>
      </c>
      <c r="E47" s="337" t="s">
        <v>4086</v>
      </c>
      <c r="G47" s="67">
        <f>$XV$672</f>
        <v>20627.500000000007</v>
      </c>
      <c r="H47" s="299" t="s">
        <v>5662</v>
      </c>
      <c r="J47" s="331" t="s">
        <v>760</v>
      </c>
      <c r="K47" s="63" t="s">
        <v>3375</v>
      </c>
      <c r="M47" s="269" t="s">
        <v>4041</v>
      </c>
      <c r="N47" s="337" t="s">
        <v>4088</v>
      </c>
      <c r="P47" s="67">
        <f>$ANB$672-21090.25</f>
        <v>124.90000000000509</v>
      </c>
      <c r="Q47" s="50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764</v>
      </c>
      <c r="B48" s="63" t="s">
        <v>761</v>
      </c>
      <c r="D48" s="87" t="s">
        <v>1421</v>
      </c>
      <c r="E48" s="337" t="s">
        <v>4059</v>
      </c>
      <c r="G48" s="67">
        <f>$FD$672</f>
        <v>20537.149999999994</v>
      </c>
      <c r="H48" s="299" t="s">
        <v>5659</v>
      </c>
      <c r="I48" s="277"/>
      <c r="J48" s="331" t="s">
        <v>764</v>
      </c>
      <c r="K48" s="219" t="s">
        <v>1643</v>
      </c>
      <c r="M48" s="288" t="s">
        <v>1849</v>
      </c>
      <c r="N48" s="337" t="s">
        <v>4083</v>
      </c>
      <c r="P48" s="67">
        <f>$US$672-18358.9</f>
        <v>120.29999999999927</v>
      </c>
      <c r="Q48" s="50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765</v>
      </c>
      <c r="B49" s="63" t="s">
        <v>3365</v>
      </c>
      <c r="D49" s="269" t="s">
        <v>4031</v>
      </c>
      <c r="E49" s="337" t="s">
        <v>4088</v>
      </c>
      <c r="G49" s="67">
        <f>$AJP$672</f>
        <v>20312.999999999996</v>
      </c>
      <c r="H49" s="299" t="s">
        <v>5659</v>
      </c>
      <c r="I49" s="277"/>
      <c r="J49" s="331" t="s">
        <v>765</v>
      </c>
      <c r="K49" s="63" t="s">
        <v>142</v>
      </c>
      <c r="M49" s="288" t="s">
        <v>1417</v>
      </c>
      <c r="N49" s="337" t="s">
        <v>4054</v>
      </c>
      <c r="P49" s="67">
        <f>$DT$672-21191.5</f>
        <v>112.59999999999127</v>
      </c>
      <c r="Q49" s="50">
        <v>54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766</v>
      </c>
      <c r="B50" s="63" t="s">
        <v>737</v>
      </c>
      <c r="D50" s="87" t="s">
        <v>1433</v>
      </c>
      <c r="E50" s="337" t="s">
        <v>4066</v>
      </c>
      <c r="G50" s="67">
        <f>$JH$672</f>
        <v>20143.649999999994</v>
      </c>
      <c r="H50" s="299" t="s">
        <v>5659</v>
      </c>
      <c r="J50" s="331" t="s">
        <v>766</v>
      </c>
      <c r="K50" s="219" t="s">
        <v>1642</v>
      </c>
      <c r="M50" s="288" t="s">
        <v>1847</v>
      </c>
      <c r="N50" s="337" t="s">
        <v>4083</v>
      </c>
      <c r="P50" s="67">
        <f>$UA$672-18326.9</f>
        <v>110.09999999999127</v>
      </c>
      <c r="Q50" s="50">
        <v>53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772</v>
      </c>
      <c r="B51" s="63" t="s">
        <v>733</v>
      </c>
      <c r="D51" s="87" t="s">
        <v>1461</v>
      </c>
      <c r="E51" s="337" t="s">
        <v>4072</v>
      </c>
      <c r="G51" s="67">
        <f>$LJ$672</f>
        <v>19891.250000000007</v>
      </c>
      <c r="H51" s="299" t="s">
        <v>5659</v>
      </c>
      <c r="J51" s="331" t="s">
        <v>772</v>
      </c>
      <c r="K51" s="63" t="s">
        <v>733</v>
      </c>
      <c r="M51" s="288" t="s">
        <v>1461</v>
      </c>
      <c r="N51" s="337" t="s">
        <v>4072</v>
      </c>
      <c r="P51" s="67">
        <f>$LJ$672-19783.45</f>
        <v>107.80000000000655</v>
      </c>
      <c r="Q51" s="50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780</v>
      </c>
      <c r="B52" s="63" t="s">
        <v>770</v>
      </c>
      <c r="D52" s="87" t="s">
        <v>1465</v>
      </c>
      <c r="E52" s="337" t="s">
        <v>4074</v>
      </c>
      <c r="G52" s="67">
        <f>$MT$672</f>
        <v>19862.5</v>
      </c>
      <c r="H52" s="299" t="s">
        <v>5660</v>
      </c>
      <c r="J52" s="331" t="s">
        <v>780</v>
      </c>
      <c r="K52" s="63" t="s">
        <v>3366</v>
      </c>
      <c r="M52" s="269" t="s">
        <v>4032</v>
      </c>
      <c r="N52" s="337" t="s">
        <v>4088</v>
      </c>
      <c r="P52" s="67">
        <f>$AJY$672-17917.65</f>
        <v>107.40000000000509</v>
      </c>
      <c r="Q52" s="50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784</v>
      </c>
      <c r="B53" s="63" t="s">
        <v>789</v>
      </c>
      <c r="D53" s="87" t="s">
        <v>1432</v>
      </c>
      <c r="E53" s="337" t="s">
        <v>4062</v>
      </c>
      <c r="G53" s="67">
        <f>$IY$672</f>
        <v>19822.599999999999</v>
      </c>
      <c r="H53" s="299" t="s">
        <v>5663</v>
      </c>
      <c r="I53" s="277"/>
      <c r="J53" s="331" t="s">
        <v>784</v>
      </c>
      <c r="K53" s="219" t="s">
        <v>1651</v>
      </c>
      <c r="M53" s="288" t="s">
        <v>1470</v>
      </c>
      <c r="N53" s="337" t="s">
        <v>4078</v>
      </c>
      <c r="P53" s="67">
        <f>$OM$672-21243.55</f>
        <v>104.90000000000509</v>
      </c>
      <c r="Q53" s="50">
        <v>50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785</v>
      </c>
      <c r="B54" s="277" t="s">
        <v>2019</v>
      </c>
      <c r="D54" s="87" t="s">
        <v>1859</v>
      </c>
      <c r="E54" s="337" t="s">
        <v>4086</v>
      </c>
      <c r="G54" s="67">
        <f>$YE$672</f>
        <v>19779.399999999994</v>
      </c>
      <c r="H54" s="299" t="s">
        <v>5662</v>
      </c>
      <c r="I54" s="219"/>
      <c r="J54" s="331" t="s">
        <v>785</v>
      </c>
      <c r="K54" s="63" t="s">
        <v>3387</v>
      </c>
      <c r="M54" s="269" t="s">
        <v>4047</v>
      </c>
      <c r="N54" s="337" t="s">
        <v>4091</v>
      </c>
      <c r="P54" s="67">
        <f>$APD$672-21543.6</f>
        <v>104.60000000000218</v>
      </c>
      <c r="Q54" s="50">
        <v>49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786</v>
      </c>
      <c r="B55" s="63" t="s">
        <v>3390</v>
      </c>
      <c r="D55" s="269" t="s">
        <v>4049</v>
      </c>
      <c r="E55" s="337" t="s">
        <v>4092</v>
      </c>
      <c r="G55" s="67">
        <f>$APV$672</f>
        <v>19671.800000000003</v>
      </c>
      <c r="H55" s="299" t="s">
        <v>5661</v>
      </c>
      <c r="J55" s="331" t="s">
        <v>786</v>
      </c>
      <c r="K55" s="277" t="s">
        <v>782</v>
      </c>
      <c r="M55" s="287" t="s">
        <v>1413</v>
      </c>
      <c r="N55" s="337" t="s">
        <v>4055</v>
      </c>
      <c r="P55" s="67">
        <f>$CJ$672-23098.4</f>
        <v>97.899999999986903</v>
      </c>
      <c r="Q55" s="50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792</v>
      </c>
      <c r="B56" s="277" t="s">
        <v>1998</v>
      </c>
      <c r="D56" s="87" t="s">
        <v>1484</v>
      </c>
      <c r="E56" s="337" t="s">
        <v>4082</v>
      </c>
      <c r="G56" s="67">
        <f>$TI$672</f>
        <v>19634.099999999999</v>
      </c>
      <c r="H56" s="299" t="s">
        <v>5659</v>
      </c>
      <c r="I56" s="277"/>
      <c r="J56" s="331" t="s">
        <v>792</v>
      </c>
      <c r="K56" s="63" t="s">
        <v>33</v>
      </c>
      <c r="M56" s="288" t="s">
        <v>1456</v>
      </c>
      <c r="N56" s="337" t="s">
        <v>4054</v>
      </c>
      <c r="P56" s="67">
        <f>$AZ$672-20845.3</f>
        <v>92.399999999997817</v>
      </c>
      <c r="Q56" s="50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793</v>
      </c>
      <c r="B57" s="63" t="s">
        <v>180</v>
      </c>
      <c r="D57" s="269" t="s">
        <v>4044</v>
      </c>
      <c r="E57" s="337" t="s">
        <v>4089</v>
      </c>
      <c r="G57" s="67">
        <f>$AOC$672</f>
        <v>19552.95</v>
      </c>
      <c r="H57" s="299" t="s">
        <v>5659</v>
      </c>
      <c r="I57" s="277"/>
      <c r="J57" s="331" t="s">
        <v>793</v>
      </c>
      <c r="K57" s="63" t="s">
        <v>3361</v>
      </c>
      <c r="M57" s="269" t="s">
        <v>4027</v>
      </c>
      <c r="N57" s="337" t="s">
        <v>4090</v>
      </c>
      <c r="P57" s="67">
        <f>$AIF$672-16758.3</f>
        <v>89.799999999999272</v>
      </c>
      <c r="Q57" s="50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794</v>
      </c>
      <c r="B58" s="277" t="s">
        <v>2022</v>
      </c>
      <c r="D58" s="87" t="s">
        <v>2399</v>
      </c>
      <c r="E58" s="337" t="s">
        <v>4087</v>
      </c>
      <c r="G58" s="67">
        <f>$ABZ$672</f>
        <v>19429.499999999993</v>
      </c>
      <c r="H58" s="299" t="s">
        <v>5660</v>
      </c>
      <c r="I58" s="277"/>
      <c r="J58" s="331" t="s">
        <v>794</v>
      </c>
      <c r="K58" s="63" t="s">
        <v>3365</v>
      </c>
      <c r="M58" s="269" t="s">
        <v>4031</v>
      </c>
      <c r="N58" s="337" t="s">
        <v>4088</v>
      </c>
      <c r="P58" s="67">
        <f>$AJP$672-20224.3</f>
        <v>88.69999999999709</v>
      </c>
      <c r="Q58" s="50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796</v>
      </c>
      <c r="B59" s="63" t="s">
        <v>795</v>
      </c>
      <c r="D59" s="87" t="s">
        <v>1441</v>
      </c>
      <c r="E59" s="337" t="s">
        <v>4064</v>
      </c>
      <c r="G59" s="67">
        <f>$KI$672</f>
        <v>19391.300000000003</v>
      </c>
      <c r="H59" s="299" t="s">
        <v>5661</v>
      </c>
      <c r="I59" s="277"/>
      <c r="J59" s="331" t="s">
        <v>796</v>
      </c>
      <c r="K59" s="63" t="s">
        <v>153</v>
      </c>
      <c r="M59" s="288" t="s">
        <v>1440</v>
      </c>
      <c r="N59" s="337" t="s">
        <v>4067</v>
      </c>
      <c r="P59" s="67">
        <f>$JZ$672-18668.7</f>
        <v>84.499999999992724</v>
      </c>
      <c r="Q59" s="50">
        <v>44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797</v>
      </c>
      <c r="B60" s="219" t="s">
        <v>1655</v>
      </c>
      <c r="D60" s="269" t="s">
        <v>1476</v>
      </c>
      <c r="E60" s="337" t="s">
        <v>4079</v>
      </c>
      <c r="G60" s="67">
        <f>$QO$672</f>
        <v>19245.94999999999</v>
      </c>
      <c r="H60" s="299" t="s">
        <v>5660</v>
      </c>
      <c r="I60" s="277"/>
      <c r="J60" s="331" t="s">
        <v>797</v>
      </c>
      <c r="K60" s="63" t="s">
        <v>763</v>
      </c>
      <c r="M60" s="287" t="s">
        <v>1439</v>
      </c>
      <c r="N60" s="337" t="s">
        <v>4071</v>
      </c>
      <c r="P60" s="67">
        <f>$JQ$672-17450.85</f>
        <v>84.100000000005821</v>
      </c>
      <c r="Q60" s="50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798</v>
      </c>
      <c r="B61" s="277" t="s">
        <v>2026</v>
      </c>
      <c r="D61" s="87" t="s">
        <v>1864</v>
      </c>
      <c r="E61" s="337" t="s">
        <v>4091</v>
      </c>
      <c r="G61" s="67">
        <f>$ZX$672</f>
        <v>19234.8</v>
      </c>
      <c r="H61" s="299" t="s">
        <v>5661</v>
      </c>
      <c r="I61" s="277"/>
      <c r="J61" s="331" t="s">
        <v>798</v>
      </c>
      <c r="K61" s="63" t="s">
        <v>752</v>
      </c>
      <c r="M61" s="288" t="s">
        <v>1419</v>
      </c>
      <c r="N61" s="337" t="s">
        <v>4062</v>
      </c>
      <c r="P61" s="67">
        <f>$EL$672-18892.25</f>
        <v>83.499999999996362</v>
      </c>
      <c r="Q61" s="50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801</v>
      </c>
      <c r="B62" s="277" t="s">
        <v>2007</v>
      </c>
      <c r="D62" s="87" t="s">
        <v>1851</v>
      </c>
      <c r="E62" s="337" t="s">
        <v>4084</v>
      </c>
      <c r="G62" s="67">
        <f>$VK$672</f>
        <v>19155.199999999997</v>
      </c>
      <c r="H62" s="299" t="s">
        <v>5660</v>
      </c>
      <c r="J62" s="331" t="s">
        <v>801</v>
      </c>
      <c r="K62" s="63" t="s">
        <v>3390</v>
      </c>
      <c r="M62" s="269" t="s">
        <v>4049</v>
      </c>
      <c r="N62" s="337" t="s">
        <v>4092</v>
      </c>
      <c r="P62" s="67">
        <f>$APV$672-19589.7</f>
        <v>82.100000000002183</v>
      </c>
      <c r="Q62" s="50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895</v>
      </c>
      <c r="B63" s="63" t="s">
        <v>3391</v>
      </c>
      <c r="D63" s="269" t="s">
        <v>4050</v>
      </c>
      <c r="E63" s="337" t="s">
        <v>4088</v>
      </c>
      <c r="G63" s="67">
        <f>$AQE$672</f>
        <v>19127.199999999997</v>
      </c>
      <c r="H63" s="299" t="s">
        <v>5661</v>
      </c>
      <c r="I63" s="277"/>
      <c r="J63" s="331" t="s">
        <v>895</v>
      </c>
      <c r="K63" s="277" t="s">
        <v>778</v>
      </c>
      <c r="M63" s="288" t="s">
        <v>1454</v>
      </c>
      <c r="N63" s="337" t="s">
        <v>4056</v>
      </c>
      <c r="P63" s="67">
        <f>$AH$672-22885.25</f>
        <v>79.499999999996362</v>
      </c>
      <c r="Q63" s="50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896</v>
      </c>
      <c r="B64" s="63" t="s">
        <v>752</v>
      </c>
      <c r="D64" s="87" t="s">
        <v>1419</v>
      </c>
      <c r="E64" s="337" t="s">
        <v>4062</v>
      </c>
      <c r="G64" s="67">
        <f>$EL$672</f>
        <v>18975.749999999996</v>
      </c>
      <c r="H64" s="299" t="s">
        <v>5659</v>
      </c>
      <c r="J64" s="331" t="s">
        <v>896</v>
      </c>
      <c r="K64" s="277" t="s">
        <v>31</v>
      </c>
      <c r="M64" s="287" t="s">
        <v>1453</v>
      </c>
      <c r="N64" s="337" t="s">
        <v>4053</v>
      </c>
      <c r="P64" s="67">
        <f>$Y$672-23111.8</f>
        <v>77</v>
      </c>
      <c r="Q64" s="50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897</v>
      </c>
      <c r="B65" s="219" t="s">
        <v>1656</v>
      </c>
      <c r="D65" s="87" t="s">
        <v>1478</v>
      </c>
      <c r="E65" s="337" t="s">
        <v>4079</v>
      </c>
      <c r="G65" s="67">
        <f>$RG$672</f>
        <v>18897.7</v>
      </c>
      <c r="H65" s="299" t="s">
        <v>5659</v>
      </c>
      <c r="I65" s="219"/>
      <c r="J65" s="331" t="s">
        <v>897</v>
      </c>
      <c r="K65" s="277" t="s">
        <v>2022</v>
      </c>
      <c r="M65" s="288" t="s">
        <v>2399</v>
      </c>
      <c r="N65" s="337" t="s">
        <v>4087</v>
      </c>
      <c r="P65" s="67">
        <f>$ABZ$672-19355.1</f>
        <v>74.399999999994179</v>
      </c>
      <c r="Q65" s="50">
        <v>38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898</v>
      </c>
      <c r="B66" s="63" t="s">
        <v>3372</v>
      </c>
      <c r="D66" s="269" t="s">
        <v>4038</v>
      </c>
      <c r="E66" s="337" t="s">
        <v>4088</v>
      </c>
      <c r="G66" s="67">
        <f>$AMA$672</f>
        <v>18868.100000000002</v>
      </c>
      <c r="H66" s="299" t="s">
        <v>5663</v>
      </c>
      <c r="I66" s="277"/>
      <c r="J66" s="331" t="s">
        <v>898</v>
      </c>
      <c r="K66" s="277" t="s">
        <v>2007</v>
      </c>
      <c r="M66" s="288" t="s">
        <v>1851</v>
      </c>
      <c r="N66" s="337" t="s">
        <v>4084</v>
      </c>
      <c r="P66" s="67">
        <f>$VK$672-19081.1</f>
        <v>74.099999999998545</v>
      </c>
      <c r="Q66" s="50">
        <v>37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899</v>
      </c>
      <c r="B67" s="277" t="s">
        <v>23</v>
      </c>
      <c r="D67" s="87" t="s">
        <v>1442</v>
      </c>
      <c r="E67" s="337" t="s">
        <v>4068</v>
      </c>
      <c r="G67" s="67">
        <f>$KR$672</f>
        <v>18858.3</v>
      </c>
      <c r="H67" s="299" t="s">
        <v>5675</v>
      </c>
      <c r="J67" s="331" t="s">
        <v>899</v>
      </c>
      <c r="K67" s="277" t="s">
        <v>4490</v>
      </c>
      <c r="M67" s="288" t="s">
        <v>1858</v>
      </c>
      <c r="N67" s="337" t="s">
        <v>4086</v>
      </c>
      <c r="P67" s="67">
        <f>$XV$672-20554.4</f>
        <v>73.100000000005821</v>
      </c>
      <c r="Q67" s="50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900</v>
      </c>
      <c r="B68" s="63" t="s">
        <v>3374</v>
      </c>
      <c r="D68" s="269" t="s">
        <v>4040</v>
      </c>
      <c r="E68" s="337" t="s">
        <v>4092</v>
      </c>
      <c r="G68" s="67">
        <f>$AMS$672</f>
        <v>18764.599999999999</v>
      </c>
      <c r="H68" s="299" t="s">
        <v>5660</v>
      </c>
      <c r="J68" s="331" t="s">
        <v>900</v>
      </c>
      <c r="K68" s="219" t="s">
        <v>1646</v>
      </c>
      <c r="M68" s="288" t="s">
        <v>1422</v>
      </c>
      <c r="N68" s="337" t="s">
        <v>4056</v>
      </c>
      <c r="P68" s="67">
        <f>$FM$672-22467.35</f>
        <v>73.000000000003638</v>
      </c>
      <c r="Q68" s="50">
        <v>35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901</v>
      </c>
      <c r="B69" s="63" t="s">
        <v>153</v>
      </c>
      <c r="D69" s="87" t="s">
        <v>1440</v>
      </c>
      <c r="E69" s="337" t="s">
        <v>4067</v>
      </c>
      <c r="G69" s="67">
        <f>$JZ$672</f>
        <v>18753.199999999993</v>
      </c>
      <c r="H69" s="299" t="s">
        <v>5662</v>
      </c>
      <c r="I69" s="277"/>
      <c r="J69" s="331" t="s">
        <v>901</v>
      </c>
      <c r="K69" s="277" t="s">
        <v>15</v>
      </c>
      <c r="M69" s="288" t="s">
        <v>1429</v>
      </c>
      <c r="N69" s="337" t="s">
        <v>4065</v>
      </c>
      <c r="P69" s="67">
        <f>$HX$672-20929.1</f>
        <v>71.500000000003638</v>
      </c>
      <c r="Q69" s="50">
        <v>34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902</v>
      </c>
      <c r="B70" s="63" t="s">
        <v>3388</v>
      </c>
      <c r="D70" s="269" t="s">
        <v>4048</v>
      </c>
      <c r="E70" s="337" t="s">
        <v>4089</v>
      </c>
      <c r="G70" s="67">
        <f>$APM$672</f>
        <v>18741.499999999996</v>
      </c>
      <c r="H70" s="299" t="s">
        <v>5674</v>
      </c>
      <c r="J70" s="331" t="s">
        <v>902</v>
      </c>
      <c r="K70" s="63" t="s">
        <v>141</v>
      </c>
      <c r="M70" s="288" t="s">
        <v>1424</v>
      </c>
      <c r="N70" s="337" t="s">
        <v>4059</v>
      </c>
      <c r="P70" s="67">
        <f>$GE$672-21766.05</f>
        <v>71.5</v>
      </c>
      <c r="Q70" s="50">
        <v>34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903</v>
      </c>
      <c r="B71" s="277" t="s">
        <v>2006</v>
      </c>
      <c r="D71" s="87" t="s">
        <v>1850</v>
      </c>
      <c r="E71" s="337" t="s">
        <v>4083</v>
      </c>
      <c r="G71" s="67">
        <f>$VB$672</f>
        <v>18678.2</v>
      </c>
      <c r="H71" s="299" t="s">
        <v>5659</v>
      </c>
      <c r="J71" s="331" t="s">
        <v>903</v>
      </c>
      <c r="K71" s="277" t="s">
        <v>1998</v>
      </c>
      <c r="M71" s="288" t="s">
        <v>1484</v>
      </c>
      <c r="N71" s="337" t="s">
        <v>4082</v>
      </c>
      <c r="P71" s="67">
        <f>$TI$672-19562.6</f>
        <v>71.5</v>
      </c>
      <c r="Q71" s="50">
        <v>34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904</v>
      </c>
      <c r="B72" s="219" t="s">
        <v>1643</v>
      </c>
      <c r="D72" s="87" t="s">
        <v>1849</v>
      </c>
      <c r="E72" s="337" t="s">
        <v>4083</v>
      </c>
      <c r="G72" s="67">
        <f>$US$672</f>
        <v>18479.2</v>
      </c>
      <c r="H72" s="299" t="s">
        <v>5659</v>
      </c>
      <c r="I72" s="277"/>
      <c r="J72" s="331" t="s">
        <v>904</v>
      </c>
      <c r="K72" s="219" t="s">
        <v>1655</v>
      </c>
      <c r="M72" s="287" t="s">
        <v>1476</v>
      </c>
      <c r="N72" s="337" t="s">
        <v>4079</v>
      </c>
      <c r="P72" s="67">
        <f>$QO$672-19175.15</f>
        <v>70.799999999988358</v>
      </c>
      <c r="Q72" s="50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905</v>
      </c>
      <c r="B73" s="219" t="s">
        <v>1642</v>
      </c>
      <c r="D73" s="87" t="s">
        <v>1847</v>
      </c>
      <c r="E73" s="337" t="s">
        <v>4083</v>
      </c>
      <c r="G73" s="67">
        <f>$UA$672</f>
        <v>18436.999999999993</v>
      </c>
      <c r="H73" s="299" t="s">
        <v>5660</v>
      </c>
      <c r="I73" s="277"/>
      <c r="J73" s="331" t="s">
        <v>905</v>
      </c>
      <c r="K73" s="277" t="s">
        <v>2003</v>
      </c>
      <c r="M73" s="287" t="s">
        <v>1852</v>
      </c>
      <c r="N73" s="337" t="s">
        <v>4079</v>
      </c>
      <c r="P73" s="67">
        <f>$VT$672-13659.3</f>
        <v>70.399999999999636</v>
      </c>
      <c r="Q73" s="50">
        <v>30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906</v>
      </c>
      <c r="B74" s="277" t="s">
        <v>2020</v>
      </c>
      <c r="D74" s="87" t="s">
        <v>2395</v>
      </c>
      <c r="E74" s="337" t="s">
        <v>4087</v>
      </c>
      <c r="G74" s="67">
        <f>$AAP$672</f>
        <v>18406.7</v>
      </c>
      <c r="H74" s="299" t="s">
        <v>5675</v>
      </c>
      <c r="I74" s="28"/>
      <c r="J74" s="331" t="s">
        <v>906</v>
      </c>
      <c r="K74" s="277" t="s">
        <v>2014</v>
      </c>
      <c r="M74" s="288" t="s">
        <v>1482</v>
      </c>
      <c r="N74" s="337" t="s">
        <v>4071</v>
      </c>
      <c r="P74" s="67">
        <f>$SQ$672-22321.7</f>
        <v>65.899999999997817</v>
      </c>
      <c r="Q74" s="50">
        <v>29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907</v>
      </c>
      <c r="B75" s="63" t="s">
        <v>3363</v>
      </c>
      <c r="D75" s="269" t="s">
        <v>4029</v>
      </c>
      <c r="E75" s="337" t="s">
        <v>4090</v>
      </c>
      <c r="G75" s="67">
        <f>$AIX$672</f>
        <v>18399</v>
      </c>
      <c r="H75" s="299" t="s">
        <v>5659</v>
      </c>
      <c r="I75" s="277"/>
      <c r="J75" s="331" t="s">
        <v>907</v>
      </c>
      <c r="K75" s="63" t="s">
        <v>795</v>
      </c>
      <c r="M75" s="288" t="s">
        <v>1441</v>
      </c>
      <c r="N75" s="337" t="s">
        <v>4064</v>
      </c>
      <c r="P75" s="67">
        <f>$KI$672-19326.2</f>
        <v>65.100000000002183</v>
      </c>
      <c r="Q75" s="50">
        <v>28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908</v>
      </c>
      <c r="B76" s="63" t="s">
        <v>3373</v>
      </c>
      <c r="D76" s="269" t="s">
        <v>4039</v>
      </c>
      <c r="E76" s="337" t="s">
        <v>4090</v>
      </c>
      <c r="G76" s="67">
        <f>$AMJ$672</f>
        <v>18358.800000000003</v>
      </c>
      <c r="H76" s="299" t="s">
        <v>5676</v>
      </c>
      <c r="I76" s="219"/>
      <c r="J76" s="331" t="s">
        <v>908</v>
      </c>
      <c r="K76" s="63" t="s">
        <v>748</v>
      </c>
      <c r="M76" s="288" t="s">
        <v>1420</v>
      </c>
      <c r="N76" s="337" t="s">
        <v>4058</v>
      </c>
      <c r="P76" s="67">
        <f>$EU$672-21211.75</f>
        <v>63.299999999999272</v>
      </c>
      <c r="Q76" s="50">
        <v>27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909</v>
      </c>
      <c r="B77" s="63" t="s">
        <v>3364</v>
      </c>
      <c r="D77" s="269" t="s">
        <v>4030</v>
      </c>
      <c r="E77" s="337" t="s">
        <v>4093</v>
      </c>
      <c r="G77" s="67">
        <f>$AJG$672</f>
        <v>18239.799999999996</v>
      </c>
      <c r="H77" s="299" t="s">
        <v>5661</v>
      </c>
      <c r="I77" s="219"/>
      <c r="J77" s="331" t="s">
        <v>909</v>
      </c>
      <c r="K77" s="277" t="s">
        <v>2021</v>
      </c>
      <c r="M77" s="288" t="s">
        <v>1863</v>
      </c>
      <c r="N77" s="337" t="s">
        <v>4091</v>
      </c>
      <c r="P77" s="67">
        <f>$ZO$672-20786.3</f>
        <v>62.999999999996362</v>
      </c>
      <c r="Q77" s="50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910</v>
      </c>
      <c r="B78" s="63" t="s">
        <v>3370</v>
      </c>
      <c r="D78" s="269" t="s">
        <v>4036</v>
      </c>
      <c r="E78" s="337" t="s">
        <v>4094</v>
      </c>
      <c r="G78" s="67">
        <f>$ALI$672</f>
        <v>18152.500000000004</v>
      </c>
      <c r="H78" s="299" t="s">
        <v>5659</v>
      </c>
      <c r="J78" s="331" t="s">
        <v>910</v>
      </c>
      <c r="K78" s="28" t="s">
        <v>155</v>
      </c>
      <c r="M78" s="288" t="s">
        <v>1458</v>
      </c>
      <c r="N78" s="337" t="s">
        <v>4059</v>
      </c>
      <c r="P78" s="67">
        <f>$BR$672-23267.6</f>
        <v>61.899999999994179</v>
      </c>
      <c r="Q78" s="50">
        <v>25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911</v>
      </c>
      <c r="B79" s="63" t="s">
        <v>3376</v>
      </c>
      <c r="D79" s="269" t="s">
        <v>4043</v>
      </c>
      <c r="E79" s="337" t="s">
        <v>4093</v>
      </c>
      <c r="G79" s="67">
        <f>$ANT$672</f>
        <v>18098.599999999999</v>
      </c>
      <c r="H79" s="299" t="s">
        <v>5663</v>
      </c>
      <c r="I79" s="277"/>
      <c r="J79" s="331" t="s">
        <v>911</v>
      </c>
      <c r="K79" s="277" t="s">
        <v>799</v>
      </c>
      <c r="M79" s="288" t="s">
        <v>1455</v>
      </c>
      <c r="N79" s="337" t="s">
        <v>4055</v>
      </c>
      <c r="P79" s="67">
        <f>$AQ$672-23882.05</f>
        <v>55.599999999998545</v>
      </c>
      <c r="Q79" s="50">
        <v>25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912</v>
      </c>
      <c r="B80" s="63" t="s">
        <v>3362</v>
      </c>
      <c r="D80" s="269" t="s">
        <v>4028</v>
      </c>
      <c r="E80" s="337" t="s">
        <v>4091</v>
      </c>
      <c r="G80" s="67">
        <f>$AIO$672</f>
        <v>18070.799999999996</v>
      </c>
      <c r="H80" s="299" t="s">
        <v>5659</v>
      </c>
      <c r="I80" s="277"/>
      <c r="J80" s="331" t="s">
        <v>912</v>
      </c>
      <c r="K80" s="63" t="s">
        <v>777</v>
      </c>
      <c r="M80" s="287" t="s">
        <v>1426</v>
      </c>
      <c r="N80" s="337" t="s">
        <v>4064</v>
      </c>
      <c r="P80" s="67">
        <f>$GW$672-20891.7</f>
        <v>52</v>
      </c>
      <c r="Q80" s="50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913</v>
      </c>
      <c r="B81" s="63" t="s">
        <v>3366</v>
      </c>
      <c r="D81" s="269" t="s">
        <v>4032</v>
      </c>
      <c r="E81" s="337" t="s">
        <v>4088</v>
      </c>
      <c r="G81" s="67">
        <f>$AJY$672</f>
        <v>18025.050000000007</v>
      </c>
      <c r="H81" s="299" t="s">
        <v>911</v>
      </c>
      <c r="J81" s="331" t="s">
        <v>913</v>
      </c>
      <c r="K81" s="277" t="s">
        <v>2153</v>
      </c>
      <c r="M81" s="288" t="s">
        <v>1857</v>
      </c>
      <c r="N81" s="337" t="s">
        <v>4085</v>
      </c>
      <c r="P81" s="67">
        <f>$XM$672-17202.7</f>
        <v>40.5</v>
      </c>
      <c r="Q81" s="50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914</v>
      </c>
      <c r="B82" s="63" t="s">
        <v>3392</v>
      </c>
      <c r="D82" s="269" t="s">
        <v>4042</v>
      </c>
      <c r="E82" s="337" t="s">
        <v>4088</v>
      </c>
      <c r="G82" s="67">
        <f>$ANK$672</f>
        <v>17652.599999999991</v>
      </c>
      <c r="H82" s="299" t="s">
        <v>5660</v>
      </c>
      <c r="I82" s="277"/>
      <c r="J82" s="331" t="s">
        <v>914</v>
      </c>
      <c r="K82" s="277" t="s">
        <v>2026</v>
      </c>
      <c r="M82" s="288" t="s">
        <v>1864</v>
      </c>
      <c r="N82" s="337" t="s">
        <v>4091</v>
      </c>
      <c r="P82" s="67">
        <f>$ZX$672-19195.8</f>
        <v>39</v>
      </c>
      <c r="Q82" s="50">
        <v>21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915</v>
      </c>
      <c r="B83" s="277" t="s">
        <v>13</v>
      </c>
      <c r="D83" s="269" t="s">
        <v>1468</v>
      </c>
      <c r="E83" s="337" t="s">
        <v>4076</v>
      </c>
      <c r="G83" s="67">
        <f>$NU$672</f>
        <v>17626.450000000004</v>
      </c>
      <c r="H83" s="299" t="s">
        <v>5660</v>
      </c>
      <c r="I83" s="277"/>
      <c r="J83" s="331" t="s">
        <v>915</v>
      </c>
      <c r="K83" s="277" t="s">
        <v>1</v>
      </c>
      <c r="M83" s="288" t="s">
        <v>1483</v>
      </c>
      <c r="N83" s="337" t="s">
        <v>4087</v>
      </c>
      <c r="P83" s="67">
        <f>$SZ$672-16038.7</f>
        <v>38.5</v>
      </c>
      <c r="Q83" s="50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916</v>
      </c>
      <c r="B84" s="277" t="s">
        <v>3358</v>
      </c>
      <c r="D84" s="269" t="s">
        <v>2148</v>
      </c>
      <c r="E84" s="337" t="s">
        <v>4089</v>
      </c>
      <c r="G84" s="67">
        <f>$AHE$672</f>
        <v>17615.599999999999</v>
      </c>
      <c r="H84" s="299" t="s">
        <v>5660</v>
      </c>
      <c r="I84" s="277"/>
      <c r="J84" s="331" t="s">
        <v>916</v>
      </c>
      <c r="K84" s="63" t="s">
        <v>3373</v>
      </c>
      <c r="M84" s="269" t="s">
        <v>4039</v>
      </c>
      <c r="N84" s="337" t="s">
        <v>4090</v>
      </c>
      <c r="P84" s="67">
        <f>$AMJ$672-18324.3</f>
        <v>34.500000000003638</v>
      </c>
      <c r="Q84" s="50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917</v>
      </c>
      <c r="B85" s="63" t="s">
        <v>763</v>
      </c>
      <c r="D85" s="269" t="s">
        <v>1439</v>
      </c>
      <c r="E85" s="337" t="s">
        <v>4071</v>
      </c>
      <c r="G85" s="67">
        <f>$JQ$672</f>
        <v>17534.950000000004</v>
      </c>
      <c r="H85" s="299" t="s">
        <v>5660</v>
      </c>
      <c r="I85" s="277"/>
      <c r="J85" s="331" t="s">
        <v>917</v>
      </c>
      <c r="K85" s="277" t="s">
        <v>2023</v>
      </c>
      <c r="M85" s="288" t="s">
        <v>1862</v>
      </c>
      <c r="N85" s="337" t="s">
        <v>4082</v>
      </c>
      <c r="P85" s="67">
        <f>$ZF$672-20928</f>
        <v>33.599999999994907</v>
      </c>
      <c r="Q85" s="50">
        <v>18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918</v>
      </c>
      <c r="B86" s="63" t="s">
        <v>781</v>
      </c>
      <c r="D86" s="269" t="s">
        <v>1475</v>
      </c>
      <c r="E86" s="337" t="s">
        <v>4081</v>
      </c>
      <c r="G86" s="67">
        <f>$QF$672</f>
        <v>17482.599999999999</v>
      </c>
      <c r="H86" s="299" t="s">
        <v>5674</v>
      </c>
      <c r="I86" s="277"/>
      <c r="J86" s="331" t="s">
        <v>918</v>
      </c>
      <c r="K86" s="219" t="s">
        <v>1658</v>
      </c>
      <c r="M86" s="288" t="s">
        <v>1472</v>
      </c>
      <c r="N86" s="337" t="s">
        <v>4079</v>
      </c>
      <c r="P86" s="67">
        <f>$PE$672-21334.85</f>
        <v>31.500000000007276</v>
      </c>
      <c r="Q86" s="50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919</v>
      </c>
      <c r="B87" s="277" t="s">
        <v>2153</v>
      </c>
      <c r="D87" s="87" t="s">
        <v>1857</v>
      </c>
      <c r="E87" s="337" t="s">
        <v>4085</v>
      </c>
      <c r="G87" s="67">
        <f>$XM$672</f>
        <v>17243.2</v>
      </c>
      <c r="H87" s="299" t="s">
        <v>5659</v>
      </c>
      <c r="I87" s="277"/>
      <c r="J87" s="331" t="s">
        <v>919</v>
      </c>
      <c r="K87" s="63" t="s">
        <v>3379</v>
      </c>
      <c r="M87" s="269" t="s">
        <v>4046</v>
      </c>
      <c r="N87" s="337" t="s">
        <v>4090</v>
      </c>
      <c r="P87" s="67">
        <f>$AOU$672-21883.35</f>
        <v>29.399999999997817</v>
      </c>
      <c r="Q87" s="50">
        <v>16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920</v>
      </c>
      <c r="B88" s="277" t="s">
        <v>27</v>
      </c>
      <c r="D88" s="269" t="s">
        <v>1463</v>
      </c>
      <c r="E88" s="337" t="s">
        <v>4073</v>
      </c>
      <c r="G88" s="67">
        <f>$MB$672</f>
        <v>17149.350000000009</v>
      </c>
      <c r="H88" s="299" t="s">
        <v>5659</v>
      </c>
      <c r="I88" s="277"/>
      <c r="J88" s="331" t="s">
        <v>920</v>
      </c>
      <c r="K88" s="63" t="s">
        <v>781</v>
      </c>
      <c r="M88" s="287" t="s">
        <v>1475</v>
      </c>
      <c r="N88" s="337" t="s">
        <v>4081</v>
      </c>
      <c r="P88" s="67">
        <f>$QF$672-17455.3</f>
        <v>27.299999999999272</v>
      </c>
      <c r="Q88" s="50">
        <v>15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921</v>
      </c>
      <c r="B89" s="63" t="s">
        <v>727</v>
      </c>
      <c r="D89" s="87" t="s">
        <v>1485</v>
      </c>
      <c r="E89" s="337" t="s">
        <v>4077</v>
      </c>
      <c r="G89" s="67">
        <f>$TR$672</f>
        <v>16974.19999999999</v>
      </c>
      <c r="H89" s="299" t="s">
        <v>5659</v>
      </c>
      <c r="I89" s="277"/>
      <c r="J89" s="331" t="s">
        <v>921</v>
      </c>
      <c r="K89" s="63" t="s">
        <v>745</v>
      </c>
      <c r="M89" s="288" t="s">
        <v>1423</v>
      </c>
      <c r="N89" s="337" t="s">
        <v>4063</v>
      </c>
      <c r="P89" s="67">
        <f>$FV$672-23527.05</f>
        <v>27.299999999995634</v>
      </c>
      <c r="Q89" s="50">
        <v>15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922</v>
      </c>
      <c r="B90" s="63" t="s">
        <v>762</v>
      </c>
      <c r="D90" s="87" t="s">
        <v>1467</v>
      </c>
      <c r="E90" s="337" t="s">
        <v>4071</v>
      </c>
      <c r="G90" s="67">
        <f>$NL$672</f>
        <v>16918.350000000002</v>
      </c>
      <c r="H90" s="299" t="s">
        <v>5659</v>
      </c>
      <c r="I90" s="277"/>
      <c r="J90" s="331" t="s">
        <v>922</v>
      </c>
      <c r="K90" s="277" t="s">
        <v>2019</v>
      </c>
      <c r="M90" s="288" t="s">
        <v>1859</v>
      </c>
      <c r="N90" s="337" t="s">
        <v>4086</v>
      </c>
      <c r="P90" s="67">
        <f>$YE$672-19754.2</f>
        <v>25.199999999993452</v>
      </c>
      <c r="Q90" s="50">
        <v>13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923</v>
      </c>
      <c r="B91" s="63" t="s">
        <v>3361</v>
      </c>
      <c r="D91" s="269" t="s">
        <v>4027</v>
      </c>
      <c r="E91" s="337" t="s">
        <v>4090</v>
      </c>
      <c r="G91" s="67">
        <f>$AIF$672</f>
        <v>16848.099999999999</v>
      </c>
      <c r="H91" s="299" t="s">
        <v>5659</v>
      </c>
      <c r="I91" s="277"/>
      <c r="J91" s="331" t="s">
        <v>923</v>
      </c>
      <c r="K91" s="63" t="s">
        <v>732</v>
      </c>
      <c r="M91" s="288" t="s">
        <v>1427</v>
      </c>
      <c r="N91" s="337" t="s">
        <v>4070</v>
      </c>
      <c r="P91" s="67">
        <f>$HF$672-22434.6</f>
        <v>23.400000000008731</v>
      </c>
      <c r="Q91" s="50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924</v>
      </c>
      <c r="B92" s="277" t="s">
        <v>2046</v>
      </c>
      <c r="D92" s="87" t="s">
        <v>2394</v>
      </c>
      <c r="E92" s="337" t="s">
        <v>4094</v>
      </c>
      <c r="G92" s="67">
        <f>$AAG$672</f>
        <v>16505.900000000001</v>
      </c>
      <c r="H92" s="299" t="s">
        <v>5660</v>
      </c>
      <c r="I92" s="277"/>
      <c r="J92" s="331" t="s">
        <v>924</v>
      </c>
      <c r="K92" s="277" t="s">
        <v>2048</v>
      </c>
      <c r="M92" s="288" t="s">
        <v>2398</v>
      </c>
      <c r="N92" s="337" t="s">
        <v>4094</v>
      </c>
      <c r="P92" s="67">
        <f>$ABQ$672-14223.5</f>
        <v>22.5</v>
      </c>
      <c r="Q92" s="50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925</v>
      </c>
      <c r="B93" s="63" t="s">
        <v>3371</v>
      </c>
      <c r="D93" s="269" t="s">
        <v>4037</v>
      </c>
      <c r="E93" s="337" t="s">
        <v>4094</v>
      </c>
      <c r="G93" s="67">
        <f>$ALR$672</f>
        <v>16287.949999999999</v>
      </c>
      <c r="H93" s="299" t="s">
        <v>5661</v>
      </c>
      <c r="I93" s="277"/>
      <c r="J93" s="331" t="s">
        <v>925</v>
      </c>
      <c r="K93" s="63" t="s">
        <v>756</v>
      </c>
      <c r="M93" s="288" t="s">
        <v>1460</v>
      </c>
      <c r="N93" s="337" t="s">
        <v>4068</v>
      </c>
      <c r="P93" s="67">
        <f>$LA$672-21231.3</f>
        <v>13.500000000007276</v>
      </c>
      <c r="Q93" s="50">
        <v>10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926</v>
      </c>
      <c r="B94" s="277" t="s">
        <v>1</v>
      </c>
      <c r="D94" s="87" t="s">
        <v>1483</v>
      </c>
      <c r="E94" s="337" t="s">
        <v>4087</v>
      </c>
      <c r="G94" s="67">
        <f>$SZ$672</f>
        <v>16077.2</v>
      </c>
      <c r="H94" s="299" t="s">
        <v>5659</v>
      </c>
      <c r="I94" s="277"/>
      <c r="J94" s="331" t="s">
        <v>926</v>
      </c>
      <c r="K94" s="63" t="s">
        <v>3391</v>
      </c>
      <c r="M94" s="269" t="s">
        <v>4050</v>
      </c>
      <c r="N94" s="337" t="s">
        <v>4088</v>
      </c>
      <c r="P94" s="67">
        <f>$AQE$672-19113.7</f>
        <v>13.499999999996362</v>
      </c>
      <c r="Q94" s="50">
        <v>10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927</v>
      </c>
      <c r="B95" s="277" t="s">
        <v>2049</v>
      </c>
      <c r="D95" s="87" t="s">
        <v>2396</v>
      </c>
      <c r="E95" s="337" t="s">
        <v>4087</v>
      </c>
      <c r="G95" s="67">
        <f>$AAY$672</f>
        <v>15846.449999999999</v>
      </c>
      <c r="H95" s="299" t="s">
        <v>5659</v>
      </c>
      <c r="I95" s="277"/>
      <c r="J95" s="331" t="s">
        <v>927</v>
      </c>
      <c r="K95" s="28" t="s">
        <v>37</v>
      </c>
      <c r="M95" s="288" t="s">
        <v>1415</v>
      </c>
      <c r="N95" s="337" t="s">
        <v>4060</v>
      </c>
      <c r="P95" s="67">
        <f>$DB$672-23141.1</f>
        <v>13.499999999992724</v>
      </c>
      <c r="Q95" s="50">
        <v>10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928</v>
      </c>
      <c r="B96" s="63" t="s">
        <v>754</v>
      </c>
      <c r="D96" s="87" t="s">
        <v>1471</v>
      </c>
      <c r="E96" s="337" t="s">
        <v>4076</v>
      </c>
      <c r="G96" s="67">
        <f>$OV$672</f>
        <v>15202.100000000002</v>
      </c>
      <c r="H96" s="299" t="s">
        <v>5659</v>
      </c>
      <c r="I96" s="277"/>
      <c r="J96" s="331" t="s">
        <v>928</v>
      </c>
      <c r="K96" s="219" t="s">
        <v>1656</v>
      </c>
      <c r="M96" s="288" t="s">
        <v>1478</v>
      </c>
      <c r="N96" s="337" t="s">
        <v>4079</v>
      </c>
      <c r="P96" s="67">
        <f>$RG$672-18886</f>
        <v>11.700000000000728</v>
      </c>
      <c r="Q96" s="50">
        <v>7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929</v>
      </c>
      <c r="B97" s="63" t="s">
        <v>3369</v>
      </c>
      <c r="D97" s="269" t="s">
        <v>4035</v>
      </c>
      <c r="E97" s="337" t="s">
        <v>4094</v>
      </c>
      <c r="G97" s="67">
        <f>$AKZ$672</f>
        <v>14959.000000000005</v>
      </c>
      <c r="H97" s="299" t="s">
        <v>5659</v>
      </c>
      <c r="I97" s="277"/>
      <c r="J97" s="331" t="s">
        <v>929</v>
      </c>
      <c r="K97" s="219" t="s">
        <v>1652</v>
      </c>
      <c r="M97" s="288" t="s">
        <v>1464</v>
      </c>
      <c r="N97" s="337" t="s">
        <v>4069</v>
      </c>
      <c r="P97" s="67">
        <f>$MK$672-21247.45</f>
        <v>10.800000000010186</v>
      </c>
      <c r="Q97" s="50">
        <v>6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930</v>
      </c>
      <c r="B98" s="277" t="s">
        <v>2048</v>
      </c>
      <c r="D98" s="87" t="s">
        <v>2398</v>
      </c>
      <c r="E98" s="337" t="s">
        <v>4094</v>
      </c>
      <c r="G98" s="67">
        <f>$ABQ$672</f>
        <v>14246</v>
      </c>
      <c r="H98" s="299" t="s">
        <v>5659</v>
      </c>
      <c r="I98" s="277"/>
      <c r="J98" s="331" t="s">
        <v>930</v>
      </c>
      <c r="K98" s="63" t="s">
        <v>3369</v>
      </c>
      <c r="M98" s="269" t="s">
        <v>4035</v>
      </c>
      <c r="N98" s="337" t="s">
        <v>4094</v>
      </c>
      <c r="P98" s="67">
        <f>$AKZ$672-14951.3</f>
        <v>7.7000000000061846</v>
      </c>
      <c r="Q98" s="50">
        <v>5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931</v>
      </c>
      <c r="B99" s="277" t="s">
        <v>1999</v>
      </c>
      <c r="D99" s="87" t="s">
        <v>1854</v>
      </c>
      <c r="E99" s="337" t="s">
        <v>4077</v>
      </c>
      <c r="G99" s="67">
        <f>$WL$672</f>
        <v>14198.899999999996</v>
      </c>
      <c r="H99" s="299" t="s">
        <v>5659</v>
      </c>
      <c r="I99" s="277"/>
      <c r="J99" s="331" t="s">
        <v>931</v>
      </c>
      <c r="K99" s="277" t="s">
        <v>9</v>
      </c>
      <c r="M99" s="287" t="s">
        <v>1462</v>
      </c>
      <c r="N99" s="337" t="s">
        <v>4068</v>
      </c>
      <c r="P99" s="67">
        <f>$LS$672-22296.15</f>
        <v>0</v>
      </c>
      <c r="Q99" s="50">
        <v>0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932</v>
      </c>
      <c r="B100" s="277" t="s">
        <v>3359</v>
      </c>
      <c r="D100" s="269" t="s">
        <v>3207</v>
      </c>
      <c r="E100" s="337" t="s">
        <v>4087</v>
      </c>
      <c r="G100" s="67">
        <f>$AHN$672</f>
        <v>14009.399999999994</v>
      </c>
      <c r="H100" s="299" t="s">
        <v>5659</v>
      </c>
      <c r="I100" s="277"/>
      <c r="J100" s="331" t="s">
        <v>932</v>
      </c>
      <c r="K100" s="63" t="s">
        <v>21</v>
      </c>
      <c r="M100" s="288" t="s">
        <v>1451</v>
      </c>
      <c r="N100" s="337" t="s">
        <v>4052</v>
      </c>
      <c r="P100" s="67">
        <f>$G$672-22109.35</f>
        <v>0</v>
      </c>
      <c r="Q100" s="50">
        <v>0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933</v>
      </c>
      <c r="B101" s="277" t="s">
        <v>2003</v>
      </c>
      <c r="D101" s="269" t="s">
        <v>1852</v>
      </c>
      <c r="E101" s="337" t="s">
        <v>4079</v>
      </c>
      <c r="G101" s="67">
        <f>$VT$672</f>
        <v>13729.699999999999</v>
      </c>
      <c r="H101" s="299" t="s">
        <v>5659</v>
      </c>
      <c r="I101" s="277"/>
      <c r="J101" s="331" t="s">
        <v>933</v>
      </c>
      <c r="K101" s="63" t="s">
        <v>754</v>
      </c>
      <c r="M101" s="288" t="s">
        <v>1471</v>
      </c>
      <c r="N101" s="337" t="s">
        <v>4076</v>
      </c>
      <c r="P101" s="67">
        <f>$OV$672-15202.1</f>
        <v>0</v>
      </c>
      <c r="Q101" s="50">
        <v>0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934</v>
      </c>
      <c r="B102" s="63" t="s">
        <v>787</v>
      </c>
      <c r="D102" s="87" t="s">
        <v>1469</v>
      </c>
      <c r="E102" s="337" t="s">
        <v>4077</v>
      </c>
      <c r="G102" s="67">
        <f>$OD$672</f>
        <v>11922.000000000002</v>
      </c>
      <c r="H102" s="299" t="s">
        <v>5659</v>
      </c>
      <c r="I102" s="277"/>
      <c r="J102" s="331" t="s">
        <v>934</v>
      </c>
      <c r="K102" s="63" t="s">
        <v>3388</v>
      </c>
      <c r="M102" s="269" t="s">
        <v>4048</v>
      </c>
      <c r="N102" s="337" t="s">
        <v>4089</v>
      </c>
      <c r="P102" s="67">
        <f>$APM$672-18741.5</f>
        <v>0</v>
      </c>
      <c r="Q102" s="50">
        <v>0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4051</v>
      </c>
      <c r="D104" s="288" t="s">
        <v>4013</v>
      </c>
      <c r="G104" s="288" t="s">
        <v>4017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4008</v>
      </c>
      <c r="D105" s="288" t="s">
        <v>2012</v>
      </c>
      <c r="G105" s="288" t="s">
        <v>4018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4009</v>
      </c>
      <c r="D106" s="288" t="s">
        <v>2150</v>
      </c>
      <c r="G106" s="288" t="s">
        <v>4019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2010</v>
      </c>
      <c r="D107" s="288" t="s">
        <v>2151</v>
      </c>
      <c r="G107" s="288" t="s">
        <v>4020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4010</v>
      </c>
      <c r="B108" s="179"/>
      <c r="C108" s="63"/>
      <c r="D108" s="288" t="s">
        <v>2152</v>
      </c>
      <c r="E108" s="79"/>
      <c r="F108" s="75"/>
      <c r="G108" s="288" t="s">
        <v>4021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2011</v>
      </c>
      <c r="B109" s="179"/>
      <c r="C109" s="63"/>
      <c r="D109" s="288" t="s">
        <v>4014</v>
      </c>
      <c r="E109" s="79"/>
      <c r="F109" s="75"/>
      <c r="G109" s="288" t="s">
        <v>4022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4011</v>
      </c>
      <c r="B110" s="179"/>
      <c r="C110" s="63"/>
      <c r="D110" s="288" t="s">
        <v>4015</v>
      </c>
      <c r="E110" s="79"/>
      <c r="F110" s="75"/>
      <c r="G110" s="288" t="s">
        <v>4023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4012</v>
      </c>
      <c r="B111" s="179"/>
      <c r="C111" s="63"/>
      <c r="D111" s="87" t="s">
        <v>4016</v>
      </c>
      <c r="E111" s="79"/>
      <c r="F111" s="75"/>
      <c r="G111" s="288" t="s">
        <v>4024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3208</v>
      </c>
      <c r="B112" s="179"/>
      <c r="C112" s="63"/>
      <c r="D112" s="87"/>
      <c r="E112" s="79"/>
      <c r="F112" s="75"/>
      <c r="G112" s="87" t="s">
        <v>4025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723</v>
      </c>
      <c r="B116" s="65"/>
      <c r="C116" s="65"/>
      <c r="G116" s="66"/>
      <c r="H116"/>
      <c r="I116" s="65"/>
      <c r="K116" s="77" t="s">
        <v>724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728</v>
      </c>
      <c r="B117" s="7"/>
      <c r="C117" s="7"/>
      <c r="D117" s="207" t="s">
        <v>1616</v>
      </c>
      <c r="E117" s="27" t="s">
        <v>1996</v>
      </c>
      <c r="G117" s="11" t="s">
        <v>53</v>
      </c>
      <c r="H117" s="12" t="s">
        <v>54</v>
      </c>
      <c r="I117" s="12" t="s">
        <v>55</v>
      </c>
      <c r="J117" s="8"/>
      <c r="K117" s="85" t="s">
        <v>729</v>
      </c>
      <c r="M117" s="207" t="s">
        <v>1616</v>
      </c>
      <c r="N117" s="27" t="s">
        <v>1996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3368</v>
      </c>
      <c r="C118" s="555"/>
      <c r="D118" s="556" t="s">
        <v>4034</v>
      </c>
      <c r="E118" s="14" t="s">
        <v>4088</v>
      </c>
      <c r="F118" s="557"/>
      <c r="G118" s="558">
        <v>18</v>
      </c>
      <c r="H118" s="559">
        <v>11</v>
      </c>
      <c r="I118" s="560">
        <v>12</v>
      </c>
      <c r="J118" s="5" t="s">
        <v>0</v>
      </c>
      <c r="K118" s="277" t="s">
        <v>31</v>
      </c>
      <c r="L118" s="63"/>
      <c r="M118" s="287" t="s">
        <v>1453</v>
      </c>
      <c r="N118" s="337" t="s">
        <v>4053</v>
      </c>
      <c r="O118" s="3"/>
      <c r="P118" s="9">
        <f>SUM(Puntenklassement!D86)</f>
        <v>7408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77" t="s">
        <v>2345</v>
      </c>
      <c r="C119" s="555"/>
      <c r="D119" s="554" t="s">
        <v>1429</v>
      </c>
      <c r="E119" s="14" t="s">
        <v>4065</v>
      </c>
      <c r="F119" s="557"/>
      <c r="G119" s="558">
        <v>15</v>
      </c>
      <c r="H119" s="559">
        <v>6</v>
      </c>
      <c r="I119" s="560">
        <v>4</v>
      </c>
      <c r="J119" s="5" t="s">
        <v>2</v>
      </c>
      <c r="K119" s="63" t="s">
        <v>761</v>
      </c>
      <c r="L119" s="63"/>
      <c r="M119" s="288" t="s">
        <v>1421</v>
      </c>
      <c r="N119" s="337" t="s">
        <v>4059</v>
      </c>
      <c r="P119" s="9">
        <f>SUM(Puntenklassement!D56)</f>
        <v>7354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4096</v>
      </c>
      <c r="C120" s="555"/>
      <c r="D120" s="554" t="s">
        <v>1440</v>
      </c>
      <c r="E120" s="14" t="s">
        <v>4067</v>
      </c>
      <c r="F120" s="557"/>
      <c r="G120" s="558">
        <v>13</v>
      </c>
      <c r="H120" s="559">
        <v>16</v>
      </c>
      <c r="I120" s="560">
        <v>12</v>
      </c>
      <c r="J120" s="5" t="s">
        <v>3</v>
      </c>
      <c r="K120" s="63" t="s">
        <v>4100</v>
      </c>
      <c r="L120" s="63"/>
      <c r="M120" s="288" t="s">
        <v>1432</v>
      </c>
      <c r="N120" s="337" t="s">
        <v>4062</v>
      </c>
      <c r="P120" s="9">
        <f>SUM(Puntenklassement!D87)</f>
        <v>7269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1653</v>
      </c>
      <c r="C121" s="555"/>
      <c r="D121" s="554" t="s">
        <v>1477</v>
      </c>
      <c r="E121" s="14" t="s">
        <v>4079</v>
      </c>
      <c r="F121" s="557"/>
      <c r="G121" s="558">
        <v>13</v>
      </c>
      <c r="H121" s="559">
        <v>5</v>
      </c>
      <c r="I121" s="560">
        <v>4</v>
      </c>
      <c r="J121" s="5" t="s">
        <v>5</v>
      </c>
      <c r="K121" s="63" t="s">
        <v>3375</v>
      </c>
      <c r="L121" s="63"/>
      <c r="M121" s="269" t="s">
        <v>4041</v>
      </c>
      <c r="N121" s="337" t="s">
        <v>4088</v>
      </c>
      <c r="P121" s="9">
        <f>SUM(Puntenklassement!D69)</f>
        <v>7041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7" t="s">
        <v>2020</v>
      </c>
      <c r="C122" s="555"/>
      <c r="D122" s="554" t="s">
        <v>2395</v>
      </c>
      <c r="E122" s="14" t="s">
        <v>4087</v>
      </c>
      <c r="F122" s="557"/>
      <c r="G122" s="558">
        <v>12</v>
      </c>
      <c r="H122" s="559">
        <v>9</v>
      </c>
      <c r="I122" s="560">
        <v>9</v>
      </c>
      <c r="J122" s="5" t="s">
        <v>7</v>
      </c>
      <c r="K122" s="219" t="s">
        <v>1653</v>
      </c>
      <c r="L122" s="63"/>
      <c r="M122" s="288" t="s">
        <v>1477</v>
      </c>
      <c r="N122" s="337" t="s">
        <v>4079</v>
      </c>
      <c r="P122" s="9">
        <f>SUM(Puntenklassement!D62)</f>
        <v>6874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762</v>
      </c>
      <c r="C123" s="555"/>
      <c r="D123" s="554" t="s">
        <v>1467</v>
      </c>
      <c r="E123" s="14" t="s">
        <v>4071</v>
      </c>
      <c r="F123" s="557"/>
      <c r="G123" s="558">
        <v>12</v>
      </c>
      <c r="H123" s="559">
        <v>8</v>
      </c>
      <c r="I123" s="560">
        <v>3</v>
      </c>
      <c r="J123" s="5" t="s">
        <v>8</v>
      </c>
      <c r="K123" s="277" t="s">
        <v>2014</v>
      </c>
      <c r="L123" s="63"/>
      <c r="M123" s="288" t="s">
        <v>1482</v>
      </c>
      <c r="N123" s="337" t="s">
        <v>4071</v>
      </c>
      <c r="P123" s="9">
        <f>SUM(Puntenklassement!D24)</f>
        <v>6834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7" t="s">
        <v>3358</v>
      </c>
      <c r="C124" s="555"/>
      <c r="D124" s="561" t="s">
        <v>2148</v>
      </c>
      <c r="E124" s="14" t="s">
        <v>4089</v>
      </c>
      <c r="F124" s="557"/>
      <c r="G124" s="558">
        <v>12</v>
      </c>
      <c r="H124" s="559">
        <v>4</v>
      </c>
      <c r="I124" s="560">
        <v>3</v>
      </c>
      <c r="J124" s="5" t="s">
        <v>10</v>
      </c>
      <c r="K124" s="63" t="s">
        <v>162</v>
      </c>
      <c r="L124" s="63"/>
      <c r="M124" s="288" t="s">
        <v>1431</v>
      </c>
      <c r="N124" s="337" t="s">
        <v>4065</v>
      </c>
      <c r="P124" s="9">
        <f>SUM(Puntenklassement!D40)</f>
        <v>6834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3366</v>
      </c>
      <c r="C125" s="555"/>
      <c r="D125" s="556" t="s">
        <v>4032</v>
      </c>
      <c r="E125" s="14" t="s">
        <v>4088</v>
      </c>
      <c r="F125" s="557"/>
      <c r="G125" s="558">
        <v>12</v>
      </c>
      <c r="H125" s="559">
        <v>4</v>
      </c>
      <c r="I125" s="560">
        <v>2</v>
      </c>
      <c r="J125" s="5" t="s">
        <v>12</v>
      </c>
      <c r="K125" s="219" t="s">
        <v>1646</v>
      </c>
      <c r="L125" s="63"/>
      <c r="M125" s="288" t="s">
        <v>1422</v>
      </c>
      <c r="N125" s="337" t="s">
        <v>4056</v>
      </c>
      <c r="P125" s="9">
        <f>SUM(Puntenklassement!D8)</f>
        <v>6800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19" t="s">
        <v>1643</v>
      </c>
      <c r="C126" s="555"/>
      <c r="D126" s="554" t="s">
        <v>1849</v>
      </c>
      <c r="E126" s="14" t="s">
        <v>4083</v>
      </c>
      <c r="F126" s="562"/>
      <c r="G126" s="558">
        <v>12</v>
      </c>
      <c r="H126" s="559">
        <v>2</v>
      </c>
      <c r="I126" s="560">
        <v>5</v>
      </c>
      <c r="J126" s="5" t="s">
        <v>14</v>
      </c>
      <c r="K126" s="28" t="s">
        <v>155</v>
      </c>
      <c r="M126" s="288" t="s">
        <v>1458</v>
      </c>
      <c r="N126" s="337" t="s">
        <v>4059</v>
      </c>
      <c r="O126" s="3"/>
      <c r="P126" s="9">
        <f>SUM(Puntenklassement!D99)</f>
        <v>6795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745</v>
      </c>
      <c r="C127" s="555"/>
      <c r="D127" s="554" t="s">
        <v>1423</v>
      </c>
      <c r="E127" s="14" t="s">
        <v>4063</v>
      </c>
      <c r="F127" s="557"/>
      <c r="G127" s="558">
        <v>11</v>
      </c>
      <c r="H127" s="559">
        <v>7</v>
      </c>
      <c r="I127" s="560">
        <v>4</v>
      </c>
      <c r="J127" s="5" t="s">
        <v>16</v>
      </c>
      <c r="K127" s="63" t="s">
        <v>25</v>
      </c>
      <c r="L127" s="63"/>
      <c r="M127" s="288" t="s">
        <v>1457</v>
      </c>
      <c r="N127" s="337" t="s">
        <v>4052</v>
      </c>
      <c r="P127" s="9">
        <f>SUM(Puntenklassement!D61)</f>
        <v>6794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4098</v>
      </c>
      <c r="C128" s="555"/>
      <c r="D128" s="554" t="s">
        <v>1432</v>
      </c>
      <c r="E128" s="14" t="s">
        <v>4062</v>
      </c>
      <c r="F128" s="557"/>
      <c r="G128" s="558">
        <v>10</v>
      </c>
      <c r="H128" s="559">
        <v>10</v>
      </c>
      <c r="I128" s="560">
        <v>11</v>
      </c>
      <c r="J128" s="5" t="s">
        <v>18</v>
      </c>
      <c r="K128" s="63" t="s">
        <v>33</v>
      </c>
      <c r="L128" s="63"/>
      <c r="M128" s="288" t="s">
        <v>1456</v>
      </c>
      <c r="N128" s="337" t="s">
        <v>4054</v>
      </c>
      <c r="P128" s="9">
        <f>SUM(Puntenklassement!D91)</f>
        <v>6762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3376</v>
      </c>
      <c r="C129" s="555"/>
      <c r="D129" s="556" t="s">
        <v>4043</v>
      </c>
      <c r="E129" s="14" t="s">
        <v>4093</v>
      </c>
      <c r="F129" s="557"/>
      <c r="G129" s="558">
        <v>10</v>
      </c>
      <c r="H129" s="559">
        <v>10</v>
      </c>
      <c r="I129" s="560">
        <v>8</v>
      </c>
      <c r="J129" s="5" t="s">
        <v>20</v>
      </c>
      <c r="K129" s="219" t="s">
        <v>1651</v>
      </c>
      <c r="L129" s="63"/>
      <c r="M129" s="288" t="s">
        <v>1470</v>
      </c>
      <c r="N129" s="337" t="s">
        <v>4078</v>
      </c>
      <c r="P129" s="9">
        <f>SUM(Puntenklassement!D7)</f>
        <v>6705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3378</v>
      </c>
      <c r="C130" s="555"/>
      <c r="D130" s="556" t="s">
        <v>4045</v>
      </c>
      <c r="E130" s="14" t="s">
        <v>4093</v>
      </c>
      <c r="F130" s="557"/>
      <c r="G130" s="558">
        <v>10</v>
      </c>
      <c r="H130" s="559">
        <v>7</v>
      </c>
      <c r="I130" s="560">
        <v>4</v>
      </c>
      <c r="J130" s="5" t="s">
        <v>22</v>
      </c>
      <c r="K130" s="63" t="s">
        <v>3368</v>
      </c>
      <c r="L130" s="63"/>
      <c r="M130" s="269" t="s">
        <v>4034</v>
      </c>
      <c r="N130" s="337" t="s">
        <v>4088</v>
      </c>
      <c r="P130" s="9">
        <f>SUM(Puntenklassement!D53)</f>
        <v>6704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3388</v>
      </c>
      <c r="C131" s="555"/>
      <c r="D131" s="556" t="s">
        <v>4048</v>
      </c>
      <c r="E131" s="14" t="s">
        <v>4089</v>
      </c>
      <c r="F131" s="557"/>
      <c r="G131" s="558">
        <v>10</v>
      </c>
      <c r="H131" s="559">
        <v>7</v>
      </c>
      <c r="I131" s="560">
        <v>3</v>
      </c>
      <c r="J131" s="5" t="s">
        <v>24</v>
      </c>
      <c r="K131" s="219" t="s">
        <v>1661</v>
      </c>
      <c r="L131" s="63"/>
      <c r="M131" s="288" t="s">
        <v>1428</v>
      </c>
      <c r="N131" s="337" t="s">
        <v>4057</v>
      </c>
      <c r="P131" s="9">
        <f>SUM(Puntenklassement!D94)</f>
        <v>6684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770</v>
      </c>
      <c r="C132" s="555"/>
      <c r="D132" s="554" t="s">
        <v>1465</v>
      </c>
      <c r="E132" s="14" t="s">
        <v>4074</v>
      </c>
      <c r="F132" s="557"/>
      <c r="G132" s="558">
        <v>10</v>
      </c>
      <c r="H132" s="559">
        <v>6</v>
      </c>
      <c r="I132" s="560">
        <v>8</v>
      </c>
      <c r="J132" s="5" t="s">
        <v>26</v>
      </c>
      <c r="K132" s="277" t="s">
        <v>11</v>
      </c>
      <c r="L132" s="63"/>
      <c r="M132" s="288" t="s">
        <v>1459</v>
      </c>
      <c r="N132" s="337" t="s">
        <v>4054</v>
      </c>
      <c r="P132" s="9">
        <f>SUM(Puntenklassement!D25)</f>
        <v>6657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7" t="s">
        <v>2048</v>
      </c>
      <c r="C133" s="555"/>
      <c r="D133" s="554" t="s">
        <v>2398</v>
      </c>
      <c r="E133" s="14" t="s">
        <v>4094</v>
      </c>
      <c r="F133" s="557"/>
      <c r="G133" s="558">
        <v>10</v>
      </c>
      <c r="H133" s="559">
        <v>3</v>
      </c>
      <c r="I133" s="560">
        <v>11</v>
      </c>
      <c r="J133" s="5" t="s">
        <v>28</v>
      </c>
      <c r="K133" s="63" t="s">
        <v>3378</v>
      </c>
      <c r="L133" s="63"/>
      <c r="M133" s="269" t="s">
        <v>4045</v>
      </c>
      <c r="N133" s="337" t="s">
        <v>4093</v>
      </c>
      <c r="P133" s="9">
        <f>SUM(Puntenklassement!D22)</f>
        <v>6650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777</v>
      </c>
      <c r="C134" s="555"/>
      <c r="D134" s="561" t="s">
        <v>1426</v>
      </c>
      <c r="E134" s="14" t="s">
        <v>4064</v>
      </c>
      <c r="F134" s="557"/>
      <c r="G134" s="558">
        <v>9</v>
      </c>
      <c r="H134" s="559">
        <v>8</v>
      </c>
      <c r="I134" s="560">
        <v>5</v>
      </c>
      <c r="J134" s="5" t="s">
        <v>30</v>
      </c>
      <c r="K134" s="277" t="s">
        <v>782</v>
      </c>
      <c r="L134" s="63"/>
      <c r="M134" s="287" t="s">
        <v>1413</v>
      </c>
      <c r="N134" s="337" t="s">
        <v>4055</v>
      </c>
      <c r="P134" s="9">
        <f>SUM(Puntenklassement!D32)</f>
        <v>6635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19" t="s">
        <v>1651</v>
      </c>
      <c r="C135" s="555"/>
      <c r="D135" s="554" t="s">
        <v>1470</v>
      </c>
      <c r="E135" s="14" t="s">
        <v>4078</v>
      </c>
      <c r="F135" s="557"/>
      <c r="G135" s="558">
        <v>9</v>
      </c>
      <c r="H135" s="559">
        <v>5</v>
      </c>
      <c r="I135" s="560">
        <v>8</v>
      </c>
      <c r="J135" s="5" t="s">
        <v>32</v>
      </c>
      <c r="K135" s="277" t="s">
        <v>2004</v>
      </c>
      <c r="L135" s="63"/>
      <c r="M135" s="288" t="s">
        <v>1480</v>
      </c>
      <c r="N135" s="337" t="s">
        <v>4075</v>
      </c>
      <c r="P135" s="9">
        <f>SUM(Puntenklassement!D102)</f>
        <v>6630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63" t="s">
        <v>756</v>
      </c>
      <c r="C136" s="555"/>
      <c r="D136" s="554" t="s">
        <v>1460</v>
      </c>
      <c r="E136" s="14" t="s">
        <v>4068</v>
      </c>
      <c r="F136" s="557"/>
      <c r="G136" s="558">
        <v>9</v>
      </c>
      <c r="H136" s="559">
        <v>4</v>
      </c>
      <c r="I136" s="560">
        <v>2</v>
      </c>
      <c r="J136" s="5" t="s">
        <v>34</v>
      </c>
      <c r="K136" s="63" t="s">
        <v>4099</v>
      </c>
      <c r="L136" s="63"/>
      <c r="M136" s="288" t="s">
        <v>1451</v>
      </c>
      <c r="N136" s="337" t="s">
        <v>4052</v>
      </c>
      <c r="P136" s="9">
        <f>SUM(Puntenklassement!D49)</f>
        <v>6627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7" t="s">
        <v>2014</v>
      </c>
      <c r="C137" s="555"/>
      <c r="D137" s="554" t="s">
        <v>1482</v>
      </c>
      <c r="E137" s="14" t="s">
        <v>4071</v>
      </c>
      <c r="F137" s="557"/>
      <c r="G137" s="558">
        <v>8</v>
      </c>
      <c r="H137" s="559">
        <v>10</v>
      </c>
      <c r="I137" s="560">
        <v>12</v>
      </c>
      <c r="J137" s="5" t="s">
        <v>36</v>
      </c>
      <c r="K137" s="63" t="s">
        <v>3366</v>
      </c>
      <c r="L137" s="63"/>
      <c r="M137" s="269" t="s">
        <v>4032</v>
      </c>
      <c r="N137" s="337" t="s">
        <v>4088</v>
      </c>
      <c r="P137" s="9">
        <f>SUM(Puntenklassement!D41)</f>
        <v>6619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77" t="s">
        <v>1</v>
      </c>
      <c r="C138" s="555"/>
      <c r="D138" s="554" t="s">
        <v>1483</v>
      </c>
      <c r="E138" s="14" t="s">
        <v>4087</v>
      </c>
      <c r="F138" s="557"/>
      <c r="G138" s="558">
        <v>8</v>
      </c>
      <c r="H138" s="559">
        <v>9</v>
      </c>
      <c r="I138" s="560">
        <v>8</v>
      </c>
      <c r="J138" s="5" t="s">
        <v>38</v>
      </c>
      <c r="K138" s="219" t="s">
        <v>1642</v>
      </c>
      <c r="L138" s="63"/>
      <c r="M138" s="288" t="s">
        <v>1847</v>
      </c>
      <c r="N138" s="337" t="s">
        <v>4083</v>
      </c>
      <c r="P138" s="9">
        <f>SUM(Puntenklassement!D44)</f>
        <v>6615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761</v>
      </c>
      <c r="C139" s="555"/>
      <c r="D139" s="554" t="s">
        <v>1421</v>
      </c>
      <c r="E139" s="14" t="s">
        <v>4059</v>
      </c>
      <c r="F139" s="557"/>
      <c r="G139" s="558">
        <v>8</v>
      </c>
      <c r="H139" s="559">
        <v>7</v>
      </c>
      <c r="I139" s="560">
        <v>8</v>
      </c>
      <c r="J139" s="5" t="s">
        <v>145</v>
      </c>
      <c r="K139" s="28" t="s">
        <v>37</v>
      </c>
      <c r="L139" s="63"/>
      <c r="M139" s="288" t="s">
        <v>1415</v>
      </c>
      <c r="N139" s="337" t="s">
        <v>4060</v>
      </c>
      <c r="P139" s="9">
        <f>SUM(Puntenklassement!D92)</f>
        <v>6529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8" t="s">
        <v>2343</v>
      </c>
      <c r="C140" s="555"/>
      <c r="D140" s="554" t="s">
        <v>1458</v>
      </c>
      <c r="E140" s="14" t="s">
        <v>4059</v>
      </c>
      <c r="F140" s="557"/>
      <c r="G140" s="558">
        <v>8</v>
      </c>
      <c r="H140" s="559">
        <v>6</v>
      </c>
      <c r="I140" s="560">
        <v>5</v>
      </c>
      <c r="J140" s="5" t="s">
        <v>146</v>
      </c>
      <c r="K140" s="219" t="s">
        <v>1656</v>
      </c>
      <c r="L140" s="63"/>
      <c r="M140" s="288" t="s">
        <v>1478</v>
      </c>
      <c r="N140" s="337" t="s">
        <v>4079</v>
      </c>
      <c r="P140" s="9">
        <f>SUM(Puntenklassement!D5)</f>
        <v>6511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7" t="s">
        <v>1999</v>
      </c>
      <c r="C141" s="555"/>
      <c r="D141" s="554" t="s">
        <v>1854</v>
      </c>
      <c r="E141" s="14" t="s">
        <v>4077</v>
      </c>
      <c r="F141" s="557"/>
      <c r="G141" s="558">
        <v>8</v>
      </c>
      <c r="H141" s="559">
        <v>5</v>
      </c>
      <c r="I141" s="560">
        <v>3</v>
      </c>
      <c r="J141" s="5" t="s">
        <v>147</v>
      </c>
      <c r="K141" s="277" t="s">
        <v>4490</v>
      </c>
      <c r="L141" s="63"/>
      <c r="M141" s="288" t="s">
        <v>1858</v>
      </c>
      <c r="N141" s="337" t="s">
        <v>4086</v>
      </c>
      <c r="P141" s="9">
        <f>SUM(Puntenklassement!D47)</f>
        <v>6490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3374</v>
      </c>
      <c r="C142" s="555"/>
      <c r="D142" s="556" t="s">
        <v>4040</v>
      </c>
      <c r="E142" s="14" t="s">
        <v>4092</v>
      </c>
      <c r="F142" s="557"/>
      <c r="G142" s="558">
        <v>8</v>
      </c>
      <c r="H142" s="559">
        <v>4</v>
      </c>
      <c r="I142" s="560">
        <v>7</v>
      </c>
      <c r="J142" s="5" t="s">
        <v>151</v>
      </c>
      <c r="K142" s="219" t="s">
        <v>1655</v>
      </c>
      <c r="L142" s="63"/>
      <c r="M142" s="287" t="s">
        <v>1476</v>
      </c>
      <c r="N142" s="337" t="s">
        <v>4079</v>
      </c>
      <c r="P142" s="9">
        <f>SUM(Puntenklassement!D63)</f>
        <v>6468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77" t="s">
        <v>2023</v>
      </c>
      <c r="C143" s="555"/>
      <c r="D143" s="554" t="s">
        <v>1862</v>
      </c>
      <c r="E143" s="14" t="s">
        <v>4082</v>
      </c>
      <c r="F143" s="557"/>
      <c r="G143" s="558">
        <v>8</v>
      </c>
      <c r="H143" s="559">
        <v>3</v>
      </c>
      <c r="I143" s="560">
        <v>2</v>
      </c>
      <c r="J143" s="5" t="s">
        <v>157</v>
      </c>
      <c r="K143" s="63" t="s">
        <v>153</v>
      </c>
      <c r="L143" s="63"/>
      <c r="M143" s="288" t="s">
        <v>1440</v>
      </c>
      <c r="N143" s="337" t="s">
        <v>4067</v>
      </c>
      <c r="P143" s="9">
        <f>SUM(Puntenklassement!D19)</f>
        <v>6462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7" t="s">
        <v>778</v>
      </c>
      <c r="C144" s="555"/>
      <c r="D144" s="554" t="s">
        <v>1454</v>
      </c>
      <c r="E144" s="14" t="s">
        <v>4056</v>
      </c>
      <c r="F144" s="557"/>
      <c r="G144" s="558">
        <v>7</v>
      </c>
      <c r="H144" s="559">
        <v>9</v>
      </c>
      <c r="I144" s="560">
        <v>3</v>
      </c>
      <c r="J144" s="5" t="s">
        <v>159</v>
      </c>
      <c r="K144" s="219" t="s">
        <v>1658</v>
      </c>
      <c r="L144" s="63"/>
      <c r="M144" s="288" t="s">
        <v>1472</v>
      </c>
      <c r="N144" s="337" t="s">
        <v>4079</v>
      </c>
      <c r="P144" s="9">
        <f>SUM(Puntenklassement!D98)</f>
        <v>6462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19" t="s">
        <v>1655</v>
      </c>
      <c r="C145" s="555"/>
      <c r="D145" s="561" t="s">
        <v>1476</v>
      </c>
      <c r="E145" s="14" t="s">
        <v>4079</v>
      </c>
      <c r="F145" s="557"/>
      <c r="G145" s="558">
        <v>7</v>
      </c>
      <c r="H145" s="559">
        <v>8</v>
      </c>
      <c r="I145" s="560">
        <v>2</v>
      </c>
      <c r="J145" s="5" t="s">
        <v>160</v>
      </c>
      <c r="K145" s="63" t="s">
        <v>3360</v>
      </c>
      <c r="L145" s="63"/>
      <c r="M145" s="269" t="s">
        <v>4026</v>
      </c>
      <c r="N145" s="337" t="s">
        <v>4090</v>
      </c>
      <c r="P145" s="9">
        <f>SUM(Puntenklassement!D9)</f>
        <v>6444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3391</v>
      </c>
      <c r="C146" s="555"/>
      <c r="D146" s="556" t="s">
        <v>4050</v>
      </c>
      <c r="E146" s="14" t="s">
        <v>4088</v>
      </c>
      <c r="F146" s="557"/>
      <c r="G146" s="558">
        <v>7</v>
      </c>
      <c r="H146" s="559">
        <v>5</v>
      </c>
      <c r="I146" s="560">
        <v>3</v>
      </c>
      <c r="J146" s="5" t="s">
        <v>161</v>
      </c>
      <c r="K146" s="277" t="s">
        <v>2007</v>
      </c>
      <c r="L146" s="63"/>
      <c r="M146" s="288" t="s">
        <v>1851</v>
      </c>
      <c r="N146" s="337" t="s">
        <v>4084</v>
      </c>
      <c r="P146" s="9">
        <f>SUM(Puntenklassement!D30)</f>
        <v>6423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1656</v>
      </c>
      <c r="C147" s="555"/>
      <c r="D147" s="554" t="s">
        <v>1478</v>
      </c>
      <c r="E147" s="14" t="s">
        <v>4079</v>
      </c>
      <c r="F147" s="557"/>
      <c r="G147" s="558">
        <v>7</v>
      </c>
      <c r="H147" s="559">
        <v>4</v>
      </c>
      <c r="I147" s="560">
        <v>0</v>
      </c>
      <c r="J147" s="5" t="s">
        <v>163</v>
      </c>
      <c r="K147" s="277" t="s">
        <v>2020</v>
      </c>
      <c r="L147" s="63"/>
      <c r="M147" s="288" t="s">
        <v>2395</v>
      </c>
      <c r="N147" s="337" t="s">
        <v>4087</v>
      </c>
      <c r="P147" s="9">
        <f>SUM(Puntenklassement!D20)</f>
        <v>6388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274</v>
      </c>
      <c r="B148" s="63" t="s">
        <v>3369</v>
      </c>
      <c r="C148" s="555"/>
      <c r="D148" s="556" t="s">
        <v>4035</v>
      </c>
      <c r="E148" s="14" t="s">
        <v>4094</v>
      </c>
      <c r="F148" s="557"/>
      <c r="G148" s="558">
        <v>7</v>
      </c>
      <c r="H148" s="559">
        <v>3</v>
      </c>
      <c r="I148" s="560">
        <v>1</v>
      </c>
      <c r="J148" s="5" t="s">
        <v>274</v>
      </c>
      <c r="K148" s="277" t="s">
        <v>143</v>
      </c>
      <c r="L148" s="63"/>
      <c r="M148" s="288" t="s">
        <v>1414</v>
      </c>
      <c r="N148" s="337" t="s">
        <v>4052</v>
      </c>
      <c r="P148" s="9">
        <f>SUM(Puntenklassement!D93)</f>
        <v>6376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275</v>
      </c>
      <c r="B149" s="277" t="s">
        <v>2003</v>
      </c>
      <c r="C149" s="555"/>
      <c r="D149" s="561" t="s">
        <v>1852</v>
      </c>
      <c r="E149" s="14" t="s">
        <v>4079</v>
      </c>
      <c r="F149" s="557"/>
      <c r="G149" s="558">
        <v>6</v>
      </c>
      <c r="H149" s="559">
        <v>6</v>
      </c>
      <c r="I149" s="560">
        <v>2</v>
      </c>
      <c r="J149" s="5" t="s">
        <v>275</v>
      </c>
      <c r="K149" s="63" t="s">
        <v>770</v>
      </c>
      <c r="L149" s="63"/>
      <c r="M149" s="288" t="s">
        <v>1465</v>
      </c>
      <c r="N149" s="337" t="s">
        <v>4074</v>
      </c>
      <c r="P149" s="9">
        <f>SUM(Puntenklassement!D14)</f>
        <v>6357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276</v>
      </c>
      <c r="B150" s="277" t="s">
        <v>23</v>
      </c>
      <c r="C150" s="555"/>
      <c r="D150" s="554" t="s">
        <v>1442</v>
      </c>
      <c r="E150" s="14" t="s">
        <v>4068</v>
      </c>
      <c r="F150" s="557"/>
      <c r="G150" s="558">
        <v>6</v>
      </c>
      <c r="H150" s="559">
        <v>5</v>
      </c>
      <c r="I150" s="560">
        <v>4</v>
      </c>
      <c r="J150" s="5" t="s">
        <v>276</v>
      </c>
      <c r="K150" s="277" t="s">
        <v>2002</v>
      </c>
      <c r="L150" s="63"/>
      <c r="M150" s="288" t="s">
        <v>1481</v>
      </c>
      <c r="N150" s="337" t="s">
        <v>4064</v>
      </c>
      <c r="P150" s="9">
        <f>SUM(Puntenklassement!D17)</f>
        <v>6322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277</v>
      </c>
      <c r="B151" s="63" t="s">
        <v>795</v>
      </c>
      <c r="C151" s="555"/>
      <c r="D151" s="554" t="s">
        <v>1441</v>
      </c>
      <c r="E151" s="14" t="s">
        <v>4064</v>
      </c>
      <c r="F151" s="557"/>
      <c r="G151" s="558">
        <v>6</v>
      </c>
      <c r="H151" s="559">
        <v>2</v>
      </c>
      <c r="I151" s="560">
        <v>5</v>
      </c>
      <c r="J151" s="5" t="s">
        <v>277</v>
      </c>
      <c r="K151" s="63" t="s">
        <v>756</v>
      </c>
      <c r="L151" s="63"/>
      <c r="M151" s="288" t="s">
        <v>1460</v>
      </c>
      <c r="N151" s="337" t="s">
        <v>4068</v>
      </c>
      <c r="P151" s="9">
        <f>SUM(Puntenklassement!D39)</f>
        <v>6298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734</v>
      </c>
      <c r="B152" s="277" t="s">
        <v>2049</v>
      </c>
      <c r="C152" s="555"/>
      <c r="D152" s="554" t="s">
        <v>2396</v>
      </c>
      <c r="E152" s="14" t="s">
        <v>4087</v>
      </c>
      <c r="F152" s="557"/>
      <c r="G152" s="558">
        <v>6</v>
      </c>
      <c r="H152" s="559">
        <v>1</v>
      </c>
      <c r="I152" s="560">
        <v>3</v>
      </c>
      <c r="J152" s="5" t="s">
        <v>734</v>
      </c>
      <c r="K152" s="63" t="s">
        <v>3376</v>
      </c>
      <c r="L152" s="63"/>
      <c r="M152" s="269" t="s">
        <v>4043</v>
      </c>
      <c r="N152" s="337" t="s">
        <v>4093</v>
      </c>
      <c r="P152" s="9">
        <f>SUM(Puntenklassement!D88)</f>
        <v>6283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735</v>
      </c>
      <c r="B153" s="63" t="s">
        <v>732</v>
      </c>
      <c r="C153" s="555"/>
      <c r="D153" s="554" t="s">
        <v>1427</v>
      </c>
      <c r="E153" s="14" t="s">
        <v>4070</v>
      </c>
      <c r="F153" s="557"/>
      <c r="G153" s="558">
        <v>5</v>
      </c>
      <c r="H153" s="559">
        <v>7</v>
      </c>
      <c r="I153" s="560">
        <v>4</v>
      </c>
      <c r="J153" s="5" t="s">
        <v>735</v>
      </c>
      <c r="K153" s="63" t="s">
        <v>3367</v>
      </c>
      <c r="L153" s="63"/>
      <c r="M153" s="269" t="s">
        <v>4033</v>
      </c>
      <c r="N153" s="337" t="s">
        <v>4091</v>
      </c>
      <c r="P153" s="9">
        <f>SUM(Puntenklassement!D57)</f>
        <v>6281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736</v>
      </c>
      <c r="B154" s="277" t="s">
        <v>2007</v>
      </c>
      <c r="C154" s="555"/>
      <c r="D154" s="554" t="s">
        <v>1851</v>
      </c>
      <c r="E154" s="14" t="s">
        <v>4084</v>
      </c>
      <c r="F154" s="557"/>
      <c r="G154" s="558">
        <v>5</v>
      </c>
      <c r="H154" s="559">
        <v>6</v>
      </c>
      <c r="I154" s="560">
        <v>5</v>
      </c>
      <c r="J154" s="5" t="s">
        <v>736</v>
      </c>
      <c r="K154" s="277" t="s">
        <v>3447</v>
      </c>
      <c r="L154" s="63"/>
      <c r="M154" s="288" t="s">
        <v>1429</v>
      </c>
      <c r="N154" s="337" t="s">
        <v>4065</v>
      </c>
      <c r="P154" s="9">
        <f>SUM(Puntenklassement!D35)</f>
        <v>6227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738</v>
      </c>
      <c r="B155" s="219" t="s">
        <v>1642</v>
      </c>
      <c r="C155" s="555"/>
      <c r="D155" s="554" t="s">
        <v>1847</v>
      </c>
      <c r="E155" s="14" t="s">
        <v>4083</v>
      </c>
      <c r="F155" s="557"/>
      <c r="G155" s="558">
        <v>5</v>
      </c>
      <c r="H155" s="559">
        <v>6</v>
      </c>
      <c r="I155" s="560">
        <v>4</v>
      </c>
      <c r="J155" s="5" t="s">
        <v>738</v>
      </c>
      <c r="K155" s="277" t="s">
        <v>799</v>
      </c>
      <c r="L155" s="63"/>
      <c r="M155" s="288" t="s">
        <v>1455</v>
      </c>
      <c r="N155" s="337" t="s">
        <v>4055</v>
      </c>
      <c r="P155" s="9">
        <f>SUM(Puntenklassement!D46)</f>
        <v>6223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744</v>
      </c>
      <c r="B156" s="277" t="s">
        <v>143</v>
      </c>
      <c r="C156" s="555"/>
      <c r="D156" s="554" t="s">
        <v>1414</v>
      </c>
      <c r="E156" s="14" t="s">
        <v>4052</v>
      </c>
      <c r="F156" s="557"/>
      <c r="G156" s="558">
        <v>5</v>
      </c>
      <c r="H156" s="559">
        <v>5</v>
      </c>
      <c r="I156" s="560">
        <v>3</v>
      </c>
      <c r="J156" s="5" t="s">
        <v>744</v>
      </c>
      <c r="K156" s="63" t="s">
        <v>763</v>
      </c>
      <c r="L156" s="63"/>
      <c r="M156" s="287" t="s">
        <v>1439</v>
      </c>
      <c r="N156" s="337" t="s">
        <v>4071</v>
      </c>
      <c r="P156" s="9">
        <f>SUM(Puntenklassement!D70)</f>
        <v>6223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746</v>
      </c>
      <c r="B157" s="63" t="s">
        <v>3390</v>
      </c>
      <c r="C157" s="555"/>
      <c r="D157" s="556" t="s">
        <v>4049</v>
      </c>
      <c r="E157" s="14" t="s">
        <v>4092</v>
      </c>
      <c r="F157" s="557"/>
      <c r="G157" s="558">
        <v>5</v>
      </c>
      <c r="H157" s="559">
        <v>3</v>
      </c>
      <c r="I157" s="560">
        <v>5</v>
      </c>
      <c r="J157" s="5" t="s">
        <v>746</v>
      </c>
      <c r="K157" s="63" t="s">
        <v>747</v>
      </c>
      <c r="L157" s="63"/>
      <c r="M157" s="288" t="s">
        <v>1425</v>
      </c>
      <c r="N157" s="337" t="s">
        <v>4057</v>
      </c>
      <c r="P157" s="9">
        <f>SUM(Puntenklassement!D78)</f>
        <v>6153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749</v>
      </c>
      <c r="B158" s="277" t="s">
        <v>11</v>
      </c>
      <c r="C158" s="555"/>
      <c r="D158" s="554" t="s">
        <v>1459</v>
      </c>
      <c r="E158" s="14" t="s">
        <v>4054</v>
      </c>
      <c r="F158" s="557"/>
      <c r="G158" s="558">
        <v>5</v>
      </c>
      <c r="H158" s="559">
        <v>3</v>
      </c>
      <c r="I158" s="560">
        <v>2</v>
      </c>
      <c r="J158" s="5" t="s">
        <v>749</v>
      </c>
      <c r="K158" s="63" t="s">
        <v>4102</v>
      </c>
      <c r="L158" s="63"/>
      <c r="M158" s="288" t="s">
        <v>1423</v>
      </c>
      <c r="N158" s="337" t="s">
        <v>4063</v>
      </c>
      <c r="P158" s="9">
        <f>SUM(Puntenklassement!D65)</f>
        <v>6153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750</v>
      </c>
      <c r="B159" s="277" t="s">
        <v>2006</v>
      </c>
      <c r="C159" s="555"/>
      <c r="D159" s="554" t="s">
        <v>1850</v>
      </c>
      <c r="E159" s="14" t="s">
        <v>4083</v>
      </c>
      <c r="F159" s="557"/>
      <c r="G159" s="558">
        <v>5</v>
      </c>
      <c r="H159" s="559">
        <v>2</v>
      </c>
      <c r="I159" s="560">
        <v>8</v>
      </c>
      <c r="J159" s="5" t="s">
        <v>750</v>
      </c>
      <c r="K159" s="63" t="s">
        <v>777</v>
      </c>
      <c r="L159" s="63"/>
      <c r="M159" s="287" t="s">
        <v>1426</v>
      </c>
      <c r="N159" s="337" t="s">
        <v>4064</v>
      </c>
      <c r="P159" s="9">
        <f>SUM(Puntenklassement!D67)</f>
        <v>6108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753</v>
      </c>
      <c r="B160" s="63" t="s">
        <v>3360</v>
      </c>
      <c r="C160" s="555"/>
      <c r="D160" s="556" t="s">
        <v>4026</v>
      </c>
      <c r="E160" s="14" t="s">
        <v>4090</v>
      </c>
      <c r="F160" s="557"/>
      <c r="G160" s="558">
        <v>5</v>
      </c>
      <c r="H160" s="559">
        <v>1</v>
      </c>
      <c r="I160" s="560">
        <v>5</v>
      </c>
      <c r="J160" s="5" t="s">
        <v>753</v>
      </c>
      <c r="K160" s="63" t="s">
        <v>142</v>
      </c>
      <c r="L160" s="63"/>
      <c r="M160" s="288" t="s">
        <v>1417</v>
      </c>
      <c r="N160" s="337" t="s">
        <v>4054</v>
      </c>
      <c r="P160" s="9">
        <f>SUM(Puntenklassement!D71)</f>
        <v>6066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755</v>
      </c>
      <c r="B161" s="63" t="s">
        <v>3379</v>
      </c>
      <c r="C161" s="555"/>
      <c r="D161" s="556" t="s">
        <v>4046</v>
      </c>
      <c r="E161" s="14" t="s">
        <v>4090</v>
      </c>
      <c r="F161" s="557"/>
      <c r="G161" s="558">
        <v>5</v>
      </c>
      <c r="H161" s="559">
        <v>1</v>
      </c>
      <c r="I161" s="560">
        <v>3</v>
      </c>
      <c r="J161" s="5" t="s">
        <v>755</v>
      </c>
      <c r="K161" s="219" t="s">
        <v>1654</v>
      </c>
      <c r="L161" s="63"/>
      <c r="M161" s="288" t="s">
        <v>1473</v>
      </c>
      <c r="N161" s="337" t="s">
        <v>4080</v>
      </c>
      <c r="P161" s="9">
        <f>SUM(Puntenklassement!D28)</f>
        <v>6057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760</v>
      </c>
      <c r="B162" s="219" t="s">
        <v>1659</v>
      </c>
      <c r="C162" s="555"/>
      <c r="D162" s="554" t="s">
        <v>1466</v>
      </c>
      <c r="E162" s="14" t="s">
        <v>4075</v>
      </c>
      <c r="F162" s="557"/>
      <c r="G162" s="558">
        <v>5</v>
      </c>
      <c r="H162" s="559">
        <v>0</v>
      </c>
      <c r="I162" s="560">
        <v>0</v>
      </c>
      <c r="J162" s="5" t="s">
        <v>760</v>
      </c>
      <c r="K162" s="277" t="s">
        <v>2023</v>
      </c>
      <c r="L162" s="63"/>
      <c r="M162" s="288" t="s">
        <v>1862</v>
      </c>
      <c r="N162" s="337" t="s">
        <v>4082</v>
      </c>
      <c r="P162" s="9">
        <f>SUM(Puntenklassement!D54)</f>
        <v>6011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764</v>
      </c>
      <c r="B163" s="63" t="s">
        <v>33</v>
      </c>
      <c r="C163" s="555"/>
      <c r="D163" s="554" t="s">
        <v>1456</v>
      </c>
      <c r="E163" s="14" t="s">
        <v>4054</v>
      </c>
      <c r="F163" s="557"/>
      <c r="G163" s="558">
        <v>4</v>
      </c>
      <c r="H163" s="559">
        <v>11</v>
      </c>
      <c r="I163" s="560">
        <v>3</v>
      </c>
      <c r="J163" s="5" t="s">
        <v>764</v>
      </c>
      <c r="K163" s="219" t="s">
        <v>1652</v>
      </c>
      <c r="L163" s="63"/>
      <c r="M163" s="288" t="s">
        <v>1464</v>
      </c>
      <c r="N163" s="337" t="s">
        <v>4069</v>
      </c>
      <c r="P163" s="9">
        <f>SUM(Puntenklassement!D13)</f>
        <v>6010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765</v>
      </c>
      <c r="B164" s="63" t="s">
        <v>4095</v>
      </c>
      <c r="C164" s="555"/>
      <c r="D164" s="554" t="s">
        <v>1424</v>
      </c>
      <c r="E164" s="14" t="s">
        <v>4059</v>
      </c>
      <c r="F164" s="557"/>
      <c r="G164" s="558">
        <v>4</v>
      </c>
      <c r="H164" s="559">
        <v>7</v>
      </c>
      <c r="I164" s="560">
        <v>8</v>
      </c>
      <c r="J164" s="5" t="s">
        <v>765</v>
      </c>
      <c r="K164" s="277" t="s">
        <v>154</v>
      </c>
      <c r="L164" s="63"/>
      <c r="M164" s="288" t="s">
        <v>1452</v>
      </c>
      <c r="N164" s="337" t="s">
        <v>4052</v>
      </c>
      <c r="P164" s="9">
        <f>SUM(Puntenklassement!D68)</f>
        <v>5991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766</v>
      </c>
      <c r="B165" s="277" t="s">
        <v>782</v>
      </c>
      <c r="C165" s="555"/>
      <c r="D165" s="561" t="s">
        <v>1413</v>
      </c>
      <c r="E165" s="14" t="s">
        <v>4055</v>
      </c>
      <c r="F165" s="557"/>
      <c r="G165" s="558">
        <v>4</v>
      </c>
      <c r="H165" s="559">
        <v>6</v>
      </c>
      <c r="I165" s="560">
        <v>2</v>
      </c>
      <c r="J165" s="5" t="s">
        <v>766</v>
      </c>
      <c r="K165" s="63" t="s">
        <v>3379</v>
      </c>
      <c r="L165" s="63"/>
      <c r="M165" s="269" t="s">
        <v>4046</v>
      </c>
      <c r="N165" s="337" t="s">
        <v>4090</v>
      </c>
      <c r="P165" s="9">
        <f>SUM(Puntenklassement!D12)</f>
        <v>5976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772</v>
      </c>
      <c r="B166" s="219" t="s">
        <v>1646</v>
      </c>
      <c r="C166" s="555"/>
      <c r="D166" s="554" t="s">
        <v>1422</v>
      </c>
      <c r="E166" s="14" t="s">
        <v>4056</v>
      </c>
      <c r="F166" s="557"/>
      <c r="G166" s="558">
        <v>4</v>
      </c>
      <c r="H166" s="559">
        <v>5</v>
      </c>
      <c r="I166" s="560">
        <v>8</v>
      </c>
      <c r="J166" s="5" t="s">
        <v>772</v>
      </c>
      <c r="K166" s="63" t="s">
        <v>3387</v>
      </c>
      <c r="L166" s="63"/>
      <c r="M166" s="269" t="s">
        <v>4047</v>
      </c>
      <c r="N166" s="337" t="s">
        <v>4091</v>
      </c>
      <c r="P166" s="9">
        <f>SUM(Puntenklassement!D36)</f>
        <v>5945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780</v>
      </c>
      <c r="B167" s="63" t="s">
        <v>3370</v>
      </c>
      <c r="C167" s="555"/>
      <c r="D167" s="556" t="s">
        <v>4036</v>
      </c>
      <c r="E167" s="14" t="s">
        <v>4094</v>
      </c>
      <c r="F167" s="557"/>
      <c r="G167" s="558">
        <v>4</v>
      </c>
      <c r="H167" s="559">
        <v>5</v>
      </c>
      <c r="I167" s="560">
        <v>7</v>
      </c>
      <c r="J167" s="5" t="s">
        <v>780</v>
      </c>
      <c r="K167" s="63" t="s">
        <v>748</v>
      </c>
      <c r="L167" s="63"/>
      <c r="M167" s="288" t="s">
        <v>1420</v>
      </c>
      <c r="N167" s="337" t="s">
        <v>4058</v>
      </c>
      <c r="P167" s="9">
        <f>SUM(Puntenklassement!D77)</f>
        <v>5937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784</v>
      </c>
      <c r="B168" s="277" t="s">
        <v>3359</v>
      </c>
      <c r="C168" s="555"/>
      <c r="D168" s="561" t="s">
        <v>3207</v>
      </c>
      <c r="E168" s="14" t="s">
        <v>4087</v>
      </c>
      <c r="F168" s="557"/>
      <c r="G168" s="558">
        <v>4</v>
      </c>
      <c r="H168" s="559">
        <v>5</v>
      </c>
      <c r="I168" s="560">
        <v>5</v>
      </c>
      <c r="J168" s="5" t="s">
        <v>784</v>
      </c>
      <c r="K168" s="63" t="s">
        <v>737</v>
      </c>
      <c r="L168" s="63"/>
      <c r="M168" s="288" t="s">
        <v>1433</v>
      </c>
      <c r="N168" s="337" t="s">
        <v>4066</v>
      </c>
      <c r="P168" s="9">
        <f>SUM(Puntenklassement!D72)</f>
        <v>5926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785</v>
      </c>
      <c r="B169" s="63" t="s">
        <v>781</v>
      </c>
      <c r="C169" s="555"/>
      <c r="D169" s="561" t="s">
        <v>1475</v>
      </c>
      <c r="E169" s="14" t="s">
        <v>4081</v>
      </c>
      <c r="F169" s="557"/>
      <c r="G169" s="558">
        <v>4</v>
      </c>
      <c r="H169" s="559">
        <v>5</v>
      </c>
      <c r="I169" s="560">
        <v>3</v>
      </c>
      <c r="J169" s="5" t="s">
        <v>785</v>
      </c>
      <c r="K169" s="63" t="s">
        <v>3372</v>
      </c>
      <c r="L169" s="63"/>
      <c r="M169" s="269" t="s">
        <v>4038</v>
      </c>
      <c r="N169" s="337" t="s">
        <v>4088</v>
      </c>
      <c r="P169" s="9">
        <f>SUM(Puntenklassement!D31)</f>
        <v>5890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786</v>
      </c>
      <c r="B170" s="63" t="s">
        <v>25</v>
      </c>
      <c r="C170" s="555"/>
      <c r="D170" s="554" t="s">
        <v>1457</v>
      </c>
      <c r="E170" s="14" t="s">
        <v>4052</v>
      </c>
      <c r="F170" s="557"/>
      <c r="G170" s="558">
        <v>4</v>
      </c>
      <c r="H170" s="559">
        <v>4</v>
      </c>
      <c r="I170" s="560">
        <v>4</v>
      </c>
      <c r="J170" s="5" t="s">
        <v>786</v>
      </c>
      <c r="K170" s="277" t="s">
        <v>17</v>
      </c>
      <c r="L170" s="63"/>
      <c r="M170" s="288" t="s">
        <v>1416</v>
      </c>
      <c r="N170" s="337" t="s">
        <v>4061</v>
      </c>
      <c r="P170" s="9">
        <f>SUM(Puntenklassement!D38)</f>
        <v>5886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792</v>
      </c>
      <c r="B171" s="63" t="s">
        <v>3375</v>
      </c>
      <c r="C171" s="555"/>
      <c r="D171" s="556" t="s">
        <v>4041</v>
      </c>
      <c r="E171" s="14" t="s">
        <v>4088</v>
      </c>
      <c r="F171" s="557"/>
      <c r="G171" s="558">
        <v>4</v>
      </c>
      <c r="H171" s="559">
        <v>4</v>
      </c>
      <c r="I171" s="560">
        <v>3</v>
      </c>
      <c r="J171" s="5" t="s">
        <v>792</v>
      </c>
      <c r="K171" s="277" t="s">
        <v>2049</v>
      </c>
      <c r="L171" s="63"/>
      <c r="M171" s="288" t="s">
        <v>2396</v>
      </c>
      <c r="N171" s="337" t="s">
        <v>4087</v>
      </c>
      <c r="P171" s="9">
        <f>SUM(Puntenklassement!D15)</f>
        <v>5874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793</v>
      </c>
      <c r="B172" s="63" t="s">
        <v>3362</v>
      </c>
      <c r="C172" s="555"/>
      <c r="D172" s="556" t="s">
        <v>4028</v>
      </c>
      <c r="E172" s="14" t="s">
        <v>4091</v>
      </c>
      <c r="F172" s="557"/>
      <c r="G172" s="558">
        <v>4</v>
      </c>
      <c r="H172" s="559">
        <v>4</v>
      </c>
      <c r="I172" s="560">
        <v>2</v>
      </c>
      <c r="J172" s="5" t="s">
        <v>793</v>
      </c>
      <c r="K172" s="63" t="s">
        <v>762</v>
      </c>
      <c r="L172" s="63"/>
      <c r="M172" s="288" t="s">
        <v>1467</v>
      </c>
      <c r="N172" s="337" t="s">
        <v>4071</v>
      </c>
      <c r="P172" s="9">
        <f>SUM(Puntenklassement!D59)</f>
        <v>5846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794</v>
      </c>
      <c r="B173" s="277" t="s">
        <v>2019</v>
      </c>
      <c r="C173" s="555"/>
      <c r="D173" s="554" t="s">
        <v>1859</v>
      </c>
      <c r="E173" s="14" t="s">
        <v>4086</v>
      </c>
      <c r="F173" s="557"/>
      <c r="G173" s="558">
        <v>4</v>
      </c>
      <c r="H173" s="559">
        <v>3</v>
      </c>
      <c r="I173" s="560">
        <v>4</v>
      </c>
      <c r="J173" s="5" t="s">
        <v>794</v>
      </c>
      <c r="K173" s="277" t="s">
        <v>9</v>
      </c>
      <c r="L173" s="63"/>
      <c r="M173" s="287" t="s">
        <v>1462</v>
      </c>
      <c r="N173" s="337" t="s">
        <v>4068</v>
      </c>
      <c r="P173" s="9">
        <f>SUM(Puntenklassement!D23)</f>
        <v>5804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796</v>
      </c>
      <c r="B174" s="63" t="s">
        <v>3364</v>
      </c>
      <c r="C174" s="555"/>
      <c r="D174" s="556" t="s">
        <v>4030</v>
      </c>
      <c r="E174" s="14" t="s">
        <v>4093</v>
      </c>
      <c r="F174" s="557"/>
      <c r="G174" s="558">
        <v>4</v>
      </c>
      <c r="H174" s="559">
        <v>3</v>
      </c>
      <c r="I174" s="560">
        <v>1</v>
      </c>
      <c r="J174" s="5" t="s">
        <v>796</v>
      </c>
      <c r="K174" s="277" t="s">
        <v>1999</v>
      </c>
      <c r="L174" s="63"/>
      <c r="M174" s="288" t="s">
        <v>1854</v>
      </c>
      <c r="N174" s="337" t="s">
        <v>4077</v>
      </c>
      <c r="P174" s="9">
        <f>SUM(Puntenklassement!D6)</f>
        <v>5765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797</v>
      </c>
      <c r="B175" s="63" t="s">
        <v>3363</v>
      </c>
      <c r="C175" s="555"/>
      <c r="D175" s="556" t="s">
        <v>4029</v>
      </c>
      <c r="E175" s="14" t="s">
        <v>4090</v>
      </c>
      <c r="F175" s="557"/>
      <c r="G175" s="558">
        <v>4</v>
      </c>
      <c r="H175" s="559">
        <v>3</v>
      </c>
      <c r="I175" s="560">
        <v>1</v>
      </c>
      <c r="J175" s="5" t="s">
        <v>797</v>
      </c>
      <c r="K175" s="63" t="s">
        <v>4101</v>
      </c>
      <c r="L175" s="63"/>
      <c r="M175" s="288" t="s">
        <v>1424</v>
      </c>
      <c r="N175" s="337" t="s">
        <v>4059</v>
      </c>
      <c r="P175" s="9">
        <f>SUM(Puntenklassement!D50)</f>
        <v>5741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798</v>
      </c>
      <c r="B176" s="63" t="s">
        <v>763</v>
      </c>
      <c r="C176" s="555"/>
      <c r="D176" s="561" t="s">
        <v>1439</v>
      </c>
      <c r="E176" s="14" t="s">
        <v>4071</v>
      </c>
      <c r="F176" s="557"/>
      <c r="G176" s="558">
        <v>3</v>
      </c>
      <c r="H176" s="559">
        <v>13</v>
      </c>
      <c r="I176" s="560">
        <v>7</v>
      </c>
      <c r="J176" s="5" t="s">
        <v>798</v>
      </c>
      <c r="K176" s="63" t="s">
        <v>180</v>
      </c>
      <c r="L176" s="63"/>
      <c r="M176" s="269" t="s">
        <v>4044</v>
      </c>
      <c r="N176" s="337" t="s">
        <v>4089</v>
      </c>
      <c r="P176" s="9">
        <f>SUM(Puntenklassement!D96)</f>
        <v>5732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801</v>
      </c>
      <c r="B177" s="63" t="s">
        <v>748</v>
      </c>
      <c r="C177" s="555"/>
      <c r="D177" s="554" t="s">
        <v>1420</v>
      </c>
      <c r="E177" s="14" t="s">
        <v>4058</v>
      </c>
      <c r="F177" s="557"/>
      <c r="G177" s="558">
        <v>3</v>
      </c>
      <c r="H177" s="559">
        <v>8</v>
      </c>
      <c r="I177" s="560">
        <v>5</v>
      </c>
      <c r="J177" s="5" t="s">
        <v>801</v>
      </c>
      <c r="K177" s="63" t="s">
        <v>3391</v>
      </c>
      <c r="L177" s="63"/>
      <c r="M177" s="269" t="s">
        <v>4050</v>
      </c>
      <c r="N177" s="337" t="s">
        <v>4088</v>
      </c>
      <c r="P177" s="9">
        <f>SUM(Puntenklassement!D42)</f>
        <v>5717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895</v>
      </c>
      <c r="B178" s="63" t="s">
        <v>162</v>
      </c>
      <c r="C178" s="555"/>
      <c r="D178" s="554" t="s">
        <v>1431</v>
      </c>
      <c r="E178" s="14" t="s">
        <v>4065</v>
      </c>
      <c r="F178" s="557"/>
      <c r="G178" s="558">
        <v>3</v>
      </c>
      <c r="H178" s="559">
        <v>8</v>
      </c>
      <c r="I178" s="560">
        <v>3</v>
      </c>
      <c r="J178" s="5" t="s">
        <v>895</v>
      </c>
      <c r="K178" s="63" t="s">
        <v>732</v>
      </c>
      <c r="L178" s="63"/>
      <c r="M178" s="288" t="s">
        <v>1427</v>
      </c>
      <c r="N178" s="337" t="s">
        <v>4070</v>
      </c>
      <c r="O178" s="63"/>
      <c r="P178" s="9">
        <f>SUM(Puntenklassement!D82)</f>
        <v>5612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896</v>
      </c>
      <c r="B179" s="277" t="s">
        <v>2022</v>
      </c>
      <c r="C179" s="555"/>
      <c r="D179" s="554" t="s">
        <v>2399</v>
      </c>
      <c r="E179" s="14" t="s">
        <v>4087</v>
      </c>
      <c r="F179" s="557"/>
      <c r="G179" s="558">
        <v>3</v>
      </c>
      <c r="H179" s="559">
        <v>7</v>
      </c>
      <c r="I179" s="560">
        <v>6</v>
      </c>
      <c r="J179" s="5" t="s">
        <v>896</v>
      </c>
      <c r="K179" s="219" t="s">
        <v>1659</v>
      </c>
      <c r="L179" s="63"/>
      <c r="M179" s="288" t="s">
        <v>1466</v>
      </c>
      <c r="N179" s="337" t="s">
        <v>4075</v>
      </c>
      <c r="P179" s="9">
        <f>SUM(Puntenklassement!D73)</f>
        <v>5600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897</v>
      </c>
      <c r="B180" s="277" t="s">
        <v>799</v>
      </c>
      <c r="C180" s="555"/>
      <c r="D180" s="554" t="s">
        <v>1455</v>
      </c>
      <c r="E180" s="14" t="s">
        <v>4055</v>
      </c>
      <c r="F180" s="557"/>
      <c r="G180" s="558">
        <v>3</v>
      </c>
      <c r="H180" s="559">
        <v>5</v>
      </c>
      <c r="I180" s="560">
        <v>6</v>
      </c>
      <c r="J180" s="5" t="s">
        <v>897</v>
      </c>
      <c r="K180" s="277" t="s">
        <v>23</v>
      </c>
      <c r="L180" s="63"/>
      <c r="M180" s="288" t="s">
        <v>1442</v>
      </c>
      <c r="N180" s="337" t="s">
        <v>4068</v>
      </c>
      <c r="P180" s="9">
        <f>SUM(Puntenklassement!D60)</f>
        <v>5592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898</v>
      </c>
      <c r="B181" s="63" t="s">
        <v>727</v>
      </c>
      <c r="C181" s="555"/>
      <c r="D181" s="554" t="s">
        <v>1485</v>
      </c>
      <c r="E181" s="14" t="s">
        <v>4077</v>
      </c>
      <c r="F181" s="557"/>
      <c r="G181" s="558">
        <v>3</v>
      </c>
      <c r="H181" s="559">
        <v>4</v>
      </c>
      <c r="I181" s="560">
        <v>4</v>
      </c>
      <c r="J181" s="5" t="s">
        <v>898</v>
      </c>
      <c r="K181" s="277" t="s">
        <v>2006</v>
      </c>
      <c r="L181" s="63"/>
      <c r="M181" s="288" t="s">
        <v>1850</v>
      </c>
      <c r="N181" s="337" t="s">
        <v>4083</v>
      </c>
      <c r="P181" s="9">
        <f>SUM(Puntenklassement!D4)</f>
        <v>5581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899</v>
      </c>
      <c r="B182" s="277" t="s">
        <v>2004</v>
      </c>
      <c r="C182" s="555"/>
      <c r="D182" s="554" t="s">
        <v>1480</v>
      </c>
      <c r="E182" s="14" t="s">
        <v>4075</v>
      </c>
      <c r="F182" s="557"/>
      <c r="G182" s="558">
        <v>3</v>
      </c>
      <c r="H182" s="559">
        <v>3</v>
      </c>
      <c r="I182" s="560">
        <v>6</v>
      </c>
      <c r="J182" s="5" t="s">
        <v>899</v>
      </c>
      <c r="K182" s="63" t="s">
        <v>3365</v>
      </c>
      <c r="L182" s="63"/>
      <c r="M182" s="269" t="s">
        <v>4031</v>
      </c>
      <c r="N182" s="337" t="s">
        <v>4088</v>
      </c>
      <c r="P182" s="9">
        <f>SUM(Puntenklassement!D45)</f>
        <v>5545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900</v>
      </c>
      <c r="B183" s="277" t="s">
        <v>4097</v>
      </c>
      <c r="C183" s="555"/>
      <c r="D183" s="561" t="s">
        <v>1463</v>
      </c>
      <c r="E183" s="14" t="s">
        <v>4073</v>
      </c>
      <c r="F183" s="557"/>
      <c r="G183" s="558">
        <v>3</v>
      </c>
      <c r="H183" s="559">
        <v>3</v>
      </c>
      <c r="I183" s="560">
        <v>4</v>
      </c>
      <c r="J183" s="5" t="s">
        <v>900</v>
      </c>
      <c r="K183" s="63" t="s">
        <v>727</v>
      </c>
      <c r="L183" s="63"/>
      <c r="M183" s="288" t="s">
        <v>1485</v>
      </c>
      <c r="N183" s="337" t="s">
        <v>4077</v>
      </c>
      <c r="P183" s="9">
        <f>SUM(Puntenklassement!D29)</f>
        <v>5542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901</v>
      </c>
      <c r="B184" s="63" t="s">
        <v>787</v>
      </c>
      <c r="C184" s="555"/>
      <c r="D184" s="554" t="s">
        <v>1469</v>
      </c>
      <c r="E184" s="14" t="s">
        <v>4077</v>
      </c>
      <c r="F184" s="557"/>
      <c r="G184" s="558">
        <v>3</v>
      </c>
      <c r="H184" s="559">
        <v>2</v>
      </c>
      <c r="I184" s="560">
        <v>4</v>
      </c>
      <c r="J184" s="5" t="s">
        <v>901</v>
      </c>
      <c r="K184" s="277" t="s">
        <v>2022</v>
      </c>
      <c r="L184" s="63"/>
      <c r="M184" s="288" t="s">
        <v>2399</v>
      </c>
      <c r="N184" s="337" t="s">
        <v>4087</v>
      </c>
      <c r="P184" s="9">
        <f>SUM(Puntenklassement!D52)</f>
        <v>5468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902</v>
      </c>
      <c r="B185" s="277" t="s">
        <v>2046</v>
      </c>
      <c r="C185" s="555"/>
      <c r="D185" s="554" t="s">
        <v>2394</v>
      </c>
      <c r="E185" s="14" t="s">
        <v>4094</v>
      </c>
      <c r="F185" s="557"/>
      <c r="G185" s="558">
        <v>2</v>
      </c>
      <c r="H185" s="559">
        <v>6</v>
      </c>
      <c r="I185" s="560">
        <v>3</v>
      </c>
      <c r="J185" s="5" t="s">
        <v>902</v>
      </c>
      <c r="K185" s="63" t="s">
        <v>733</v>
      </c>
      <c r="L185" s="63"/>
      <c r="M185" s="288" t="s">
        <v>1461</v>
      </c>
      <c r="N185" s="337" t="s">
        <v>4072</v>
      </c>
      <c r="P185" s="9">
        <f>SUM(Puntenklassement!D34)</f>
        <v>5447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903</v>
      </c>
      <c r="B186" s="63" t="s">
        <v>3373</v>
      </c>
      <c r="C186" s="555"/>
      <c r="D186" s="556" t="s">
        <v>4039</v>
      </c>
      <c r="E186" s="14" t="s">
        <v>4090</v>
      </c>
      <c r="F186" s="557"/>
      <c r="G186" s="558">
        <v>2</v>
      </c>
      <c r="H186" s="559">
        <v>6</v>
      </c>
      <c r="I186" s="560">
        <v>3</v>
      </c>
      <c r="J186" s="5" t="s">
        <v>903</v>
      </c>
      <c r="K186" s="63" t="s">
        <v>3363</v>
      </c>
      <c r="L186" s="63"/>
      <c r="M186" s="269" t="s">
        <v>4029</v>
      </c>
      <c r="N186" s="337" t="s">
        <v>4090</v>
      </c>
      <c r="P186" s="9">
        <f>SUM(Puntenklassement!D64)</f>
        <v>5403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904</v>
      </c>
      <c r="B187" s="63" t="s">
        <v>733</v>
      </c>
      <c r="C187" s="555"/>
      <c r="D187" s="554" t="s">
        <v>1461</v>
      </c>
      <c r="E187" s="14" t="s">
        <v>4072</v>
      </c>
      <c r="F187" s="557"/>
      <c r="G187" s="558">
        <v>2</v>
      </c>
      <c r="H187" s="559">
        <v>6</v>
      </c>
      <c r="I187" s="560">
        <v>2</v>
      </c>
      <c r="J187" s="5" t="s">
        <v>904</v>
      </c>
      <c r="K187" s="277" t="s">
        <v>778</v>
      </c>
      <c r="L187" s="63"/>
      <c r="M187" s="288" t="s">
        <v>1454</v>
      </c>
      <c r="N187" s="337" t="s">
        <v>4056</v>
      </c>
      <c r="P187" s="9">
        <f>SUM(Puntenklassement!D75)</f>
        <v>5390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905</v>
      </c>
      <c r="B188" s="63" t="s">
        <v>3367</v>
      </c>
      <c r="C188" s="555"/>
      <c r="D188" s="556" t="s">
        <v>4033</v>
      </c>
      <c r="E188" s="14" t="s">
        <v>4091</v>
      </c>
      <c r="F188" s="557"/>
      <c r="G188" s="558">
        <v>2</v>
      </c>
      <c r="H188" s="559">
        <v>5</v>
      </c>
      <c r="I188" s="560">
        <v>6</v>
      </c>
      <c r="J188" s="5" t="s">
        <v>905</v>
      </c>
      <c r="K188" s="63" t="s">
        <v>3371</v>
      </c>
      <c r="L188" s="63"/>
      <c r="M188" s="269" t="s">
        <v>4037</v>
      </c>
      <c r="N188" s="337" t="s">
        <v>4094</v>
      </c>
      <c r="P188" s="9">
        <f>SUM(Puntenklassement!D3)</f>
        <v>5379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906</v>
      </c>
      <c r="B189" s="63" t="s">
        <v>142</v>
      </c>
      <c r="C189" s="555"/>
      <c r="D189" s="554" t="s">
        <v>1417</v>
      </c>
      <c r="E189" s="14" t="s">
        <v>4054</v>
      </c>
      <c r="F189" s="557"/>
      <c r="G189" s="558">
        <v>2</v>
      </c>
      <c r="H189" s="559">
        <v>5</v>
      </c>
      <c r="I189" s="560">
        <v>6</v>
      </c>
      <c r="J189" s="5" t="s">
        <v>906</v>
      </c>
      <c r="K189" s="63" t="s">
        <v>795</v>
      </c>
      <c r="L189" s="63"/>
      <c r="M189" s="288" t="s">
        <v>1441</v>
      </c>
      <c r="N189" s="337" t="s">
        <v>4064</v>
      </c>
      <c r="P189" s="9">
        <f>SUM(Puntenklassement!D48)</f>
        <v>5365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907</v>
      </c>
      <c r="B190" s="28" t="s">
        <v>37</v>
      </c>
      <c r="C190" s="555"/>
      <c r="D190" s="554" t="s">
        <v>1415</v>
      </c>
      <c r="E190" s="14" t="s">
        <v>4060</v>
      </c>
      <c r="F190" s="557"/>
      <c r="G190" s="558">
        <v>2</v>
      </c>
      <c r="H190" s="559">
        <v>5</v>
      </c>
      <c r="I190" s="560">
        <v>3</v>
      </c>
      <c r="J190" s="5" t="s">
        <v>907</v>
      </c>
      <c r="K190" s="277" t="s">
        <v>3359</v>
      </c>
      <c r="L190" s="63"/>
      <c r="M190" s="287" t="s">
        <v>3207</v>
      </c>
      <c r="N190" s="337" t="s">
        <v>4087</v>
      </c>
      <c r="P190" s="9">
        <f>SUM(Puntenklassement!D101)</f>
        <v>5356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908</v>
      </c>
      <c r="B191" s="277" t="s">
        <v>2026</v>
      </c>
      <c r="C191" s="555"/>
      <c r="D191" s="554" t="s">
        <v>1864</v>
      </c>
      <c r="E191" s="14" t="s">
        <v>4091</v>
      </c>
      <c r="F191" s="557"/>
      <c r="G191" s="558">
        <v>2</v>
      </c>
      <c r="H191" s="559">
        <v>5</v>
      </c>
      <c r="I191" s="560">
        <v>3</v>
      </c>
      <c r="J191" s="5" t="s">
        <v>908</v>
      </c>
      <c r="K191" s="277" t="s">
        <v>1</v>
      </c>
      <c r="L191" s="63"/>
      <c r="M191" s="288" t="s">
        <v>1483</v>
      </c>
      <c r="N191" s="337" t="s">
        <v>4087</v>
      </c>
      <c r="P191" s="9">
        <f>SUM(Puntenklassement!D10)</f>
        <v>5325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909</v>
      </c>
      <c r="B192" s="63" t="s">
        <v>754</v>
      </c>
      <c r="C192" s="555"/>
      <c r="D192" s="554" t="s">
        <v>1471</v>
      </c>
      <c r="E192" s="14" t="s">
        <v>4076</v>
      </c>
      <c r="F192" s="557"/>
      <c r="G192" s="558">
        <v>2</v>
      </c>
      <c r="H192" s="559">
        <v>5</v>
      </c>
      <c r="I192" s="560">
        <v>2</v>
      </c>
      <c r="J192" s="5" t="s">
        <v>909</v>
      </c>
      <c r="K192" s="63" t="s">
        <v>3362</v>
      </c>
      <c r="L192" s="63"/>
      <c r="M192" s="269" t="s">
        <v>4028</v>
      </c>
      <c r="N192" s="337" t="s">
        <v>4091</v>
      </c>
      <c r="P192" s="9">
        <f>SUM(Puntenklassement!D26)</f>
        <v>5290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910</v>
      </c>
      <c r="B193" s="63" t="s">
        <v>752</v>
      </c>
      <c r="C193" s="555"/>
      <c r="D193" s="554" t="s">
        <v>1419</v>
      </c>
      <c r="E193" s="14" t="s">
        <v>4062</v>
      </c>
      <c r="F193" s="557"/>
      <c r="G193" s="558">
        <v>2</v>
      </c>
      <c r="H193" s="559">
        <v>4</v>
      </c>
      <c r="I193" s="560">
        <v>0</v>
      </c>
      <c r="J193" s="5" t="s">
        <v>910</v>
      </c>
      <c r="K193" s="277" t="s">
        <v>2153</v>
      </c>
      <c r="L193" s="63"/>
      <c r="M193" s="288" t="s">
        <v>1857</v>
      </c>
      <c r="N193" s="337" t="s">
        <v>4085</v>
      </c>
      <c r="P193" s="9">
        <f>SUM(Puntenklassement!D80)</f>
        <v>5278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911</v>
      </c>
      <c r="B194" s="219" t="s">
        <v>1658</v>
      </c>
      <c r="C194" s="555"/>
      <c r="D194" s="554" t="s">
        <v>1472</v>
      </c>
      <c r="E194" s="14" t="s">
        <v>4079</v>
      </c>
      <c r="F194" s="557"/>
      <c r="G194" s="558">
        <v>2</v>
      </c>
      <c r="H194" s="559">
        <v>3</v>
      </c>
      <c r="I194" s="560">
        <v>9</v>
      </c>
      <c r="J194" s="5" t="s">
        <v>911</v>
      </c>
      <c r="K194" s="63" t="s">
        <v>754</v>
      </c>
      <c r="L194" s="63"/>
      <c r="M194" s="288" t="s">
        <v>1471</v>
      </c>
      <c r="N194" s="337" t="s">
        <v>4076</v>
      </c>
      <c r="P194" s="9">
        <f>SUM(Puntenklassement!D89)</f>
        <v>5240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912</v>
      </c>
      <c r="B195" s="63" t="s">
        <v>747</v>
      </c>
      <c r="C195" s="555"/>
      <c r="D195" s="554" t="s">
        <v>1425</v>
      </c>
      <c r="E195" s="14" t="s">
        <v>4057</v>
      </c>
      <c r="F195" s="557"/>
      <c r="G195" s="558">
        <v>2</v>
      </c>
      <c r="H195" s="559">
        <v>3</v>
      </c>
      <c r="I195" s="560">
        <v>5</v>
      </c>
      <c r="J195" s="5" t="s">
        <v>912</v>
      </c>
      <c r="K195" s="277" t="s">
        <v>3358</v>
      </c>
      <c r="L195" s="63"/>
      <c r="M195" s="287" t="s">
        <v>2148</v>
      </c>
      <c r="N195" s="337" t="s">
        <v>4089</v>
      </c>
      <c r="P195" s="9">
        <f>SUM(Puntenklassement!D51)</f>
        <v>5237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913</v>
      </c>
      <c r="B196" s="277" t="s">
        <v>2153</v>
      </c>
      <c r="C196" s="555"/>
      <c r="D196" s="554" t="s">
        <v>1857</v>
      </c>
      <c r="E196" s="14" t="s">
        <v>4085</v>
      </c>
      <c r="F196" s="557"/>
      <c r="G196" s="558">
        <v>2</v>
      </c>
      <c r="H196" s="559">
        <v>3</v>
      </c>
      <c r="I196" s="560">
        <v>4</v>
      </c>
      <c r="J196" s="5" t="s">
        <v>913</v>
      </c>
      <c r="K196" s="63" t="s">
        <v>3370</v>
      </c>
      <c r="L196" s="63"/>
      <c r="M196" s="269" t="s">
        <v>4036</v>
      </c>
      <c r="N196" s="337" t="s">
        <v>4094</v>
      </c>
      <c r="P196" s="9">
        <f>SUM(Puntenklassement!D81)</f>
        <v>5214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914</v>
      </c>
      <c r="B197" s="63" t="s">
        <v>3361</v>
      </c>
      <c r="C197" s="555"/>
      <c r="D197" s="556" t="s">
        <v>4027</v>
      </c>
      <c r="E197" s="14" t="s">
        <v>4090</v>
      </c>
      <c r="F197" s="557"/>
      <c r="G197" s="558">
        <v>2</v>
      </c>
      <c r="H197" s="559">
        <v>2</v>
      </c>
      <c r="I197" s="560">
        <v>3</v>
      </c>
      <c r="J197" s="5" t="s">
        <v>914</v>
      </c>
      <c r="K197" s="277" t="s">
        <v>2046</v>
      </c>
      <c r="L197" s="63"/>
      <c r="M197" s="288" t="s">
        <v>2394</v>
      </c>
      <c r="N197" s="337" t="s">
        <v>4094</v>
      </c>
      <c r="P197" s="9">
        <f>SUM(Puntenklassement!D76)</f>
        <v>5208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915</v>
      </c>
      <c r="B198" s="63" t="s">
        <v>21</v>
      </c>
      <c r="C198" s="555"/>
      <c r="D198" s="554" t="s">
        <v>1451</v>
      </c>
      <c r="E198" s="14" t="s">
        <v>4052</v>
      </c>
      <c r="F198" s="557"/>
      <c r="G198" s="558">
        <v>2</v>
      </c>
      <c r="H198" s="559">
        <v>1</v>
      </c>
      <c r="I198" s="560">
        <v>6</v>
      </c>
      <c r="J198" s="5" t="s">
        <v>915</v>
      </c>
      <c r="K198" s="63" t="s">
        <v>3364</v>
      </c>
      <c r="L198" s="63"/>
      <c r="M198" s="269" t="s">
        <v>4030</v>
      </c>
      <c r="N198" s="337" t="s">
        <v>4093</v>
      </c>
      <c r="P198" s="9">
        <f>SUM(Puntenklassement!D21)</f>
        <v>5109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916</v>
      </c>
      <c r="B199" s="277" t="s">
        <v>4490</v>
      </c>
      <c r="C199" s="555"/>
      <c r="D199" s="554" t="s">
        <v>1858</v>
      </c>
      <c r="E199" s="14" t="s">
        <v>4086</v>
      </c>
      <c r="F199" s="557"/>
      <c r="G199" s="558">
        <v>2</v>
      </c>
      <c r="H199" s="559">
        <v>0</v>
      </c>
      <c r="I199" s="560">
        <v>3</v>
      </c>
      <c r="J199" s="5" t="s">
        <v>916</v>
      </c>
      <c r="K199" s="63" t="s">
        <v>752</v>
      </c>
      <c r="L199" s="63"/>
      <c r="M199" s="288" t="s">
        <v>1419</v>
      </c>
      <c r="N199" s="337" t="s">
        <v>4062</v>
      </c>
      <c r="P199" s="9">
        <f>SUM(Puntenklassement!D100)</f>
        <v>5028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917</v>
      </c>
      <c r="B200" s="277" t="s">
        <v>9</v>
      </c>
      <c r="C200" s="555"/>
      <c r="D200" s="561" t="s">
        <v>1462</v>
      </c>
      <c r="E200" s="14" t="s">
        <v>4068</v>
      </c>
      <c r="F200" s="557"/>
      <c r="G200" s="558">
        <v>1</v>
      </c>
      <c r="H200" s="559">
        <v>7</v>
      </c>
      <c r="I200" s="560">
        <v>4</v>
      </c>
      <c r="J200" s="5" t="s">
        <v>917</v>
      </c>
      <c r="K200" s="63" t="s">
        <v>3373</v>
      </c>
      <c r="L200" s="63"/>
      <c r="M200" s="269" t="s">
        <v>4039</v>
      </c>
      <c r="N200" s="337" t="s">
        <v>4090</v>
      </c>
      <c r="P200" s="9">
        <f>SUM(Puntenklassement!D83)</f>
        <v>4943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918</v>
      </c>
      <c r="B201" s="277" t="s">
        <v>31</v>
      </c>
      <c r="C201" s="555"/>
      <c r="D201" s="561" t="s">
        <v>1453</v>
      </c>
      <c r="E201" s="14" t="s">
        <v>4053</v>
      </c>
      <c r="F201" s="557"/>
      <c r="G201" s="558">
        <v>1</v>
      </c>
      <c r="H201" s="559">
        <v>6</v>
      </c>
      <c r="I201" s="560">
        <v>7</v>
      </c>
      <c r="J201" s="5" t="s">
        <v>918</v>
      </c>
      <c r="K201" s="277" t="s">
        <v>1998</v>
      </c>
      <c r="L201" s="63"/>
      <c r="M201" s="288" t="s">
        <v>1484</v>
      </c>
      <c r="N201" s="337" t="s">
        <v>4082</v>
      </c>
      <c r="P201" s="9">
        <f>SUM(Puntenklassement!D84)</f>
        <v>4922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919</v>
      </c>
      <c r="B202" s="277" t="s">
        <v>154</v>
      </c>
      <c r="C202" s="555"/>
      <c r="D202" s="554" t="s">
        <v>1452</v>
      </c>
      <c r="E202" s="14" t="s">
        <v>4052</v>
      </c>
      <c r="F202" s="557"/>
      <c r="G202" s="558">
        <v>1</v>
      </c>
      <c r="H202" s="559">
        <v>5</v>
      </c>
      <c r="I202" s="560">
        <v>6</v>
      </c>
      <c r="J202" s="5" t="s">
        <v>919</v>
      </c>
      <c r="K202" s="63" t="s">
        <v>3369</v>
      </c>
      <c r="L202" s="63"/>
      <c r="M202" s="269" t="s">
        <v>4035</v>
      </c>
      <c r="N202" s="337" t="s">
        <v>4094</v>
      </c>
      <c r="P202" s="9">
        <f>SUM(Puntenklassement!D43)</f>
        <v>4913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920</v>
      </c>
      <c r="B203" s="219" t="s">
        <v>1652</v>
      </c>
      <c r="C203" s="555"/>
      <c r="D203" s="554" t="s">
        <v>1464</v>
      </c>
      <c r="E203" s="14" t="s">
        <v>4069</v>
      </c>
      <c r="F203" s="557"/>
      <c r="G203" s="558">
        <v>1</v>
      </c>
      <c r="H203" s="559">
        <v>4</v>
      </c>
      <c r="I203" s="560">
        <v>9</v>
      </c>
      <c r="J203" s="5" t="s">
        <v>920</v>
      </c>
      <c r="K203" s="63" t="s">
        <v>3388</v>
      </c>
      <c r="L203" s="63"/>
      <c r="M203" s="269" t="s">
        <v>4048</v>
      </c>
      <c r="N203" s="337" t="s">
        <v>4089</v>
      </c>
      <c r="P203" s="9">
        <f>SUM(Puntenklassement!D97)</f>
        <v>4895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921</v>
      </c>
      <c r="B204" s="63" t="s">
        <v>737</v>
      </c>
      <c r="C204" s="555"/>
      <c r="D204" s="554" t="s">
        <v>1433</v>
      </c>
      <c r="E204" s="14" t="s">
        <v>4066</v>
      </c>
      <c r="F204" s="555"/>
      <c r="G204" s="558">
        <v>1</v>
      </c>
      <c r="H204" s="559">
        <v>4</v>
      </c>
      <c r="I204" s="560">
        <v>6</v>
      </c>
      <c r="J204" s="5" t="s">
        <v>921</v>
      </c>
      <c r="K204" s="63" t="s">
        <v>781</v>
      </c>
      <c r="L204" s="63"/>
      <c r="M204" s="287" t="s">
        <v>1475</v>
      </c>
      <c r="N204" s="337" t="s">
        <v>4081</v>
      </c>
      <c r="P204" s="9">
        <f>SUM(Puntenklassement!D90)</f>
        <v>4803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922</v>
      </c>
      <c r="B205" s="63" t="s">
        <v>180</v>
      </c>
      <c r="C205" s="555"/>
      <c r="D205" s="556" t="s">
        <v>4044</v>
      </c>
      <c r="E205" s="14" t="s">
        <v>4089</v>
      </c>
      <c r="F205" s="557"/>
      <c r="G205" s="558">
        <v>1</v>
      </c>
      <c r="H205" s="559">
        <v>3</v>
      </c>
      <c r="I205" s="560">
        <v>4</v>
      </c>
      <c r="J205" s="5" t="s">
        <v>922</v>
      </c>
      <c r="K205" s="63" t="s">
        <v>3392</v>
      </c>
      <c r="L205" s="63"/>
      <c r="M205" s="269" t="s">
        <v>4042</v>
      </c>
      <c r="N205" s="337" t="s">
        <v>4088</v>
      </c>
      <c r="P205" s="9">
        <f>SUM(Puntenklassement!D85)</f>
        <v>4792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923</v>
      </c>
      <c r="B206" s="277" t="s">
        <v>2002</v>
      </c>
      <c r="C206" s="555"/>
      <c r="D206" s="554" t="s">
        <v>1481</v>
      </c>
      <c r="E206" s="14" t="s">
        <v>4064</v>
      </c>
      <c r="F206" s="557"/>
      <c r="G206" s="558">
        <v>1</v>
      </c>
      <c r="H206" s="559">
        <v>3</v>
      </c>
      <c r="I206" s="560">
        <v>3</v>
      </c>
      <c r="J206" s="5" t="s">
        <v>923</v>
      </c>
      <c r="K206" s="63" t="s">
        <v>3374</v>
      </c>
      <c r="L206" s="63"/>
      <c r="M206" s="269" t="s">
        <v>4040</v>
      </c>
      <c r="N206" s="337" t="s">
        <v>4092</v>
      </c>
      <c r="P206" s="9">
        <f>SUM(Puntenklassement!D58)</f>
        <v>4781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924</v>
      </c>
      <c r="B207" s="63" t="s">
        <v>3365</v>
      </c>
      <c r="C207" s="555"/>
      <c r="D207" s="556" t="s">
        <v>4031</v>
      </c>
      <c r="E207" s="14" t="s">
        <v>4088</v>
      </c>
      <c r="F207" s="557"/>
      <c r="G207" s="558">
        <v>1</v>
      </c>
      <c r="H207" s="559">
        <v>3</v>
      </c>
      <c r="I207" s="560">
        <v>2</v>
      </c>
      <c r="J207" s="5" t="s">
        <v>924</v>
      </c>
      <c r="K207" s="277" t="s">
        <v>2003</v>
      </c>
      <c r="L207" s="63"/>
      <c r="M207" s="287" t="s">
        <v>1852</v>
      </c>
      <c r="N207" s="337" t="s">
        <v>4079</v>
      </c>
      <c r="P207" s="9">
        <f>SUM(Puntenklassement!D37)</f>
        <v>4757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925</v>
      </c>
      <c r="B208" s="63" t="s">
        <v>3387</v>
      </c>
      <c r="C208" s="555"/>
      <c r="D208" s="556" t="s">
        <v>4047</v>
      </c>
      <c r="E208" s="14" t="s">
        <v>4091</v>
      </c>
      <c r="F208" s="557"/>
      <c r="G208" s="558">
        <v>1</v>
      </c>
      <c r="H208" s="559">
        <v>3</v>
      </c>
      <c r="I208" s="560">
        <v>0</v>
      </c>
      <c r="J208" s="5" t="s">
        <v>925</v>
      </c>
      <c r="K208" s="277" t="s">
        <v>2019</v>
      </c>
      <c r="L208" s="63"/>
      <c r="M208" s="288" t="s">
        <v>1859</v>
      </c>
      <c r="N208" s="337" t="s">
        <v>4086</v>
      </c>
      <c r="O208" s="102"/>
      <c r="P208" s="9">
        <f>SUM(Puntenklassement!D11)</f>
        <v>4725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926</v>
      </c>
      <c r="B209" s="63" t="s">
        <v>3372</v>
      </c>
      <c r="C209" s="555"/>
      <c r="D209" s="556" t="s">
        <v>4038</v>
      </c>
      <c r="E209" s="14" t="s">
        <v>4088</v>
      </c>
      <c r="F209" s="557"/>
      <c r="G209" s="558">
        <v>1</v>
      </c>
      <c r="H209" s="559">
        <v>2</v>
      </c>
      <c r="I209" s="560">
        <v>6</v>
      </c>
      <c r="J209" s="5" t="s">
        <v>926</v>
      </c>
      <c r="K209" s="277" t="s">
        <v>2021</v>
      </c>
      <c r="L209" s="63"/>
      <c r="M209" s="288" t="s">
        <v>1863</v>
      </c>
      <c r="N209" s="337" t="s">
        <v>4091</v>
      </c>
      <c r="P209" s="9">
        <f>SUM(Puntenklassement!D27)</f>
        <v>4723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927</v>
      </c>
      <c r="B210" s="63" t="s">
        <v>3371</v>
      </c>
      <c r="C210" s="555"/>
      <c r="D210" s="556" t="s">
        <v>4037</v>
      </c>
      <c r="E210" s="14" t="s">
        <v>4094</v>
      </c>
      <c r="F210" s="557"/>
      <c r="G210" s="558">
        <v>1</v>
      </c>
      <c r="H210" s="559">
        <v>2</v>
      </c>
      <c r="I210" s="560">
        <v>3</v>
      </c>
      <c r="J210" s="5" t="s">
        <v>927</v>
      </c>
      <c r="K210" s="63" t="s">
        <v>3361</v>
      </c>
      <c r="L210" s="63"/>
      <c r="M210" s="269" t="s">
        <v>4027</v>
      </c>
      <c r="N210" s="337" t="s">
        <v>4090</v>
      </c>
      <c r="P210" s="9">
        <f>SUM(Puntenklassement!D18)</f>
        <v>4710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928</v>
      </c>
      <c r="B211" s="277" t="s">
        <v>2021</v>
      </c>
      <c r="C211" s="555"/>
      <c r="D211" s="554" t="s">
        <v>1863</v>
      </c>
      <c r="E211" s="14" t="s">
        <v>4091</v>
      </c>
      <c r="F211" s="557"/>
      <c r="G211" s="558">
        <v>1</v>
      </c>
      <c r="H211" s="559">
        <v>2</v>
      </c>
      <c r="I211" s="560">
        <v>3</v>
      </c>
      <c r="J211" s="5" t="s">
        <v>928</v>
      </c>
      <c r="K211" s="63" t="s">
        <v>3390</v>
      </c>
      <c r="L211" s="63"/>
      <c r="M211" s="269" t="s">
        <v>4049</v>
      </c>
      <c r="N211" s="337" t="s">
        <v>4092</v>
      </c>
      <c r="P211" s="9">
        <f>SUM(Puntenklassement!D74)</f>
        <v>4709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929</v>
      </c>
      <c r="B212" s="63" t="s">
        <v>3392</v>
      </c>
      <c r="C212" s="555"/>
      <c r="D212" s="556" t="s">
        <v>4042</v>
      </c>
      <c r="E212" s="14" t="s">
        <v>4088</v>
      </c>
      <c r="F212" s="557"/>
      <c r="G212" s="558">
        <v>1</v>
      </c>
      <c r="H212" s="559">
        <v>2</v>
      </c>
      <c r="I212" s="560">
        <v>3</v>
      </c>
      <c r="J212" s="5" t="s">
        <v>929</v>
      </c>
      <c r="K212" s="277" t="s">
        <v>13</v>
      </c>
      <c r="L212" s="63"/>
      <c r="M212" s="287" t="s">
        <v>1468</v>
      </c>
      <c r="N212" s="337" t="s">
        <v>4076</v>
      </c>
      <c r="P212" s="9">
        <f>SUM(Puntenklassement!D33)</f>
        <v>4702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930</v>
      </c>
      <c r="B213" s="277" t="s">
        <v>13</v>
      </c>
      <c r="C213" s="555"/>
      <c r="D213" s="561" t="s">
        <v>1468</v>
      </c>
      <c r="E213" s="14" t="s">
        <v>4076</v>
      </c>
      <c r="F213" s="557"/>
      <c r="G213" s="558">
        <v>1</v>
      </c>
      <c r="H213" s="559">
        <v>2</v>
      </c>
      <c r="I213" s="560">
        <v>2</v>
      </c>
      <c r="J213" s="5" t="s">
        <v>930</v>
      </c>
      <c r="K213" s="63" t="s">
        <v>787</v>
      </c>
      <c r="L213" s="63"/>
      <c r="M213" s="288" t="s">
        <v>1469</v>
      </c>
      <c r="N213" s="337" t="s">
        <v>4077</v>
      </c>
      <c r="P213" s="9">
        <f>SUM(Puntenklassement!D16)</f>
        <v>4623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931</v>
      </c>
      <c r="B214" s="219" t="s">
        <v>1654</v>
      </c>
      <c r="C214" s="555"/>
      <c r="D214" s="554" t="s">
        <v>1473</v>
      </c>
      <c r="E214" s="14" t="s">
        <v>4080</v>
      </c>
      <c r="F214" s="557"/>
      <c r="G214" s="558">
        <v>1</v>
      </c>
      <c r="H214" s="559">
        <v>1</v>
      </c>
      <c r="I214" s="560">
        <v>4</v>
      </c>
      <c r="J214" s="5" t="s">
        <v>931</v>
      </c>
      <c r="K214" s="277" t="s">
        <v>2048</v>
      </c>
      <c r="L214" s="63"/>
      <c r="M214" s="288" t="s">
        <v>2398</v>
      </c>
      <c r="N214" s="337" t="s">
        <v>4094</v>
      </c>
      <c r="P214" s="9">
        <f>SUM(Puntenklassement!D79)</f>
        <v>4533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932</v>
      </c>
      <c r="B215" s="219" t="s">
        <v>1661</v>
      </c>
      <c r="C215" s="555"/>
      <c r="D215" s="554" t="s">
        <v>1428</v>
      </c>
      <c r="E215" s="14" t="s">
        <v>4057</v>
      </c>
      <c r="F215" s="557"/>
      <c r="G215" s="558">
        <v>0</v>
      </c>
      <c r="H215" s="559">
        <v>3</v>
      </c>
      <c r="I215" s="560">
        <v>1</v>
      </c>
      <c r="J215" s="5" t="s">
        <v>932</v>
      </c>
      <c r="K215" s="277" t="s">
        <v>2026</v>
      </c>
      <c r="L215" s="63"/>
      <c r="M215" s="288" t="s">
        <v>1864</v>
      </c>
      <c r="N215" s="337" t="s">
        <v>4091</v>
      </c>
      <c r="P215" s="9">
        <f>SUM(Puntenklassement!D95)</f>
        <v>4523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933</v>
      </c>
      <c r="B216" s="277" t="s">
        <v>17</v>
      </c>
      <c r="C216" s="555"/>
      <c r="D216" s="554" t="s">
        <v>1416</v>
      </c>
      <c r="E216" s="14" t="s">
        <v>4061</v>
      </c>
      <c r="F216" s="557"/>
      <c r="G216" s="558">
        <v>0</v>
      </c>
      <c r="H216" s="559">
        <v>1</v>
      </c>
      <c r="I216" s="560">
        <v>2</v>
      </c>
      <c r="J216" s="5" t="s">
        <v>933</v>
      </c>
      <c r="K216" s="277" t="s">
        <v>27</v>
      </c>
      <c r="L216" s="63"/>
      <c r="M216" s="287" t="s">
        <v>1463</v>
      </c>
      <c r="N216" s="337" t="s">
        <v>4073</v>
      </c>
      <c r="P216" s="9">
        <f>SUM(Puntenklassement!D66)</f>
        <v>4320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934</v>
      </c>
      <c r="B217" s="277" t="s">
        <v>1998</v>
      </c>
      <c r="C217" s="555"/>
      <c r="D217" s="554" t="s">
        <v>1484</v>
      </c>
      <c r="E217" s="14" t="s">
        <v>4082</v>
      </c>
      <c r="F217" s="557"/>
      <c r="G217" s="558">
        <v>0</v>
      </c>
      <c r="H217" s="559">
        <v>0</v>
      </c>
      <c r="I217" s="560">
        <v>3</v>
      </c>
      <c r="J217" s="5" t="s">
        <v>934</v>
      </c>
      <c r="K217" s="219" t="s">
        <v>1643</v>
      </c>
      <c r="L217" s="63"/>
      <c r="M217" s="288" t="s">
        <v>1849</v>
      </c>
      <c r="N217" s="337" t="s">
        <v>4083</v>
      </c>
      <c r="P217" s="9">
        <f>SUM(Puntenklassement!D55)</f>
        <v>4058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506</v>
      </c>
      <c r="H219" s="1">
        <f>SUM(H118:H218)</f>
        <v>483</v>
      </c>
      <c r="I219" s="1">
        <f>SUM(I118:I218)</f>
        <v>447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725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730</v>
      </c>
      <c r="D221" s="193" t="s">
        <v>1992</v>
      </c>
      <c r="E221" s="356" t="s">
        <v>5944</v>
      </c>
      <c r="F221" s="355" t="s">
        <v>5897</v>
      </c>
      <c r="G221" s="34" t="s">
        <v>806</v>
      </c>
      <c r="L221" s="207" t="s">
        <v>1616</v>
      </c>
      <c r="M221" s="207" t="s">
        <v>2013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3209</v>
      </c>
      <c r="E222" s="250">
        <f>UCIRanking!B52</f>
        <v>62858.999999999767</v>
      </c>
      <c r="F222" s="250">
        <v>62958.524999999776</v>
      </c>
      <c r="G222" s="59">
        <f>SUM(E222-F222)</f>
        <v>-99.525000000008731</v>
      </c>
      <c r="H222" s="496"/>
      <c r="I222" s="331" t="s">
        <v>0</v>
      </c>
      <c r="J222" s="63" t="s">
        <v>3378</v>
      </c>
      <c r="L222" s="269" t="s">
        <v>4045</v>
      </c>
      <c r="M222" s="337" t="s">
        <v>4093</v>
      </c>
      <c r="O222" s="67">
        <f>$AOL$672</f>
        <v>22051.600000000002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799</v>
      </c>
      <c r="C223" s="103"/>
      <c r="D223" s="63" t="s">
        <v>3213</v>
      </c>
      <c r="E223" s="250">
        <f>UCIRanking!B49</f>
        <v>61529.087499999958</v>
      </c>
      <c r="F223" s="250">
        <v>61415.887499999946</v>
      </c>
      <c r="G223" s="59">
        <f>SUM(E223-F223)</f>
        <v>113.20000000001164</v>
      </c>
      <c r="H223" s="496"/>
      <c r="I223" s="331" t="s">
        <v>2</v>
      </c>
      <c r="J223" s="63" t="s">
        <v>3379</v>
      </c>
      <c r="L223" s="269" t="s">
        <v>4046</v>
      </c>
      <c r="M223" s="337" t="s">
        <v>4090</v>
      </c>
      <c r="O223" s="67">
        <f>$AOU$672</f>
        <v>21912.749999999996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778</v>
      </c>
      <c r="C224" s="103"/>
      <c r="D224" s="63" t="s">
        <v>3212</v>
      </c>
      <c r="E224" s="250">
        <f>UCIRanking!B78</f>
        <v>61468.475000000079</v>
      </c>
      <c r="F224" s="250">
        <v>61465.67500000009</v>
      </c>
      <c r="G224" s="59">
        <f>SUM(E224-F224)</f>
        <v>2.7999999999883585</v>
      </c>
      <c r="H224" s="496"/>
      <c r="I224" s="331" t="s">
        <v>3</v>
      </c>
      <c r="J224" s="63" t="s">
        <v>3387</v>
      </c>
      <c r="L224" s="269" t="s">
        <v>4047</v>
      </c>
      <c r="M224" s="337" t="s">
        <v>4091</v>
      </c>
      <c r="O224" s="67">
        <f>$APD$672</f>
        <v>21648.2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219" t="s">
        <v>1646</v>
      </c>
      <c r="C225" s="9"/>
      <c r="D225" s="63" t="s">
        <v>3227</v>
      </c>
      <c r="E225" s="250">
        <f>UCIRanking!B11</f>
        <v>61032.687499999913</v>
      </c>
      <c r="F225" s="250">
        <v>60961.562499999898</v>
      </c>
      <c r="G225" s="59">
        <f>SUM(E225-F225)</f>
        <v>71.125000000014552</v>
      </c>
      <c r="H225" s="496"/>
      <c r="I225" s="331" t="s">
        <v>5</v>
      </c>
      <c r="J225" s="63" t="s">
        <v>3375</v>
      </c>
      <c r="L225" s="269" t="s">
        <v>4041</v>
      </c>
      <c r="M225" s="337" t="s">
        <v>4088</v>
      </c>
      <c r="O225" s="67">
        <f>$ANB$672</f>
        <v>21215.150000000005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154</v>
      </c>
      <c r="C226" s="9"/>
      <c r="D226" s="63" t="s">
        <v>3210</v>
      </c>
      <c r="E226" s="250">
        <f>UCIRanking!B71</f>
        <v>61021.224999999933</v>
      </c>
      <c r="F226" s="250">
        <v>61083.349999999933</v>
      </c>
      <c r="G226" s="59">
        <f>SUM(E226-F226)</f>
        <v>-62.125</v>
      </c>
      <c r="H226" s="496"/>
      <c r="I226" s="331" t="s">
        <v>7</v>
      </c>
      <c r="J226" s="63" t="s">
        <v>3360</v>
      </c>
      <c r="L226" s="269" t="s">
        <v>4026</v>
      </c>
      <c r="M226" s="337" t="s">
        <v>4090</v>
      </c>
      <c r="O226" s="67">
        <f>$AHW$672</f>
        <v>21010.449999999993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3216</v>
      </c>
      <c r="E227" s="250">
        <f>UCIRanking!B102</f>
        <v>60402.699999999648</v>
      </c>
      <c r="F227" s="250">
        <v>60341.274999999645</v>
      </c>
      <c r="G227" s="59">
        <f>SUM(E227-F227)</f>
        <v>61.42500000000291</v>
      </c>
      <c r="H227" s="496"/>
      <c r="I227" s="331" t="s">
        <v>8</v>
      </c>
      <c r="J227" s="63" t="s">
        <v>3367</v>
      </c>
      <c r="L227" s="269" t="s">
        <v>4033</v>
      </c>
      <c r="M227" s="337" t="s">
        <v>4091</v>
      </c>
      <c r="O227" s="67">
        <f>$AKH$672</f>
        <v>20987.350000000002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3211</v>
      </c>
      <c r="E228" s="250">
        <f>UCIRanking!B89</f>
        <v>60240.387499999822</v>
      </c>
      <c r="F228" s="250">
        <v>60193.33749999982</v>
      </c>
      <c r="G228" s="59">
        <f>SUM(E228-F228)</f>
        <v>47.05000000000291</v>
      </c>
      <c r="H228" s="496"/>
      <c r="I228" s="331" t="s">
        <v>10</v>
      </c>
      <c r="J228" s="63" t="s">
        <v>3368</v>
      </c>
      <c r="L228" s="269" t="s">
        <v>4034</v>
      </c>
      <c r="M228" s="337" t="s">
        <v>4088</v>
      </c>
      <c r="O228" s="67">
        <f>$AKQ$672</f>
        <v>20955.600000000006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782</v>
      </c>
      <c r="C229" s="9"/>
      <c r="D229" s="63" t="s">
        <v>3218</v>
      </c>
      <c r="E229" s="250">
        <f>UCIRanking!B35</f>
        <v>59960.887499999808</v>
      </c>
      <c r="F229" s="250">
        <v>59953.924999999828</v>
      </c>
      <c r="G229" s="59">
        <f>SUM(E229-F229)</f>
        <v>6.9624999999796273</v>
      </c>
      <c r="H229" s="496"/>
      <c r="I229" s="281" t="s">
        <v>12</v>
      </c>
      <c r="J229" s="63" t="s">
        <v>3365</v>
      </c>
      <c r="L229" s="269" t="s">
        <v>4031</v>
      </c>
      <c r="M229" s="337" t="s">
        <v>4088</v>
      </c>
      <c r="O229" s="67">
        <f>$AJP$672</f>
        <v>20312.999999999996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3215</v>
      </c>
      <c r="E230" s="250">
        <f>UCIRanking!B64</f>
        <v>59474.512500000179</v>
      </c>
      <c r="F230" s="250">
        <v>59296.962500000191</v>
      </c>
      <c r="G230" s="59">
        <f>SUM(E230-F230)</f>
        <v>177.54999999998836</v>
      </c>
      <c r="H230" s="496"/>
      <c r="I230" s="281" t="s">
        <v>14</v>
      </c>
      <c r="J230" s="63" t="s">
        <v>3390</v>
      </c>
      <c r="L230" s="269" t="s">
        <v>4049</v>
      </c>
      <c r="M230" s="337" t="s">
        <v>4092</v>
      </c>
      <c r="O230" s="67">
        <f>$APV$672</f>
        <v>19671.800000000003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19" t="s">
        <v>1661</v>
      </c>
      <c r="C231" s="9"/>
      <c r="D231" s="63" t="s">
        <v>3233</v>
      </c>
      <c r="E231" s="250">
        <f>UCIRanking!B97</f>
        <v>59033.925000000025</v>
      </c>
      <c r="F231" s="250">
        <v>58785.975000000013</v>
      </c>
      <c r="G231" s="59">
        <f>SUM(E231-F231)</f>
        <v>247.95000000001164</v>
      </c>
      <c r="H231" s="496"/>
      <c r="I231" s="281" t="s">
        <v>16</v>
      </c>
      <c r="J231" s="63" t="s">
        <v>180</v>
      </c>
      <c r="L231" s="269" t="s">
        <v>4044</v>
      </c>
      <c r="M231" s="337" t="s">
        <v>4089</v>
      </c>
      <c r="O231" s="67">
        <f>$AOC$672</f>
        <v>19552.95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37</v>
      </c>
      <c r="C232" s="9"/>
      <c r="D232" s="63" t="s">
        <v>3220</v>
      </c>
      <c r="E232" s="250">
        <f>UCIRanking!B95</f>
        <v>58882.464999999858</v>
      </c>
      <c r="F232" s="250">
        <v>58862.964999999887</v>
      </c>
      <c r="G232" s="59">
        <f>SUM(E232-F232)</f>
        <v>19.499999999970896</v>
      </c>
      <c r="H232" s="496"/>
      <c r="I232" s="281" t="s">
        <v>18</v>
      </c>
      <c r="J232" s="63" t="s">
        <v>3391</v>
      </c>
      <c r="L232" s="269" t="s">
        <v>4050</v>
      </c>
      <c r="M232" s="337" t="s">
        <v>4088</v>
      </c>
      <c r="O232" s="67">
        <f>$AQE$672</f>
        <v>19127.199999999997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33</v>
      </c>
      <c r="C233" s="9"/>
      <c r="D233" s="63" t="s">
        <v>3214</v>
      </c>
      <c r="E233" s="250">
        <f>UCIRanking!B94</f>
        <v>58563.562500000036</v>
      </c>
      <c r="F233" s="250">
        <v>58430.312500000036</v>
      </c>
      <c r="G233" s="59">
        <f>SUM(E233-F233)</f>
        <v>133.25</v>
      </c>
      <c r="H233" s="496"/>
      <c r="I233" s="281" t="s">
        <v>20</v>
      </c>
      <c r="J233" s="63" t="s">
        <v>3372</v>
      </c>
      <c r="L233" s="269" t="s">
        <v>4038</v>
      </c>
      <c r="M233" s="337" t="s">
        <v>4088</v>
      </c>
      <c r="O233" s="67">
        <f>$AMA$672</f>
        <v>18868.100000000002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277" t="s">
        <v>11</v>
      </c>
      <c r="C234" s="9"/>
      <c r="D234" s="63" t="s">
        <v>3217</v>
      </c>
      <c r="E234" s="250">
        <f>UCIRanking!B28</f>
        <v>58344.375000000124</v>
      </c>
      <c r="F234" s="250">
        <v>58506.962500000118</v>
      </c>
      <c r="G234" s="59">
        <f>SUM(E234-F234)</f>
        <v>-162.58749999999418</v>
      </c>
      <c r="H234" s="496"/>
      <c r="I234" s="281" t="s">
        <v>22</v>
      </c>
      <c r="J234" s="63" t="s">
        <v>3374</v>
      </c>
      <c r="L234" s="269" t="s">
        <v>4040</v>
      </c>
      <c r="M234" s="337" t="s">
        <v>4092</v>
      </c>
      <c r="O234" s="67">
        <f>$AMS$672</f>
        <v>18764.599999999999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63" t="s">
        <v>745</v>
      </c>
      <c r="C235" s="9"/>
      <c r="D235" s="63" t="s">
        <v>3228</v>
      </c>
      <c r="E235" s="250">
        <f>UCIRanking!B68</f>
        <v>57922.78750000029</v>
      </c>
      <c r="F235" s="250">
        <v>58126.26250000031</v>
      </c>
      <c r="G235" s="59">
        <f>SUM(E235-F235)</f>
        <v>-203.47500000002037</v>
      </c>
      <c r="H235" s="496"/>
      <c r="I235" s="281" t="s">
        <v>24</v>
      </c>
      <c r="J235" s="63" t="s">
        <v>3388</v>
      </c>
      <c r="L235" s="269" t="s">
        <v>4048</v>
      </c>
      <c r="M235" s="337" t="s">
        <v>4089</v>
      </c>
      <c r="O235" s="67">
        <f>$APM$672</f>
        <v>18741.499999999996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8" t="s">
        <v>143</v>
      </c>
      <c r="C236" s="9"/>
      <c r="D236" s="63" t="s">
        <v>3219</v>
      </c>
      <c r="E236" s="250">
        <f>UCIRanking!B96</f>
        <v>57522.425000000097</v>
      </c>
      <c r="F236" s="250">
        <v>57421.425000000112</v>
      </c>
      <c r="G236" s="59">
        <f>SUM(E236-F236)</f>
        <v>100.99999999998545</v>
      </c>
      <c r="H236" s="496"/>
      <c r="I236" s="281" t="s">
        <v>26</v>
      </c>
      <c r="J236" s="63" t="s">
        <v>3363</v>
      </c>
      <c r="L236" s="269" t="s">
        <v>4029</v>
      </c>
      <c r="M236" s="337" t="s">
        <v>4090</v>
      </c>
      <c r="O236" s="67">
        <f>$AIX$672</f>
        <v>18399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63" t="s">
        <v>748</v>
      </c>
      <c r="C237" s="9"/>
      <c r="D237" s="63" t="s">
        <v>3225</v>
      </c>
      <c r="E237" s="250">
        <f>UCIRanking!B80</f>
        <v>57437.174999999974</v>
      </c>
      <c r="F237" s="250">
        <v>57493.424999999988</v>
      </c>
      <c r="G237" s="59">
        <f>SUM(E237-F237)</f>
        <v>-56.250000000014552</v>
      </c>
      <c r="H237" s="496"/>
      <c r="I237" s="281" t="s">
        <v>28</v>
      </c>
      <c r="J237" s="63" t="s">
        <v>3373</v>
      </c>
      <c r="L237" s="269" t="s">
        <v>4039</v>
      </c>
      <c r="M237" s="337" t="s">
        <v>4090</v>
      </c>
      <c r="O237" s="67">
        <f>$AMJ$672</f>
        <v>18358.800000000003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77" t="s">
        <v>17</v>
      </c>
      <c r="C238" s="9"/>
      <c r="D238" s="63" t="s">
        <v>3221</v>
      </c>
      <c r="E238" s="250">
        <f>UCIRanking!B41</f>
        <v>57427.47500000021</v>
      </c>
      <c r="F238" s="250">
        <v>57315.275000000212</v>
      </c>
      <c r="G238" s="59">
        <f>SUM(E238-F238)</f>
        <v>112.19999999999709</v>
      </c>
      <c r="H238" s="496"/>
      <c r="I238" s="281" t="s">
        <v>30</v>
      </c>
      <c r="J238" s="63" t="s">
        <v>3364</v>
      </c>
      <c r="L238" s="269" t="s">
        <v>4030</v>
      </c>
      <c r="M238" s="337" t="s">
        <v>4093</v>
      </c>
      <c r="O238" s="67">
        <f>$AJG$672</f>
        <v>18239.799999999996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3222</v>
      </c>
      <c r="E239" s="250">
        <f>UCIRanking!B74</f>
        <v>57313.037500000049</v>
      </c>
      <c r="F239" s="250">
        <v>56939.562500000073</v>
      </c>
      <c r="G239" s="59">
        <f>SUM(E239-F239)</f>
        <v>373.47499999997672</v>
      </c>
      <c r="H239" s="496"/>
      <c r="I239" s="281" t="s">
        <v>32</v>
      </c>
      <c r="J239" s="63" t="s">
        <v>3370</v>
      </c>
      <c r="L239" s="269" t="s">
        <v>4036</v>
      </c>
      <c r="M239" s="337" t="s">
        <v>4094</v>
      </c>
      <c r="O239" s="67">
        <f>$ALI$672</f>
        <v>18152.500000000004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747</v>
      </c>
      <c r="C240" s="9"/>
      <c r="D240" s="63" t="s">
        <v>3231</v>
      </c>
      <c r="E240" s="250">
        <f>UCIRanking!B81</f>
        <v>56764.512500000237</v>
      </c>
      <c r="F240" s="250">
        <v>56620.887500000208</v>
      </c>
      <c r="G240" s="59">
        <f>SUM(E240-F240)</f>
        <v>143.6250000000291</v>
      </c>
      <c r="H240" s="496"/>
      <c r="I240" s="281" t="s">
        <v>34</v>
      </c>
      <c r="J240" s="63" t="s">
        <v>3376</v>
      </c>
      <c r="L240" s="269" t="s">
        <v>4043</v>
      </c>
      <c r="M240" s="337" t="s">
        <v>4093</v>
      </c>
      <c r="O240" s="67">
        <f>$ANT$672</f>
        <v>18098.599999999999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141</v>
      </c>
      <c r="C241" s="9"/>
      <c r="D241" s="63" t="s">
        <v>3230</v>
      </c>
      <c r="E241" s="250">
        <f>UCIRanking!B53</f>
        <v>56610.049999999799</v>
      </c>
      <c r="F241" s="250">
        <v>56656.949999999793</v>
      </c>
      <c r="G241" s="59">
        <f>SUM(E241-F241)</f>
        <v>-46.899999999994179</v>
      </c>
      <c r="H241" s="496"/>
      <c r="I241" s="281" t="s">
        <v>36</v>
      </c>
      <c r="J241" s="63" t="s">
        <v>3362</v>
      </c>
      <c r="L241" s="269" t="s">
        <v>4028</v>
      </c>
      <c r="M241" s="337" t="s">
        <v>4091</v>
      </c>
      <c r="O241" s="67">
        <f>$AIO$672</f>
        <v>18070.799999999996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752</v>
      </c>
      <c r="C242" s="9"/>
      <c r="D242" s="63" t="s">
        <v>3224</v>
      </c>
      <c r="E242" s="250">
        <f>UCIRanking!B103</f>
        <v>56451.287500000079</v>
      </c>
      <c r="F242" s="250">
        <v>56534.687500000073</v>
      </c>
      <c r="G242" s="59">
        <f>SUM(E242-F242)</f>
        <v>-83.399999999994179</v>
      </c>
      <c r="H242" s="496"/>
      <c r="I242" s="281" t="s">
        <v>38</v>
      </c>
      <c r="J242" s="63" t="s">
        <v>3366</v>
      </c>
      <c r="L242" s="269" t="s">
        <v>4032</v>
      </c>
      <c r="M242" s="337" t="s">
        <v>4088</v>
      </c>
      <c r="O242" s="67">
        <f>$AJY$672</f>
        <v>18025.050000000007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732</v>
      </c>
      <c r="D243" s="63" t="s">
        <v>3232</v>
      </c>
      <c r="E243" s="250">
        <f>UCIRanking!B85</f>
        <v>56315.52499999987</v>
      </c>
      <c r="F243" s="250">
        <v>56355.899999999856</v>
      </c>
      <c r="G243" s="59">
        <f>SUM(E243-F243)</f>
        <v>-40.374999999985448</v>
      </c>
      <c r="H243" s="496"/>
      <c r="I243" s="281" t="s">
        <v>145</v>
      </c>
      <c r="J243" s="63" t="s">
        <v>3392</v>
      </c>
      <c r="L243" s="269" t="s">
        <v>4042</v>
      </c>
      <c r="M243" s="337" t="s">
        <v>4088</v>
      </c>
      <c r="O243" s="67">
        <f>$ANK$672</f>
        <v>17652.599999999991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761</v>
      </c>
      <c r="D244" s="63" t="s">
        <v>3226</v>
      </c>
      <c r="E244" s="250">
        <f>UCIRanking!B59</f>
        <v>55894.524999999856</v>
      </c>
      <c r="F244" s="250">
        <v>55613.724999999868</v>
      </c>
      <c r="G244" s="59">
        <f>SUM(E244-F244)</f>
        <v>280.79999999998836</v>
      </c>
      <c r="H244" s="496"/>
      <c r="I244" s="281" t="s">
        <v>146</v>
      </c>
      <c r="J244" s="277" t="s">
        <v>3358</v>
      </c>
      <c r="L244" s="287" t="s">
        <v>2148</v>
      </c>
      <c r="M244" s="337" t="s">
        <v>4089</v>
      </c>
      <c r="O244" s="67">
        <f>$AHE$672</f>
        <v>17615.599999999999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162</v>
      </c>
      <c r="C245" s="9"/>
      <c r="D245" s="63" t="s">
        <v>3236</v>
      </c>
      <c r="E245" s="250">
        <f>UCIRanking!B43</f>
        <v>55555.249999999862</v>
      </c>
      <c r="F245" s="250">
        <v>55195.39999999987</v>
      </c>
      <c r="G245" s="59">
        <f>SUM(E245-F245)</f>
        <v>359.84999999999127</v>
      </c>
      <c r="H245" s="496"/>
      <c r="I245" s="281" t="s">
        <v>147</v>
      </c>
      <c r="J245" s="63" t="s">
        <v>3361</v>
      </c>
      <c r="L245" s="269" t="s">
        <v>4027</v>
      </c>
      <c r="M245" s="337" t="s">
        <v>4090</v>
      </c>
      <c r="O245" s="67">
        <f>$AIF$672</f>
        <v>16848.099999999999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1659</v>
      </c>
      <c r="C246" s="103"/>
      <c r="D246" s="63" t="s">
        <v>3250</v>
      </c>
      <c r="E246" s="250">
        <f>UCIRanking!B76</f>
        <v>54705.549999999719</v>
      </c>
      <c r="F246" s="250">
        <v>54257.399999999681</v>
      </c>
      <c r="G246" s="59">
        <f>SUM(E246-F246)</f>
        <v>448.15000000003783</v>
      </c>
      <c r="H246" s="496"/>
      <c r="I246" s="281" t="s">
        <v>151</v>
      </c>
      <c r="J246" s="63" t="s">
        <v>3371</v>
      </c>
      <c r="L246" s="269" t="s">
        <v>4037</v>
      </c>
      <c r="M246" s="337" t="s">
        <v>4094</v>
      </c>
      <c r="O246" s="67">
        <f>$ALR$672</f>
        <v>16287.949999999999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1652</v>
      </c>
      <c r="D247" s="63" t="s">
        <v>3247</v>
      </c>
      <c r="E247" s="250">
        <f>UCIRanking!B16</f>
        <v>54564.025000000052</v>
      </c>
      <c r="F247" s="250">
        <v>54453.575000000026</v>
      </c>
      <c r="G247" s="59">
        <f>SUM(E247-F247)</f>
        <v>110.45000000002619</v>
      </c>
      <c r="H247" s="496"/>
      <c r="I247" s="281" t="s">
        <v>157</v>
      </c>
      <c r="J247" s="63" t="s">
        <v>3369</v>
      </c>
      <c r="L247" s="269" t="s">
        <v>4035</v>
      </c>
      <c r="M247" s="337" t="s">
        <v>4094</v>
      </c>
      <c r="O247" s="67">
        <f>$AKZ$672</f>
        <v>14959.000000000005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63" t="s">
        <v>777</v>
      </c>
      <c r="C248" s="9"/>
      <c r="D248" s="63" t="s">
        <v>3229</v>
      </c>
      <c r="E248" s="250">
        <f>UCIRanking!B70</f>
        <v>54240.937499999753</v>
      </c>
      <c r="F248" s="250">
        <v>54448.23749999977</v>
      </c>
      <c r="G248" s="59">
        <f>SUM(E248-F248)</f>
        <v>-207.30000000001746</v>
      </c>
      <c r="H248" s="496"/>
      <c r="I248" s="281" t="s">
        <v>159</v>
      </c>
      <c r="J248" s="277" t="s">
        <v>3359</v>
      </c>
      <c r="L248" s="287" t="s">
        <v>3207</v>
      </c>
      <c r="M248" s="337" t="s">
        <v>4087</v>
      </c>
      <c r="O248" s="67">
        <f>$AHN$672</f>
        <v>14009.399999999994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15</v>
      </c>
      <c r="C249" s="9"/>
      <c r="D249" s="63" t="s">
        <v>3234</v>
      </c>
      <c r="E249" s="250">
        <f>UCIRanking!B38</f>
        <v>53971.1624999997</v>
      </c>
      <c r="F249" s="250">
        <v>53652.887499999677</v>
      </c>
      <c r="G249" s="59">
        <f>SUM(E249-F249)</f>
        <v>318.27500000002328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19" t="s">
        <v>1651</v>
      </c>
      <c r="C250" s="103"/>
      <c r="D250" s="63" t="s">
        <v>3253</v>
      </c>
      <c r="E250" s="250">
        <f>UCIRanking!B10</f>
        <v>53823.51249999999</v>
      </c>
      <c r="F250" s="250">
        <v>53567.462499999972</v>
      </c>
      <c r="G250" s="59">
        <f>SUM(E250-F250)</f>
        <v>256.05000000001746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277" t="s">
        <v>9</v>
      </c>
      <c r="C251" s="9"/>
      <c r="D251" s="63" t="s">
        <v>3245</v>
      </c>
      <c r="E251" s="250">
        <f>UCIRanking!B26</f>
        <v>53731.200000000019</v>
      </c>
      <c r="F251" s="250">
        <v>53808.67500000001</v>
      </c>
      <c r="G251" s="59">
        <f>SUM(E251-F251)</f>
        <v>-77.474999999991269</v>
      </c>
      <c r="H251" s="496"/>
      <c r="J251" s="124" t="s">
        <v>1993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274</v>
      </c>
      <c r="B252" s="63" t="s">
        <v>737</v>
      </c>
      <c r="D252" s="63" t="s">
        <v>3238</v>
      </c>
      <c r="E252" s="250">
        <f>UCIRanking!B75</f>
        <v>52908.83749999979</v>
      </c>
      <c r="F252" s="250">
        <v>53031.912499999788</v>
      </c>
      <c r="G252" s="59">
        <f>SUM(E252-F252)</f>
        <v>-123.07499999999709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275</v>
      </c>
      <c r="B253" s="219" t="s">
        <v>1654</v>
      </c>
      <c r="C253" s="103"/>
      <c r="D253" s="63" t="s">
        <v>3256</v>
      </c>
      <c r="E253" s="250">
        <f>UCIRanking!B31</f>
        <v>52532.249999999913</v>
      </c>
      <c r="F253" s="250">
        <v>52312.249999999927</v>
      </c>
      <c r="G253" s="59">
        <f>SUM(E253-F253)</f>
        <v>219.99999999998545</v>
      </c>
      <c r="H253" s="496"/>
      <c r="I253" s="331" t="s">
        <v>0</v>
      </c>
      <c r="J253" s="63" t="s">
        <v>1672</v>
      </c>
      <c r="L253" s="50"/>
      <c r="N253" s="67">
        <f>SUM($OM$672+$AIO$672+$ZO$672+$VK$672+$APD$672+$AKH$672+$FV$672+$GN$672+$HO$672+$ZX$672)</f>
        <v>208842.9</v>
      </c>
      <c r="O253" s="219" t="s">
        <v>4111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276</v>
      </c>
      <c r="B254" s="63" t="s">
        <v>733</v>
      </c>
      <c r="D254" s="63" t="s">
        <v>3244</v>
      </c>
      <c r="E254" s="250">
        <f>UCIRanking!B37</f>
        <v>52109.037500000144</v>
      </c>
      <c r="F254" s="250">
        <v>52047.587500000132</v>
      </c>
      <c r="G254" s="59">
        <f>SUM(E254-F254)</f>
        <v>61.450000000011642</v>
      </c>
      <c r="H254" s="496"/>
      <c r="I254" s="331" t="s">
        <v>2</v>
      </c>
      <c r="J254" s="63" t="s">
        <v>1671</v>
      </c>
      <c r="L254" s="50"/>
      <c r="N254" s="67">
        <f>SUM($CA$672+$LJ$672+$HX$672+$IP$672+$AHE$672+$DT$672+$AZ$672+$DB$672+$AOC$672+$APM$672)</f>
        <v>206821.40000000002</v>
      </c>
      <c r="O254" s="277" t="s">
        <v>4109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277</v>
      </c>
      <c r="B255" s="277" t="s">
        <v>2004</v>
      </c>
      <c r="C255" s="103"/>
      <c r="D255" s="63" t="s">
        <v>3263</v>
      </c>
      <c r="E255" s="250">
        <f>UCIRanking!B105</f>
        <v>52102.200000000019</v>
      </c>
      <c r="F255" s="250">
        <v>51786.750000000022</v>
      </c>
      <c r="G255" s="59">
        <f>SUM(E255-F255)</f>
        <v>315.44999999999709</v>
      </c>
      <c r="H255" s="496"/>
      <c r="I255" s="331" t="s">
        <v>3</v>
      </c>
      <c r="J255" s="63" t="s">
        <v>4107</v>
      </c>
      <c r="L255" s="50"/>
      <c r="N255" s="67">
        <f>SUM($SH$672+$KI$672+$ZF$672+$AMS$672+$GW$672+$NC$672+$APV$672+$EU$672+$TI$672+$RY$672)</f>
        <v>206220.74999999997</v>
      </c>
      <c r="O255" s="277" t="s">
        <v>4115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734</v>
      </c>
      <c r="B256" s="63" t="s">
        <v>756</v>
      </c>
      <c r="D256" s="63" t="s">
        <v>3243</v>
      </c>
      <c r="E256" s="250">
        <f>UCIRanking!B42</f>
        <v>52020.550000000221</v>
      </c>
      <c r="F256" s="250">
        <v>51642.475000000224</v>
      </c>
      <c r="G256" s="59">
        <f>SUM(E256-F256)</f>
        <v>378.07499999999709</v>
      </c>
      <c r="H256" s="496"/>
      <c r="I256" s="331" t="s">
        <v>5</v>
      </c>
      <c r="J256" s="63" t="s">
        <v>1673</v>
      </c>
      <c r="L256" s="50"/>
      <c r="N256" s="67">
        <f>SUM($FM$672+$AHW$672+$AOU$672+$MK$672+$AIF$672+$DK$672+$AIX$672+$AH$672+$XM$672+$AMJ$672)</f>
        <v>202635.3</v>
      </c>
      <c r="O256" s="219" t="s">
        <v>4113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735</v>
      </c>
      <c r="B257" s="219" t="s">
        <v>1658</v>
      </c>
      <c r="D257" s="63" t="s">
        <v>3255</v>
      </c>
      <c r="E257" s="250">
        <f>UCIRanking!B101</f>
        <v>51928.287499999955</v>
      </c>
      <c r="F257" s="250">
        <v>51436.987499999923</v>
      </c>
      <c r="G257" s="59">
        <f>SUM(E257-F257)</f>
        <v>491.30000000003201</v>
      </c>
      <c r="H257" s="496"/>
      <c r="I257" s="331" t="s">
        <v>7</v>
      </c>
      <c r="J257" s="63" t="s">
        <v>1670</v>
      </c>
      <c r="L257" s="50"/>
      <c r="N257" s="67">
        <f>SUM($AJG$672+$AOL$672+$SQ$672+$GE$672+$FD$672+$NL$672+$JQ$672+$JH$672+$ANT$672+$BR$672)</f>
        <v>201078.75</v>
      </c>
      <c r="O257" s="63" t="s">
        <v>4110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736</v>
      </c>
      <c r="B258" s="63" t="s">
        <v>795</v>
      </c>
      <c r="C258" s="9"/>
      <c r="D258" s="63" t="s">
        <v>3241</v>
      </c>
      <c r="E258" s="250">
        <f>UCIRanking!B51</f>
        <v>51310.587499999878</v>
      </c>
      <c r="F258" s="250">
        <v>51173.137499999852</v>
      </c>
      <c r="G258" s="59">
        <f>SUM(E258-F258)</f>
        <v>137.45000000002619</v>
      </c>
      <c r="H258" s="496"/>
      <c r="I258" s="331" t="s">
        <v>8</v>
      </c>
      <c r="J258" s="63" t="s">
        <v>4106</v>
      </c>
      <c r="L258" s="50"/>
      <c r="N258" s="67">
        <f>SUM($LS$672+$NU$672+$LA$672+$G$672+$KR$672+$BI$672+$P$672+$OV$672+$QF$672+$CS$672)</f>
        <v>200392.6</v>
      </c>
      <c r="O258" s="277" t="s">
        <v>4114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738</v>
      </c>
      <c r="B259" s="277" t="s">
        <v>23</v>
      </c>
      <c r="C259" s="214"/>
      <c r="D259" s="63" t="s">
        <v>3242</v>
      </c>
      <c r="E259" s="250">
        <f>UCIRanking!B63</f>
        <v>51233.087500000125</v>
      </c>
      <c r="F259" s="250">
        <v>50957.487500000105</v>
      </c>
      <c r="G259" s="59">
        <f>SUM(E259-F259)</f>
        <v>275.60000000002037</v>
      </c>
      <c r="H259" s="496"/>
      <c r="I259" s="331" t="s">
        <v>10</v>
      </c>
      <c r="J259" s="63" t="s">
        <v>4104</v>
      </c>
      <c r="L259" s="50"/>
      <c r="N259" s="67">
        <f>SUM($RG$672+$MT$672+$CJ$672+$VT$672+$AQ$672+$QX$672+$QO$672+$IY$672+$PE$672+$EL$672)</f>
        <v>199704.05</v>
      </c>
      <c r="O259" s="219" t="s">
        <v>4112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744</v>
      </c>
      <c r="B260" s="63" t="s">
        <v>789</v>
      </c>
      <c r="D260" s="63" t="s">
        <v>3237</v>
      </c>
      <c r="E260" s="250">
        <f>UCIRanking!B90</f>
        <v>50888.574999999626</v>
      </c>
      <c r="F260" s="250">
        <v>50408.499999999629</v>
      </c>
      <c r="G260" s="59">
        <f>SUM(E260-F260)</f>
        <v>480.07499999999709</v>
      </c>
      <c r="H260" s="496"/>
      <c r="I260" s="331" t="s">
        <v>12</v>
      </c>
      <c r="J260" s="63" t="s">
        <v>4105</v>
      </c>
      <c r="L260" s="50"/>
      <c r="N260" s="67">
        <f>SUM($YE$672+$PN$672+$AMA$672+$AJY$672+$AQE$672+$AJP$672+$XV$672+$AKQ$672+$ANB$672+$ANK$672)</f>
        <v>197753.7</v>
      </c>
      <c r="O260" s="277" t="s">
        <v>4491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746</v>
      </c>
      <c r="B261" s="277" t="s">
        <v>2002</v>
      </c>
      <c r="C261" s="103"/>
      <c r="D261" s="63" t="s">
        <v>3264</v>
      </c>
      <c r="E261" s="250">
        <f>UCIRanking!B20</f>
        <v>50854.874999999913</v>
      </c>
      <c r="F261" s="250">
        <v>50498.024999999921</v>
      </c>
      <c r="G261" s="59">
        <f>SUM(E261-F261)</f>
        <v>356.84999999999127</v>
      </c>
      <c r="H261" s="496"/>
      <c r="I261" s="281" t="s">
        <v>14</v>
      </c>
      <c r="J261" s="63" t="s">
        <v>2149</v>
      </c>
      <c r="M261" s="67"/>
      <c r="N261" s="67">
        <f>SUM($ALR$672+$VB$672+$AKZ$672+$UA$672+$US$672+$MB$672+$AAG$672+$ABQ$672+$ALI$672+$Y$672)</f>
        <v>176083.9</v>
      </c>
      <c r="O261" s="63" t="s">
        <v>4116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749</v>
      </c>
      <c r="B262" s="219" t="s">
        <v>1653</v>
      </c>
      <c r="D262" s="63" t="s">
        <v>3260</v>
      </c>
      <c r="E262" s="250">
        <f>UCIRanking!B65</f>
        <v>50836.275000000009</v>
      </c>
      <c r="F262" s="250">
        <v>50537.95</v>
      </c>
      <c r="G262" s="59">
        <f>SUM(E262-F262)</f>
        <v>298.32500000001164</v>
      </c>
      <c r="H262" s="496"/>
      <c r="I262" s="281" t="s">
        <v>16</v>
      </c>
      <c r="J262" s="63" t="s">
        <v>4108</v>
      </c>
      <c r="L262" s="50"/>
      <c r="N262" s="67">
        <f>SUM($WL$672+$SZ$672+$AAY$672+$OD$672+$JZ$672+$AAP$672+$TR$672+$ABZ$672+$HF$672+$AHN$672)</f>
        <v>168075.54999999996</v>
      </c>
      <c r="O262" s="277" t="s">
        <v>4117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750</v>
      </c>
      <c r="B263" s="63" t="s">
        <v>153</v>
      </c>
      <c r="C263" s="9"/>
      <c r="D263" s="63" t="s">
        <v>3240</v>
      </c>
      <c r="E263" s="250">
        <f>UCIRanking!B22</f>
        <v>50686.662500000122</v>
      </c>
      <c r="F263" s="250">
        <v>50551.262500000143</v>
      </c>
      <c r="G263" s="59">
        <f>SUM(E263-F263)</f>
        <v>135.39999999997963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753</v>
      </c>
      <c r="B264" s="277" t="s">
        <v>2014</v>
      </c>
      <c r="C264" s="103"/>
      <c r="D264" s="63" t="s">
        <v>3265</v>
      </c>
      <c r="E264" s="250">
        <f>UCIRanking!B27</f>
        <v>50584.399999999907</v>
      </c>
      <c r="F264" s="250">
        <v>50296.274999999921</v>
      </c>
      <c r="G264" s="59">
        <f>SUM(E264-F264)</f>
        <v>288.12499999998545</v>
      </c>
      <c r="H264" s="496"/>
      <c r="J264" s="124" t="s">
        <v>1994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755</v>
      </c>
      <c r="B265" s="63" t="s">
        <v>763</v>
      </c>
      <c r="C265" s="9"/>
      <c r="D265" s="63" t="s">
        <v>3239</v>
      </c>
      <c r="E265" s="250">
        <f>UCIRanking!B73</f>
        <v>50488.712500000154</v>
      </c>
      <c r="F265" s="250">
        <v>50479.46250000014</v>
      </c>
      <c r="G265" s="59">
        <f>SUM(E265-F265)</f>
        <v>9.2500000000145519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760</v>
      </c>
      <c r="B266" s="63" t="s">
        <v>770</v>
      </c>
      <c r="D266" s="63" t="s">
        <v>3248</v>
      </c>
      <c r="E266" s="250">
        <f>UCIRanking!B17</f>
        <v>50295.375000000175</v>
      </c>
      <c r="F266" s="250">
        <v>49724.025000000183</v>
      </c>
      <c r="G266" s="59">
        <f>SUM(E266-F266)</f>
        <v>571.34999999999127</v>
      </c>
      <c r="H266" s="496"/>
      <c r="I266" s="331" t="s">
        <v>0</v>
      </c>
      <c r="J266" s="63" t="s">
        <v>1670</v>
      </c>
      <c r="L266" s="550">
        <v>68</v>
      </c>
      <c r="M266" s="551">
        <v>75</v>
      </c>
      <c r="N266" s="552">
        <v>62</v>
      </c>
      <c r="O266" s="63" t="s">
        <v>4110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764</v>
      </c>
      <c r="B267" s="219" t="s">
        <v>1655</v>
      </c>
      <c r="C267" s="9"/>
      <c r="D267" s="63" t="s">
        <v>3259</v>
      </c>
      <c r="E267" s="250">
        <f>UCIRanking!B66</f>
        <v>48917.574999999881</v>
      </c>
      <c r="F267" s="250">
        <v>48689.449999999895</v>
      </c>
      <c r="G267" s="59">
        <f>SUM(E267-F267)</f>
        <v>228.12499999998545</v>
      </c>
      <c r="H267" s="496"/>
      <c r="I267" s="331" t="s">
        <v>2</v>
      </c>
      <c r="J267" s="63" t="s">
        <v>4104</v>
      </c>
      <c r="L267" s="550">
        <v>65</v>
      </c>
      <c r="M267" s="551">
        <v>58</v>
      </c>
      <c r="N267" s="552">
        <v>44</v>
      </c>
      <c r="O267" s="219" t="s">
        <v>4112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765</v>
      </c>
      <c r="B268" s="277" t="s">
        <v>27</v>
      </c>
      <c r="C268" s="9"/>
      <c r="D268" s="63" t="s">
        <v>3246</v>
      </c>
      <c r="E268" s="250">
        <f>UCIRanking!B69</f>
        <v>48727.262499999626</v>
      </c>
      <c r="F268" s="250">
        <v>48884.687499999614</v>
      </c>
      <c r="G268" s="59">
        <f>SUM(E268-F268)</f>
        <v>-157.42499999998836</v>
      </c>
      <c r="H268" s="496"/>
      <c r="I268" s="331" t="s">
        <v>3</v>
      </c>
      <c r="J268" s="63" t="s">
        <v>4108</v>
      </c>
      <c r="L268" s="550">
        <v>63</v>
      </c>
      <c r="M268" s="551">
        <v>66</v>
      </c>
      <c r="N268" s="552">
        <v>57</v>
      </c>
      <c r="O268" s="277" t="s">
        <v>4117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766</v>
      </c>
      <c r="B269" s="219" t="s">
        <v>1656</v>
      </c>
      <c r="C269" s="103"/>
      <c r="D269" s="63" t="s">
        <v>3261</v>
      </c>
      <c r="E269" s="250">
        <f>UCIRanking!B8</f>
        <v>48390.512499999866</v>
      </c>
      <c r="F269" s="250">
        <v>48337.137499999866</v>
      </c>
      <c r="G269" s="59">
        <f>SUM(E269-F269)</f>
        <v>53.375</v>
      </c>
      <c r="H269" s="496"/>
      <c r="I269" s="331" t="s">
        <v>5</v>
      </c>
      <c r="J269" s="63" t="s">
        <v>1671</v>
      </c>
      <c r="K269" s="578"/>
      <c r="L269" s="550">
        <v>58</v>
      </c>
      <c r="M269" s="551">
        <v>56</v>
      </c>
      <c r="N269" s="552">
        <v>36</v>
      </c>
      <c r="O269" s="277" t="s">
        <v>4109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772</v>
      </c>
      <c r="B270" s="277" t="s">
        <v>13</v>
      </c>
      <c r="D270" s="63" t="s">
        <v>3252</v>
      </c>
      <c r="E270" s="250">
        <f>UCIRanking!B36</f>
        <v>48084.437500000102</v>
      </c>
      <c r="F270" s="250">
        <v>48073.86250000009</v>
      </c>
      <c r="G270" s="59">
        <f>SUM(E270-F270)</f>
        <v>10.575000000011642</v>
      </c>
      <c r="H270" s="496"/>
      <c r="I270" s="331" t="s">
        <v>7</v>
      </c>
      <c r="J270" s="63" t="s">
        <v>4105</v>
      </c>
      <c r="L270" s="550">
        <v>51</v>
      </c>
      <c r="M270" s="551">
        <v>35</v>
      </c>
      <c r="N270" s="552">
        <v>42</v>
      </c>
      <c r="O270" s="277" t="s">
        <v>4491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780</v>
      </c>
      <c r="B271" s="277" t="s">
        <v>1998</v>
      </c>
      <c r="D271" s="63" t="s">
        <v>3267</v>
      </c>
      <c r="E271" s="250">
        <f>UCIRanking!B87</f>
        <v>47849.549999999937</v>
      </c>
      <c r="F271" s="250">
        <v>47531.84999999994</v>
      </c>
      <c r="G271" s="59">
        <f>SUM(E271-F271)</f>
        <v>317.69999999999709</v>
      </c>
      <c r="H271" s="496"/>
      <c r="I271" s="331" t="s">
        <v>8</v>
      </c>
      <c r="J271" s="63" t="s">
        <v>2149</v>
      </c>
      <c r="L271" s="550">
        <v>50</v>
      </c>
      <c r="M271" s="551">
        <v>38</v>
      </c>
      <c r="N271" s="552">
        <v>51</v>
      </c>
      <c r="O271" s="63" t="s">
        <v>4116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784</v>
      </c>
      <c r="B272" s="63" t="s">
        <v>762</v>
      </c>
      <c r="C272" s="9"/>
      <c r="D272" s="63" t="s">
        <v>3251</v>
      </c>
      <c r="E272" s="250">
        <f>UCIRanking!B62</f>
        <v>46976.36250000001</v>
      </c>
      <c r="F272" s="250">
        <v>46947.537499999999</v>
      </c>
      <c r="G272" s="59">
        <f>SUM(E272-F272)</f>
        <v>28.825000000011642</v>
      </c>
      <c r="H272" s="496"/>
      <c r="I272" s="331" t="s">
        <v>10</v>
      </c>
      <c r="J272" s="63" t="s">
        <v>4107</v>
      </c>
      <c r="L272" s="550">
        <v>48</v>
      </c>
      <c r="M272" s="551">
        <v>34</v>
      </c>
      <c r="N272" s="552">
        <v>41</v>
      </c>
      <c r="O272" s="277" t="s">
        <v>4115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785</v>
      </c>
      <c r="B273" s="63" t="s">
        <v>781</v>
      </c>
      <c r="D273" s="63" t="s">
        <v>3258</v>
      </c>
      <c r="E273" s="250">
        <f>UCIRanking!B93</f>
        <v>46085.100000000188</v>
      </c>
      <c r="F273" s="250">
        <v>46334.475000000188</v>
      </c>
      <c r="G273" s="59">
        <f>SUM(E273-F273)</f>
        <v>-249.375</v>
      </c>
      <c r="H273" s="496"/>
      <c r="I273" s="331" t="s">
        <v>12</v>
      </c>
      <c r="J273" s="63" t="s">
        <v>1672</v>
      </c>
      <c r="L273" s="550">
        <v>37</v>
      </c>
      <c r="M273" s="551">
        <v>42</v>
      </c>
      <c r="N273" s="552">
        <v>35</v>
      </c>
      <c r="O273" s="219" t="s">
        <v>4111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786</v>
      </c>
      <c r="B274" s="63" t="s">
        <v>754</v>
      </c>
      <c r="D274" s="63" t="s">
        <v>3254</v>
      </c>
      <c r="E274" s="250">
        <f>UCIRanking!B92</f>
        <v>44925.062499999985</v>
      </c>
      <c r="F274" s="250">
        <v>44991.287499999977</v>
      </c>
      <c r="G274" s="59">
        <f>SUM(E274-F274)</f>
        <v>-66.224999999991269</v>
      </c>
      <c r="H274" s="496"/>
      <c r="I274" s="281" t="s">
        <v>14</v>
      </c>
      <c r="J274" s="63" t="s">
        <v>4106</v>
      </c>
      <c r="L274" s="550">
        <v>35</v>
      </c>
      <c r="M274" s="551">
        <v>44</v>
      </c>
      <c r="N274" s="552">
        <v>36</v>
      </c>
      <c r="O274" s="277" t="s">
        <v>4114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792</v>
      </c>
      <c r="B275" s="277" t="s">
        <v>2006</v>
      </c>
      <c r="C275" s="103"/>
      <c r="D275" s="63" t="s">
        <v>3272</v>
      </c>
      <c r="E275" s="250">
        <f>UCIRanking!B7</f>
        <v>44869.424999999872</v>
      </c>
      <c r="F275" s="250">
        <v>44479.949999999881</v>
      </c>
      <c r="G275" s="59">
        <f>SUM(E275-F275)</f>
        <v>389.47499999999127</v>
      </c>
      <c r="H275" s="496"/>
      <c r="I275" s="281" t="s">
        <v>16</v>
      </c>
      <c r="J275" s="63" t="s">
        <v>1673</v>
      </c>
      <c r="L275" s="550">
        <v>31</v>
      </c>
      <c r="M275" s="551">
        <v>35</v>
      </c>
      <c r="N275" s="552">
        <v>43</v>
      </c>
      <c r="O275" s="219" t="s">
        <v>4113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793</v>
      </c>
      <c r="B276" s="219" t="s">
        <v>1643</v>
      </c>
      <c r="C276" s="103"/>
      <c r="D276" s="63" t="s">
        <v>3271</v>
      </c>
      <c r="E276" s="250">
        <f>UCIRanking!B58</f>
        <v>44861.162499999926</v>
      </c>
      <c r="F276" s="250">
        <v>44774.862499999908</v>
      </c>
      <c r="G276" s="59">
        <f>SUM(E276-F276)</f>
        <v>86.300000000017462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794</v>
      </c>
      <c r="B277" s="219" t="s">
        <v>1642</v>
      </c>
      <c r="C277" s="103"/>
      <c r="D277" s="63" t="s">
        <v>3269</v>
      </c>
      <c r="E277" s="250">
        <f>UCIRanking!B47</f>
        <v>44153.287499999962</v>
      </c>
      <c r="F277" s="250">
        <v>44056.737499999974</v>
      </c>
      <c r="G277" s="59">
        <f>SUM(E277-F277)</f>
        <v>96.549999999988358</v>
      </c>
      <c r="H277" s="496"/>
      <c r="L277" s="347">
        <f>SUM(L266:L276)</f>
        <v>506</v>
      </c>
      <c r="M277" s="347">
        <f>SUM(M266:M276)</f>
        <v>483</v>
      </c>
      <c r="N277" s="347">
        <f>SUM(N266:N276)</f>
        <v>447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796</v>
      </c>
      <c r="B278" s="277" t="s">
        <v>2007</v>
      </c>
      <c r="C278" s="103"/>
      <c r="D278" s="63" t="s">
        <v>3273</v>
      </c>
      <c r="E278" s="250">
        <f>UCIRanking!B33</f>
        <v>44137.900000000169</v>
      </c>
      <c r="F278" s="250">
        <v>44012.050000000178</v>
      </c>
      <c r="G278" s="59">
        <f>SUM(E278-F278)</f>
        <v>125.84999999999127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797</v>
      </c>
      <c r="B279" s="63" t="s">
        <v>787</v>
      </c>
      <c r="D279" s="63" t="s">
        <v>3249</v>
      </c>
      <c r="E279" s="250">
        <f>UCIRanking!B19</f>
        <v>42349.712499999965</v>
      </c>
      <c r="F279" s="250">
        <v>42446.462499999965</v>
      </c>
      <c r="G279" s="59">
        <f>SUM(E279-F279)</f>
        <v>-96.75</v>
      </c>
      <c r="H279" s="496"/>
      <c r="J279" s="124" t="s">
        <v>1995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798</v>
      </c>
      <c r="B280" s="277" t="s">
        <v>1</v>
      </c>
      <c r="C280" s="9"/>
      <c r="D280" s="63" t="s">
        <v>3266</v>
      </c>
      <c r="E280" s="250">
        <f>UCIRanking!B13</f>
        <v>41512.150000000038</v>
      </c>
      <c r="F280" s="250">
        <v>41724.675000000032</v>
      </c>
      <c r="G280" s="59">
        <f>SUM(E280-F280)</f>
        <v>-212.52499999999418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801</v>
      </c>
      <c r="B281" s="219" t="s">
        <v>1660</v>
      </c>
      <c r="D281" s="63" t="s">
        <v>3223</v>
      </c>
      <c r="E281" s="250">
        <f>UCIRanking!B119</f>
        <v>41191.924999999974</v>
      </c>
      <c r="F281" s="250">
        <v>41570.674999999974</v>
      </c>
      <c r="G281" s="59">
        <f>SUM(E281-F281)</f>
        <v>-378.75</v>
      </c>
      <c r="H281" s="496"/>
      <c r="I281" s="331" t="s">
        <v>0</v>
      </c>
      <c r="J281" s="63" t="s">
        <v>1670</v>
      </c>
      <c r="L281" s="50"/>
      <c r="N281" s="336">
        <f>SUM(Puntenklassement!D21)+(Puntenklassement!D22)+(Puntenklassement!D24)+(Puntenklassement!D50)+(Puntenklassement!D56)+(Puntenklassement!D59)+(Puntenklassement!D70)+(Puntenklassement!D72)+(Puntenklassement!D88)+(Puntenklassement!D99)</f>
        <v>62761</v>
      </c>
      <c r="O281" s="63" t="s">
        <v>4110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895</v>
      </c>
      <c r="B282" s="63" t="s">
        <v>727</v>
      </c>
      <c r="D282" s="63" t="s">
        <v>3268</v>
      </c>
      <c r="E282" s="250">
        <f>UCIRanking!B32</f>
        <v>40918.974999999897</v>
      </c>
      <c r="F282" s="250">
        <v>40773.174999999923</v>
      </c>
      <c r="G282" s="59">
        <f>SUM(E282-F282)</f>
        <v>145.79999999997381</v>
      </c>
      <c r="H282" s="496"/>
      <c r="I282" s="331" t="s">
        <v>2</v>
      </c>
      <c r="J282" s="63" t="s">
        <v>4104</v>
      </c>
      <c r="L282" s="50"/>
      <c r="N282" s="336">
        <f>SUM(Puntenklassement!D5)+(Puntenklassement!D14)+(Puntenklassement!D32)+(Puntenklassement!D37)+(Puntenklassement!D46)+(Puntenklassement!D62)+(Puntenklassement!D63)+(Puntenklassement!D87)+(Puntenklassement!D98)+(Puntenklassement!D100)</f>
        <v>62584</v>
      </c>
      <c r="O282" s="219" t="s">
        <v>4112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896</v>
      </c>
      <c r="B283" s="277" t="s">
        <v>2003</v>
      </c>
      <c r="C283" s="103"/>
      <c r="D283" s="63" t="s">
        <v>3274</v>
      </c>
      <c r="E283" s="250">
        <f>UCIRanking!B40</f>
        <v>36527.974999999948</v>
      </c>
      <c r="F283" s="250">
        <v>36640.049999999952</v>
      </c>
      <c r="G283" s="59">
        <f>SUM(E283-F283)</f>
        <v>-112.07500000000437</v>
      </c>
      <c r="H283" s="496"/>
      <c r="I283" s="331" t="s">
        <v>3</v>
      </c>
      <c r="J283" s="63" t="s">
        <v>1671</v>
      </c>
      <c r="L283" s="50"/>
      <c r="N283" s="336">
        <f>SUM(Puntenklassement!D25)+(Puntenklassement!D34)+(Puntenklassement!D35)+(Puntenklassement!D40)+(Puntenklassement!D51)+(Puntenklassement!D71)+(Puntenklassement!D91)+(Puntenklassement!D92)+(Puntenklassement!D96)+(Puntenklassement!D97)</f>
        <v>60386</v>
      </c>
      <c r="O283" s="277" t="s">
        <v>4109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897</v>
      </c>
      <c r="B284" s="277" t="s">
        <v>39</v>
      </c>
      <c r="C284" s="103"/>
      <c r="D284" s="63" t="s">
        <v>3235</v>
      </c>
      <c r="E284" s="250">
        <f>UCIRanking!B129</f>
        <v>35464.475000000115</v>
      </c>
      <c r="F284" s="250">
        <v>35790.075000000121</v>
      </c>
      <c r="G284" s="59">
        <f>SUM(E284-F284)</f>
        <v>-325.60000000000582</v>
      </c>
      <c r="H284" s="496"/>
      <c r="I284" s="331" t="s">
        <v>5</v>
      </c>
      <c r="J284" s="63" t="s">
        <v>4105</v>
      </c>
      <c r="L284" s="50"/>
      <c r="N284" s="336">
        <f>SUM(Puntenklassement!D11)+(Puntenklassement!D28)+(Puntenklassement!D31)+(Puntenklassement!D41)+(Puntenklassement!D42)+(Puntenklassement!D45)+(Puntenklassement!D47)+(Puntenklassement!D53)+(Puntenklassement!D69)+(Puntenklassement!D85)</f>
        <v>59580</v>
      </c>
      <c r="O284" s="277" t="s">
        <v>4491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898</v>
      </c>
      <c r="B285" s="277" t="s">
        <v>2021</v>
      </c>
      <c r="D285" s="63" t="s">
        <v>3285</v>
      </c>
      <c r="E285" s="250">
        <f>UCIRanking!B30</f>
        <v>35173.750000000029</v>
      </c>
      <c r="F285" s="250">
        <v>34769.450000000026</v>
      </c>
      <c r="G285" s="59">
        <f>SUM(E285-F285)</f>
        <v>404.30000000000291</v>
      </c>
      <c r="H285" s="496"/>
      <c r="I285" s="331" t="s">
        <v>7</v>
      </c>
      <c r="J285" s="63" t="s">
        <v>1672</v>
      </c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58880</v>
      </c>
      <c r="O285" s="219" t="s">
        <v>4111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899</v>
      </c>
      <c r="B286" s="277" t="s">
        <v>1999</v>
      </c>
      <c r="C286" s="9"/>
      <c r="D286" s="63" t="s">
        <v>3276</v>
      </c>
      <c r="E286" s="250">
        <f>UCIRanking!B9</f>
        <v>34002.699999999961</v>
      </c>
      <c r="F286" s="250">
        <v>33752.474999999977</v>
      </c>
      <c r="G286" s="59">
        <f>SUM(E286-F286)</f>
        <v>250.22499999998399</v>
      </c>
      <c r="H286" s="496"/>
      <c r="I286" s="331" t="s">
        <v>8</v>
      </c>
      <c r="J286" s="63" t="s">
        <v>4106</v>
      </c>
      <c r="L286" s="50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58227</v>
      </c>
      <c r="O286" s="277" t="s">
        <v>4114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900</v>
      </c>
      <c r="B287" s="277" t="s">
        <v>2023</v>
      </c>
      <c r="D287" s="63" t="s">
        <v>3284</v>
      </c>
      <c r="E287" s="250">
        <f>UCIRanking!B57</f>
        <v>33974.174999999945</v>
      </c>
      <c r="F287" s="250">
        <v>33798.599999999948</v>
      </c>
      <c r="G287" s="59">
        <f>SUM(E287-F287)</f>
        <v>175.57499999999709</v>
      </c>
      <c r="H287" s="496"/>
      <c r="I287" s="331" t="s">
        <v>10</v>
      </c>
      <c r="J287" s="63" t="s">
        <v>1673</v>
      </c>
      <c r="L287" s="50"/>
      <c r="N287" s="336">
        <f>SUM(Puntenklassement!D8)+(Puntenklassement!D9)+(Puntenklassement!D12)+(Puntenklassement!D13)+(Puntenklassement!D18)+(Puntenklassement!D38)+(Puntenklassement!D64)+(Puntenklassement!D75)+(Puntenklassement!D80)+(Puntenklassement!D83)</f>
        <v>56840</v>
      </c>
      <c r="O287" s="219" t="s">
        <v>4113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901</v>
      </c>
      <c r="B288" s="277" t="s">
        <v>2019</v>
      </c>
      <c r="D288" s="63" t="s">
        <v>3281</v>
      </c>
      <c r="E288" s="250">
        <f>UCIRanking!B14</f>
        <v>33751.575000000012</v>
      </c>
      <c r="F288" s="250">
        <v>33680.075000000026</v>
      </c>
      <c r="G288" s="59">
        <f>SUM(E288-F288)</f>
        <v>71.499999999985448</v>
      </c>
      <c r="H288" s="496"/>
      <c r="I288" s="331" t="s">
        <v>12</v>
      </c>
      <c r="J288" s="63" t="s">
        <v>4108</v>
      </c>
      <c r="L288" s="50"/>
      <c r="N288" s="336">
        <f>SUM(Puntenklassement!D6)+(Puntenklassement!D10)+(Puntenklassement!D15)+(Puntenklassement!D16)+(Puntenklassement!D19)+(Puntenklassement!D20)+(Puntenklassement!D29)+(Puntenklassement!D52)+(Puntenklassement!D82)+(Puntenklassement!D101)</f>
        <v>56415</v>
      </c>
      <c r="O288" s="277" t="s">
        <v>4117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902</v>
      </c>
      <c r="B289" s="277" t="s">
        <v>4490</v>
      </c>
      <c r="D289" s="63" t="s">
        <v>3280</v>
      </c>
      <c r="E289" s="250">
        <f>UCIRanking!B50</f>
        <v>33707.950000000041</v>
      </c>
      <c r="F289" s="250">
        <v>33223.400000000031</v>
      </c>
      <c r="G289" s="59">
        <f>SUM(E289-F289)</f>
        <v>484.55000000001019</v>
      </c>
      <c r="H289" s="496"/>
      <c r="I289" s="281" t="s">
        <v>14</v>
      </c>
      <c r="J289" s="63" t="s">
        <v>4107</v>
      </c>
      <c r="L289" s="50"/>
      <c r="N289" s="336">
        <f>SUM(Puntenklassement!D17)+(Puntenklassement!D48)+(Puntenklassement!D54)+(Puntenklassement!D58)+(Puntenklassement!D67)+(Puntenklassement!D73)+(Puntenklassement!D74)+(Puntenklassement!D77)+(Puntenklassement!D84)+(Puntenklassement!D102)</f>
        <v>56385</v>
      </c>
      <c r="O289" s="277" t="s">
        <v>4115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903</v>
      </c>
      <c r="B290" s="277" t="s">
        <v>2153</v>
      </c>
      <c r="D290" s="63" t="s">
        <v>3279</v>
      </c>
      <c r="E290" s="250">
        <f>UCIRanking!B83</f>
        <v>33083.200000000055</v>
      </c>
      <c r="F290" s="250">
        <v>32373.825000000055</v>
      </c>
      <c r="G290" s="59">
        <f>SUM(E290-F290)</f>
        <v>709.375</v>
      </c>
      <c r="H290" s="496"/>
      <c r="I290" s="281" t="s">
        <v>16</v>
      </c>
      <c r="J290" s="63" t="s">
        <v>2149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53229</v>
      </c>
      <c r="O290" s="63" t="s">
        <v>4116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904</v>
      </c>
      <c r="B291" s="277" t="s">
        <v>2026</v>
      </c>
      <c r="D291" s="63" t="s">
        <v>3286</v>
      </c>
      <c r="E291" s="250">
        <f>UCIRanking!B98</f>
        <v>32057.724999999959</v>
      </c>
      <c r="F291" s="250">
        <v>31889.974999999966</v>
      </c>
      <c r="G291" s="59">
        <f>SUM(E291-F291)</f>
        <v>167.74999999999272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905</v>
      </c>
      <c r="B292" s="28" t="s">
        <v>144</v>
      </c>
      <c r="D292" s="63" t="s">
        <v>3257</v>
      </c>
      <c r="E292" s="250">
        <f>UCIRanking!B130</f>
        <v>31720.387500000019</v>
      </c>
      <c r="F292" s="250">
        <v>32048.637500000026</v>
      </c>
      <c r="G292" s="59">
        <f>SUM(E292-F292)</f>
        <v>-328.25000000000728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906</v>
      </c>
      <c r="B293" s="63" t="s">
        <v>156</v>
      </c>
      <c r="D293" s="63" t="s">
        <v>3262</v>
      </c>
      <c r="E293" s="250">
        <f>UCIRanking!B107</f>
        <v>29746.48750000021</v>
      </c>
      <c r="F293" s="250">
        <v>30039.412500000199</v>
      </c>
      <c r="G293" s="59">
        <f>SUM(E293-F293)</f>
        <v>-292.92499999998836</v>
      </c>
      <c r="H293" s="496"/>
      <c r="I293" s="331"/>
      <c r="J293" s="104" t="s">
        <v>3377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907</v>
      </c>
      <c r="B294" s="277" t="s">
        <v>2005</v>
      </c>
      <c r="C294" s="103"/>
      <c r="D294" s="63" t="s">
        <v>3270</v>
      </c>
      <c r="E294" s="250">
        <f>UCIRanking!B108</f>
        <v>29654.549999999963</v>
      </c>
      <c r="F294" s="250">
        <v>29859.624999999967</v>
      </c>
      <c r="G294" s="59">
        <f>SUM(E294-F294)</f>
        <v>-205.07500000000437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908</v>
      </c>
      <c r="B295" s="277" t="s">
        <v>2020</v>
      </c>
      <c r="D295" s="63" t="s">
        <v>3288</v>
      </c>
      <c r="E295" s="250">
        <f>UCIRanking!B23</f>
        <v>28642.349999999984</v>
      </c>
      <c r="F295" s="250">
        <v>28139.999999999978</v>
      </c>
      <c r="G295" s="59">
        <f>SUM(E295-F295)</f>
        <v>502.35000000000582</v>
      </c>
      <c r="H295" s="496"/>
      <c r="I295" s="331" t="s">
        <v>0</v>
      </c>
      <c r="J295" s="330" t="s">
        <v>568</v>
      </c>
      <c r="K295" s="279"/>
      <c r="L295" s="410"/>
      <c r="M295" s="411" t="s">
        <v>138</v>
      </c>
      <c r="N295" s="284">
        <v>1587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909</v>
      </c>
      <c r="B296" s="277" t="s">
        <v>2022</v>
      </c>
      <c r="D296" s="63" t="s">
        <v>3292</v>
      </c>
      <c r="E296" s="250">
        <f>UCIRanking!B55</f>
        <v>28285.95000000003</v>
      </c>
      <c r="F296" s="250">
        <v>28152.62500000004</v>
      </c>
      <c r="G296" s="59">
        <f>SUM(E296-F296)</f>
        <v>133.32499999998981</v>
      </c>
      <c r="H296" s="496"/>
      <c r="I296" s="331" t="s">
        <v>2</v>
      </c>
      <c r="J296" s="330" t="s">
        <v>956</v>
      </c>
      <c r="K296" s="279"/>
      <c r="L296" s="410"/>
      <c r="M296" s="411" t="s">
        <v>138</v>
      </c>
      <c r="N296" s="284">
        <v>1095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910</v>
      </c>
      <c r="B297" s="277" t="s">
        <v>2046</v>
      </c>
      <c r="D297" s="63" t="s">
        <v>3287</v>
      </c>
      <c r="E297" s="250">
        <f>UCIRanking!B79</f>
        <v>28273.949999999986</v>
      </c>
      <c r="F297" s="250">
        <v>27606.59999999998</v>
      </c>
      <c r="G297" s="59">
        <f>SUM(E297-F297)</f>
        <v>667.35000000000582</v>
      </c>
      <c r="H297" s="496"/>
      <c r="I297" s="331" t="s">
        <v>3</v>
      </c>
      <c r="J297" s="330" t="s">
        <v>829</v>
      </c>
      <c r="K297" s="279"/>
      <c r="L297" s="410"/>
      <c r="M297" s="411" t="s">
        <v>138</v>
      </c>
      <c r="N297" s="284">
        <v>1056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911</v>
      </c>
      <c r="B298" s="277" t="s">
        <v>2049</v>
      </c>
      <c r="D298" s="63" t="s">
        <v>3289</v>
      </c>
      <c r="E298" s="250">
        <f>UCIRanking!B18</f>
        <v>25463.10000000006</v>
      </c>
      <c r="F298" s="250">
        <v>24840.150000000063</v>
      </c>
      <c r="G298" s="59">
        <f>SUM(E298-F298)</f>
        <v>622.94999999999709</v>
      </c>
      <c r="H298" s="496"/>
      <c r="I298" s="331" t="s">
        <v>5</v>
      </c>
      <c r="J298" s="330" t="s">
        <v>424</v>
      </c>
      <c r="K298" s="412"/>
      <c r="L298" s="410"/>
      <c r="M298" s="411" t="s">
        <v>139</v>
      </c>
      <c r="N298" s="284">
        <v>948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912</v>
      </c>
      <c r="B299" s="277" t="s">
        <v>2048</v>
      </c>
      <c r="D299" s="63" t="s">
        <v>3291</v>
      </c>
      <c r="E299" s="250">
        <f>UCIRanking!B82</f>
        <v>23859.0375000001</v>
      </c>
      <c r="F299" s="250">
        <v>23722.062500000102</v>
      </c>
      <c r="G299" s="59">
        <f>SUM(E299-F299)</f>
        <v>136.97499999999854</v>
      </c>
      <c r="H299" s="496"/>
      <c r="I299" s="331" t="s">
        <v>7</v>
      </c>
      <c r="J299" s="330" t="s">
        <v>1001</v>
      </c>
      <c r="K299" s="279"/>
      <c r="L299" s="410"/>
      <c r="M299" s="411" t="s">
        <v>138</v>
      </c>
      <c r="N299" s="284">
        <v>914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913</v>
      </c>
      <c r="B300" s="277" t="s">
        <v>6</v>
      </c>
      <c r="C300" s="9"/>
      <c r="D300" s="63" t="s">
        <v>3275</v>
      </c>
      <c r="E300" s="250">
        <f>UCIRanking!B111</f>
        <v>19181.212499999994</v>
      </c>
      <c r="F300" s="250">
        <v>19506.887499999997</v>
      </c>
      <c r="G300" s="59">
        <f>SUM(E300-F300)</f>
        <v>-325.67500000000291</v>
      </c>
      <c r="H300" s="496"/>
      <c r="I300" s="331" t="s">
        <v>8</v>
      </c>
      <c r="J300" s="330" t="s">
        <v>490</v>
      </c>
      <c r="K300" s="279"/>
      <c r="L300" s="410"/>
      <c r="M300" s="411" t="s">
        <v>138</v>
      </c>
      <c r="N300" s="284">
        <v>889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914</v>
      </c>
      <c r="B301" s="63" t="s">
        <v>3378</v>
      </c>
      <c r="D301" s="63" t="s">
        <v>3352</v>
      </c>
      <c r="E301" s="250">
        <f>UCIRanking!B25</f>
        <v>18909.600000000013</v>
      </c>
      <c r="F301" s="250">
        <v>18220.600000000013</v>
      </c>
      <c r="G301" s="59">
        <f>SUM(E301-F301)</f>
        <v>689</v>
      </c>
      <c r="H301" s="496"/>
      <c r="I301" s="331" t="s">
        <v>10</v>
      </c>
      <c r="J301" s="330" t="s">
        <v>2050</v>
      </c>
      <c r="K301" s="410"/>
      <c r="L301" s="410"/>
      <c r="M301" s="411" t="s">
        <v>140</v>
      </c>
      <c r="N301" s="284">
        <v>880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915</v>
      </c>
      <c r="B302" s="63" t="s">
        <v>3387</v>
      </c>
      <c r="D302" s="63" t="s">
        <v>3354</v>
      </c>
      <c r="E302" s="250">
        <f>UCIRanking!B39</f>
        <v>18612.200000000023</v>
      </c>
      <c r="F302" s="250">
        <v>18086.200000000019</v>
      </c>
      <c r="G302" s="59">
        <f>SUM(E302-F302)</f>
        <v>526.00000000000364</v>
      </c>
      <c r="H302" s="496"/>
      <c r="I302" s="331" t="s">
        <v>12</v>
      </c>
      <c r="J302" s="330" t="s">
        <v>464</v>
      </c>
      <c r="K302" s="410"/>
      <c r="L302" s="410"/>
      <c r="M302" s="411" t="s">
        <v>133</v>
      </c>
      <c r="N302" s="284">
        <v>792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916</v>
      </c>
      <c r="B303" s="63" t="s">
        <v>3379</v>
      </c>
      <c r="D303" s="63" t="s">
        <v>3353</v>
      </c>
      <c r="E303" s="250">
        <f>UCIRanking!B15</f>
        <v>18462.449999999972</v>
      </c>
      <c r="F303" s="250">
        <v>18008.64999999998</v>
      </c>
      <c r="G303" s="59">
        <f>SUM(E303-F303)</f>
        <v>453.799999999992</v>
      </c>
      <c r="H303" s="496"/>
      <c r="I303" s="331" t="s">
        <v>14</v>
      </c>
      <c r="J303" s="330" t="s">
        <v>565</v>
      </c>
      <c r="K303" s="412"/>
      <c r="L303" s="410"/>
      <c r="M303" s="411" t="s">
        <v>139</v>
      </c>
      <c r="N303" s="284">
        <v>776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917</v>
      </c>
      <c r="B304" s="277" t="s">
        <v>19</v>
      </c>
      <c r="C304" s="9"/>
      <c r="D304" s="63" t="s">
        <v>3277</v>
      </c>
      <c r="E304" s="250">
        <f>UCIRanking!B115</f>
        <v>18113.937499999913</v>
      </c>
      <c r="F304" s="250">
        <v>18302.887499999917</v>
      </c>
      <c r="G304" s="59">
        <f>SUM(E304-F304)</f>
        <v>-188.95000000000437</v>
      </c>
      <c r="H304" s="496"/>
      <c r="I304" s="331" t="s">
        <v>16</v>
      </c>
      <c r="J304" s="330" t="s">
        <v>477</v>
      </c>
      <c r="K304" s="279"/>
      <c r="L304" s="410"/>
      <c r="M304" s="411" t="s">
        <v>138</v>
      </c>
      <c r="N304" s="284">
        <v>674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918</v>
      </c>
      <c r="B305" s="63" t="s">
        <v>3375</v>
      </c>
      <c r="D305" s="63" t="s">
        <v>3348</v>
      </c>
      <c r="E305" s="250">
        <f>UCIRanking!B72</f>
        <v>17933.350000000053</v>
      </c>
      <c r="F305" s="250">
        <v>17282.550000000039</v>
      </c>
      <c r="G305" s="59">
        <f>SUM(E305-F305)</f>
        <v>650.80000000001382</v>
      </c>
      <c r="H305" s="496"/>
      <c r="I305" s="331" t="s">
        <v>18</v>
      </c>
      <c r="J305" s="330" t="s">
        <v>1262</v>
      </c>
      <c r="K305" s="410"/>
      <c r="L305" s="410"/>
      <c r="M305" s="411" t="s">
        <v>133</v>
      </c>
      <c r="N305" s="284">
        <v>636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919</v>
      </c>
      <c r="B306" s="63" t="s">
        <v>3367</v>
      </c>
      <c r="D306" s="63" t="s">
        <v>3340</v>
      </c>
      <c r="E306" s="250">
        <f>UCIRanking!B60</f>
        <v>17855.349999999999</v>
      </c>
      <c r="F306" s="250">
        <v>16985.349999999995</v>
      </c>
      <c r="G306" s="59">
        <f>SUM(E306-F306)</f>
        <v>870.00000000000364</v>
      </c>
      <c r="H306" s="496"/>
      <c r="I306" s="331" t="s">
        <v>20</v>
      </c>
      <c r="J306" s="330" t="s">
        <v>1188</v>
      </c>
      <c r="K306" s="413"/>
      <c r="L306" s="413"/>
      <c r="M306" s="411" t="s">
        <v>135</v>
      </c>
      <c r="N306" s="284">
        <v>633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920</v>
      </c>
      <c r="B307" s="63" t="s">
        <v>3390</v>
      </c>
      <c r="D307" s="63" t="s">
        <v>3356</v>
      </c>
      <c r="E307" s="250">
        <f>UCIRanking!B77</f>
        <v>17426.549999999992</v>
      </c>
      <c r="F307" s="250">
        <v>16838.349999999988</v>
      </c>
      <c r="G307" s="59">
        <f>SUM(E307-F307)</f>
        <v>588.20000000000437</v>
      </c>
      <c r="H307" s="496"/>
      <c r="I307" s="331" t="s">
        <v>22</v>
      </c>
      <c r="J307" s="330" t="s">
        <v>467</v>
      </c>
      <c r="K307" s="279"/>
      <c r="L307" s="410"/>
      <c r="M307" s="411" t="s">
        <v>138</v>
      </c>
      <c r="N307" s="284">
        <v>623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921</v>
      </c>
      <c r="B308" s="63" t="s">
        <v>3360</v>
      </c>
      <c r="D308" s="63" t="s">
        <v>3333</v>
      </c>
      <c r="E308" s="250">
        <f>UCIRanking!B12</f>
        <v>17415.649999999969</v>
      </c>
      <c r="F308" s="250">
        <v>16715.349999999984</v>
      </c>
      <c r="G308" s="59">
        <f>SUM(E308-F308)</f>
        <v>700.29999999998472</v>
      </c>
      <c r="H308" s="496"/>
      <c r="I308" s="331" t="s">
        <v>24</v>
      </c>
      <c r="J308" s="330" t="s">
        <v>419</v>
      </c>
      <c r="K308" s="410"/>
      <c r="L308" s="410"/>
      <c r="M308" s="411" t="s">
        <v>140</v>
      </c>
      <c r="N308" s="284">
        <v>614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922</v>
      </c>
      <c r="B309" s="63" t="s">
        <v>3368</v>
      </c>
      <c r="D309" s="63" t="s">
        <v>3341</v>
      </c>
      <c r="E309" s="250">
        <f>UCIRanking!B56</f>
        <v>17367.500000000029</v>
      </c>
      <c r="F309" s="250">
        <v>16643.400000000023</v>
      </c>
      <c r="G309" s="59">
        <f>SUM(E309-F309)</f>
        <v>724.10000000000582</v>
      </c>
      <c r="H309" s="496"/>
      <c r="I309" s="331" t="s">
        <v>26</v>
      </c>
      <c r="J309" s="330" t="s">
        <v>413</v>
      </c>
      <c r="K309" s="410"/>
      <c r="L309" s="410"/>
      <c r="M309" s="411" t="s">
        <v>140</v>
      </c>
      <c r="N309" s="284">
        <v>610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923</v>
      </c>
      <c r="B310" s="63" t="s">
        <v>3365</v>
      </c>
      <c r="D310" s="63" t="s">
        <v>3338</v>
      </c>
      <c r="E310" s="250">
        <f>UCIRanking!B48</f>
        <v>17340.40000000002</v>
      </c>
      <c r="F310" s="250">
        <v>16545.900000000027</v>
      </c>
      <c r="G310" s="59">
        <f>SUM(E310-F310)</f>
        <v>794.49999999999272</v>
      </c>
      <c r="H310" s="496"/>
      <c r="I310" s="331" t="s">
        <v>28</v>
      </c>
      <c r="J310" s="206" t="s">
        <v>2285</v>
      </c>
      <c r="K310" s="410"/>
      <c r="L310" s="410"/>
      <c r="M310" s="411" t="s">
        <v>133</v>
      </c>
      <c r="N310" s="284">
        <v>588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924</v>
      </c>
      <c r="B311" s="219" t="s">
        <v>1644</v>
      </c>
      <c r="C311" s="9"/>
      <c r="D311" s="63" t="s">
        <v>3278</v>
      </c>
      <c r="E311" s="250">
        <f>UCIRanking!B117</f>
        <v>16992.099999999893</v>
      </c>
      <c r="F311" s="250">
        <v>17216.049999999894</v>
      </c>
      <c r="G311" s="59">
        <f>SUM(E311-F311)</f>
        <v>-223.95000000000073</v>
      </c>
      <c r="H311" s="496"/>
      <c r="I311" s="331" t="s">
        <v>30</v>
      </c>
      <c r="J311" s="330" t="s">
        <v>603</v>
      </c>
      <c r="K311" s="410"/>
      <c r="L311" s="410"/>
      <c r="M311" s="411" t="s">
        <v>133</v>
      </c>
      <c r="N311" s="284">
        <v>573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925</v>
      </c>
      <c r="B312" s="63" t="s">
        <v>180</v>
      </c>
      <c r="D312" s="63" t="s">
        <v>3351</v>
      </c>
      <c r="E312" s="250">
        <f>UCIRanking!B99</f>
        <v>16827.249999999982</v>
      </c>
      <c r="F312" s="250">
        <v>16241.249999999984</v>
      </c>
      <c r="G312" s="59">
        <f>SUM(E312-F312)</f>
        <v>585.99999999999818</v>
      </c>
      <c r="H312" s="496"/>
      <c r="I312" s="331" t="s">
        <v>32</v>
      </c>
      <c r="J312" s="330" t="s">
        <v>515</v>
      </c>
      <c r="K312" s="410"/>
      <c r="L312" s="410"/>
      <c r="M312" s="411" t="s">
        <v>136</v>
      </c>
      <c r="N312" s="284">
        <v>558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926</v>
      </c>
      <c r="B313" s="277" t="s">
        <v>2025</v>
      </c>
      <c r="D313" s="63" t="s">
        <v>3282</v>
      </c>
      <c r="E313" s="250">
        <f>UCIRanking!B126</f>
        <v>16770.287500000002</v>
      </c>
      <c r="F313" s="250">
        <v>16774.137500000004</v>
      </c>
      <c r="G313" s="59">
        <f>SUM(E313-F313)</f>
        <v>-3.8500000000021828</v>
      </c>
      <c r="H313" s="496"/>
      <c r="I313" s="331" t="s">
        <v>34</v>
      </c>
      <c r="J313" s="330" t="s">
        <v>461</v>
      </c>
      <c r="K313" s="410"/>
      <c r="L313" s="410"/>
      <c r="M313" s="411" t="s">
        <v>133</v>
      </c>
      <c r="N313" s="284">
        <v>534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927</v>
      </c>
      <c r="B314" s="277" t="s">
        <v>2024</v>
      </c>
      <c r="D314" s="63" t="s">
        <v>3283</v>
      </c>
      <c r="E314" s="250">
        <f>UCIRanking!B121</f>
        <v>16585.724999999908</v>
      </c>
      <c r="F314" s="250">
        <v>16624.724999999904</v>
      </c>
      <c r="G314" s="59">
        <f>SUM(E314-F314)</f>
        <v>-38.999999999996362</v>
      </c>
      <c r="H314" s="496"/>
      <c r="I314" s="331" t="s">
        <v>36</v>
      </c>
      <c r="J314" s="330" t="s">
        <v>516</v>
      </c>
      <c r="K314" s="412"/>
      <c r="L314" s="410"/>
      <c r="M314" s="411" t="s">
        <v>139</v>
      </c>
      <c r="N314" s="284">
        <v>527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928</v>
      </c>
      <c r="B315" s="63" t="s">
        <v>3374</v>
      </c>
      <c r="D315" s="63" t="s">
        <v>3347</v>
      </c>
      <c r="E315" s="250">
        <f>UCIRanking!B61</f>
        <v>16481.949999999979</v>
      </c>
      <c r="F315" s="250">
        <v>15768.049999999981</v>
      </c>
      <c r="G315" s="59">
        <f>SUM(E315-F315)</f>
        <v>713.89999999999782</v>
      </c>
      <c r="H315" s="496"/>
      <c r="I315" s="331" t="s">
        <v>38</v>
      </c>
      <c r="J315" s="330" t="s">
        <v>472</v>
      </c>
      <c r="K315" s="412"/>
      <c r="L315" s="410"/>
      <c r="M315" s="411" t="s">
        <v>139</v>
      </c>
      <c r="N315" s="284">
        <v>521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929</v>
      </c>
      <c r="B316" s="63" t="s">
        <v>3388</v>
      </c>
      <c r="D316" s="63" t="s">
        <v>3355</v>
      </c>
      <c r="E316" s="250">
        <f>UCIRanking!B100</f>
        <v>16407.799999999956</v>
      </c>
      <c r="F316" s="250">
        <v>16195.399999999961</v>
      </c>
      <c r="G316" s="59">
        <f>SUM(E316-F316)</f>
        <v>212.39999999999418</v>
      </c>
      <c r="H316" s="496"/>
      <c r="I316" s="331" t="s">
        <v>145</v>
      </c>
      <c r="J316" s="330" t="s">
        <v>1731</v>
      </c>
      <c r="K316" s="410"/>
      <c r="L316" s="410"/>
      <c r="M316" s="411" t="s">
        <v>140</v>
      </c>
      <c r="N316" s="284">
        <v>502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930</v>
      </c>
      <c r="B317" s="63" t="s">
        <v>3391</v>
      </c>
      <c r="D317" s="63" t="s">
        <v>3357</v>
      </c>
      <c r="E317" s="250">
        <f>UCIRanking!B45</f>
        <v>16229.49999999998</v>
      </c>
      <c r="F317" s="250">
        <v>15877.599999999986</v>
      </c>
      <c r="G317" s="59">
        <f>SUM(E317-F317)</f>
        <v>351.89999999999418</v>
      </c>
      <c r="H317" s="496"/>
      <c r="I317" s="331" t="s">
        <v>146</v>
      </c>
      <c r="J317" s="330" t="s">
        <v>710</v>
      </c>
      <c r="K317" s="412"/>
      <c r="L317" s="410"/>
      <c r="M317" s="411" t="s">
        <v>139</v>
      </c>
      <c r="N317" s="284">
        <v>496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931</v>
      </c>
      <c r="B318" s="63" t="s">
        <v>3364</v>
      </c>
      <c r="D318" s="63" t="s">
        <v>3337</v>
      </c>
      <c r="E318" s="250">
        <f>UCIRanking!B24</f>
        <v>15855.999999999987</v>
      </c>
      <c r="F318" s="250">
        <v>15517.199999999995</v>
      </c>
      <c r="G318" s="59">
        <f>SUM(E318-F318)</f>
        <v>338.799999999992</v>
      </c>
      <c r="H318" s="496"/>
      <c r="I318" s="281" t="s">
        <v>147</v>
      </c>
      <c r="J318" s="330" t="s">
        <v>454</v>
      </c>
      <c r="K318" s="410"/>
      <c r="L318" s="410"/>
      <c r="M318" s="411" t="s">
        <v>133</v>
      </c>
      <c r="N318" s="284">
        <v>490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932</v>
      </c>
      <c r="B319" s="63" t="s">
        <v>3372</v>
      </c>
      <c r="D319" s="63" t="s">
        <v>3345</v>
      </c>
      <c r="E319" s="250">
        <f>UCIRanking!B34</f>
        <v>15755.100000000009</v>
      </c>
      <c r="F319" s="250">
        <v>15159.400000000009</v>
      </c>
      <c r="G319" s="59">
        <f>SUM(E319-F319)</f>
        <v>595.70000000000073</v>
      </c>
      <c r="H319" s="496"/>
      <c r="I319" s="331" t="s">
        <v>151</v>
      </c>
      <c r="J319" s="330" t="s">
        <v>1641</v>
      </c>
      <c r="K319" s="412"/>
      <c r="L319" s="410"/>
      <c r="M319" s="411" t="s">
        <v>139</v>
      </c>
      <c r="N319" s="284">
        <v>487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933</v>
      </c>
      <c r="B320" s="63" t="s">
        <v>3362</v>
      </c>
      <c r="D320" s="63" t="s">
        <v>3335</v>
      </c>
      <c r="E320" s="250">
        <f>UCIRanking!B29</f>
        <v>15733.35</v>
      </c>
      <c r="F320" s="250">
        <v>15168.050000000008</v>
      </c>
      <c r="G320" s="59">
        <f>SUM(E320-F320)</f>
        <v>565.299999999992</v>
      </c>
      <c r="H320" s="496"/>
      <c r="I320" s="331" t="s">
        <v>157</v>
      </c>
      <c r="J320" s="330" t="s">
        <v>716</v>
      </c>
      <c r="K320" s="410"/>
      <c r="L320" s="410"/>
      <c r="M320" s="411" t="s">
        <v>136</v>
      </c>
      <c r="N320" s="284">
        <v>475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934</v>
      </c>
      <c r="B321" s="63" t="s">
        <v>3363</v>
      </c>
      <c r="D321" s="63" t="s">
        <v>3336</v>
      </c>
      <c r="E321" s="250">
        <f>UCIRanking!B67</f>
        <v>15719.500000000002</v>
      </c>
      <c r="F321" s="250">
        <v>15210.500000000002</v>
      </c>
      <c r="G321" s="59">
        <f>SUM(E321-F321)</f>
        <v>509</v>
      </c>
      <c r="H321" s="496"/>
      <c r="I321" s="331" t="s">
        <v>159</v>
      </c>
      <c r="J321" s="330" t="s">
        <v>517</v>
      </c>
      <c r="K321" s="410"/>
      <c r="L321" s="410"/>
      <c r="M321" s="411" t="s">
        <v>133</v>
      </c>
      <c r="N321" s="284">
        <v>444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2496</v>
      </c>
      <c r="B322" s="63" t="s">
        <v>3373</v>
      </c>
      <c r="D322" s="63" t="s">
        <v>3346</v>
      </c>
      <c r="E322" s="250">
        <f>UCIRanking!B86</f>
        <v>15628.300000000019</v>
      </c>
      <c r="F322" s="250">
        <v>15232.500000000013</v>
      </c>
      <c r="G322" s="59">
        <f>SUM(E322-F322)</f>
        <v>395.80000000000655</v>
      </c>
      <c r="H322" s="496"/>
      <c r="I322" s="331" t="s">
        <v>160</v>
      </c>
      <c r="J322" s="330" t="s">
        <v>1268</v>
      </c>
      <c r="K322" s="410"/>
      <c r="L322" s="410"/>
      <c r="M322" s="411" t="s">
        <v>136</v>
      </c>
      <c r="N322" s="284">
        <v>434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3308</v>
      </c>
      <c r="B323" s="63" t="s">
        <v>3370</v>
      </c>
      <c r="D323" s="63" t="s">
        <v>3343</v>
      </c>
      <c r="E323" s="250">
        <f>UCIRanking!B84</f>
        <v>15471.900000000011</v>
      </c>
      <c r="F323" s="250">
        <v>15078.300000000005</v>
      </c>
      <c r="G323" s="59">
        <f>SUM(E323-F323)</f>
        <v>393.60000000000582</v>
      </c>
      <c r="H323" s="496"/>
      <c r="I323" s="331" t="s">
        <v>161</v>
      </c>
      <c r="J323" s="330" t="s">
        <v>506</v>
      </c>
      <c r="K323" s="410"/>
      <c r="L323" s="410"/>
      <c r="M323" s="411" t="s">
        <v>133</v>
      </c>
      <c r="N323" s="284">
        <v>432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3309</v>
      </c>
      <c r="B324" s="63" t="s">
        <v>3376</v>
      </c>
      <c r="D324" s="63" t="s">
        <v>3350</v>
      </c>
      <c r="E324" s="250">
        <f>UCIRanking!B91</f>
        <v>15273.75</v>
      </c>
      <c r="F324" s="250">
        <v>14439.650000000005</v>
      </c>
      <c r="G324" s="59">
        <f>SUM(E324-F324)</f>
        <v>834.09999999999491</v>
      </c>
      <c r="H324" s="496"/>
      <c r="I324" s="331" t="s">
        <v>163</v>
      </c>
      <c r="J324" s="330" t="s">
        <v>441</v>
      </c>
      <c r="K324" s="410"/>
      <c r="L324" s="410"/>
      <c r="M324" s="411" t="s">
        <v>140</v>
      </c>
      <c r="N324" s="284">
        <v>425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3310</v>
      </c>
      <c r="B325" s="63" t="s">
        <v>3358</v>
      </c>
      <c r="D325" s="63" t="s">
        <v>2348</v>
      </c>
      <c r="E325" s="250">
        <f>UCIRanking!B54</f>
        <v>15166.900000000025</v>
      </c>
      <c r="F325" s="250">
        <v>14826.500000000027</v>
      </c>
      <c r="G325" s="59">
        <f>SUM(E325-F325)</f>
        <v>340.39999999999782</v>
      </c>
      <c r="H325" s="496"/>
      <c r="I325" s="281" t="s">
        <v>274</v>
      </c>
      <c r="J325" s="206" t="s">
        <v>2647</v>
      </c>
      <c r="K325" s="410"/>
      <c r="L325" s="410"/>
      <c r="M325" s="1" t="s">
        <v>131</v>
      </c>
      <c r="N325" s="284">
        <v>413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3311</v>
      </c>
      <c r="B326" s="63" t="s">
        <v>3366</v>
      </c>
      <c r="D326" s="63" t="s">
        <v>3339</v>
      </c>
      <c r="E326" s="250">
        <f>UCIRanking!B44</f>
        <v>15082.050000000027</v>
      </c>
      <c r="F326" s="250">
        <v>14490.450000000017</v>
      </c>
      <c r="G326" s="59">
        <f>SUM(E326-F326)</f>
        <v>591.60000000000946</v>
      </c>
      <c r="H326" s="496"/>
      <c r="I326" s="281" t="s">
        <v>275</v>
      </c>
      <c r="J326" s="330" t="s">
        <v>420</v>
      </c>
      <c r="K326" s="410"/>
      <c r="L326" s="410"/>
      <c r="M326" s="411" t="s">
        <v>133</v>
      </c>
      <c r="N326" s="284">
        <v>412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3312</v>
      </c>
      <c r="B327" s="63" t="s">
        <v>3392</v>
      </c>
      <c r="D327" s="63" t="s">
        <v>3349</v>
      </c>
      <c r="E327" s="250">
        <f>UCIRanking!B88</f>
        <v>14991.799999999976</v>
      </c>
      <c r="F327" s="250">
        <v>14551.899999999992</v>
      </c>
      <c r="G327" s="59">
        <f>SUM(E327-F327)</f>
        <v>439.89999999998327</v>
      </c>
      <c r="H327" s="496"/>
      <c r="I327" s="281" t="s">
        <v>276</v>
      </c>
      <c r="J327" s="330" t="s">
        <v>1273</v>
      </c>
      <c r="K327" s="413"/>
      <c r="L327" s="413"/>
      <c r="M327" s="411" t="s">
        <v>135</v>
      </c>
      <c r="N327" s="284">
        <v>396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3313</v>
      </c>
      <c r="B328" s="63" t="s">
        <v>3361</v>
      </c>
      <c r="D328" s="63" t="s">
        <v>3334</v>
      </c>
      <c r="E328" s="250">
        <f>UCIRanking!B21</f>
        <v>14401.400000000011</v>
      </c>
      <c r="F328" s="250">
        <v>13974.800000000012</v>
      </c>
      <c r="G328" s="59">
        <f>SUM(E328-F328)</f>
        <v>426.59999999999854</v>
      </c>
      <c r="H328" s="496"/>
      <c r="I328" s="281" t="s">
        <v>277</v>
      </c>
      <c r="J328" s="330" t="s">
        <v>601</v>
      </c>
      <c r="K328" s="410"/>
      <c r="L328" s="410"/>
      <c r="M328" s="411" t="s">
        <v>140</v>
      </c>
      <c r="N328" s="284">
        <v>392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3314</v>
      </c>
      <c r="B329" s="63" t="s">
        <v>3371</v>
      </c>
      <c r="D329" s="63" t="s">
        <v>3344</v>
      </c>
      <c r="E329" s="250">
        <f>UCIRanking!B6</f>
        <v>13620.549999999996</v>
      </c>
      <c r="F329" s="250">
        <v>13158.649999999998</v>
      </c>
      <c r="G329" s="59">
        <f>SUM(E329-F329)</f>
        <v>461.89999999999782</v>
      </c>
      <c r="H329" s="496"/>
      <c r="I329" s="281" t="s">
        <v>734</v>
      </c>
      <c r="J329" s="330" t="s">
        <v>1219</v>
      </c>
      <c r="K329" s="410"/>
      <c r="L329" s="410"/>
      <c r="M329" s="411" t="s">
        <v>140</v>
      </c>
      <c r="N329" s="284">
        <v>384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3315</v>
      </c>
      <c r="B330" s="63" t="s">
        <v>3369</v>
      </c>
      <c r="D330" s="63" t="s">
        <v>3342</v>
      </c>
      <c r="E330" s="250">
        <f>UCIRanking!B46</f>
        <v>12533.300000000057</v>
      </c>
      <c r="F330" s="250">
        <v>12286.300000000045</v>
      </c>
      <c r="G330" s="59">
        <f>SUM(E330-F330)</f>
        <v>247.00000000001273</v>
      </c>
      <c r="H330" s="496"/>
      <c r="I330" s="281" t="s">
        <v>735</v>
      </c>
      <c r="J330" s="330" t="s">
        <v>558</v>
      </c>
      <c r="K330" s="410"/>
      <c r="L330" s="410"/>
      <c r="M330" s="411" t="s">
        <v>133</v>
      </c>
      <c r="N330" s="284">
        <v>384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3316</v>
      </c>
      <c r="B331" s="277" t="s">
        <v>2000</v>
      </c>
      <c r="C331" s="213"/>
      <c r="D331" s="63" t="s">
        <v>3290</v>
      </c>
      <c r="E331" s="250">
        <f>UCIRanking!B112</f>
        <v>11917.124999999884</v>
      </c>
      <c r="F331" s="250">
        <v>12112.649999999885</v>
      </c>
      <c r="G331" s="59">
        <f>SUM(E331-F331)</f>
        <v>-195.52500000000146</v>
      </c>
      <c r="H331" s="496"/>
      <c r="I331" s="281" t="s">
        <v>736</v>
      </c>
      <c r="J331" s="330" t="s">
        <v>1447</v>
      </c>
      <c r="K331" s="413"/>
      <c r="L331" s="413"/>
      <c r="M331" s="411" t="s">
        <v>135</v>
      </c>
      <c r="N331" s="284">
        <v>369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3317</v>
      </c>
      <c r="B332" s="63" t="s">
        <v>3359</v>
      </c>
      <c r="D332" s="63" t="s">
        <v>3332</v>
      </c>
      <c r="E332" s="250">
        <f>UCIRanking!B104</f>
        <v>11498.799999999952</v>
      </c>
      <c r="F332" s="250">
        <v>10782.699999999963</v>
      </c>
      <c r="G332" s="59">
        <f>SUM(E332-F332)</f>
        <v>716.09999999998945</v>
      </c>
      <c r="H332" s="496"/>
      <c r="I332" s="281" t="s">
        <v>738</v>
      </c>
      <c r="J332" s="330" t="s">
        <v>495</v>
      </c>
      <c r="K332" s="410"/>
      <c r="L332" s="410"/>
      <c r="M332" s="411" t="s">
        <v>136</v>
      </c>
      <c r="N332" s="284">
        <v>364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3318</v>
      </c>
      <c r="B333" s="277" t="s">
        <v>29</v>
      </c>
      <c r="C333" s="103"/>
      <c r="D333" s="63" t="s">
        <v>3293</v>
      </c>
      <c r="E333" s="250">
        <f>UCIRanking!B123</f>
        <v>10548.024999999971</v>
      </c>
      <c r="F333" s="250">
        <v>10705.599999999968</v>
      </c>
      <c r="G333" s="59">
        <f>SUM(E333-F333)</f>
        <v>-157.57499999999709</v>
      </c>
      <c r="H333" s="496"/>
      <c r="I333" s="281" t="s">
        <v>744</v>
      </c>
      <c r="J333" s="330" t="s">
        <v>1680</v>
      </c>
      <c r="K333" s="410"/>
      <c r="L333" s="410"/>
      <c r="M333" s="411" t="s">
        <v>140</v>
      </c>
      <c r="N333" s="284">
        <v>350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3319</v>
      </c>
      <c r="B334" s="63" t="s">
        <v>743</v>
      </c>
      <c r="C334" s="103"/>
      <c r="D334" s="63" t="s">
        <v>3294</v>
      </c>
      <c r="E334" s="250">
        <f>UCIRanking!B113</f>
        <v>6007.9624999999996</v>
      </c>
      <c r="F334" s="250">
        <v>6261.487500000002</v>
      </c>
      <c r="G334" s="59">
        <f>SUM(E334-F334)</f>
        <v>-253.52500000000236</v>
      </c>
      <c r="H334" s="496"/>
      <c r="I334" s="281" t="s">
        <v>746</v>
      </c>
      <c r="J334" s="330" t="s">
        <v>496</v>
      </c>
      <c r="K334" s="279"/>
      <c r="L334" s="410"/>
      <c r="M334" s="411" t="s">
        <v>138</v>
      </c>
      <c r="N334" s="284">
        <v>340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3320</v>
      </c>
      <c r="B335" s="63" t="s">
        <v>158</v>
      </c>
      <c r="C335" s="103"/>
      <c r="D335" s="63" t="s">
        <v>3295</v>
      </c>
      <c r="E335" s="250">
        <f>UCIRanking!B125</f>
        <v>5676.87499999998</v>
      </c>
      <c r="F335" s="250">
        <v>5906.574999999978</v>
      </c>
      <c r="G335" s="59">
        <f>SUM(E335-F335)</f>
        <v>-229.699999999998</v>
      </c>
      <c r="H335" s="496"/>
      <c r="I335" s="281" t="s">
        <v>749</v>
      </c>
      <c r="J335" s="330" t="s">
        <v>421</v>
      </c>
      <c r="K335" s="410"/>
      <c r="L335" s="410"/>
      <c r="M335" s="411" t="s">
        <v>133</v>
      </c>
      <c r="N335" s="284">
        <v>315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3321</v>
      </c>
      <c r="B336" s="63" t="s">
        <v>768</v>
      </c>
      <c r="C336" s="103"/>
      <c r="D336" s="63" t="s">
        <v>3296</v>
      </c>
      <c r="E336" s="250">
        <f>UCIRanking!B109</f>
        <v>5547.6875000000082</v>
      </c>
      <c r="F336" s="250">
        <v>5730.4875000000111</v>
      </c>
      <c r="G336" s="59">
        <f>SUM(E336-F336)</f>
        <v>-182.80000000000291</v>
      </c>
      <c r="H336" s="496"/>
      <c r="I336" s="281" t="s">
        <v>750</v>
      </c>
      <c r="J336" s="330" t="s">
        <v>497</v>
      </c>
      <c r="K336" s="410"/>
      <c r="L336" s="410"/>
      <c r="M336" s="411" t="s">
        <v>140</v>
      </c>
      <c r="N336" s="284">
        <v>314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3322</v>
      </c>
      <c r="B337" s="277" t="s">
        <v>35</v>
      </c>
      <c r="C337" s="103"/>
      <c r="D337" s="63" t="s">
        <v>3297</v>
      </c>
      <c r="E337" s="250">
        <f>UCIRanking!B128</f>
        <v>5245.6500000000015</v>
      </c>
      <c r="F337" s="250">
        <v>5407.2750000000033</v>
      </c>
      <c r="G337" s="59">
        <f>SUM(E337-F337)</f>
        <v>-161.62500000000182</v>
      </c>
      <c r="H337" s="496"/>
      <c r="I337" s="281" t="s">
        <v>753</v>
      </c>
      <c r="J337" s="330" t="s">
        <v>474</v>
      </c>
      <c r="K337" s="279"/>
      <c r="L337" s="410"/>
      <c r="M337" s="411" t="s">
        <v>134</v>
      </c>
      <c r="N337" s="284">
        <v>312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3323</v>
      </c>
      <c r="B338" s="277" t="s">
        <v>4</v>
      </c>
      <c r="C338" s="103"/>
      <c r="D338" s="63" t="s">
        <v>3298</v>
      </c>
      <c r="E338" s="250">
        <f>UCIRanking!B110</f>
        <v>5018.6500000000005</v>
      </c>
      <c r="F338" s="250">
        <v>5184.9750000000013</v>
      </c>
      <c r="G338" s="59">
        <f>SUM(E338-F338)</f>
        <v>-166.32500000000073</v>
      </c>
      <c r="H338" s="496"/>
      <c r="I338" s="281" t="s">
        <v>755</v>
      </c>
      <c r="J338" s="330" t="s">
        <v>524</v>
      </c>
      <c r="K338" s="28"/>
      <c r="L338" s="410"/>
      <c r="M338" s="411" t="s">
        <v>137</v>
      </c>
      <c r="N338" s="284">
        <v>301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3324</v>
      </c>
      <c r="B339" s="63" t="s">
        <v>1640</v>
      </c>
      <c r="D339" s="63" t="s">
        <v>3299</v>
      </c>
      <c r="E339" s="250">
        <f>UCIRanking!B116</f>
        <v>4635.599999999954</v>
      </c>
      <c r="F339" s="250">
        <v>4778.7999999999538</v>
      </c>
      <c r="G339" s="59">
        <f>SUM(E339-F339)</f>
        <v>-143.19999999999982</v>
      </c>
      <c r="H339" s="496"/>
      <c r="I339" s="281" t="s">
        <v>760</v>
      </c>
      <c r="J339" s="330" t="s">
        <v>2064</v>
      </c>
      <c r="K339" s="279"/>
      <c r="L339" s="410"/>
      <c r="M339" s="411" t="s">
        <v>139</v>
      </c>
      <c r="N339" s="284">
        <v>296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3325</v>
      </c>
      <c r="B340" s="219" t="s">
        <v>1657</v>
      </c>
      <c r="D340" s="63" t="s">
        <v>3300</v>
      </c>
      <c r="E340" s="250">
        <f>UCIRanking!B131</f>
        <v>4241.7749999999651</v>
      </c>
      <c r="F340" s="250">
        <v>4345.6249999999654</v>
      </c>
      <c r="G340" s="59">
        <f>SUM(E340-F340)</f>
        <v>-103.85000000000036</v>
      </c>
      <c r="H340" s="496"/>
      <c r="I340" s="281" t="s">
        <v>764</v>
      </c>
      <c r="J340" s="330" t="s">
        <v>528</v>
      </c>
      <c r="K340" s="410"/>
      <c r="L340" s="410"/>
      <c r="M340" s="411" t="s">
        <v>133</v>
      </c>
      <c r="N340" s="284">
        <v>294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3326</v>
      </c>
      <c r="B341" s="219" t="s">
        <v>1649</v>
      </c>
      <c r="D341" s="63" t="s">
        <v>3302</v>
      </c>
      <c r="E341" s="250">
        <f>UCIRanking!B122</f>
        <v>4128.5250000000087</v>
      </c>
      <c r="F341" s="250">
        <v>4204.2250000000095</v>
      </c>
      <c r="G341" s="59">
        <f>SUM(E341-F341)</f>
        <v>-75.700000000000728</v>
      </c>
      <c r="H341" s="496"/>
      <c r="I341" s="281" t="s">
        <v>765</v>
      </c>
      <c r="J341" s="330" t="s">
        <v>456</v>
      </c>
      <c r="K341" s="428"/>
      <c r="L341" s="563"/>
      <c r="M341" s="411" t="s">
        <v>134</v>
      </c>
      <c r="N341" s="284">
        <v>288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3327</v>
      </c>
      <c r="B342" s="219" t="s">
        <v>1650</v>
      </c>
      <c r="D342" s="63" t="s">
        <v>3301</v>
      </c>
      <c r="E342" s="250">
        <f>UCIRanking!B120</f>
        <v>4081.6625000000054</v>
      </c>
      <c r="F342" s="250">
        <v>4116.6375000000053</v>
      </c>
      <c r="G342" s="59">
        <f>SUM(E342-F342)</f>
        <v>-34.974999999999909</v>
      </c>
      <c r="H342" s="496"/>
      <c r="I342" s="281" t="s">
        <v>766</v>
      </c>
      <c r="J342" s="330" t="s">
        <v>1728</v>
      </c>
      <c r="K342" s="410"/>
      <c r="L342" s="410"/>
      <c r="M342" s="1" t="s">
        <v>131</v>
      </c>
      <c r="N342" s="284">
        <v>281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3328</v>
      </c>
      <c r="B343" s="219" t="s">
        <v>1675</v>
      </c>
      <c r="D343" s="63" t="s">
        <v>3303</v>
      </c>
      <c r="E343" s="250">
        <f>UCIRanking!B127</f>
        <v>4011.7000000000203</v>
      </c>
      <c r="F343" s="250">
        <v>4071.8250000000207</v>
      </c>
      <c r="G343" s="59">
        <f>SUM(E343-F343)</f>
        <v>-60.125000000000455</v>
      </c>
      <c r="H343" s="496"/>
      <c r="I343" s="281" t="s">
        <v>772</v>
      </c>
      <c r="J343" s="330" t="s">
        <v>469</v>
      </c>
      <c r="K343" s="410"/>
      <c r="L343" s="410"/>
      <c r="M343" s="411" t="s">
        <v>140</v>
      </c>
      <c r="N343" s="284">
        <v>279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3329</v>
      </c>
      <c r="B344" s="219" t="s">
        <v>1647</v>
      </c>
      <c r="D344" s="63" t="s">
        <v>3304</v>
      </c>
      <c r="E344" s="250">
        <f>UCIRanking!B124</f>
        <v>3594.1000000000413</v>
      </c>
      <c r="F344" s="250">
        <v>3692.8250000000426</v>
      </c>
      <c r="G344" s="59">
        <f>SUM(E344-F344)</f>
        <v>-98.725000000001273</v>
      </c>
      <c r="H344" s="496"/>
      <c r="I344" s="281" t="s">
        <v>780</v>
      </c>
      <c r="J344" s="206" t="s">
        <v>2722</v>
      </c>
      <c r="K344" s="413"/>
      <c r="L344" s="413"/>
      <c r="M344" s="411" t="s">
        <v>132</v>
      </c>
      <c r="N344" s="284">
        <v>274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3330</v>
      </c>
      <c r="B345" s="63" t="s">
        <v>773</v>
      </c>
      <c r="D345" s="63" t="s">
        <v>3305</v>
      </c>
      <c r="E345" s="250">
        <f>UCIRanking!B114</f>
        <v>1192.4249999999931</v>
      </c>
      <c r="F345" s="250">
        <v>1345.1624999999915</v>
      </c>
      <c r="G345" s="59">
        <f>SUM(E345-F345)</f>
        <v>-152.73749999999836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3331</v>
      </c>
      <c r="B346" s="63" t="s">
        <v>783</v>
      </c>
      <c r="D346" s="63" t="s">
        <v>3306</v>
      </c>
      <c r="E346" s="250">
        <f>UCIRanking!B118</f>
        <v>728.59999999999968</v>
      </c>
      <c r="F346" s="250">
        <v>914.44999999999868</v>
      </c>
      <c r="G346" s="59">
        <f>SUM(E346-F346)</f>
        <v>-185.849999999999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1486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1487</v>
      </c>
      <c r="C351" s="4"/>
      <c r="E351" s="59"/>
      <c r="F351" s="180" t="s">
        <v>1489</v>
      </c>
      <c r="G351" s="91"/>
      <c r="J351" s="180" t="s">
        <v>1488</v>
      </c>
      <c r="N351" s="180" t="s">
        <v>1490</v>
      </c>
      <c r="R351" s="180" t="s">
        <v>1827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799</v>
      </c>
      <c r="D352" s="67">
        <f>$AQ$672</f>
        <v>23937.649999999998</v>
      </c>
      <c r="E352" s="338" t="s">
        <v>0</v>
      </c>
      <c r="F352" s="28" t="s">
        <v>745</v>
      </c>
      <c r="G352" s="59"/>
      <c r="H352" s="67">
        <f>$FV$672</f>
        <v>23554.349999999995</v>
      </c>
      <c r="I352" s="338" t="s">
        <v>0</v>
      </c>
      <c r="J352" s="493" t="s">
        <v>2004</v>
      </c>
      <c r="L352" s="67">
        <f>$RY$672</f>
        <v>23069.55</v>
      </c>
      <c r="M352" s="338" t="s">
        <v>0</v>
      </c>
      <c r="N352" s="280" t="s">
        <v>1658</v>
      </c>
      <c r="P352" s="67">
        <f>$PE$672</f>
        <v>21366.350000000006</v>
      </c>
      <c r="Q352" s="338" t="s">
        <v>0</v>
      </c>
      <c r="R352" s="63" t="s">
        <v>3378</v>
      </c>
      <c r="T352" s="67">
        <f>$AOL$672</f>
        <v>22051.600000000002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155</v>
      </c>
      <c r="D353" s="67">
        <f>$BR$672</f>
        <v>23329.499999999993</v>
      </c>
      <c r="E353" s="338" t="s">
        <v>2</v>
      </c>
      <c r="F353" s="28" t="s">
        <v>37</v>
      </c>
      <c r="G353" s="59"/>
      <c r="H353" s="67">
        <f>$DB$672</f>
        <v>23154.599999999991</v>
      </c>
      <c r="I353" s="338" t="s">
        <v>2</v>
      </c>
      <c r="J353" s="28" t="s">
        <v>732</v>
      </c>
      <c r="L353" s="67">
        <f>$HF$672</f>
        <v>22458.000000000007</v>
      </c>
      <c r="M353" s="338" t="s">
        <v>2</v>
      </c>
      <c r="N353" s="277" t="s">
        <v>2023</v>
      </c>
      <c r="P353" s="67">
        <f>$ZF$672</f>
        <v>20961.599999999995</v>
      </c>
      <c r="Q353" s="338" t="s">
        <v>2</v>
      </c>
      <c r="R353" s="63" t="s">
        <v>3379</v>
      </c>
      <c r="T353" s="67">
        <f>$AOU$672</f>
        <v>21912.749999999996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1661</v>
      </c>
      <c r="D354" s="67">
        <f>$HO$672</f>
        <v>23216.5</v>
      </c>
      <c r="E354" s="338" t="s">
        <v>3</v>
      </c>
      <c r="F354" s="404" t="s">
        <v>162</v>
      </c>
      <c r="G354" s="340"/>
      <c r="H354" s="67">
        <f>$IP$672</f>
        <v>22720.750000000004</v>
      </c>
      <c r="I354" s="338" t="s">
        <v>3</v>
      </c>
      <c r="J354" s="327" t="s">
        <v>2014</v>
      </c>
      <c r="K354" s="327"/>
      <c r="L354" s="67">
        <f>$SQ$672</f>
        <v>22387.599999999999</v>
      </c>
      <c r="M354" s="338" t="s">
        <v>3</v>
      </c>
      <c r="N354" s="280" t="s">
        <v>1653</v>
      </c>
      <c r="P354" s="67">
        <f>$QX$672</f>
        <v>20669.550000000003</v>
      </c>
      <c r="Q354" s="338" t="s">
        <v>3</v>
      </c>
      <c r="R354" s="63" t="s">
        <v>3387</v>
      </c>
      <c r="T354" s="67">
        <f>$APD$672</f>
        <v>21648.2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782</v>
      </c>
      <c r="D355" s="67">
        <f>$CJ$672</f>
        <v>23196.299999999988</v>
      </c>
      <c r="E355" s="338" t="s">
        <v>5</v>
      </c>
      <c r="F355" s="405" t="s">
        <v>9</v>
      </c>
      <c r="G355" s="532"/>
      <c r="H355" s="341">
        <f>$LS$672</f>
        <v>22296.149999999991</v>
      </c>
      <c r="I355" s="338" t="s">
        <v>5</v>
      </c>
      <c r="J355" s="404" t="s">
        <v>1651</v>
      </c>
      <c r="K355" s="553"/>
      <c r="L355" s="341">
        <f>$OM$672</f>
        <v>21348.450000000004</v>
      </c>
      <c r="M355" s="338" t="s">
        <v>5</v>
      </c>
      <c r="N355" s="277" t="s">
        <v>4490</v>
      </c>
      <c r="P355" s="67">
        <f>$XV$672</f>
        <v>20627.500000000007</v>
      </c>
      <c r="Q355" s="338" t="s">
        <v>5</v>
      </c>
      <c r="R355" s="553" t="s">
        <v>3375</v>
      </c>
      <c r="S355" s="553"/>
      <c r="T355" s="341">
        <f>$ANB$672</f>
        <v>21215.150000000005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2854</v>
      </c>
      <c r="D356" s="67">
        <f>$Y$672</f>
        <v>23188.799999999999</v>
      </c>
      <c r="E356" s="331" t="s">
        <v>7</v>
      </c>
      <c r="F356" s="28" t="s">
        <v>17</v>
      </c>
      <c r="G356" s="59"/>
      <c r="H356" s="67">
        <f>$DK$672</f>
        <v>22099.65</v>
      </c>
      <c r="I356" s="331" t="s">
        <v>7</v>
      </c>
      <c r="J356" s="280" t="s">
        <v>1654</v>
      </c>
      <c r="L356" s="67">
        <f>$PN$672</f>
        <v>21190.099999999991</v>
      </c>
      <c r="M356" s="331" t="s">
        <v>3389</v>
      </c>
      <c r="N356" s="547" t="s">
        <v>2019</v>
      </c>
      <c r="O356" s="327"/>
      <c r="P356" s="343">
        <f>$YE$672</f>
        <v>19779.399999999994</v>
      </c>
      <c r="Q356" s="331" t="s">
        <v>7</v>
      </c>
      <c r="R356" s="63" t="s">
        <v>3360</v>
      </c>
      <c r="T356" s="67">
        <f>$AHW$672</f>
        <v>21010.449999999993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778</v>
      </c>
      <c r="D357" s="67">
        <f>$AH$672</f>
        <v>22964.749999999996</v>
      </c>
      <c r="E357" s="331" t="s">
        <v>8</v>
      </c>
      <c r="F357" s="28" t="s">
        <v>2002</v>
      </c>
      <c r="G357" s="59"/>
      <c r="H357" s="67">
        <f>$SH$672</f>
        <v>21794.249999999993</v>
      </c>
      <c r="I357" s="331" t="s">
        <v>8</v>
      </c>
      <c r="J357" s="280" t="s">
        <v>1659</v>
      </c>
      <c r="L357" s="67">
        <f>$NC$672</f>
        <v>20714.800000000007</v>
      </c>
      <c r="M357" s="331" t="s">
        <v>8</v>
      </c>
      <c r="N357" s="277" t="s">
        <v>1998</v>
      </c>
      <c r="P357" s="67">
        <f>$TI$672</f>
        <v>19634.099999999999</v>
      </c>
      <c r="Q357" s="331" t="s">
        <v>8</v>
      </c>
      <c r="R357" s="63" t="s">
        <v>3367</v>
      </c>
      <c r="T357" s="67">
        <f>$AKH$672</f>
        <v>20987.350000000002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1646</v>
      </c>
      <c r="D358" s="67">
        <f>$FM$672</f>
        <v>22540.350000000002</v>
      </c>
      <c r="E358" s="331" t="s">
        <v>10</v>
      </c>
      <c r="F358" s="28" t="s">
        <v>1652</v>
      </c>
      <c r="G358" s="59"/>
      <c r="H358" s="67">
        <f>$MK$672</f>
        <v>21258.250000000011</v>
      </c>
      <c r="I358" s="331" t="s">
        <v>10</v>
      </c>
      <c r="J358" s="28" t="s">
        <v>733</v>
      </c>
      <c r="L358" s="67">
        <f>$LJ$672</f>
        <v>19891.250000000007</v>
      </c>
      <c r="M358" s="331" t="s">
        <v>10</v>
      </c>
      <c r="N358" s="280" t="s">
        <v>1655</v>
      </c>
      <c r="P358" s="67">
        <f>$QO$672</f>
        <v>19245.94999999999</v>
      </c>
      <c r="Q358" s="331" t="s">
        <v>10</v>
      </c>
      <c r="R358" s="63" t="s">
        <v>3368</v>
      </c>
      <c r="S358" s="3"/>
      <c r="T358" s="67">
        <f>$AKQ$672</f>
        <v>20955.600000000006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2853</v>
      </c>
      <c r="D359" s="67">
        <f>$P$672</f>
        <v>22184.550000000007</v>
      </c>
      <c r="E359" s="331" t="s">
        <v>12</v>
      </c>
      <c r="F359" s="28" t="s">
        <v>756</v>
      </c>
      <c r="G359" s="59"/>
      <c r="H359" s="67">
        <f>$LA$672</f>
        <v>21244.800000000007</v>
      </c>
      <c r="I359" s="331" t="s">
        <v>12</v>
      </c>
      <c r="J359" s="280" t="s">
        <v>770</v>
      </c>
      <c r="L359" s="67">
        <f>$MT$672</f>
        <v>19862.5</v>
      </c>
      <c r="M359" s="331" t="s">
        <v>12</v>
      </c>
      <c r="N359" s="277" t="s">
        <v>2007</v>
      </c>
      <c r="O359" s="549"/>
      <c r="P359" s="67">
        <f>$VK$672</f>
        <v>19155.199999999997</v>
      </c>
      <c r="Q359" s="331" t="s">
        <v>12</v>
      </c>
      <c r="R359" s="277" t="s">
        <v>2021</v>
      </c>
      <c r="T359" s="67">
        <f>$ZO$672</f>
        <v>20849.299999999996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3138</v>
      </c>
      <c r="D360" s="67">
        <f>$G$672</f>
        <v>22109.349999999995</v>
      </c>
      <c r="E360" s="331" t="s">
        <v>14</v>
      </c>
      <c r="F360" s="28" t="s">
        <v>2345</v>
      </c>
      <c r="G360" s="59"/>
      <c r="H360" s="67">
        <f>$HX$672</f>
        <v>21000.600000000002</v>
      </c>
      <c r="I360" s="331" t="s">
        <v>14</v>
      </c>
      <c r="J360" s="28" t="s">
        <v>13</v>
      </c>
      <c r="L360" s="67">
        <f>$NU$672</f>
        <v>17626.450000000004</v>
      </c>
      <c r="M360" s="331" t="s">
        <v>14</v>
      </c>
      <c r="N360" s="280" t="s">
        <v>1656</v>
      </c>
      <c r="P360" s="67">
        <f>$RG$672</f>
        <v>18897.7</v>
      </c>
      <c r="Q360" s="331" t="s">
        <v>14</v>
      </c>
      <c r="R360" s="63" t="s">
        <v>3365</v>
      </c>
      <c r="T360" s="67">
        <f>$AJP$672</f>
        <v>20312.999999999996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25</v>
      </c>
      <c r="D361" s="67">
        <f>$BI$672</f>
        <v>22000.799999999999</v>
      </c>
      <c r="E361" s="331" t="s">
        <v>16</v>
      </c>
      <c r="F361" s="28" t="s">
        <v>777</v>
      </c>
      <c r="G361" s="59"/>
      <c r="H361" s="67">
        <f>$GW$672</f>
        <v>20943.7</v>
      </c>
      <c r="I361" s="331" t="s">
        <v>16</v>
      </c>
      <c r="J361" s="28" t="s">
        <v>763</v>
      </c>
      <c r="L361" s="67">
        <f>$JQ$672</f>
        <v>17534.950000000004</v>
      </c>
      <c r="M361" s="331" t="s">
        <v>16</v>
      </c>
      <c r="N361" s="277" t="s">
        <v>2006</v>
      </c>
      <c r="P361" s="67">
        <f>$VB$672</f>
        <v>18678.2</v>
      </c>
      <c r="Q361" s="331" t="s">
        <v>16</v>
      </c>
      <c r="R361" s="63" t="s">
        <v>3390</v>
      </c>
      <c r="T361" s="67">
        <f>$APV$672</f>
        <v>19671.800000000003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2346</v>
      </c>
      <c r="D362" s="67">
        <f>$CA$672</f>
        <v>21902.35</v>
      </c>
      <c r="E362" s="331" t="s">
        <v>18</v>
      </c>
      <c r="F362" s="28" t="s">
        <v>737</v>
      </c>
      <c r="G362" s="59"/>
      <c r="H362" s="67">
        <f>$JH$672</f>
        <v>20143.649999999994</v>
      </c>
      <c r="I362" s="331" t="s">
        <v>18</v>
      </c>
      <c r="J362" s="28" t="s">
        <v>27</v>
      </c>
      <c r="L362" s="67">
        <f>$MB$672</f>
        <v>17149.350000000009</v>
      </c>
      <c r="M362" s="331" t="s">
        <v>18</v>
      </c>
      <c r="N362" s="280" t="s">
        <v>1643</v>
      </c>
      <c r="P362" s="67">
        <f>$US$672</f>
        <v>18479.2</v>
      </c>
      <c r="Q362" s="331" t="s">
        <v>18</v>
      </c>
      <c r="R362" s="63" t="s">
        <v>180</v>
      </c>
      <c r="T362" s="67">
        <f>$AOC$672</f>
        <v>19552.95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141</v>
      </c>
      <c r="D363" s="67">
        <f>$GE$672</f>
        <v>21837.55</v>
      </c>
      <c r="E363" s="331" t="s">
        <v>20</v>
      </c>
      <c r="F363" s="28" t="s">
        <v>789</v>
      </c>
      <c r="G363" s="59"/>
      <c r="H363" s="67">
        <f>$IY$672</f>
        <v>19822.599999999999</v>
      </c>
      <c r="I363" s="331" t="s">
        <v>20</v>
      </c>
      <c r="J363" s="28" t="s">
        <v>762</v>
      </c>
      <c r="L363" s="67">
        <f>$NL$672</f>
        <v>16918.350000000002</v>
      </c>
      <c r="M363" s="331" t="s">
        <v>20</v>
      </c>
      <c r="N363" s="280" t="s">
        <v>1642</v>
      </c>
      <c r="P363" s="67">
        <f>$UA$672</f>
        <v>18436.999999999993</v>
      </c>
      <c r="Q363" s="331" t="s">
        <v>20</v>
      </c>
      <c r="R363" s="277" t="s">
        <v>2022</v>
      </c>
      <c r="T363" s="67">
        <f>$ABZ$672</f>
        <v>19429.499999999993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143</v>
      </c>
      <c r="D364" s="67">
        <f>$CS$672</f>
        <v>21387.5</v>
      </c>
      <c r="E364" s="331" t="s">
        <v>22</v>
      </c>
      <c r="F364" s="28" t="s">
        <v>795</v>
      </c>
      <c r="G364" s="59"/>
      <c r="H364" s="67">
        <f>$KI$672</f>
        <v>19391.300000000003</v>
      </c>
      <c r="I364" s="331" t="s">
        <v>22</v>
      </c>
      <c r="J364" s="28" t="s">
        <v>754</v>
      </c>
      <c r="L364" s="343">
        <f>$OV$672</f>
        <v>15202.100000000002</v>
      </c>
      <c r="M364" s="331" t="s">
        <v>22</v>
      </c>
      <c r="N364" s="28" t="s">
        <v>781</v>
      </c>
      <c r="P364" s="67">
        <f>$QF$672</f>
        <v>17482.599999999999</v>
      </c>
      <c r="Q364" s="331" t="s">
        <v>22</v>
      </c>
      <c r="R364" s="277" t="s">
        <v>2026</v>
      </c>
      <c r="T364" s="67">
        <f>$ZX$672</f>
        <v>19234.8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142</v>
      </c>
      <c r="C365" s="327"/>
      <c r="D365" s="575">
        <f>$DT$672</f>
        <v>21304.099999999991</v>
      </c>
      <c r="E365" s="331" t="s">
        <v>24</v>
      </c>
      <c r="F365" s="405" t="s">
        <v>752</v>
      </c>
      <c r="G365" s="340"/>
      <c r="H365" s="67">
        <f>$EL$672</f>
        <v>18975.749999999996</v>
      </c>
      <c r="I365" s="344" t="s">
        <v>24</v>
      </c>
      <c r="J365" s="406" t="s">
        <v>3386</v>
      </c>
      <c r="K365" s="191"/>
      <c r="L365" s="67" t="e">
        <f>$RP$672</f>
        <v>#N/A</v>
      </c>
      <c r="M365" s="331" t="s">
        <v>24</v>
      </c>
      <c r="N365" s="547" t="s">
        <v>2153</v>
      </c>
      <c r="P365" s="67">
        <f>$XM$672</f>
        <v>17243.2</v>
      </c>
      <c r="Q365" s="331" t="s">
        <v>24</v>
      </c>
      <c r="R365" s="63" t="s">
        <v>3391</v>
      </c>
      <c r="T365" s="67">
        <f>$AQE$672</f>
        <v>19127.199999999997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3" t="s">
        <v>748</v>
      </c>
      <c r="C366" s="327"/>
      <c r="D366" s="341">
        <f>$EU$672</f>
        <v>21275.05</v>
      </c>
      <c r="E366" s="344" t="s">
        <v>26</v>
      </c>
      <c r="F366" s="533" t="s">
        <v>23</v>
      </c>
      <c r="G366" s="532"/>
      <c r="H366" s="341">
        <f>$KR$672</f>
        <v>18858.3</v>
      </c>
      <c r="I366" s="344" t="s">
        <v>26</v>
      </c>
      <c r="J366" s="28" t="s">
        <v>3381</v>
      </c>
      <c r="L366" s="67" t="e">
        <f>$WC$672</f>
        <v>#N/A</v>
      </c>
      <c r="M366" s="344" t="s">
        <v>26</v>
      </c>
      <c r="N366" s="405" t="s">
        <v>727</v>
      </c>
      <c r="O366" s="553"/>
      <c r="P366" s="341">
        <f>$TR$672</f>
        <v>16974.19999999999</v>
      </c>
      <c r="Q366" s="18" t="s">
        <v>26</v>
      </c>
      <c r="R366" s="63" t="s">
        <v>3372</v>
      </c>
      <c r="T366" s="67">
        <f>$AMA$672</f>
        <v>18868.100000000002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33</v>
      </c>
      <c r="D367" s="67">
        <f>$AZ$672</f>
        <v>20937.699999999997</v>
      </c>
      <c r="E367" s="344" t="s">
        <v>28</v>
      </c>
      <c r="F367" s="576" t="s">
        <v>153</v>
      </c>
      <c r="G367" s="577"/>
      <c r="H367" s="548">
        <f>$JZ$672</f>
        <v>18753.199999999993</v>
      </c>
      <c r="I367" s="344" t="s">
        <v>28</v>
      </c>
      <c r="J367" s="28" t="s">
        <v>3382</v>
      </c>
      <c r="L367" s="67" t="e">
        <f>$ACR$672</f>
        <v>#N/A</v>
      </c>
      <c r="M367" s="344" t="s">
        <v>28</v>
      </c>
      <c r="N367" s="494" t="s">
        <v>1999</v>
      </c>
      <c r="P367" s="67">
        <f>$WL$672</f>
        <v>14198.899999999996</v>
      </c>
      <c r="Q367" s="18" t="s">
        <v>28</v>
      </c>
      <c r="R367" s="63" t="s">
        <v>3374</v>
      </c>
      <c r="T367" s="67">
        <f>$AMS$672</f>
        <v>18764.599999999999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747</v>
      </c>
      <c r="D368" s="67">
        <f>$GN$672</f>
        <v>20777.950000000004</v>
      </c>
      <c r="E368" s="344" t="s">
        <v>30</v>
      </c>
      <c r="F368" s="28" t="s">
        <v>3380</v>
      </c>
      <c r="G368" s="59"/>
      <c r="H368" s="67" t="e">
        <f>$EC$672</f>
        <v>#N/A</v>
      </c>
      <c r="I368" s="344" t="s">
        <v>30</v>
      </c>
      <c r="J368" s="28" t="s">
        <v>3383</v>
      </c>
      <c r="L368" s="67" t="e">
        <f>$WU$672</f>
        <v>#N/A</v>
      </c>
      <c r="M368" s="344" t="s">
        <v>30</v>
      </c>
      <c r="N368" s="277" t="s">
        <v>2003</v>
      </c>
      <c r="P368" s="67">
        <f>$VT$672</f>
        <v>13729.699999999999</v>
      </c>
      <c r="Q368" s="18" t="s">
        <v>30</v>
      </c>
      <c r="R368" s="63" t="s">
        <v>3388</v>
      </c>
      <c r="T368" s="67">
        <f>$APM$672</f>
        <v>18741.499999999996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761</v>
      </c>
      <c r="D369" s="67">
        <f>$FD$672</f>
        <v>20537.149999999994</v>
      </c>
      <c r="E369" s="344" t="s">
        <v>32</v>
      </c>
      <c r="F369" s="405" t="s">
        <v>3384</v>
      </c>
      <c r="G369" s="59"/>
      <c r="H369" s="67" t="e">
        <f>$IG$672</f>
        <v>#N/A</v>
      </c>
      <c r="I369" s="344" t="s">
        <v>32</v>
      </c>
      <c r="J369" s="405" t="s">
        <v>3385</v>
      </c>
      <c r="L369" s="67" t="e">
        <f>$PW$672</f>
        <v>#N/A</v>
      </c>
      <c r="M369" s="344" t="s">
        <v>32</v>
      </c>
      <c r="N369" s="404" t="s">
        <v>787</v>
      </c>
      <c r="O369" s="327"/>
      <c r="P369" s="343">
        <f>$OD$672</f>
        <v>11922.000000000002</v>
      </c>
      <c r="Q369" s="18" t="s">
        <v>32</v>
      </c>
      <c r="R369" s="277" t="s">
        <v>2020</v>
      </c>
      <c r="S369" s="549"/>
      <c r="T369" s="67">
        <f>$AAP$672</f>
        <v>18406.7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3363</v>
      </c>
      <c r="S370" s="63"/>
      <c r="T370" s="67">
        <f>$AIX$672</f>
        <v>18399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1304</v>
      </c>
      <c r="C371" s="4"/>
      <c r="D371" s="63"/>
      <c r="E371" s="5"/>
      <c r="F371" s="15" t="s">
        <v>1304</v>
      </c>
      <c r="G371" s="91"/>
      <c r="H371" s="9"/>
      <c r="I371" s="5"/>
      <c r="J371" s="15"/>
      <c r="L371" s="9"/>
      <c r="M371" s="5"/>
      <c r="N371" s="15" t="s">
        <v>1304</v>
      </c>
      <c r="P371" s="75"/>
      <c r="Q371" s="18" t="s">
        <v>36</v>
      </c>
      <c r="R371" s="63" t="s">
        <v>3373</v>
      </c>
      <c r="S371" s="63"/>
      <c r="T371" s="67">
        <f>$AMJ$672</f>
        <v>18358.800000000003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Peter Broos</v>
      </c>
      <c r="C372" s="103"/>
      <c r="D372" s="295"/>
      <c r="E372" s="331"/>
      <c r="F372" s="332" t="str">
        <f>F366</f>
        <v>Leendert-Jan Visser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63" t="s">
        <v>3364</v>
      </c>
      <c r="T372" s="67">
        <f>$AJG$672</f>
        <v>18239.799999999996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Diederik van den Heuvel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Michiel Willems</v>
      </c>
      <c r="P373" s="295"/>
      <c r="Q373" s="18" t="s">
        <v>145</v>
      </c>
      <c r="R373" s="63" t="s">
        <v>3370</v>
      </c>
      <c r="T373" s="67">
        <f>$ALI$672</f>
        <v>18152.500000000004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3376</v>
      </c>
      <c r="T374" s="67">
        <f>$ANT$672</f>
        <v>18098.599999999999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3362</v>
      </c>
      <c r="T375" s="67">
        <f>$AIO$672</f>
        <v>18070.799999999996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3366</v>
      </c>
      <c r="T376" s="67">
        <f>$AJY$672</f>
        <v>18025.050000000007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3392</v>
      </c>
      <c r="T377" s="67">
        <f>$ANK$672</f>
        <v>17652.599999999991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3358</v>
      </c>
      <c r="T378" s="67">
        <f>$AHE$672</f>
        <v>17615.599999999999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63" t="s">
        <v>3361</v>
      </c>
      <c r="T379" s="67">
        <f>$AIF$672</f>
        <v>16848.099999999999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277" t="s">
        <v>2046</v>
      </c>
      <c r="S380" s="549"/>
      <c r="T380" s="67">
        <f>$AAG$672</f>
        <v>16505.900000000001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3371</v>
      </c>
      <c r="T381" s="67">
        <f>$ALR$672</f>
        <v>16287.949999999999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274</v>
      </c>
      <c r="R382" s="280" t="s">
        <v>1</v>
      </c>
      <c r="T382" s="67">
        <f>$SZ$672</f>
        <v>16077.2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275</v>
      </c>
      <c r="R383" s="277" t="s">
        <v>2049</v>
      </c>
      <c r="T383" s="67">
        <f>$AAY$672</f>
        <v>15846.449999999999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276</v>
      </c>
      <c r="R384" s="63" t="s">
        <v>3369</v>
      </c>
      <c r="S384" s="3"/>
      <c r="T384" s="67">
        <f>$AKZ$672</f>
        <v>14959.000000000005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277</v>
      </c>
      <c r="R385" s="277" t="s">
        <v>2048</v>
      </c>
      <c r="T385" s="67">
        <f>$ABQ$672</f>
        <v>14246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734</v>
      </c>
      <c r="R386" s="63" t="s">
        <v>3359</v>
      </c>
      <c r="T386" s="67">
        <f>$AHN$672</f>
        <v>14009.399999999994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726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731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2004</v>
      </c>
      <c r="D391" s="67">
        <f>$RZ$604</f>
        <v>7265.0499999999993</v>
      </c>
      <c r="E391" s="5" t="s">
        <v>0</v>
      </c>
      <c r="F391" s="63" t="s">
        <v>756</v>
      </c>
      <c r="H391" s="67">
        <f>$LB$610</f>
        <v>4034.8</v>
      </c>
      <c r="I391" s="5" t="s">
        <v>0</v>
      </c>
      <c r="J391" s="63" t="s">
        <v>3379</v>
      </c>
      <c r="L391" s="67">
        <f>$AOV$616</f>
        <v>3887.4000000000005</v>
      </c>
      <c r="M391" s="5" t="s">
        <v>0</v>
      </c>
      <c r="N391" s="63" t="s">
        <v>732</v>
      </c>
      <c r="P391" s="67">
        <f>$HG$622</f>
        <v>3494.4</v>
      </c>
      <c r="Q391" s="5" t="s">
        <v>0</v>
      </c>
      <c r="R391" s="63" t="s">
        <v>162</v>
      </c>
      <c r="T391" s="67">
        <f>$IQ$628</f>
        <v>2231.4500000000003</v>
      </c>
      <c r="U391" s="5" t="s">
        <v>0</v>
      </c>
      <c r="V391" s="277" t="s">
        <v>2003</v>
      </c>
      <c r="X391" s="67">
        <f>$VU$634</f>
        <v>1429.4</v>
      </c>
      <c r="Y391" s="5" t="s">
        <v>0</v>
      </c>
      <c r="Z391" s="63" t="s">
        <v>3391</v>
      </c>
      <c r="AB391" s="67">
        <f>$AQF$640</f>
        <v>1576.6999999999998</v>
      </c>
      <c r="AC391" s="5" t="s">
        <v>0</v>
      </c>
      <c r="AD391" s="28" t="s">
        <v>37</v>
      </c>
      <c r="AF391" s="67">
        <f>$DC$646</f>
        <v>1860.5</v>
      </c>
      <c r="AG391" s="5" t="s">
        <v>0</v>
      </c>
      <c r="AH391" s="277" t="s">
        <v>799</v>
      </c>
      <c r="AJ391" s="67">
        <f>$AR$652</f>
        <v>1512.9</v>
      </c>
      <c r="AK391" s="5" t="s">
        <v>0</v>
      </c>
      <c r="AL391" s="219" t="s">
        <v>1653</v>
      </c>
      <c r="AN391" s="67">
        <f>$QY$658</f>
        <v>1158.2</v>
      </c>
      <c r="AO391" s="5" t="s">
        <v>0</v>
      </c>
      <c r="AP391" s="277" t="s">
        <v>31</v>
      </c>
      <c r="AR391" s="67">
        <f>$Z$664</f>
        <v>893.7</v>
      </c>
      <c r="AS391" s="5" t="s">
        <v>0</v>
      </c>
      <c r="AT391" s="277" t="s">
        <v>15</v>
      </c>
      <c r="AV391" s="67">
        <f>$HY$670</f>
        <v>963.9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1651</v>
      </c>
      <c r="D392" s="67">
        <f>$ON$604</f>
        <v>7254.35</v>
      </c>
      <c r="E392" s="5" t="s">
        <v>2</v>
      </c>
      <c r="F392" s="63" t="s">
        <v>3388</v>
      </c>
      <c r="H392" s="67">
        <f>$APN$610</f>
        <v>4019.2999999999997</v>
      </c>
      <c r="I392" s="5" t="s">
        <v>2</v>
      </c>
      <c r="J392" s="63" t="s">
        <v>21</v>
      </c>
      <c r="L392" s="67">
        <f>$H$616</f>
        <v>3516</v>
      </c>
      <c r="M392" s="5" t="s">
        <v>2</v>
      </c>
      <c r="N392" s="277" t="s">
        <v>799</v>
      </c>
      <c r="P392" s="67">
        <f>$AR$622</f>
        <v>3372.3999999999996</v>
      </c>
      <c r="Q392" s="5" t="s">
        <v>2</v>
      </c>
      <c r="R392" s="63" t="s">
        <v>3363</v>
      </c>
      <c r="T392" s="67">
        <f>$AIY$628</f>
        <v>2183.6999999999998</v>
      </c>
      <c r="U392" s="5" t="s">
        <v>2</v>
      </c>
      <c r="V392" s="63" t="s">
        <v>3365</v>
      </c>
      <c r="X392" s="67">
        <f>$AJQ$634</f>
        <v>1388.9</v>
      </c>
      <c r="Y392" s="5" t="s">
        <v>2</v>
      </c>
      <c r="Z392" s="219" t="s">
        <v>1659</v>
      </c>
      <c r="AB392" s="67">
        <f>$ND$640</f>
        <v>1507.5</v>
      </c>
      <c r="AC392" s="5" t="s">
        <v>2</v>
      </c>
      <c r="AD392" s="63" t="s">
        <v>3360</v>
      </c>
      <c r="AF392" s="67">
        <f>$AHX$646</f>
        <v>1748.1</v>
      </c>
      <c r="AG392" s="5" t="s">
        <v>2</v>
      </c>
      <c r="AH392" s="63" t="s">
        <v>3387</v>
      </c>
      <c r="AJ392" s="67">
        <f>$APE$652</f>
        <v>1402</v>
      </c>
      <c r="AK392" s="5" t="s">
        <v>2</v>
      </c>
      <c r="AL392" s="277" t="s">
        <v>143</v>
      </c>
      <c r="AN392" s="67">
        <f>$CT$658</f>
        <v>1153.9000000000001</v>
      </c>
      <c r="AO392" s="5" t="s">
        <v>2</v>
      </c>
      <c r="AP392" s="63" t="s">
        <v>3360</v>
      </c>
      <c r="AR392" s="67">
        <f>$AHX$664</f>
        <v>711.59999999999991</v>
      </c>
      <c r="AS392" s="5" t="s">
        <v>2</v>
      </c>
      <c r="AT392" s="277" t="s">
        <v>31</v>
      </c>
      <c r="AV392" s="67">
        <f>$Z$670</f>
        <v>670.6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1652</v>
      </c>
      <c r="D393" s="67">
        <f>$ML$604</f>
        <v>7206.25</v>
      </c>
      <c r="E393" s="5" t="s">
        <v>3</v>
      </c>
      <c r="F393" s="63" t="s">
        <v>745</v>
      </c>
      <c r="H393" s="67">
        <f>$FW$610</f>
        <v>4011.5</v>
      </c>
      <c r="I393" s="5" t="s">
        <v>3</v>
      </c>
      <c r="J393" s="277" t="s">
        <v>2020</v>
      </c>
      <c r="L393" s="67">
        <f>$AAQ$616</f>
        <v>3396</v>
      </c>
      <c r="M393" s="5" t="s">
        <v>3</v>
      </c>
      <c r="N393" s="277" t="s">
        <v>2022</v>
      </c>
      <c r="P393" s="67">
        <f>$ACA$622</f>
        <v>3336.8</v>
      </c>
      <c r="Q393" s="5" t="s">
        <v>3</v>
      </c>
      <c r="R393" s="277" t="s">
        <v>4490</v>
      </c>
      <c r="T393" s="67">
        <f>$XW$628</f>
        <v>1981.2999999999997</v>
      </c>
      <c r="U393" s="5" t="s">
        <v>3</v>
      </c>
      <c r="V393" s="219" t="s">
        <v>1658</v>
      </c>
      <c r="X393" s="67">
        <f>$PF$634</f>
        <v>1380.4</v>
      </c>
      <c r="Y393" s="5" t="s">
        <v>3</v>
      </c>
      <c r="Z393" s="63" t="s">
        <v>732</v>
      </c>
      <c r="AB393" s="67">
        <f>$HG$640</f>
        <v>1473.4</v>
      </c>
      <c r="AC393" s="5" t="s">
        <v>3</v>
      </c>
      <c r="AD393" s="63" t="s">
        <v>745</v>
      </c>
      <c r="AF393" s="67">
        <f>$FW$646</f>
        <v>1727.6</v>
      </c>
      <c r="AG393" s="5" t="s">
        <v>3</v>
      </c>
      <c r="AH393" s="277" t="s">
        <v>154</v>
      </c>
      <c r="AJ393" s="67">
        <f>$Q$652</f>
        <v>1392.6000000000001</v>
      </c>
      <c r="AK393" s="5" t="s">
        <v>3</v>
      </c>
      <c r="AL393" s="277" t="s">
        <v>2004</v>
      </c>
      <c r="AN393" s="67">
        <f>$RZ$658</f>
        <v>1143.3</v>
      </c>
      <c r="AO393" s="5" t="s">
        <v>3</v>
      </c>
      <c r="AP393" s="63" t="s">
        <v>25</v>
      </c>
      <c r="AR393" s="67">
        <f>$BJ$664</f>
        <v>607.29999999999995</v>
      </c>
      <c r="AS393" s="5" t="s">
        <v>3</v>
      </c>
      <c r="AT393" s="63" t="s">
        <v>21</v>
      </c>
      <c r="AV393" s="67">
        <f>$H$670</f>
        <v>667.8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732</v>
      </c>
      <c r="D394" s="67">
        <f>$HG$604</f>
        <v>7201.9</v>
      </c>
      <c r="E394" s="5" t="s">
        <v>5</v>
      </c>
      <c r="F394" s="277" t="s">
        <v>2021</v>
      </c>
      <c r="H394" s="67">
        <f>$ZP$610</f>
        <v>3991.5</v>
      </c>
      <c r="I394" s="5" t="s">
        <v>5</v>
      </c>
      <c r="J394" s="63" t="s">
        <v>752</v>
      </c>
      <c r="L394" s="67">
        <f>$EM$616</f>
        <v>3370.6</v>
      </c>
      <c r="M394" s="5" t="s">
        <v>5</v>
      </c>
      <c r="N394" s="219" t="s">
        <v>1646</v>
      </c>
      <c r="P394" s="67">
        <f>$FN$622</f>
        <v>3295.6000000000004</v>
      </c>
      <c r="Q394" s="5" t="s">
        <v>5</v>
      </c>
      <c r="R394" s="277" t="s">
        <v>2002</v>
      </c>
      <c r="T394" s="67">
        <f>$SI$628</f>
        <v>1973.85</v>
      </c>
      <c r="U394" s="5" t="s">
        <v>5</v>
      </c>
      <c r="V394" s="63" t="s">
        <v>141</v>
      </c>
      <c r="X394" s="67">
        <f>$GF$634</f>
        <v>1315.2</v>
      </c>
      <c r="Y394" s="5" t="s">
        <v>5</v>
      </c>
      <c r="Z394" s="219" t="s">
        <v>1652</v>
      </c>
      <c r="AB394" s="67">
        <f>$ML$640</f>
        <v>1442.1</v>
      </c>
      <c r="AC394" s="5" t="s">
        <v>5</v>
      </c>
      <c r="AD394" s="63" t="s">
        <v>762</v>
      </c>
      <c r="AF394" s="67">
        <f>$NM$646</f>
        <v>1545.3000000000002</v>
      </c>
      <c r="AG394" s="5" t="s">
        <v>5</v>
      </c>
      <c r="AH394" s="219" t="s">
        <v>1661</v>
      </c>
      <c r="AJ394" s="67">
        <f>$HP$652</f>
        <v>1282.6000000000001</v>
      </c>
      <c r="AK394" s="5" t="s">
        <v>5</v>
      </c>
      <c r="AL394" s="277" t="s">
        <v>2002</v>
      </c>
      <c r="AN394" s="67">
        <f>$SI$658</f>
        <v>1037.3999999999999</v>
      </c>
      <c r="AO394" s="5" t="s">
        <v>5</v>
      </c>
      <c r="AP394" s="28" t="s">
        <v>155</v>
      </c>
      <c r="AR394" s="67">
        <f>$BS$664</f>
        <v>605.6</v>
      </c>
      <c r="AS394" s="5" t="s">
        <v>5</v>
      </c>
      <c r="AT394" s="219" t="s">
        <v>1658</v>
      </c>
      <c r="AV394" s="67">
        <f>$PF$670</f>
        <v>640.4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8" t="s">
        <v>155</v>
      </c>
      <c r="D395" s="67">
        <f>$BS$604</f>
        <v>7096.6</v>
      </c>
      <c r="E395" s="5" t="s">
        <v>7</v>
      </c>
      <c r="F395" s="63" t="s">
        <v>733</v>
      </c>
      <c r="H395" s="67">
        <f>$LK$610</f>
        <v>3988.3999999999996</v>
      </c>
      <c r="I395" s="5" t="s">
        <v>7</v>
      </c>
      <c r="J395" s="277" t="s">
        <v>2026</v>
      </c>
      <c r="L395" s="67">
        <f>$ZY$616</f>
        <v>3361.8</v>
      </c>
      <c r="M395" s="5" t="s">
        <v>7</v>
      </c>
      <c r="N395" s="63" t="s">
        <v>142</v>
      </c>
      <c r="P395" s="67">
        <f>$DU$622</f>
        <v>2941.3999999999996</v>
      </c>
      <c r="Q395" s="5" t="s">
        <v>7</v>
      </c>
      <c r="R395" s="63" t="s">
        <v>142</v>
      </c>
      <c r="T395" s="67">
        <f>$DU$628</f>
        <v>1882.6</v>
      </c>
      <c r="U395" s="5" t="s">
        <v>7</v>
      </c>
      <c r="V395" s="277" t="s">
        <v>799</v>
      </c>
      <c r="X395" s="67">
        <f>$AR$634</f>
        <v>1295.7</v>
      </c>
      <c r="Y395" s="5" t="s">
        <v>7</v>
      </c>
      <c r="Z395" s="277" t="s">
        <v>2002</v>
      </c>
      <c r="AB395" s="67">
        <f>$SI$640</f>
        <v>1388.3000000000002</v>
      </c>
      <c r="AC395" s="5" t="s">
        <v>7</v>
      </c>
      <c r="AD395" s="63" t="s">
        <v>141</v>
      </c>
      <c r="AF395" s="67">
        <f>$GF$646</f>
        <v>1544.6</v>
      </c>
      <c r="AG395" s="5" t="s">
        <v>7</v>
      </c>
      <c r="AH395" s="277" t="s">
        <v>4490</v>
      </c>
      <c r="AJ395" s="67">
        <f>$XW$652</f>
        <v>1243.1999999999998</v>
      </c>
      <c r="AK395" s="5" t="s">
        <v>7</v>
      </c>
      <c r="AL395" s="277" t="s">
        <v>9</v>
      </c>
      <c r="AN395" s="67">
        <f>$LT$658</f>
        <v>1036</v>
      </c>
      <c r="AO395" s="5" t="s">
        <v>7</v>
      </c>
      <c r="AP395" s="277" t="s">
        <v>2014</v>
      </c>
      <c r="AR395" s="67">
        <f>$SR$664</f>
        <v>600.40000000000009</v>
      </c>
      <c r="AS395" s="5" t="s">
        <v>7</v>
      </c>
      <c r="AT395" s="219" t="s">
        <v>1642</v>
      </c>
      <c r="AV395" s="67">
        <f>$UB$670</f>
        <v>620.40000000000009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2014</v>
      </c>
      <c r="D396" s="67">
        <f>$SR$604</f>
        <v>7069.1</v>
      </c>
      <c r="E396" s="5" t="s">
        <v>8</v>
      </c>
      <c r="F396" s="63" t="s">
        <v>3378</v>
      </c>
      <c r="H396" s="67">
        <f>$AOM$610</f>
        <v>3979</v>
      </c>
      <c r="I396" s="5" t="s">
        <v>8</v>
      </c>
      <c r="J396" s="277" t="s">
        <v>15</v>
      </c>
      <c r="L396" s="67">
        <f>$HY$616</f>
        <v>3360.6000000000004</v>
      </c>
      <c r="M396" s="5" t="s">
        <v>8</v>
      </c>
      <c r="N396" s="277" t="s">
        <v>782</v>
      </c>
      <c r="P396" s="67">
        <f>$CK$622</f>
        <v>2906.4</v>
      </c>
      <c r="Q396" s="5" t="s">
        <v>8</v>
      </c>
      <c r="R396" s="63" t="s">
        <v>733</v>
      </c>
      <c r="T396" s="67">
        <f>$LK$628</f>
        <v>1876.05</v>
      </c>
      <c r="U396" s="5" t="s">
        <v>8</v>
      </c>
      <c r="V396" s="219" t="s">
        <v>1652</v>
      </c>
      <c r="X396" s="67">
        <f>$ML$634</f>
        <v>1284</v>
      </c>
      <c r="Y396" s="5" t="s">
        <v>8</v>
      </c>
      <c r="Z396" s="28" t="s">
        <v>37</v>
      </c>
      <c r="AB396" s="67">
        <f>$DC$640</f>
        <v>1384.7999999999997</v>
      </c>
      <c r="AC396" s="5" t="s">
        <v>8</v>
      </c>
      <c r="AD396" s="277" t="s">
        <v>143</v>
      </c>
      <c r="AF396" s="67">
        <f>$CT$646</f>
        <v>1422.1000000000001</v>
      </c>
      <c r="AG396" s="5" t="s">
        <v>8</v>
      </c>
      <c r="AH396" s="63" t="s">
        <v>748</v>
      </c>
      <c r="AJ396" s="67">
        <f>$EV$652</f>
        <v>1186.9000000000001</v>
      </c>
      <c r="AK396" s="5" t="s">
        <v>8</v>
      </c>
      <c r="AL396" s="277" t="s">
        <v>2022</v>
      </c>
      <c r="AN396" s="67">
        <f>$ACA$658</f>
        <v>1032.3</v>
      </c>
      <c r="AO396" s="5" t="s">
        <v>8</v>
      </c>
      <c r="AP396" s="219" t="s">
        <v>1646</v>
      </c>
      <c r="AR396" s="67">
        <f>$FN$664</f>
        <v>590.4</v>
      </c>
      <c r="AS396" s="5" t="s">
        <v>8</v>
      </c>
      <c r="AT396" s="63" t="s">
        <v>141</v>
      </c>
      <c r="AV396" s="67">
        <f>$GF$670</f>
        <v>619.69999999999993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2023</v>
      </c>
      <c r="D397" s="67">
        <f>$ZG$604</f>
        <v>7069.1</v>
      </c>
      <c r="E397" s="5" t="s">
        <v>10</v>
      </c>
      <c r="F397" s="277" t="s">
        <v>799</v>
      </c>
      <c r="H397" s="67">
        <f>$AR$610</f>
        <v>3926.8999999999996</v>
      </c>
      <c r="I397" s="5" t="s">
        <v>10</v>
      </c>
      <c r="J397" s="63" t="s">
        <v>745</v>
      </c>
      <c r="L397" s="67">
        <f>$FW$616</f>
        <v>3345.4</v>
      </c>
      <c r="M397" s="5" t="s">
        <v>10</v>
      </c>
      <c r="N397" s="277" t="s">
        <v>778</v>
      </c>
      <c r="P397" s="67">
        <f>$AI$622</f>
        <v>2869.2999999999997</v>
      </c>
      <c r="Q397" s="5" t="s">
        <v>10</v>
      </c>
      <c r="R397" s="63" t="s">
        <v>761</v>
      </c>
      <c r="T397" s="67">
        <f>$FE$628</f>
        <v>1870.95</v>
      </c>
      <c r="U397" s="5" t="s">
        <v>10</v>
      </c>
      <c r="V397" s="277" t="s">
        <v>2002</v>
      </c>
      <c r="X397" s="67">
        <f>$SI$634</f>
        <v>1283.8999999999999</v>
      </c>
      <c r="Y397" s="5" t="s">
        <v>10</v>
      </c>
      <c r="Z397" s="28" t="s">
        <v>155</v>
      </c>
      <c r="AB397" s="67">
        <f>$BS$640</f>
        <v>1335.6</v>
      </c>
      <c r="AC397" s="5" t="s">
        <v>10</v>
      </c>
      <c r="AD397" s="219" t="s">
        <v>1653</v>
      </c>
      <c r="AF397" s="67">
        <f>$QY$646</f>
        <v>1335.3</v>
      </c>
      <c r="AG397" s="5" t="s">
        <v>10</v>
      </c>
      <c r="AH397" s="63" t="s">
        <v>789</v>
      </c>
      <c r="AJ397" s="67">
        <f>$IZ$652</f>
        <v>1115.3999999999999</v>
      </c>
      <c r="AK397" s="5" t="s">
        <v>10</v>
      </c>
      <c r="AL397" s="277" t="s">
        <v>11</v>
      </c>
      <c r="AN397" s="67">
        <f>$CB$658</f>
        <v>993.5</v>
      </c>
      <c r="AO397" s="5" t="s">
        <v>10</v>
      </c>
      <c r="AP397" s="277" t="s">
        <v>154</v>
      </c>
      <c r="AR397" s="67">
        <f>$Q$664</f>
        <v>586.79999999999995</v>
      </c>
      <c r="AS397" s="5" t="s">
        <v>10</v>
      </c>
      <c r="AT397" s="277" t="s">
        <v>799</v>
      </c>
      <c r="AV397" s="67">
        <f>$AR$670</f>
        <v>613.29999999999995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4490</v>
      </c>
      <c r="D398" s="67">
        <f>$XW$604</f>
        <v>7062.2999999999993</v>
      </c>
      <c r="E398" s="5" t="s">
        <v>12</v>
      </c>
      <c r="F398" s="63" t="s">
        <v>770</v>
      </c>
      <c r="H398" s="67">
        <f>$MU$610</f>
        <v>3884.6000000000004</v>
      </c>
      <c r="I398" s="5" t="s">
        <v>12</v>
      </c>
      <c r="J398" s="63" t="s">
        <v>795</v>
      </c>
      <c r="L398" s="67">
        <f>$KJ$616</f>
        <v>3313.6000000000004</v>
      </c>
      <c r="M398" s="5" t="s">
        <v>12</v>
      </c>
      <c r="N398" s="63" t="s">
        <v>763</v>
      </c>
      <c r="P398" s="67">
        <f>$JR$622</f>
        <v>2860.7</v>
      </c>
      <c r="Q398" s="5" t="s">
        <v>12</v>
      </c>
      <c r="R398" s="63" t="s">
        <v>141</v>
      </c>
      <c r="T398" s="67">
        <f>$GF$628</f>
        <v>1858.75</v>
      </c>
      <c r="U398" s="5" t="s">
        <v>12</v>
      </c>
      <c r="V398" s="63" t="s">
        <v>3379</v>
      </c>
      <c r="X398" s="67">
        <f>$AOV$634</f>
        <v>1274</v>
      </c>
      <c r="Y398" s="5" t="s">
        <v>12</v>
      </c>
      <c r="Z398" s="219" t="s">
        <v>1661</v>
      </c>
      <c r="AB398" s="67">
        <f>$HP$640</f>
        <v>1331.1</v>
      </c>
      <c r="AC398" s="5" t="s">
        <v>12</v>
      </c>
      <c r="AD398" s="63" t="s">
        <v>761</v>
      </c>
      <c r="AF398" s="67">
        <f>$FE$646</f>
        <v>1325.8000000000002</v>
      </c>
      <c r="AG398" s="5" t="s">
        <v>12</v>
      </c>
      <c r="AH398" s="219" t="s">
        <v>1652</v>
      </c>
      <c r="AJ398" s="67">
        <f>$ML$652</f>
        <v>1074.8</v>
      </c>
      <c r="AK398" s="5" t="s">
        <v>12</v>
      </c>
      <c r="AL398" s="28" t="s">
        <v>37</v>
      </c>
      <c r="AN398" s="67">
        <f>$DC$658</f>
        <v>967.89999999999986</v>
      </c>
      <c r="AO398" s="5" t="s">
        <v>12</v>
      </c>
      <c r="AP398" s="219" t="s">
        <v>1661</v>
      </c>
      <c r="AR398" s="67">
        <f>$HP$664</f>
        <v>581.40000000000009</v>
      </c>
      <c r="AS398" s="5" t="s">
        <v>12</v>
      </c>
      <c r="AT398" s="219" t="s">
        <v>1654</v>
      </c>
      <c r="AV398" s="67">
        <f>$PO$670</f>
        <v>586.90000000000009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9</v>
      </c>
      <c r="D399" s="67">
        <f>$LT$604</f>
        <v>7054.5</v>
      </c>
      <c r="E399" s="5" t="s">
        <v>14</v>
      </c>
      <c r="F399" s="63" t="s">
        <v>162</v>
      </c>
      <c r="H399" s="67">
        <f>$IQ$610</f>
        <v>3817.9999999999995</v>
      </c>
      <c r="I399" s="5" t="s">
        <v>14</v>
      </c>
      <c r="J399" s="63" t="s">
        <v>180</v>
      </c>
      <c r="L399" s="67">
        <f>$AOD$616</f>
        <v>3306.6</v>
      </c>
      <c r="M399" s="5" t="s">
        <v>14</v>
      </c>
      <c r="N399" s="63" t="s">
        <v>748</v>
      </c>
      <c r="P399" s="67">
        <f>$EV$622</f>
        <v>2840.2000000000003</v>
      </c>
      <c r="Q399" s="5" t="s">
        <v>14</v>
      </c>
      <c r="R399" s="63" t="s">
        <v>3379</v>
      </c>
      <c r="T399" s="67">
        <f>$AOV$628</f>
        <v>1825.75</v>
      </c>
      <c r="U399" s="5" t="s">
        <v>14</v>
      </c>
      <c r="V399" s="277" t="s">
        <v>11</v>
      </c>
      <c r="X399" s="67">
        <f>$CB$634</f>
        <v>1265.7</v>
      </c>
      <c r="Y399" s="5" t="s">
        <v>14</v>
      </c>
      <c r="Z399" s="219" t="s">
        <v>1658</v>
      </c>
      <c r="AB399" s="67">
        <f>$PF$640</f>
        <v>1310.1000000000001</v>
      </c>
      <c r="AC399" s="5" t="s">
        <v>14</v>
      </c>
      <c r="AD399" s="277" t="s">
        <v>2006</v>
      </c>
      <c r="AF399" s="67">
        <f>$VC$646</f>
        <v>1306.5</v>
      </c>
      <c r="AG399" s="5" t="s">
        <v>14</v>
      </c>
      <c r="AH399" s="63" t="s">
        <v>25</v>
      </c>
      <c r="AJ399" s="67">
        <f>$BJ$652</f>
        <v>1073.6000000000001</v>
      </c>
      <c r="AK399" s="5" t="s">
        <v>14</v>
      </c>
      <c r="AL399" s="277" t="s">
        <v>13</v>
      </c>
      <c r="AN399" s="67">
        <f>$NV$658</f>
        <v>962</v>
      </c>
      <c r="AO399" s="5" t="s">
        <v>14</v>
      </c>
      <c r="AP399" s="277" t="s">
        <v>143</v>
      </c>
      <c r="AR399" s="67">
        <f>$CT$664</f>
        <v>578.5</v>
      </c>
      <c r="AS399" s="5" t="s">
        <v>14</v>
      </c>
      <c r="AT399" s="277" t="s">
        <v>2014</v>
      </c>
      <c r="AV399" s="67">
        <f>$SR$670</f>
        <v>586.6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2007</v>
      </c>
      <c r="D400" s="67">
        <f>$VL$604</f>
        <v>7054.5</v>
      </c>
      <c r="E400" s="5" t="s">
        <v>16</v>
      </c>
      <c r="F400" s="63" t="s">
        <v>3392</v>
      </c>
      <c r="H400" s="67">
        <f>$ANL$610</f>
        <v>3797.4</v>
      </c>
      <c r="I400" s="5" t="s">
        <v>16</v>
      </c>
      <c r="J400" s="277" t="s">
        <v>31</v>
      </c>
      <c r="L400" s="67">
        <f>$Z$616</f>
        <v>3269.8</v>
      </c>
      <c r="M400" s="5" t="s">
        <v>16</v>
      </c>
      <c r="N400" s="277" t="s">
        <v>2007</v>
      </c>
      <c r="P400" s="67">
        <f>$VL$622</f>
        <v>2825.3</v>
      </c>
      <c r="Q400" s="5" t="s">
        <v>16</v>
      </c>
      <c r="R400" s="277" t="s">
        <v>778</v>
      </c>
      <c r="T400" s="67">
        <f>$AI$628</f>
        <v>1778.95</v>
      </c>
      <c r="U400" s="5" t="s">
        <v>16</v>
      </c>
      <c r="V400" s="277" t="s">
        <v>154</v>
      </c>
      <c r="X400" s="67">
        <f>$Q$634</f>
        <v>1232.5999999999999</v>
      </c>
      <c r="Y400" s="5" t="s">
        <v>16</v>
      </c>
      <c r="Z400" s="63" t="s">
        <v>756</v>
      </c>
      <c r="AB400" s="67">
        <f>$LB$640</f>
        <v>1293.5999999999999</v>
      </c>
      <c r="AC400" s="5" t="s">
        <v>16</v>
      </c>
      <c r="AD400" s="277" t="s">
        <v>154</v>
      </c>
      <c r="AF400" s="67">
        <f>$Q$646</f>
        <v>1305.9000000000001</v>
      </c>
      <c r="AG400" s="5" t="s">
        <v>16</v>
      </c>
      <c r="AH400" s="277" t="s">
        <v>782</v>
      </c>
      <c r="AJ400" s="67">
        <f>$CK$652</f>
        <v>1055.5999999999999</v>
      </c>
      <c r="AK400" s="5" t="s">
        <v>16</v>
      </c>
      <c r="AL400" s="63" t="s">
        <v>732</v>
      </c>
      <c r="AN400" s="67">
        <f>$HG$658</f>
        <v>956.80000000000007</v>
      </c>
      <c r="AO400" s="5" t="s">
        <v>16</v>
      </c>
      <c r="AP400" s="277" t="s">
        <v>799</v>
      </c>
      <c r="AR400" s="67">
        <f>$AR$664</f>
        <v>568.29999999999995</v>
      </c>
      <c r="AS400" s="5" t="s">
        <v>16</v>
      </c>
      <c r="AT400" s="28" t="s">
        <v>155</v>
      </c>
      <c r="AV400" s="67">
        <f>$BS$670</f>
        <v>580.20000000000005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154</v>
      </c>
      <c r="D401" s="67">
        <f>$Q$604</f>
        <v>7054.5</v>
      </c>
      <c r="E401" s="5" t="s">
        <v>18</v>
      </c>
      <c r="F401" s="63" t="s">
        <v>3368</v>
      </c>
      <c r="H401" s="67">
        <f>$AKR$610</f>
        <v>3638</v>
      </c>
      <c r="I401" s="5" t="s">
        <v>18</v>
      </c>
      <c r="J401" s="63" t="s">
        <v>3372</v>
      </c>
      <c r="L401" s="67">
        <f>$AMB$616</f>
        <v>3236.4</v>
      </c>
      <c r="M401" s="5" t="s">
        <v>18</v>
      </c>
      <c r="N401" s="63" t="s">
        <v>3378</v>
      </c>
      <c r="P401" s="67">
        <f>$AOM$622</f>
        <v>2818.9</v>
      </c>
      <c r="Q401" s="5" t="s">
        <v>18</v>
      </c>
      <c r="R401" s="277" t="s">
        <v>143</v>
      </c>
      <c r="T401" s="67">
        <f>$CT$628</f>
        <v>1777.4</v>
      </c>
      <c r="U401" s="5" t="s">
        <v>18</v>
      </c>
      <c r="V401" s="277" t="s">
        <v>4490</v>
      </c>
      <c r="X401" s="67">
        <f>$XW$634</f>
        <v>1222.5000000000002</v>
      </c>
      <c r="Y401" s="5" t="s">
        <v>18</v>
      </c>
      <c r="Z401" s="219" t="s">
        <v>1655</v>
      </c>
      <c r="AB401" s="67">
        <f>$QP$640</f>
        <v>1283.5999999999999</v>
      </c>
      <c r="AC401" s="5" t="s">
        <v>18</v>
      </c>
      <c r="AD401" s="63" t="s">
        <v>789</v>
      </c>
      <c r="AF401" s="67">
        <f>$IZ$646</f>
        <v>1275</v>
      </c>
      <c r="AG401" s="5" t="s">
        <v>18</v>
      </c>
      <c r="AH401" s="277" t="s">
        <v>2002</v>
      </c>
      <c r="AJ401" s="67">
        <f>$SI$652</f>
        <v>990.8</v>
      </c>
      <c r="AK401" s="5" t="s">
        <v>18</v>
      </c>
      <c r="AL401" s="219" t="s">
        <v>1659</v>
      </c>
      <c r="AN401" s="67">
        <f>$ND$658</f>
        <v>944.09999999999991</v>
      </c>
      <c r="AO401" s="5" t="s">
        <v>18</v>
      </c>
      <c r="AP401" s="63" t="s">
        <v>761</v>
      </c>
      <c r="AR401" s="67">
        <f>$FE$664</f>
        <v>540.19999999999993</v>
      </c>
      <c r="AS401" s="5" t="s">
        <v>18</v>
      </c>
      <c r="AT401" s="63" t="s">
        <v>761</v>
      </c>
      <c r="AV401" s="67">
        <f>$FE$670</f>
        <v>562.09999999999991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7" t="s">
        <v>143</v>
      </c>
      <c r="D402" s="67">
        <f>$CT$604</f>
        <v>7054.5</v>
      </c>
      <c r="E402" s="5" t="s">
        <v>20</v>
      </c>
      <c r="F402" s="219" t="s">
        <v>1656</v>
      </c>
      <c r="H402" s="67">
        <f>$RH$610</f>
        <v>3631.4</v>
      </c>
      <c r="I402" s="5" t="s">
        <v>20</v>
      </c>
      <c r="J402" s="63" t="s">
        <v>3367</v>
      </c>
      <c r="L402" s="67">
        <f>$AKI$616</f>
        <v>3210.4</v>
      </c>
      <c r="M402" s="5" t="s">
        <v>20</v>
      </c>
      <c r="N402" s="277" t="s">
        <v>2004</v>
      </c>
      <c r="P402" s="67">
        <f>$RZ$622</f>
        <v>2804.8</v>
      </c>
      <c r="Q402" s="5" t="s">
        <v>20</v>
      </c>
      <c r="R402" s="277" t="s">
        <v>17</v>
      </c>
      <c r="T402" s="67">
        <f>$DL$628</f>
        <v>1769.75</v>
      </c>
      <c r="U402" s="5" t="s">
        <v>20</v>
      </c>
      <c r="V402" s="63" t="s">
        <v>781</v>
      </c>
      <c r="X402" s="67">
        <f>$QG$634</f>
        <v>1214.8</v>
      </c>
      <c r="Y402" s="5" t="s">
        <v>20</v>
      </c>
      <c r="Z402" s="63" t="s">
        <v>3387</v>
      </c>
      <c r="AB402" s="67">
        <f>$APE$640</f>
        <v>1262.7000000000003</v>
      </c>
      <c r="AC402" s="5" t="s">
        <v>20</v>
      </c>
      <c r="AD402" s="277" t="s">
        <v>11</v>
      </c>
      <c r="AF402" s="67">
        <f>$CB$646</f>
        <v>1274.5</v>
      </c>
      <c r="AG402" s="5" t="s">
        <v>20</v>
      </c>
      <c r="AH402" s="277" t="s">
        <v>2023</v>
      </c>
      <c r="AJ402" s="67">
        <f>$ZG$652</f>
        <v>976.19999999999993</v>
      </c>
      <c r="AK402" s="5" t="s">
        <v>20</v>
      </c>
      <c r="AL402" s="219" t="s">
        <v>1661</v>
      </c>
      <c r="AN402" s="67">
        <f>$HP$658</f>
        <v>902.9</v>
      </c>
      <c r="AO402" s="5" t="s">
        <v>20</v>
      </c>
      <c r="AP402" s="219" t="s">
        <v>1654</v>
      </c>
      <c r="AR402" s="67">
        <f>$PO$664</f>
        <v>539.6</v>
      </c>
      <c r="AS402" s="5" t="s">
        <v>20</v>
      </c>
      <c r="AT402" s="219" t="s">
        <v>1655</v>
      </c>
      <c r="AV402" s="67">
        <f>$QP$670</f>
        <v>543.9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19" t="s">
        <v>1661</v>
      </c>
      <c r="D403" s="67">
        <f>$HP$604</f>
        <v>7054.5</v>
      </c>
      <c r="E403" s="5" t="s">
        <v>22</v>
      </c>
      <c r="F403" s="277" t="s">
        <v>3358</v>
      </c>
      <c r="H403" s="67">
        <f>$AHF$610</f>
        <v>3627.7999999999997</v>
      </c>
      <c r="I403" s="5" t="s">
        <v>22</v>
      </c>
      <c r="J403" s="63" t="s">
        <v>162</v>
      </c>
      <c r="L403" s="67">
        <f>$IQ$616</f>
        <v>3201.1000000000004</v>
      </c>
      <c r="M403" s="5" t="s">
        <v>22</v>
      </c>
      <c r="N403" s="219" t="s">
        <v>1661</v>
      </c>
      <c r="P403" s="67">
        <f>$HP$622</f>
        <v>2787.2</v>
      </c>
      <c r="Q403" s="5" t="s">
        <v>22</v>
      </c>
      <c r="R403" s="63" t="s">
        <v>3360</v>
      </c>
      <c r="T403" s="67">
        <f>$AHX$628</f>
        <v>1767.1000000000001</v>
      </c>
      <c r="U403" s="5" t="s">
        <v>22</v>
      </c>
      <c r="V403" s="63" t="s">
        <v>3391</v>
      </c>
      <c r="X403" s="67">
        <f>$AQF$634</f>
        <v>1210.4000000000001</v>
      </c>
      <c r="Y403" s="5" t="s">
        <v>22</v>
      </c>
      <c r="Z403" s="63" t="s">
        <v>180</v>
      </c>
      <c r="AB403" s="67">
        <f>$AOD$640</f>
        <v>1258</v>
      </c>
      <c r="AC403" s="5" t="s">
        <v>22</v>
      </c>
      <c r="AD403" s="277" t="s">
        <v>778</v>
      </c>
      <c r="AF403" s="67">
        <f>$AI$646</f>
        <v>1267.1000000000001</v>
      </c>
      <c r="AG403" s="5" t="s">
        <v>22</v>
      </c>
      <c r="AH403" s="63" t="s">
        <v>745</v>
      </c>
      <c r="AJ403" s="67">
        <f>$FW$652</f>
        <v>965.2</v>
      </c>
      <c r="AK403" s="5" t="s">
        <v>22</v>
      </c>
      <c r="AL403" s="63" t="s">
        <v>25</v>
      </c>
      <c r="AN403" s="67">
        <f>$BJ$658</f>
        <v>900.40000000000009</v>
      </c>
      <c r="AO403" s="5" t="s">
        <v>22</v>
      </c>
      <c r="AP403" s="63" t="s">
        <v>21</v>
      </c>
      <c r="AR403" s="67">
        <f>$H$664</f>
        <v>515.79999999999995</v>
      </c>
      <c r="AS403" s="5" t="s">
        <v>22</v>
      </c>
      <c r="AT403" s="277" t="s">
        <v>17</v>
      </c>
      <c r="AV403" s="67">
        <f>$DL$670</f>
        <v>512.5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17</v>
      </c>
      <c r="D404" s="67">
        <f>$DL$604</f>
        <v>7043.5</v>
      </c>
      <c r="E404" s="5" t="s">
        <v>24</v>
      </c>
      <c r="F404" s="277" t="s">
        <v>2004</v>
      </c>
      <c r="H404" s="67">
        <f>$RZ$610</f>
        <v>3573.6000000000004</v>
      </c>
      <c r="I404" s="5" t="s">
        <v>24</v>
      </c>
      <c r="J404" s="63" t="s">
        <v>737</v>
      </c>
      <c r="L404" s="67">
        <f>$JI$616</f>
        <v>3198</v>
      </c>
      <c r="M404" s="5" t="s">
        <v>24</v>
      </c>
      <c r="N404" s="63" t="s">
        <v>777</v>
      </c>
      <c r="P404" s="67">
        <f>$GX$622</f>
        <v>2722.7999999999997</v>
      </c>
      <c r="Q404" s="5" t="s">
        <v>24</v>
      </c>
      <c r="R404" s="63" t="s">
        <v>3367</v>
      </c>
      <c r="T404" s="67">
        <f>$AKI$628</f>
        <v>1750.65</v>
      </c>
      <c r="U404" s="5" t="s">
        <v>24</v>
      </c>
      <c r="V404" s="63" t="s">
        <v>21</v>
      </c>
      <c r="X404" s="67">
        <f>$H$634</f>
        <v>1207.5</v>
      </c>
      <c r="Y404" s="5" t="s">
        <v>24</v>
      </c>
      <c r="Z404" s="277" t="s">
        <v>9</v>
      </c>
      <c r="AB404" s="67">
        <f>$LT$640</f>
        <v>1245.0999999999999</v>
      </c>
      <c r="AC404" s="5" t="s">
        <v>24</v>
      </c>
      <c r="AD404" s="63" t="s">
        <v>3379</v>
      </c>
      <c r="AF404" s="67">
        <f>$AOV$646</f>
        <v>1215.4000000000001</v>
      </c>
      <c r="AG404" s="5" t="s">
        <v>24</v>
      </c>
      <c r="AH404" s="28" t="s">
        <v>37</v>
      </c>
      <c r="AJ404" s="67">
        <f>$DC$652</f>
        <v>963.1</v>
      </c>
      <c r="AK404" s="5" t="s">
        <v>24</v>
      </c>
      <c r="AL404" s="63" t="s">
        <v>3387</v>
      </c>
      <c r="AN404" s="67">
        <f>$APE$658</f>
        <v>879.8</v>
      </c>
      <c r="AO404" s="5" t="s">
        <v>24</v>
      </c>
      <c r="AP404" s="219" t="s">
        <v>1658</v>
      </c>
      <c r="AR404" s="67">
        <f>$PF$664</f>
        <v>505.39999999999992</v>
      </c>
      <c r="AS404" s="5" t="s">
        <v>24</v>
      </c>
      <c r="AT404" s="277" t="s">
        <v>778</v>
      </c>
      <c r="AV404" s="67">
        <f>$AI$670</f>
        <v>480.9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142</v>
      </c>
      <c r="D405" s="67">
        <f>$DU$604</f>
        <v>7036.4</v>
      </c>
      <c r="E405" s="5" t="s">
        <v>26</v>
      </c>
      <c r="F405" s="219" t="s">
        <v>1651</v>
      </c>
      <c r="H405" s="67">
        <f>$ON$610</f>
        <v>3557.8999999999996</v>
      </c>
      <c r="I405" s="5" t="s">
        <v>26</v>
      </c>
      <c r="J405" s="277" t="s">
        <v>11</v>
      </c>
      <c r="L405" s="67">
        <f>$CB$616</f>
        <v>3188.1</v>
      </c>
      <c r="M405" s="5" t="s">
        <v>26</v>
      </c>
      <c r="N405" s="277" t="s">
        <v>2020</v>
      </c>
      <c r="P405" s="67">
        <f>$AAQ$622</f>
        <v>2682.1000000000004</v>
      </c>
      <c r="Q405" s="5" t="s">
        <v>26</v>
      </c>
      <c r="R405" s="63" t="s">
        <v>3378</v>
      </c>
      <c r="T405" s="67">
        <f>$AOM$628</f>
        <v>1745.3999999999996</v>
      </c>
      <c r="U405" s="5" t="s">
        <v>26</v>
      </c>
      <c r="V405" s="63" t="s">
        <v>795</v>
      </c>
      <c r="X405" s="67">
        <f>$KJ$634</f>
        <v>1205.1000000000001</v>
      </c>
      <c r="Y405" s="5" t="s">
        <v>26</v>
      </c>
      <c r="Z405" s="277" t="s">
        <v>2021</v>
      </c>
      <c r="AB405" s="67">
        <f>$ZP$640</f>
        <v>1244.6000000000001</v>
      </c>
      <c r="AC405" s="5" t="s">
        <v>26</v>
      </c>
      <c r="AD405" s="277" t="s">
        <v>782</v>
      </c>
      <c r="AF405" s="67">
        <f>$CK$646</f>
        <v>1188.3</v>
      </c>
      <c r="AG405" s="5" t="s">
        <v>26</v>
      </c>
      <c r="AH405" s="63" t="s">
        <v>162</v>
      </c>
      <c r="AJ405" s="67">
        <f>$IQ$652</f>
        <v>943.59999999999991</v>
      </c>
      <c r="AK405" s="5" t="s">
        <v>26</v>
      </c>
      <c r="AL405" s="63" t="s">
        <v>747</v>
      </c>
      <c r="AN405" s="67">
        <f>$GO$658</f>
        <v>860.10000000000014</v>
      </c>
      <c r="AO405" s="5" t="s">
        <v>26</v>
      </c>
      <c r="AP405" s="63" t="s">
        <v>777</v>
      </c>
      <c r="AR405" s="67">
        <f>$GX$664</f>
        <v>505.2</v>
      </c>
      <c r="AS405" s="5" t="s">
        <v>26</v>
      </c>
      <c r="AT405" s="219" t="s">
        <v>1646</v>
      </c>
      <c r="AV405" s="67">
        <f>$FN$670</f>
        <v>478.6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1654</v>
      </c>
      <c r="D406" s="67">
        <f>$PO$604</f>
        <v>7027.9</v>
      </c>
      <c r="E406" s="5" t="s">
        <v>28</v>
      </c>
      <c r="F406" s="219" t="s">
        <v>1659</v>
      </c>
      <c r="H406" s="67">
        <f>$ND$610</f>
        <v>3553.8</v>
      </c>
      <c r="I406" s="5" t="s">
        <v>28</v>
      </c>
      <c r="J406" s="63" t="s">
        <v>770</v>
      </c>
      <c r="L406" s="67">
        <f>$MU$616</f>
        <v>3170.1</v>
      </c>
      <c r="M406" s="5" t="s">
        <v>28</v>
      </c>
      <c r="N406" s="63" t="s">
        <v>3360</v>
      </c>
      <c r="P406" s="67">
        <f>$AHX$622</f>
        <v>2681.8999999999996</v>
      </c>
      <c r="Q406" s="5" t="s">
        <v>28</v>
      </c>
      <c r="R406" s="63" t="s">
        <v>25</v>
      </c>
      <c r="T406" s="67">
        <f>$BJ$628</f>
        <v>1736.9</v>
      </c>
      <c r="U406" s="5" t="s">
        <v>28</v>
      </c>
      <c r="V406" s="63" t="s">
        <v>747</v>
      </c>
      <c r="X406" s="67">
        <f>$GO$634</f>
        <v>1193.3</v>
      </c>
      <c r="Y406" s="5" t="s">
        <v>28</v>
      </c>
      <c r="Z406" s="277" t="s">
        <v>2019</v>
      </c>
      <c r="AB406" s="67">
        <f>$YF$640</f>
        <v>1228.2999999999997</v>
      </c>
      <c r="AC406" s="5" t="s">
        <v>28</v>
      </c>
      <c r="AD406" s="277" t="s">
        <v>31</v>
      </c>
      <c r="AF406" s="67">
        <f>$Z$646</f>
        <v>1171.5</v>
      </c>
      <c r="AG406" s="5" t="s">
        <v>28</v>
      </c>
      <c r="AH406" s="63" t="s">
        <v>3375</v>
      </c>
      <c r="AJ406" s="67">
        <f>$ANC$652</f>
        <v>931</v>
      </c>
      <c r="AK406" s="5" t="s">
        <v>28</v>
      </c>
      <c r="AL406" s="63" t="s">
        <v>737</v>
      </c>
      <c r="AN406" s="67">
        <f>$JI$658</f>
        <v>857.4</v>
      </c>
      <c r="AO406" s="5" t="s">
        <v>28</v>
      </c>
      <c r="AP406" s="277" t="s">
        <v>782</v>
      </c>
      <c r="AR406" s="67">
        <f>$CK$664</f>
        <v>500.29999999999995</v>
      </c>
      <c r="AS406" s="5" t="s">
        <v>28</v>
      </c>
      <c r="AT406" s="277" t="s">
        <v>2021</v>
      </c>
      <c r="AV406" s="67">
        <f>$ZP$670</f>
        <v>478.2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2021</v>
      </c>
      <c r="D407" s="67">
        <f>$ZP$604</f>
        <v>7027</v>
      </c>
      <c r="E407" s="5" t="s">
        <v>30</v>
      </c>
      <c r="F407" s="63" t="s">
        <v>25</v>
      </c>
      <c r="H407" s="67">
        <f>$BJ$610</f>
        <v>3538.1</v>
      </c>
      <c r="I407" s="5" t="s">
        <v>30</v>
      </c>
      <c r="J407" s="63" t="s">
        <v>3374</v>
      </c>
      <c r="L407" s="67">
        <f>$AMT$616</f>
        <v>3165.8</v>
      </c>
      <c r="M407" s="5" t="s">
        <v>30</v>
      </c>
      <c r="N407" s="277" t="s">
        <v>9</v>
      </c>
      <c r="P407" s="67">
        <f>$LT$622</f>
        <v>2664.7000000000003</v>
      </c>
      <c r="Q407" s="5" t="s">
        <v>30</v>
      </c>
      <c r="R407" s="63" t="s">
        <v>33</v>
      </c>
      <c r="T407" s="67">
        <f>$BA$628</f>
        <v>1734.7</v>
      </c>
      <c r="U407" s="5" t="s">
        <v>30</v>
      </c>
      <c r="V407" s="63" t="s">
        <v>777</v>
      </c>
      <c r="X407" s="67">
        <f>$GX$634</f>
        <v>1168.8999999999999</v>
      </c>
      <c r="Y407" s="5" t="s">
        <v>30</v>
      </c>
      <c r="Z407" s="63" t="s">
        <v>3378</v>
      </c>
      <c r="AB407" s="67">
        <f>$AOM$640</f>
        <v>1222.6000000000001</v>
      </c>
      <c r="AC407" s="5" t="s">
        <v>30</v>
      </c>
      <c r="AD407" s="277" t="s">
        <v>17</v>
      </c>
      <c r="AF407" s="67">
        <f>$DL$646</f>
        <v>1162.0999999999999</v>
      </c>
      <c r="AG407" s="5" t="s">
        <v>30</v>
      </c>
      <c r="AH407" s="277" t="s">
        <v>2014</v>
      </c>
      <c r="AJ407" s="67">
        <f>$SR$652</f>
        <v>908.1</v>
      </c>
      <c r="AK407" s="5" t="s">
        <v>30</v>
      </c>
      <c r="AL407" s="63" t="s">
        <v>21</v>
      </c>
      <c r="AN407" s="67">
        <f>$H$658</f>
        <v>855.3</v>
      </c>
      <c r="AO407" s="5" t="s">
        <v>30</v>
      </c>
      <c r="AP407" s="63" t="s">
        <v>745</v>
      </c>
      <c r="AR407" s="67">
        <f>$FW$664</f>
        <v>493.4</v>
      </c>
      <c r="AS407" s="5" t="s">
        <v>30</v>
      </c>
      <c r="AT407" s="277" t="s">
        <v>4490</v>
      </c>
      <c r="AV407" s="67">
        <f>$XW$670</f>
        <v>466.40000000000003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3390</v>
      </c>
      <c r="D408" s="67">
        <f>$APW$604</f>
        <v>7019.2999999999993</v>
      </c>
      <c r="E408" s="5" t="s">
        <v>32</v>
      </c>
      <c r="F408" s="63" t="s">
        <v>3365</v>
      </c>
      <c r="H408" s="67">
        <f>$AJQ$610</f>
        <v>3537.1000000000004</v>
      </c>
      <c r="I408" s="5" t="s">
        <v>32</v>
      </c>
      <c r="J408" s="63" t="s">
        <v>3388</v>
      </c>
      <c r="L408" s="67">
        <f>$APN$616</f>
        <v>3163.2000000000003</v>
      </c>
      <c r="M408" s="5" t="s">
        <v>32</v>
      </c>
      <c r="N408" s="63" t="s">
        <v>3370</v>
      </c>
      <c r="P408" s="67">
        <f>$ALJ$622</f>
        <v>2651.7</v>
      </c>
      <c r="Q408" s="5" t="s">
        <v>32</v>
      </c>
      <c r="R408" s="277" t="s">
        <v>11</v>
      </c>
      <c r="T408" s="67">
        <f>$CB$628</f>
        <v>1731.95</v>
      </c>
      <c r="U408" s="5" t="s">
        <v>32</v>
      </c>
      <c r="V408" s="63" t="s">
        <v>3390</v>
      </c>
      <c r="X408" s="67">
        <f>$APW$634</f>
        <v>1166.0999999999999</v>
      </c>
      <c r="Y408" s="5" t="s">
        <v>32</v>
      </c>
      <c r="Z408" s="63" t="s">
        <v>3365</v>
      </c>
      <c r="AB408" s="67">
        <f>$AJQ$640</f>
        <v>1215.9000000000001</v>
      </c>
      <c r="AC408" s="5" t="s">
        <v>32</v>
      </c>
      <c r="AD408" s="63" t="s">
        <v>25</v>
      </c>
      <c r="AF408" s="67">
        <f>$BJ$646</f>
        <v>1156.2</v>
      </c>
      <c r="AG408" s="5" t="s">
        <v>32</v>
      </c>
      <c r="AH408" s="63" t="s">
        <v>3391</v>
      </c>
      <c r="AJ408" s="67">
        <f>$AQF$652</f>
        <v>887.9</v>
      </c>
      <c r="AK408" s="5" t="s">
        <v>32</v>
      </c>
      <c r="AL408" s="63" t="s">
        <v>3392</v>
      </c>
      <c r="AN408" s="67">
        <f>$ANL$658</f>
        <v>853.7</v>
      </c>
      <c r="AO408" s="5" t="s">
        <v>32</v>
      </c>
      <c r="AP408" s="277" t="s">
        <v>11</v>
      </c>
      <c r="AR408" s="67">
        <f>$CB$664</f>
        <v>492</v>
      </c>
      <c r="AS408" s="5" t="s">
        <v>32</v>
      </c>
      <c r="AT408" s="63" t="s">
        <v>3375</v>
      </c>
      <c r="AV408" s="67">
        <f>$ANC$670</f>
        <v>442.4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19" t="s">
        <v>1646</v>
      </c>
      <c r="D409" s="67">
        <f>$FN$604</f>
        <v>7016.2999999999993</v>
      </c>
      <c r="E409" s="5" t="s">
        <v>34</v>
      </c>
      <c r="F409" s="63" t="s">
        <v>748</v>
      </c>
      <c r="H409" s="67">
        <f>$EV$610</f>
        <v>3534.7</v>
      </c>
      <c r="I409" s="5" t="s">
        <v>34</v>
      </c>
      <c r="J409" s="277" t="s">
        <v>2007</v>
      </c>
      <c r="L409" s="67">
        <f>$VL$616</f>
        <v>3130.6</v>
      </c>
      <c r="M409" s="5" t="s">
        <v>34</v>
      </c>
      <c r="N409" s="277" t="s">
        <v>2014</v>
      </c>
      <c r="P409" s="67">
        <f>$SR$622</f>
        <v>2648.3</v>
      </c>
      <c r="Q409" s="5" t="s">
        <v>34</v>
      </c>
      <c r="R409" s="63" t="s">
        <v>732</v>
      </c>
      <c r="T409" s="67">
        <f>$HG$628</f>
        <v>1690.3999999999999</v>
      </c>
      <c r="U409" s="5" t="s">
        <v>34</v>
      </c>
      <c r="V409" s="63" t="s">
        <v>3362</v>
      </c>
      <c r="X409" s="67">
        <f>$AIP$634</f>
        <v>1140.5</v>
      </c>
      <c r="Y409" s="5" t="s">
        <v>34</v>
      </c>
      <c r="Z409" s="63" t="s">
        <v>3360</v>
      </c>
      <c r="AB409" s="67">
        <f>$AHX$640</f>
        <v>1189</v>
      </c>
      <c r="AC409" s="5" t="s">
        <v>34</v>
      </c>
      <c r="AD409" s="63" t="s">
        <v>21</v>
      </c>
      <c r="AF409" s="67">
        <f>$H$646</f>
        <v>1147</v>
      </c>
      <c r="AG409" s="5" t="s">
        <v>34</v>
      </c>
      <c r="AH409" s="277" t="s">
        <v>2004</v>
      </c>
      <c r="AJ409" s="67">
        <f>$RZ$652</f>
        <v>874.90000000000009</v>
      </c>
      <c r="AK409" s="5" t="s">
        <v>34</v>
      </c>
      <c r="AL409" s="277" t="s">
        <v>778</v>
      </c>
      <c r="AN409" s="67">
        <f>$AI$658</f>
        <v>828.40000000000009</v>
      </c>
      <c r="AO409" s="5" t="s">
        <v>34</v>
      </c>
      <c r="AP409" s="63" t="s">
        <v>141</v>
      </c>
      <c r="AR409" s="67">
        <f>$GF$664</f>
        <v>482.4</v>
      </c>
      <c r="AS409" s="5" t="s">
        <v>34</v>
      </c>
      <c r="AT409" s="63" t="s">
        <v>763</v>
      </c>
      <c r="AV409" s="67">
        <f>$JR$670</f>
        <v>438.40000000000003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2022</v>
      </c>
      <c r="D410" s="67">
        <f>$ACA$604</f>
        <v>7016.2999999999993</v>
      </c>
      <c r="E410" s="5" t="s">
        <v>36</v>
      </c>
      <c r="F410" s="28" t="s">
        <v>155</v>
      </c>
      <c r="H410" s="67">
        <f>$BS$610</f>
        <v>3516.8</v>
      </c>
      <c r="I410" s="5" t="s">
        <v>36</v>
      </c>
      <c r="J410" s="63" t="s">
        <v>3390</v>
      </c>
      <c r="L410" s="67">
        <f>$APW$616</f>
        <v>3113.6000000000004</v>
      </c>
      <c r="M410" s="5" t="s">
        <v>36</v>
      </c>
      <c r="N410" s="28" t="s">
        <v>155</v>
      </c>
      <c r="P410" s="67">
        <f>$BS$622</f>
        <v>2572.5</v>
      </c>
      <c r="Q410" s="5" t="s">
        <v>36</v>
      </c>
      <c r="R410" s="277" t="s">
        <v>2014</v>
      </c>
      <c r="T410" s="67">
        <f>$SR$628</f>
        <v>1690.1</v>
      </c>
      <c r="U410" s="5" t="s">
        <v>36</v>
      </c>
      <c r="V410" s="63" t="s">
        <v>761</v>
      </c>
      <c r="X410" s="67">
        <f>$FE$634</f>
        <v>1137.3</v>
      </c>
      <c r="Y410" s="5" t="s">
        <v>36</v>
      </c>
      <c r="Z410" s="219" t="s">
        <v>1651</v>
      </c>
      <c r="AB410" s="67">
        <f>$ON$640</f>
        <v>1151.7</v>
      </c>
      <c r="AC410" s="5" t="s">
        <v>36</v>
      </c>
      <c r="AD410" s="219" t="s">
        <v>1661</v>
      </c>
      <c r="AF410" s="67">
        <f>$HP$646</f>
        <v>1142.3</v>
      </c>
      <c r="AG410" s="5" t="s">
        <v>36</v>
      </c>
      <c r="AH410" s="277" t="s">
        <v>778</v>
      </c>
      <c r="AJ410" s="67">
        <f>$AI$652</f>
        <v>866.7</v>
      </c>
      <c r="AK410" s="5" t="s">
        <v>36</v>
      </c>
      <c r="AL410" s="277" t="s">
        <v>2153</v>
      </c>
      <c r="AN410" s="67">
        <f>$XN$658</f>
        <v>809.8</v>
      </c>
      <c r="AO410" s="5" t="s">
        <v>36</v>
      </c>
      <c r="AP410" s="277" t="s">
        <v>4490</v>
      </c>
      <c r="AR410" s="67">
        <f>$XW$664</f>
        <v>480.2</v>
      </c>
      <c r="AS410" s="5" t="s">
        <v>36</v>
      </c>
      <c r="AT410" s="63" t="s">
        <v>754</v>
      </c>
      <c r="AV410" s="67">
        <f>$OW$670</f>
        <v>433.50000000000006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77" t="s">
        <v>31</v>
      </c>
      <c r="D411" s="67">
        <f>$Z$604</f>
        <v>7016.2999999999993</v>
      </c>
      <c r="E411" s="5" t="s">
        <v>38</v>
      </c>
      <c r="F411" s="277" t="s">
        <v>2002</v>
      </c>
      <c r="H411" s="67">
        <f>$SI$610</f>
        <v>3503.8</v>
      </c>
      <c r="I411" s="5" t="s">
        <v>38</v>
      </c>
      <c r="J411" s="28" t="s">
        <v>37</v>
      </c>
      <c r="L411" s="67">
        <f>$DC$616</f>
        <v>3078.5</v>
      </c>
      <c r="M411" s="5" t="s">
        <v>38</v>
      </c>
      <c r="N411" s="277" t="s">
        <v>143</v>
      </c>
      <c r="P411" s="67">
        <f>$CT$622</f>
        <v>2539.2000000000003</v>
      </c>
      <c r="Q411" s="5" t="s">
        <v>38</v>
      </c>
      <c r="R411" s="219" t="s">
        <v>1653</v>
      </c>
      <c r="T411" s="67">
        <f>$QY$628</f>
        <v>1687.15</v>
      </c>
      <c r="U411" s="5" t="s">
        <v>38</v>
      </c>
      <c r="V411" s="63" t="s">
        <v>3375</v>
      </c>
      <c r="X411" s="67">
        <f>$ANC$634</f>
        <v>1130</v>
      </c>
      <c r="Y411" s="5" t="s">
        <v>38</v>
      </c>
      <c r="Z411" s="63" t="s">
        <v>762</v>
      </c>
      <c r="AB411" s="67">
        <f>$NM$640</f>
        <v>1132.7</v>
      </c>
      <c r="AC411" s="5" t="s">
        <v>38</v>
      </c>
      <c r="AD411" s="28" t="s">
        <v>155</v>
      </c>
      <c r="AF411" s="67">
        <f>$BS$646</f>
        <v>1090</v>
      </c>
      <c r="AG411" s="5" t="s">
        <v>38</v>
      </c>
      <c r="AH411" s="277" t="s">
        <v>11</v>
      </c>
      <c r="AJ411" s="67">
        <f>$CB$652</f>
        <v>863.9</v>
      </c>
      <c r="AK411" s="5" t="s">
        <v>38</v>
      </c>
      <c r="AL411" s="63" t="s">
        <v>3376</v>
      </c>
      <c r="AN411" s="67">
        <f>$ANU$658</f>
        <v>735.40000000000009</v>
      </c>
      <c r="AO411" s="5" t="s">
        <v>38</v>
      </c>
      <c r="AP411" s="277" t="s">
        <v>778</v>
      </c>
      <c r="AR411" s="67">
        <f>$AI$664</f>
        <v>468.7</v>
      </c>
      <c r="AS411" s="5" t="s">
        <v>38</v>
      </c>
      <c r="AT411" s="63" t="s">
        <v>3365</v>
      </c>
      <c r="AV411" s="67">
        <f>$AJQ$670</f>
        <v>410.9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</v>
      </c>
      <c r="D412" s="67">
        <f>$BA$604</f>
        <v>7016.2999999999993</v>
      </c>
      <c r="E412" s="5" t="s">
        <v>145</v>
      </c>
      <c r="F412" s="63" t="s">
        <v>3367</v>
      </c>
      <c r="H412" s="67">
        <f>$AKI$610</f>
        <v>3487.6999999999994</v>
      </c>
      <c r="I412" s="5" t="s">
        <v>145</v>
      </c>
      <c r="J412" s="277" t="s">
        <v>2021</v>
      </c>
      <c r="L412" s="67">
        <f>$ZP$616</f>
        <v>3075.2</v>
      </c>
      <c r="M412" s="5" t="s">
        <v>145</v>
      </c>
      <c r="N412" s="28" t="s">
        <v>37</v>
      </c>
      <c r="P412" s="67">
        <f>$DC$622</f>
        <v>2519.6</v>
      </c>
      <c r="Q412" s="5" t="s">
        <v>145</v>
      </c>
      <c r="R412" s="28" t="s">
        <v>37</v>
      </c>
      <c r="T412" s="67">
        <f>$DC$628</f>
        <v>1680</v>
      </c>
      <c r="U412" s="5" t="s">
        <v>145</v>
      </c>
      <c r="V412" s="277" t="s">
        <v>778</v>
      </c>
      <c r="X412" s="67">
        <f>$AI$634</f>
        <v>1126.5</v>
      </c>
      <c r="Y412" s="5" t="s">
        <v>145</v>
      </c>
      <c r="Z412" s="63" t="s">
        <v>770</v>
      </c>
      <c r="AB412" s="67">
        <f>$MU$640</f>
        <v>1119.5999999999999</v>
      </c>
      <c r="AC412" s="5" t="s">
        <v>145</v>
      </c>
      <c r="AD412" s="277" t="s">
        <v>9</v>
      </c>
      <c r="AF412" s="67">
        <f>$LT$646</f>
        <v>1082</v>
      </c>
      <c r="AG412" s="5" t="s">
        <v>145</v>
      </c>
      <c r="AH412" s="63" t="s">
        <v>3372</v>
      </c>
      <c r="AJ412" s="67">
        <f>$AMB$652</f>
        <v>849.5</v>
      </c>
      <c r="AK412" s="5" t="s">
        <v>145</v>
      </c>
      <c r="AL412" s="219" t="s">
        <v>1651</v>
      </c>
      <c r="AN412" s="67">
        <f>$ON$658</f>
        <v>732.90000000000009</v>
      </c>
      <c r="AO412" s="5" t="s">
        <v>145</v>
      </c>
      <c r="AP412" s="277" t="s">
        <v>2046</v>
      </c>
      <c r="AR412" s="67">
        <f>$AAH$664</f>
        <v>465.99999999999994</v>
      </c>
      <c r="AS412" s="5" t="s">
        <v>145</v>
      </c>
      <c r="AT412" s="63" t="s">
        <v>777</v>
      </c>
      <c r="AV412" s="67">
        <f>$GX$670</f>
        <v>409.2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733</v>
      </c>
      <c r="D413" s="67">
        <f>$LK$604</f>
        <v>7006.4</v>
      </c>
      <c r="E413" s="5" t="s">
        <v>146</v>
      </c>
      <c r="F413" s="277" t="s">
        <v>782</v>
      </c>
      <c r="H413" s="67">
        <f>$CK$610</f>
        <v>3483.6000000000004</v>
      </c>
      <c r="I413" s="5" t="s">
        <v>146</v>
      </c>
      <c r="J413" s="277" t="s">
        <v>27</v>
      </c>
      <c r="L413" s="67">
        <f>$MC$616</f>
        <v>3051.8999999999996</v>
      </c>
      <c r="M413" s="5" t="s">
        <v>146</v>
      </c>
      <c r="N413" s="63" t="s">
        <v>25</v>
      </c>
      <c r="P413" s="67">
        <f>$BJ$622</f>
        <v>2504.4</v>
      </c>
      <c r="Q413" s="5" t="s">
        <v>146</v>
      </c>
      <c r="R413" s="63" t="s">
        <v>745</v>
      </c>
      <c r="T413" s="67">
        <f>$FW$628</f>
        <v>1671.8</v>
      </c>
      <c r="U413" s="5" t="s">
        <v>146</v>
      </c>
      <c r="V413" s="277" t="s">
        <v>2004</v>
      </c>
      <c r="X413" s="67">
        <f>$RZ$634</f>
        <v>1126.2</v>
      </c>
      <c r="Y413" s="5" t="s">
        <v>146</v>
      </c>
      <c r="Z413" s="63" t="s">
        <v>3362</v>
      </c>
      <c r="AB413" s="67">
        <f>$AIP$640</f>
        <v>1117.2</v>
      </c>
      <c r="AC413" s="5" t="s">
        <v>146</v>
      </c>
      <c r="AD413" s="63" t="s">
        <v>748</v>
      </c>
      <c r="AF413" s="67">
        <f>$EV$646</f>
        <v>1057.7</v>
      </c>
      <c r="AG413" s="5" t="s">
        <v>146</v>
      </c>
      <c r="AH413" s="63" t="s">
        <v>3366</v>
      </c>
      <c r="AJ413" s="67">
        <f>$AJZ$652</f>
        <v>840.9</v>
      </c>
      <c r="AK413" s="5" t="s">
        <v>146</v>
      </c>
      <c r="AL413" s="63" t="s">
        <v>3372</v>
      </c>
      <c r="AN413" s="67">
        <f>$AMB$658</f>
        <v>730</v>
      </c>
      <c r="AO413" s="5" t="s">
        <v>146</v>
      </c>
      <c r="AP413" s="277" t="s">
        <v>15</v>
      </c>
      <c r="AR413" s="67">
        <f>$HY$664</f>
        <v>465.39999999999992</v>
      </c>
      <c r="AS413" s="5" t="s">
        <v>146</v>
      </c>
      <c r="AT413" s="219" t="s">
        <v>1659</v>
      </c>
      <c r="AV413" s="67">
        <f>$ND$670</f>
        <v>395.79999999999995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7" t="s">
        <v>782</v>
      </c>
      <c r="D414" s="67">
        <f>$CK$604</f>
        <v>6988.7999999999993</v>
      </c>
      <c r="E414" s="5" t="s">
        <v>147</v>
      </c>
      <c r="F414" s="277" t="s">
        <v>23</v>
      </c>
      <c r="H414" s="67">
        <f>$KS$610</f>
        <v>3458.7</v>
      </c>
      <c r="I414" s="5" t="s">
        <v>147</v>
      </c>
      <c r="J414" s="63" t="s">
        <v>3378</v>
      </c>
      <c r="L414" s="67">
        <f>$AOM$616</f>
        <v>3042.7000000000003</v>
      </c>
      <c r="M414" s="5" t="s">
        <v>147</v>
      </c>
      <c r="N414" s="63" t="s">
        <v>789</v>
      </c>
      <c r="P414" s="67">
        <f>$IZ$622</f>
        <v>2465.5</v>
      </c>
      <c r="Q414" s="5" t="s">
        <v>147</v>
      </c>
      <c r="R414" s="277" t="s">
        <v>2004</v>
      </c>
      <c r="T414" s="67">
        <f>$RZ$628</f>
        <v>1635.7000000000003</v>
      </c>
      <c r="U414" s="5" t="s">
        <v>147</v>
      </c>
      <c r="V414" s="277" t="s">
        <v>2048</v>
      </c>
      <c r="X414" s="67">
        <f>$ABR$634</f>
        <v>1119.0000000000002</v>
      </c>
      <c r="Y414" s="5" t="s">
        <v>147</v>
      </c>
      <c r="Z414" s="63" t="s">
        <v>3375</v>
      </c>
      <c r="AB414" s="67">
        <f>$ANC$640</f>
        <v>1113.2</v>
      </c>
      <c r="AC414" s="5" t="s">
        <v>147</v>
      </c>
      <c r="AD414" s="63" t="s">
        <v>3390</v>
      </c>
      <c r="AF414" s="67">
        <f>$APW$646</f>
        <v>1054.3000000000002</v>
      </c>
      <c r="AG414" s="5" t="s">
        <v>147</v>
      </c>
      <c r="AH414" s="277" t="s">
        <v>2153</v>
      </c>
      <c r="AJ414" s="67">
        <f>$XN$652</f>
        <v>820</v>
      </c>
      <c r="AK414" s="5" t="s">
        <v>147</v>
      </c>
      <c r="AL414" s="277" t="s">
        <v>2023</v>
      </c>
      <c r="AN414" s="67">
        <f>$ZG$658</f>
        <v>725.5</v>
      </c>
      <c r="AO414" s="5" t="s">
        <v>147</v>
      </c>
      <c r="AP414" s="63" t="s">
        <v>748</v>
      </c>
      <c r="AR414" s="67">
        <f>$EV$664</f>
        <v>456.9</v>
      </c>
      <c r="AS414" s="5" t="s">
        <v>147</v>
      </c>
      <c r="AT414" s="63" t="s">
        <v>3379</v>
      </c>
      <c r="AV414" s="67">
        <f>$AOV$670</f>
        <v>389.8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747</v>
      </c>
      <c r="D415" s="67">
        <f>$GO$604</f>
        <v>6988.7999999999993</v>
      </c>
      <c r="E415" s="5" t="s">
        <v>151</v>
      </c>
      <c r="F415" s="277" t="s">
        <v>2023</v>
      </c>
      <c r="H415" s="67">
        <f>$ZG$610</f>
        <v>3455.7999999999997</v>
      </c>
      <c r="I415" s="5" t="s">
        <v>151</v>
      </c>
      <c r="J415" s="63" t="s">
        <v>3365</v>
      </c>
      <c r="L415" s="67">
        <f>$AJQ$616</f>
        <v>3030.6000000000004</v>
      </c>
      <c r="M415" s="5" t="s">
        <v>151</v>
      </c>
      <c r="N415" s="219" t="s">
        <v>1651</v>
      </c>
      <c r="P415" s="67">
        <f>$ON$622</f>
        <v>2448.3000000000002</v>
      </c>
      <c r="Q415" s="5" t="s">
        <v>151</v>
      </c>
      <c r="R415" s="63" t="s">
        <v>763</v>
      </c>
      <c r="T415" s="67">
        <f>$JR$628</f>
        <v>1622.9499999999998</v>
      </c>
      <c r="U415" s="5" t="s">
        <v>151</v>
      </c>
      <c r="V415" s="63" t="s">
        <v>3372</v>
      </c>
      <c r="X415" s="67">
        <f>$AMB$634</f>
        <v>1102.4000000000001</v>
      </c>
      <c r="Y415" s="5" t="s">
        <v>151</v>
      </c>
      <c r="Z415" s="277" t="s">
        <v>2014</v>
      </c>
      <c r="AB415" s="67">
        <f>$SR$640</f>
        <v>1112.5</v>
      </c>
      <c r="AC415" s="5" t="s">
        <v>151</v>
      </c>
      <c r="AD415" s="219" t="s">
        <v>1654</v>
      </c>
      <c r="AF415" s="67">
        <f>$PO$646</f>
        <v>1044.2</v>
      </c>
      <c r="AG415" s="5" t="s">
        <v>151</v>
      </c>
      <c r="AH415" s="63" t="s">
        <v>3376</v>
      </c>
      <c r="AJ415" s="67">
        <f>$ANU$652</f>
        <v>782.89999999999986</v>
      </c>
      <c r="AK415" s="5" t="s">
        <v>151</v>
      </c>
      <c r="AL415" s="277" t="s">
        <v>799</v>
      </c>
      <c r="AN415" s="67">
        <f>$AR$658</f>
        <v>723.90000000000009</v>
      </c>
      <c r="AO415" s="5" t="s">
        <v>151</v>
      </c>
      <c r="AP415" s="28" t="s">
        <v>37</v>
      </c>
      <c r="AR415" s="67">
        <f>$DC$664</f>
        <v>452.09999999999997</v>
      </c>
      <c r="AS415" s="5" t="s">
        <v>151</v>
      </c>
      <c r="AT415" s="277" t="s">
        <v>23</v>
      </c>
      <c r="AV415" s="67">
        <f>$KS$670</f>
        <v>382.50000000000006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7" t="s">
        <v>778</v>
      </c>
      <c r="D416" s="67">
        <f>$AI$604</f>
        <v>6983.3</v>
      </c>
      <c r="E416" s="5" t="s">
        <v>157</v>
      </c>
      <c r="F416" s="219" t="s">
        <v>1653</v>
      </c>
      <c r="H416" s="67">
        <f>$QY$610</f>
        <v>3404.4</v>
      </c>
      <c r="I416" s="5" t="s">
        <v>157</v>
      </c>
      <c r="J416" s="63" t="s">
        <v>33</v>
      </c>
      <c r="L416" s="67">
        <f>$BA$616</f>
        <v>3028.4000000000005</v>
      </c>
      <c r="M416" s="5" t="s">
        <v>157</v>
      </c>
      <c r="N416" s="277" t="s">
        <v>31</v>
      </c>
      <c r="P416" s="67">
        <f>$Z$622</f>
        <v>2418.1</v>
      </c>
      <c r="Q416" s="5" t="s">
        <v>157</v>
      </c>
      <c r="R416" s="219" t="s">
        <v>1646</v>
      </c>
      <c r="T416" s="67">
        <f>$FN$628</f>
        <v>1604.55</v>
      </c>
      <c r="U416" s="5" t="s">
        <v>157</v>
      </c>
      <c r="V416" s="219" t="s">
        <v>1654</v>
      </c>
      <c r="X416" s="67">
        <f>$PO$634</f>
        <v>1101</v>
      </c>
      <c r="Y416" s="5" t="s">
        <v>157</v>
      </c>
      <c r="Z416" s="63" t="s">
        <v>141</v>
      </c>
      <c r="AB416" s="67">
        <f>$GF$640</f>
        <v>1111.5999999999999</v>
      </c>
      <c r="AC416" s="5" t="s">
        <v>157</v>
      </c>
      <c r="AD416" s="277" t="s">
        <v>2023</v>
      </c>
      <c r="AF416" s="67">
        <f>$ZG$646</f>
        <v>1035.9000000000001</v>
      </c>
      <c r="AG416" s="5" t="s">
        <v>157</v>
      </c>
      <c r="AH416" s="63" t="s">
        <v>3360</v>
      </c>
      <c r="AJ416" s="67">
        <f>$AHX$652</f>
        <v>768.2</v>
      </c>
      <c r="AK416" s="5" t="s">
        <v>157</v>
      </c>
      <c r="AL416" s="277" t="s">
        <v>27</v>
      </c>
      <c r="AN416" s="67">
        <f>$MC$658</f>
        <v>722.80000000000007</v>
      </c>
      <c r="AO416" s="5" t="s">
        <v>157</v>
      </c>
      <c r="AP416" s="277" t="s">
        <v>2004</v>
      </c>
      <c r="AR416" s="67">
        <f>$RZ$664</f>
        <v>427.79999999999995</v>
      </c>
      <c r="AS416" s="5" t="s">
        <v>157</v>
      </c>
      <c r="AT416" s="277" t="s">
        <v>11</v>
      </c>
      <c r="AV416" s="67">
        <f>$CB$670</f>
        <v>375.6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3365</v>
      </c>
      <c r="D417" s="67">
        <f>$AJQ$604</f>
        <v>6978</v>
      </c>
      <c r="E417" s="5" t="s">
        <v>159</v>
      </c>
      <c r="F417" s="63" t="s">
        <v>747</v>
      </c>
      <c r="H417" s="67">
        <f>$GO$610</f>
        <v>3387.2000000000003</v>
      </c>
      <c r="I417" s="5" t="s">
        <v>159</v>
      </c>
      <c r="J417" s="219" t="s">
        <v>1656</v>
      </c>
      <c r="L417" s="67">
        <f>$RH$616</f>
        <v>3022.4</v>
      </c>
      <c r="M417" s="5" t="s">
        <v>159</v>
      </c>
      <c r="N417" s="277" t="s">
        <v>27</v>
      </c>
      <c r="P417" s="67">
        <f>$MC$622</f>
        <v>2413.1000000000004</v>
      </c>
      <c r="Q417" s="5" t="s">
        <v>159</v>
      </c>
      <c r="R417" s="63" t="s">
        <v>781</v>
      </c>
      <c r="T417" s="67">
        <f>$QG$628</f>
        <v>1571.7</v>
      </c>
      <c r="U417" s="5" t="s">
        <v>159</v>
      </c>
      <c r="V417" s="219" t="s">
        <v>1659</v>
      </c>
      <c r="X417" s="67">
        <f>$ND$634</f>
        <v>1096.3</v>
      </c>
      <c r="Y417" s="5" t="s">
        <v>159</v>
      </c>
      <c r="Z417" s="63" t="s">
        <v>3361</v>
      </c>
      <c r="AB417" s="67">
        <f>$AIG$640</f>
        <v>1107.3999999999999</v>
      </c>
      <c r="AC417" s="5" t="s">
        <v>159</v>
      </c>
      <c r="AD417" s="63" t="s">
        <v>747</v>
      </c>
      <c r="AF417" s="67">
        <f>$GO$646</f>
        <v>1014.5999999999999</v>
      </c>
      <c r="AG417" s="5" t="s">
        <v>159</v>
      </c>
      <c r="AH417" s="63" t="s">
        <v>153</v>
      </c>
      <c r="AJ417" s="67">
        <f>$KA$652</f>
        <v>748.4</v>
      </c>
      <c r="AK417" s="5" t="s">
        <v>159</v>
      </c>
      <c r="AL417" s="63" t="s">
        <v>3367</v>
      </c>
      <c r="AN417" s="67">
        <f>$AKI$658</f>
        <v>719.90000000000009</v>
      </c>
      <c r="AO417" s="5" t="s">
        <v>159</v>
      </c>
      <c r="AP417" s="277" t="s">
        <v>2023</v>
      </c>
      <c r="AR417" s="67">
        <f>$ZG$664</f>
        <v>414.5</v>
      </c>
      <c r="AS417" s="5" t="s">
        <v>159</v>
      </c>
      <c r="AT417" s="219" t="s">
        <v>1653</v>
      </c>
      <c r="AV417" s="67">
        <f>$QY$670</f>
        <v>324.59999999999997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737</v>
      </c>
      <c r="D418" s="67">
        <f>$JI$604</f>
        <v>6973.9</v>
      </c>
      <c r="E418" s="5" t="s">
        <v>160</v>
      </c>
      <c r="F418" s="63" t="s">
        <v>153</v>
      </c>
      <c r="H418" s="67">
        <f>$KA$610</f>
        <v>3374.9999999999995</v>
      </c>
      <c r="I418" s="5" t="s">
        <v>160</v>
      </c>
      <c r="J418" s="277" t="s">
        <v>2006</v>
      </c>
      <c r="L418" s="67">
        <f>$VC$616</f>
        <v>3008.4</v>
      </c>
      <c r="M418" s="5" t="s">
        <v>160</v>
      </c>
      <c r="N418" s="219" t="s">
        <v>1654</v>
      </c>
      <c r="P418" s="67">
        <f>$PO$622</f>
        <v>2388</v>
      </c>
      <c r="Q418" s="5" t="s">
        <v>160</v>
      </c>
      <c r="R418" s="277" t="s">
        <v>782</v>
      </c>
      <c r="T418" s="67">
        <f>$CK$628</f>
        <v>1556.7</v>
      </c>
      <c r="U418" s="5" t="s">
        <v>160</v>
      </c>
      <c r="V418" s="63" t="s">
        <v>3388</v>
      </c>
      <c r="X418" s="67">
        <f>$APN$634</f>
        <v>1089.7</v>
      </c>
      <c r="Y418" s="5" t="s">
        <v>160</v>
      </c>
      <c r="Z418" s="63" t="s">
        <v>3392</v>
      </c>
      <c r="AB418" s="67">
        <f>$ANL$640</f>
        <v>1105.8</v>
      </c>
      <c r="AC418" s="5" t="s">
        <v>160</v>
      </c>
      <c r="AD418" s="219" t="s">
        <v>1655</v>
      </c>
      <c r="AF418" s="67">
        <f>$QP$646</f>
        <v>997.4</v>
      </c>
      <c r="AG418" s="5" t="s">
        <v>160</v>
      </c>
      <c r="AH418" s="28" t="s">
        <v>155</v>
      </c>
      <c r="AJ418" s="67">
        <f>$BS$652</f>
        <v>741.2</v>
      </c>
      <c r="AK418" s="5" t="s">
        <v>160</v>
      </c>
      <c r="AL418" s="63" t="s">
        <v>3368</v>
      </c>
      <c r="AN418" s="67">
        <f>$AKR$658</f>
        <v>709.8</v>
      </c>
      <c r="AO418" s="5" t="s">
        <v>160</v>
      </c>
      <c r="AP418" s="63" t="s">
        <v>33</v>
      </c>
      <c r="AR418" s="67">
        <f>$BA$664</f>
        <v>408.2</v>
      </c>
      <c r="AS418" s="5" t="s">
        <v>160</v>
      </c>
      <c r="AT418" s="63" t="s">
        <v>3373</v>
      </c>
      <c r="AV418" s="67">
        <f>$AMK$670</f>
        <v>324.20000000000005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756</v>
      </c>
      <c r="D419" s="67">
        <f>$LB$604</f>
        <v>6953.3</v>
      </c>
      <c r="E419" s="5" t="s">
        <v>161</v>
      </c>
      <c r="F419" s="63" t="s">
        <v>752</v>
      </c>
      <c r="H419" s="67">
        <f>$EM$610</f>
        <v>3339.3</v>
      </c>
      <c r="I419" s="5" t="s">
        <v>161</v>
      </c>
      <c r="J419" s="277" t="s">
        <v>9</v>
      </c>
      <c r="L419" s="67">
        <f>$LT$616</f>
        <v>2982.9</v>
      </c>
      <c r="M419" s="5" t="s">
        <v>161</v>
      </c>
      <c r="N419" s="63" t="s">
        <v>3373</v>
      </c>
      <c r="P419" s="67">
        <f>$AMK$622</f>
        <v>2372.3000000000002</v>
      </c>
      <c r="Q419" s="5" t="s">
        <v>161</v>
      </c>
      <c r="R419" s="63" t="s">
        <v>3370</v>
      </c>
      <c r="T419" s="67">
        <f>$ALJ$628</f>
        <v>1549.9</v>
      </c>
      <c r="U419" s="5" t="s">
        <v>161</v>
      </c>
      <c r="V419" s="63" t="s">
        <v>3363</v>
      </c>
      <c r="X419" s="67">
        <f>$AIY$634</f>
        <v>1086.1000000000001</v>
      </c>
      <c r="Y419" s="5" t="s">
        <v>161</v>
      </c>
      <c r="Z419" s="63" t="s">
        <v>737</v>
      </c>
      <c r="AB419" s="67">
        <f>$JI$640</f>
        <v>1104.0999999999999</v>
      </c>
      <c r="AC419" s="5" t="s">
        <v>161</v>
      </c>
      <c r="AD419" s="277" t="s">
        <v>2004</v>
      </c>
      <c r="AF419" s="67">
        <f>$RZ$646</f>
        <v>963.5</v>
      </c>
      <c r="AG419" s="5" t="s">
        <v>161</v>
      </c>
      <c r="AH419" s="277" t="s">
        <v>1</v>
      </c>
      <c r="AJ419" s="67">
        <f>$TA$652</f>
        <v>740.7</v>
      </c>
      <c r="AK419" s="5" t="s">
        <v>161</v>
      </c>
      <c r="AL419" s="63" t="s">
        <v>3379</v>
      </c>
      <c r="AN419" s="67">
        <f>$AOV$658</f>
        <v>707.8</v>
      </c>
      <c r="AO419" s="5" t="s">
        <v>161</v>
      </c>
      <c r="AP419" s="219" t="s">
        <v>1643</v>
      </c>
      <c r="AR419" s="67">
        <f>$UT$664</f>
        <v>402.9</v>
      </c>
      <c r="AS419" s="5" t="s">
        <v>161</v>
      </c>
      <c r="AT419" s="63" t="s">
        <v>737</v>
      </c>
      <c r="AV419" s="67">
        <f>$JI$670</f>
        <v>323.09999999999997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3373</v>
      </c>
      <c r="D420" s="67">
        <f>$AMK$604</f>
        <v>6953.3</v>
      </c>
      <c r="E420" s="5" t="s">
        <v>163</v>
      </c>
      <c r="F420" s="63" t="s">
        <v>142</v>
      </c>
      <c r="H420" s="67">
        <f>$DU$610</f>
        <v>3324.8000000000006</v>
      </c>
      <c r="I420" s="5" t="s">
        <v>163</v>
      </c>
      <c r="J420" s="277" t="s">
        <v>2049</v>
      </c>
      <c r="L420" s="67">
        <f>$AAZ$616</f>
        <v>2977.2</v>
      </c>
      <c r="M420" s="5" t="s">
        <v>163</v>
      </c>
      <c r="N420" s="63" t="s">
        <v>3375</v>
      </c>
      <c r="P420" s="67">
        <f>$ANC$622</f>
        <v>2359.1</v>
      </c>
      <c r="Q420" s="5" t="s">
        <v>163</v>
      </c>
      <c r="R420" s="63" t="s">
        <v>777</v>
      </c>
      <c r="T420" s="67">
        <f>$GX$628</f>
        <v>1534.2</v>
      </c>
      <c r="U420" s="5" t="s">
        <v>163</v>
      </c>
      <c r="V420" s="63" t="s">
        <v>3368</v>
      </c>
      <c r="X420" s="67">
        <f>$AKR$634</f>
        <v>1082.2</v>
      </c>
      <c r="Y420" s="5" t="s">
        <v>163</v>
      </c>
      <c r="Z420" s="277" t="s">
        <v>782</v>
      </c>
      <c r="AB420" s="67">
        <f>$CK$640</f>
        <v>1091</v>
      </c>
      <c r="AC420" s="5" t="s">
        <v>163</v>
      </c>
      <c r="AD420" s="63" t="s">
        <v>33</v>
      </c>
      <c r="AF420" s="67">
        <f>$BA$646</f>
        <v>933.59999999999991</v>
      </c>
      <c r="AG420" s="5" t="s">
        <v>163</v>
      </c>
      <c r="AH420" s="63" t="s">
        <v>3378</v>
      </c>
      <c r="AJ420" s="67">
        <f>$AOM$652</f>
        <v>738.8</v>
      </c>
      <c r="AK420" s="5" t="s">
        <v>163</v>
      </c>
      <c r="AL420" s="277" t="s">
        <v>2014</v>
      </c>
      <c r="AN420" s="67">
        <f>$SR$658</f>
        <v>703.6</v>
      </c>
      <c r="AO420" s="5" t="s">
        <v>163</v>
      </c>
      <c r="AP420" s="63" t="s">
        <v>3375</v>
      </c>
      <c r="AR420" s="67">
        <f>$ANC$664</f>
        <v>398.70000000000005</v>
      </c>
      <c r="AS420" s="5" t="s">
        <v>163</v>
      </c>
      <c r="AT420" s="277" t="s">
        <v>2026</v>
      </c>
      <c r="AV420" s="67">
        <f>$ZY$670</f>
        <v>315.5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274</v>
      </c>
      <c r="B421" s="277" t="s">
        <v>1998</v>
      </c>
      <c r="D421" s="67">
        <f>$TJ$604</f>
        <v>6925</v>
      </c>
      <c r="E421" s="5" t="s">
        <v>274</v>
      </c>
      <c r="F421" s="277" t="s">
        <v>31</v>
      </c>
      <c r="H421" s="67">
        <f>$Z$610</f>
        <v>3288.5</v>
      </c>
      <c r="I421" s="5" t="s">
        <v>274</v>
      </c>
      <c r="J421" s="63" t="s">
        <v>3387</v>
      </c>
      <c r="L421" s="67">
        <f>$APE$616</f>
        <v>2964.6000000000004</v>
      </c>
      <c r="M421" s="5" t="s">
        <v>274</v>
      </c>
      <c r="N421" s="63" t="s">
        <v>162</v>
      </c>
      <c r="P421" s="67">
        <f>$IQ$622</f>
        <v>2343.5</v>
      </c>
      <c r="Q421" s="5" t="s">
        <v>274</v>
      </c>
      <c r="R421" s="219" t="s">
        <v>1651</v>
      </c>
      <c r="T421" s="67">
        <f>$ON$628</f>
        <v>1533.8000000000002</v>
      </c>
      <c r="U421" s="5" t="s">
        <v>274</v>
      </c>
      <c r="V421" s="277" t="s">
        <v>1</v>
      </c>
      <c r="X421" s="67">
        <f>$TA$634</f>
        <v>1069.4000000000001</v>
      </c>
      <c r="Y421" s="5" t="s">
        <v>274</v>
      </c>
      <c r="Z421" s="277" t="s">
        <v>2004</v>
      </c>
      <c r="AB421" s="67">
        <f>$RZ$640</f>
        <v>1089.7</v>
      </c>
      <c r="AC421" s="5" t="s">
        <v>274</v>
      </c>
      <c r="AD421" s="63" t="s">
        <v>770</v>
      </c>
      <c r="AF421" s="67">
        <f>$MU$646</f>
        <v>931.5</v>
      </c>
      <c r="AG421" s="5" t="s">
        <v>274</v>
      </c>
      <c r="AH421" s="63" t="s">
        <v>3368</v>
      </c>
      <c r="AJ421" s="67">
        <f>$AKR$652</f>
        <v>735.2</v>
      </c>
      <c r="AK421" s="5" t="s">
        <v>274</v>
      </c>
      <c r="AL421" s="63" t="s">
        <v>795</v>
      </c>
      <c r="AN421" s="67">
        <f>$KJ$658</f>
        <v>700.3</v>
      </c>
      <c r="AO421" s="5" t="s">
        <v>274</v>
      </c>
      <c r="AP421" s="277" t="s">
        <v>3358</v>
      </c>
      <c r="AR421" s="67">
        <f>$AHF$664</f>
        <v>397.2</v>
      </c>
      <c r="AS421" s="5" t="s">
        <v>274</v>
      </c>
      <c r="AT421" s="277" t="s">
        <v>2019</v>
      </c>
      <c r="AV421" s="67">
        <f>$YF$670</f>
        <v>312.5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275</v>
      </c>
      <c r="B422" s="63" t="s">
        <v>795</v>
      </c>
      <c r="D422" s="67">
        <f>$KJ$604</f>
        <v>6897.5</v>
      </c>
      <c r="E422" s="5" t="s">
        <v>275</v>
      </c>
      <c r="F422" s="277" t="s">
        <v>27</v>
      </c>
      <c r="H422" s="67">
        <f>$MC$610</f>
        <v>3285.5</v>
      </c>
      <c r="I422" s="5" t="s">
        <v>275</v>
      </c>
      <c r="J422" s="63" t="s">
        <v>761</v>
      </c>
      <c r="L422" s="67">
        <f>$FE$616</f>
        <v>2917.2</v>
      </c>
      <c r="M422" s="5" t="s">
        <v>275</v>
      </c>
      <c r="N422" s="219" t="s">
        <v>1658</v>
      </c>
      <c r="P422" s="67">
        <f>$PF$622</f>
        <v>2343.5</v>
      </c>
      <c r="Q422" s="5" t="s">
        <v>275</v>
      </c>
      <c r="R422" s="63" t="s">
        <v>747</v>
      </c>
      <c r="T422" s="67">
        <f>$GO$628</f>
        <v>1528.0500000000002</v>
      </c>
      <c r="U422" s="5" t="s">
        <v>275</v>
      </c>
      <c r="V422" s="63" t="s">
        <v>756</v>
      </c>
      <c r="X422" s="67">
        <f>$LB$634</f>
        <v>1068</v>
      </c>
      <c r="Y422" s="5" t="s">
        <v>275</v>
      </c>
      <c r="Z422" s="63" t="s">
        <v>3364</v>
      </c>
      <c r="AB422" s="67">
        <f>$AJH$640</f>
        <v>1079</v>
      </c>
      <c r="AC422" s="5" t="s">
        <v>275</v>
      </c>
      <c r="AD422" s="277" t="s">
        <v>2002</v>
      </c>
      <c r="AF422" s="67">
        <f>$SI$646</f>
        <v>925.9</v>
      </c>
      <c r="AG422" s="5" t="s">
        <v>275</v>
      </c>
      <c r="AH422" s="63" t="s">
        <v>33</v>
      </c>
      <c r="AJ422" s="67">
        <f>$BA$652</f>
        <v>731.19999999999993</v>
      </c>
      <c r="AK422" s="5" t="s">
        <v>275</v>
      </c>
      <c r="AL422" s="28" t="s">
        <v>155</v>
      </c>
      <c r="AN422" s="67">
        <f>$BS$658</f>
        <v>689.19999999999993</v>
      </c>
      <c r="AO422" s="5" t="s">
        <v>275</v>
      </c>
      <c r="AP422" s="63" t="s">
        <v>756</v>
      </c>
      <c r="AR422" s="67">
        <f>$LB$664</f>
        <v>373.2</v>
      </c>
      <c r="AS422" s="5" t="s">
        <v>275</v>
      </c>
      <c r="AT422" s="63" t="s">
        <v>3363</v>
      </c>
      <c r="AV422" s="67">
        <f>$AIY$670</f>
        <v>309.5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276</v>
      </c>
      <c r="B423" s="219" t="s">
        <v>1658</v>
      </c>
      <c r="D423" s="67">
        <f>$PF$604</f>
        <v>6897.5</v>
      </c>
      <c r="E423" s="5" t="s">
        <v>276</v>
      </c>
      <c r="F423" s="63" t="s">
        <v>3387</v>
      </c>
      <c r="H423" s="67">
        <f>$APE$610</f>
        <v>3282.1000000000004</v>
      </c>
      <c r="I423" s="5" t="s">
        <v>276</v>
      </c>
      <c r="J423" s="63" t="s">
        <v>3366</v>
      </c>
      <c r="L423" s="67">
        <f>$AJZ$616</f>
        <v>2907.5</v>
      </c>
      <c r="M423" s="5" t="s">
        <v>276</v>
      </c>
      <c r="N423" s="219" t="s">
        <v>1643</v>
      </c>
      <c r="P423" s="67">
        <f>$UT$622</f>
        <v>2317.9</v>
      </c>
      <c r="Q423" s="5" t="s">
        <v>276</v>
      </c>
      <c r="R423" s="219" t="s">
        <v>1661</v>
      </c>
      <c r="T423" s="67">
        <f>$HP$628</f>
        <v>1520.9</v>
      </c>
      <c r="U423" s="5" t="s">
        <v>276</v>
      </c>
      <c r="V423" s="63" t="s">
        <v>153</v>
      </c>
      <c r="X423" s="67">
        <f>$KA$634</f>
        <v>1066.8</v>
      </c>
      <c r="Y423" s="5" t="s">
        <v>276</v>
      </c>
      <c r="Z423" s="63" t="s">
        <v>162</v>
      </c>
      <c r="AB423" s="67">
        <f>$IQ$640</f>
        <v>1069.8000000000002</v>
      </c>
      <c r="AC423" s="5" t="s">
        <v>276</v>
      </c>
      <c r="AD423" s="219" t="s">
        <v>1646</v>
      </c>
      <c r="AF423" s="67">
        <f>$FN$646</f>
        <v>912.80000000000007</v>
      </c>
      <c r="AG423" s="5" t="s">
        <v>276</v>
      </c>
      <c r="AH423" s="277" t="s">
        <v>17</v>
      </c>
      <c r="AJ423" s="67">
        <f>$DL$652</f>
        <v>725.80000000000007</v>
      </c>
      <c r="AK423" s="5" t="s">
        <v>276</v>
      </c>
      <c r="AL423" s="277" t="s">
        <v>154</v>
      </c>
      <c r="AN423" s="67">
        <f>$Q$658</f>
        <v>685.9</v>
      </c>
      <c r="AO423" s="5" t="s">
        <v>276</v>
      </c>
      <c r="AP423" s="219" t="s">
        <v>1642</v>
      </c>
      <c r="AR423" s="67">
        <f>$UB$664</f>
        <v>368.09999999999997</v>
      </c>
      <c r="AS423" s="5" t="s">
        <v>276</v>
      </c>
      <c r="AT423" s="63" t="s">
        <v>745</v>
      </c>
      <c r="AV423" s="67">
        <f>$FW$670</f>
        <v>296.10000000000002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277</v>
      </c>
      <c r="B424" s="63" t="s">
        <v>777</v>
      </c>
      <c r="D424" s="67">
        <f>$GX$604</f>
        <v>6892</v>
      </c>
      <c r="E424" s="5" t="s">
        <v>277</v>
      </c>
      <c r="F424" s="277" t="s">
        <v>17</v>
      </c>
      <c r="H424" s="67">
        <f>$DL$610</f>
        <v>3236.5</v>
      </c>
      <c r="I424" s="5" t="s">
        <v>277</v>
      </c>
      <c r="J424" s="277" t="s">
        <v>2014</v>
      </c>
      <c r="L424" s="67">
        <f>$SR$616</f>
        <v>2897.4000000000005</v>
      </c>
      <c r="M424" s="5" t="s">
        <v>277</v>
      </c>
      <c r="N424" s="63" t="s">
        <v>21</v>
      </c>
      <c r="P424" s="67">
        <f>$H$622</f>
        <v>2310</v>
      </c>
      <c r="Q424" s="5" t="s">
        <v>277</v>
      </c>
      <c r="R424" s="277" t="s">
        <v>15</v>
      </c>
      <c r="T424" s="67">
        <f>$HY$628</f>
        <v>1491.6000000000001</v>
      </c>
      <c r="U424" s="5" t="s">
        <v>277</v>
      </c>
      <c r="V424" s="277" t="s">
        <v>782</v>
      </c>
      <c r="X424" s="67">
        <f>$CK$634</f>
        <v>1062.9000000000001</v>
      </c>
      <c r="Y424" s="5" t="s">
        <v>277</v>
      </c>
      <c r="Z424" s="277" t="s">
        <v>15</v>
      </c>
      <c r="AB424" s="67">
        <f>$HY$640</f>
        <v>1054.7</v>
      </c>
      <c r="AC424" s="5" t="s">
        <v>277</v>
      </c>
      <c r="AD424" s="63" t="s">
        <v>763</v>
      </c>
      <c r="AF424" s="67">
        <f>$JR$646</f>
        <v>902.80000000000007</v>
      </c>
      <c r="AG424" s="5" t="s">
        <v>277</v>
      </c>
      <c r="AH424" s="219" t="s">
        <v>1655</v>
      </c>
      <c r="AJ424" s="67">
        <f>$QP$652</f>
        <v>722</v>
      </c>
      <c r="AK424" s="5" t="s">
        <v>277</v>
      </c>
      <c r="AL424" s="219" t="s">
        <v>1655</v>
      </c>
      <c r="AN424" s="67">
        <f>$QP$658</f>
        <v>684.69999999999993</v>
      </c>
      <c r="AO424" s="5" t="s">
        <v>277</v>
      </c>
      <c r="AP424" s="277" t="s">
        <v>2002</v>
      </c>
      <c r="AR424" s="67">
        <f>$SI$664</f>
        <v>366.3</v>
      </c>
      <c r="AS424" s="5" t="s">
        <v>277</v>
      </c>
      <c r="AT424" s="63" t="s">
        <v>3364</v>
      </c>
      <c r="AV424" s="67">
        <f>$AJH$670</f>
        <v>294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734</v>
      </c>
      <c r="B425" s="63" t="s">
        <v>3374</v>
      </c>
      <c r="D425" s="67">
        <f>$AMT$604</f>
        <v>6876.9</v>
      </c>
      <c r="E425" s="5" t="s">
        <v>734</v>
      </c>
      <c r="F425" s="219" t="s">
        <v>1652</v>
      </c>
      <c r="H425" s="67">
        <f>$ML$610</f>
        <v>3229.6999999999994</v>
      </c>
      <c r="I425" s="5" t="s">
        <v>734</v>
      </c>
      <c r="J425" s="277" t="s">
        <v>2153</v>
      </c>
      <c r="L425" s="67">
        <f>$XN$616</f>
        <v>2890.3</v>
      </c>
      <c r="M425" s="5" t="s">
        <v>734</v>
      </c>
      <c r="N425" s="277" t="s">
        <v>13</v>
      </c>
      <c r="P425" s="67">
        <f>$NV$622</f>
        <v>2304.5</v>
      </c>
      <c r="Q425" s="5" t="s">
        <v>734</v>
      </c>
      <c r="R425" s="28" t="s">
        <v>155</v>
      </c>
      <c r="T425" s="67">
        <f>$BS$628</f>
        <v>1489.4999999999998</v>
      </c>
      <c r="U425" s="5" t="s">
        <v>734</v>
      </c>
      <c r="V425" s="63" t="s">
        <v>727</v>
      </c>
      <c r="X425" s="67">
        <f>$TS$634</f>
        <v>1061.9000000000001</v>
      </c>
      <c r="Y425" s="5" t="s">
        <v>734</v>
      </c>
      <c r="Z425" s="63" t="s">
        <v>747</v>
      </c>
      <c r="AB425" s="67">
        <f>$GO$640</f>
        <v>1049.7</v>
      </c>
      <c r="AC425" s="5" t="s">
        <v>734</v>
      </c>
      <c r="AD425" s="63" t="s">
        <v>777</v>
      </c>
      <c r="AF425" s="67">
        <f>$GX$646</f>
        <v>854.80000000000007</v>
      </c>
      <c r="AG425" s="5" t="s">
        <v>734</v>
      </c>
      <c r="AH425" s="277" t="s">
        <v>1999</v>
      </c>
      <c r="AJ425" s="67">
        <f>$WM$652</f>
        <v>720.3</v>
      </c>
      <c r="AK425" s="5" t="s">
        <v>734</v>
      </c>
      <c r="AL425" s="277" t="s">
        <v>17</v>
      </c>
      <c r="AN425" s="67">
        <f>$DL$658</f>
        <v>665.5</v>
      </c>
      <c r="AO425" s="5" t="s">
        <v>734</v>
      </c>
      <c r="AP425" s="63" t="s">
        <v>3387</v>
      </c>
      <c r="AR425" s="67">
        <f>$APE$664</f>
        <v>364.69999999999993</v>
      </c>
      <c r="AS425" s="5" t="s">
        <v>734</v>
      </c>
      <c r="AT425" s="219" t="s">
        <v>1651</v>
      </c>
      <c r="AV425" s="67">
        <f>$ON$670</f>
        <v>286.60000000000002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735</v>
      </c>
      <c r="B426" s="63" t="s">
        <v>162</v>
      </c>
      <c r="D426" s="67">
        <f>$IQ$604</f>
        <v>6871.9</v>
      </c>
      <c r="E426" s="5" t="s">
        <v>735</v>
      </c>
      <c r="F426" s="219" t="s">
        <v>1658</v>
      </c>
      <c r="H426" s="67">
        <f>$PF$610</f>
        <v>3208.7999999999993</v>
      </c>
      <c r="I426" s="5" t="s">
        <v>735</v>
      </c>
      <c r="J426" s="277" t="s">
        <v>2046</v>
      </c>
      <c r="L426" s="67">
        <f>$AAH$616</f>
        <v>2875.5</v>
      </c>
      <c r="M426" s="5" t="s">
        <v>735</v>
      </c>
      <c r="N426" s="277" t="s">
        <v>17</v>
      </c>
      <c r="P426" s="67">
        <f>$DL$622</f>
        <v>2299.1000000000004</v>
      </c>
      <c r="Q426" s="5" t="s">
        <v>735</v>
      </c>
      <c r="R426" s="219" t="s">
        <v>1659</v>
      </c>
      <c r="T426" s="67">
        <f>$ND$628</f>
        <v>1467.6</v>
      </c>
      <c r="U426" s="5" t="s">
        <v>735</v>
      </c>
      <c r="V426" s="28" t="s">
        <v>37</v>
      </c>
      <c r="X426" s="67">
        <f>$DC$634</f>
        <v>1061.5999999999999</v>
      </c>
      <c r="Y426" s="5" t="s">
        <v>735</v>
      </c>
      <c r="Z426" s="63" t="s">
        <v>777</v>
      </c>
      <c r="AB426" s="67">
        <f>$GX$640</f>
        <v>1040.5999999999999</v>
      </c>
      <c r="AC426" s="5" t="s">
        <v>735</v>
      </c>
      <c r="AD426" s="63" t="s">
        <v>180</v>
      </c>
      <c r="AF426" s="67">
        <f>$AOD$646</f>
        <v>842.90000000000009</v>
      </c>
      <c r="AG426" s="5" t="s">
        <v>735</v>
      </c>
      <c r="AH426" s="63" t="s">
        <v>754</v>
      </c>
      <c r="AJ426" s="67">
        <f>$OW$652</f>
        <v>707.4</v>
      </c>
      <c r="AK426" s="5" t="s">
        <v>735</v>
      </c>
      <c r="AL426" s="63" t="s">
        <v>3364</v>
      </c>
      <c r="AN426" s="67">
        <f>$AJH$658</f>
        <v>659.10000000000014</v>
      </c>
      <c r="AO426" s="5" t="s">
        <v>735</v>
      </c>
      <c r="AP426" s="63" t="s">
        <v>3368</v>
      </c>
      <c r="AR426" s="67">
        <f>$AKR$664</f>
        <v>356.4</v>
      </c>
      <c r="AS426" s="5" t="s">
        <v>735</v>
      </c>
      <c r="AT426" s="63" t="s">
        <v>3368</v>
      </c>
      <c r="AV426" s="67">
        <f>$AKR$670</f>
        <v>286.5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736</v>
      </c>
      <c r="B427" s="63" t="s">
        <v>3368</v>
      </c>
      <c r="D427" s="67">
        <f>$AKR$604</f>
        <v>6860.2</v>
      </c>
      <c r="E427" s="5" t="s">
        <v>736</v>
      </c>
      <c r="F427" s="63" t="s">
        <v>3379</v>
      </c>
      <c r="H427" s="67">
        <f>$AOV$610</f>
        <v>3191.5999999999995</v>
      </c>
      <c r="I427" s="5" t="s">
        <v>736</v>
      </c>
      <c r="J427" s="277" t="s">
        <v>1998</v>
      </c>
      <c r="L427" s="67">
        <f>$TJ$616</f>
        <v>2874.6</v>
      </c>
      <c r="M427" s="5" t="s">
        <v>736</v>
      </c>
      <c r="N427" s="63" t="s">
        <v>3379</v>
      </c>
      <c r="P427" s="67">
        <f>$AOV$622</f>
        <v>2235.8000000000002</v>
      </c>
      <c r="Q427" s="5" t="s">
        <v>736</v>
      </c>
      <c r="R427" s="277" t="s">
        <v>2049</v>
      </c>
      <c r="T427" s="67">
        <f>$AAZ$628</f>
        <v>1463.6000000000001</v>
      </c>
      <c r="U427" s="5" t="s">
        <v>736</v>
      </c>
      <c r="V427" s="63" t="s">
        <v>162</v>
      </c>
      <c r="X427" s="67">
        <f>$IQ$634</f>
        <v>1057.5999999999999</v>
      </c>
      <c r="Y427" s="5" t="s">
        <v>736</v>
      </c>
      <c r="Z427" s="277" t="s">
        <v>11</v>
      </c>
      <c r="AB427" s="67">
        <f>$CB$640</f>
        <v>1039.7</v>
      </c>
      <c r="AC427" s="5" t="s">
        <v>736</v>
      </c>
      <c r="AD427" s="219" t="s">
        <v>1642</v>
      </c>
      <c r="AF427" s="67">
        <f>$UB$646</f>
        <v>818.7</v>
      </c>
      <c r="AG427" s="5" t="s">
        <v>736</v>
      </c>
      <c r="AH427" s="219" t="s">
        <v>1653</v>
      </c>
      <c r="AJ427" s="67">
        <f>$QY$652</f>
        <v>699.7</v>
      </c>
      <c r="AK427" s="5" t="s">
        <v>736</v>
      </c>
      <c r="AL427" s="63" t="s">
        <v>3360</v>
      </c>
      <c r="AN427" s="67">
        <f>$AHX$658</f>
        <v>657.2</v>
      </c>
      <c r="AO427" s="5" t="s">
        <v>736</v>
      </c>
      <c r="AP427" s="63" t="s">
        <v>727</v>
      </c>
      <c r="AR427" s="67">
        <f>$TS$664</f>
        <v>350.09999999999997</v>
      </c>
      <c r="AS427" s="5" t="s">
        <v>736</v>
      </c>
      <c r="AT427" s="219" t="s">
        <v>1661</v>
      </c>
      <c r="AV427" s="67">
        <f>$HP$670</f>
        <v>284.89999999999998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738</v>
      </c>
      <c r="B428" s="63" t="s">
        <v>3375</v>
      </c>
      <c r="D428" s="67">
        <f>$ANC$604</f>
        <v>6833.4</v>
      </c>
      <c r="E428" s="5" t="s">
        <v>738</v>
      </c>
      <c r="F428" s="63" t="s">
        <v>21</v>
      </c>
      <c r="H428" s="67">
        <f>$H$610</f>
        <v>3186.4</v>
      </c>
      <c r="I428" s="5" t="s">
        <v>738</v>
      </c>
      <c r="J428" s="63" t="s">
        <v>141</v>
      </c>
      <c r="L428" s="67">
        <f>$GF$616</f>
        <v>2867.3</v>
      </c>
      <c r="M428" s="5" t="s">
        <v>738</v>
      </c>
      <c r="N428" s="277" t="s">
        <v>154</v>
      </c>
      <c r="P428" s="67">
        <f>$Q$622</f>
        <v>2217.2999999999997</v>
      </c>
      <c r="Q428" s="5" t="s">
        <v>738</v>
      </c>
      <c r="R428" s="277" t="s">
        <v>2019</v>
      </c>
      <c r="T428" s="67">
        <f>$YF$628</f>
        <v>1457.3999999999999</v>
      </c>
      <c r="U428" s="5" t="s">
        <v>738</v>
      </c>
      <c r="V428" s="277" t="s">
        <v>23</v>
      </c>
      <c r="X428" s="67">
        <f>$KS$634</f>
        <v>1055.9000000000001</v>
      </c>
      <c r="Y428" s="5" t="s">
        <v>738</v>
      </c>
      <c r="Z428" s="277" t="s">
        <v>13</v>
      </c>
      <c r="AB428" s="67">
        <f>$NV$640</f>
        <v>1038.8999999999999</v>
      </c>
      <c r="AC428" s="5" t="s">
        <v>738</v>
      </c>
      <c r="AD428" s="277" t="s">
        <v>2048</v>
      </c>
      <c r="AF428" s="67">
        <f>$ABR$646</f>
        <v>817.6</v>
      </c>
      <c r="AG428" s="5" t="s">
        <v>738</v>
      </c>
      <c r="AH428" s="63" t="s">
        <v>770</v>
      </c>
      <c r="AJ428" s="67">
        <f>$MU$652</f>
        <v>689.5</v>
      </c>
      <c r="AK428" s="5" t="s">
        <v>738</v>
      </c>
      <c r="AL428" s="219" t="s">
        <v>1643</v>
      </c>
      <c r="AN428" s="67">
        <f>$UT$658</f>
        <v>656.80000000000007</v>
      </c>
      <c r="AO428" s="5" t="s">
        <v>738</v>
      </c>
      <c r="AP428" s="63" t="s">
        <v>752</v>
      </c>
      <c r="AR428" s="67">
        <f>$EM$664</f>
        <v>336.2</v>
      </c>
      <c r="AS428" s="5" t="s">
        <v>738</v>
      </c>
      <c r="AT428" s="63" t="s">
        <v>142</v>
      </c>
      <c r="AV428" s="67">
        <f>$DU$670</f>
        <v>284.3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744</v>
      </c>
      <c r="B429" s="219" t="s">
        <v>1656</v>
      </c>
      <c r="D429" s="67">
        <f>$RH$604</f>
        <v>6832.6</v>
      </c>
      <c r="E429" s="5" t="s">
        <v>744</v>
      </c>
      <c r="F429" s="277" t="s">
        <v>15</v>
      </c>
      <c r="H429" s="67">
        <f>$HY$610</f>
        <v>3146.2000000000003</v>
      </c>
      <c r="I429" s="5" t="s">
        <v>744</v>
      </c>
      <c r="J429" s="277" t="s">
        <v>782</v>
      </c>
      <c r="L429" s="67">
        <f>$CK$616</f>
        <v>2857.3</v>
      </c>
      <c r="M429" s="5" t="s">
        <v>744</v>
      </c>
      <c r="N429" s="277" t="s">
        <v>2002</v>
      </c>
      <c r="P429" s="67">
        <f>$SI$622</f>
        <v>2207.1</v>
      </c>
      <c r="Q429" s="5" t="s">
        <v>744</v>
      </c>
      <c r="R429" s="63" t="s">
        <v>3368</v>
      </c>
      <c r="T429" s="67">
        <f>$AKR$628</f>
        <v>1456.2</v>
      </c>
      <c r="U429" s="5" t="s">
        <v>744</v>
      </c>
      <c r="V429" s="277" t="s">
        <v>15</v>
      </c>
      <c r="X429" s="67">
        <f>$HY$634</f>
        <v>1053.5999999999999</v>
      </c>
      <c r="Y429" s="5" t="s">
        <v>744</v>
      </c>
      <c r="Z429" s="63" t="s">
        <v>142</v>
      </c>
      <c r="AB429" s="67">
        <f>$DU$640</f>
        <v>1038.6999999999998</v>
      </c>
      <c r="AC429" s="5" t="s">
        <v>744</v>
      </c>
      <c r="AD429" s="277" t="s">
        <v>2153</v>
      </c>
      <c r="AF429" s="67">
        <f>$XN$646</f>
        <v>813.7</v>
      </c>
      <c r="AG429" s="5" t="s">
        <v>744</v>
      </c>
      <c r="AH429" s="219" t="s">
        <v>1656</v>
      </c>
      <c r="AJ429" s="67">
        <f>$RH$652</f>
        <v>671.2</v>
      </c>
      <c r="AK429" s="5" t="s">
        <v>744</v>
      </c>
      <c r="AL429" s="63" t="s">
        <v>180</v>
      </c>
      <c r="AN429" s="67">
        <f>$AOD$658</f>
        <v>632.1</v>
      </c>
      <c r="AO429" s="5" t="s">
        <v>744</v>
      </c>
      <c r="AP429" s="63" t="s">
        <v>789</v>
      </c>
      <c r="AR429" s="67">
        <f>$IZ$664</f>
        <v>318.59999999999997</v>
      </c>
      <c r="AS429" s="5" t="s">
        <v>744</v>
      </c>
      <c r="AT429" s="277" t="s">
        <v>1998</v>
      </c>
      <c r="AV429" s="67">
        <f>$TJ$670</f>
        <v>284.10000000000002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746</v>
      </c>
      <c r="B430" s="63" t="s">
        <v>153</v>
      </c>
      <c r="D430" s="67">
        <f>$KA$604</f>
        <v>6790.4</v>
      </c>
      <c r="E430" s="5" t="s">
        <v>746</v>
      </c>
      <c r="F430" s="63" t="s">
        <v>3363</v>
      </c>
      <c r="H430" s="67">
        <f>$AIY$610</f>
        <v>3136.5000000000005</v>
      </c>
      <c r="I430" s="5" t="s">
        <v>746</v>
      </c>
      <c r="J430" s="63" t="s">
        <v>3376</v>
      </c>
      <c r="L430" s="67">
        <f>$ANU$616</f>
        <v>2836</v>
      </c>
      <c r="M430" s="5" t="s">
        <v>746</v>
      </c>
      <c r="N430" s="277" t="s">
        <v>2006</v>
      </c>
      <c r="P430" s="67">
        <f>$VC$622</f>
        <v>2205.6</v>
      </c>
      <c r="Q430" s="5" t="s">
        <v>746</v>
      </c>
      <c r="R430" s="277" t="s">
        <v>2007</v>
      </c>
      <c r="T430" s="67">
        <f>$VL$628</f>
        <v>1445.2000000000003</v>
      </c>
      <c r="U430" s="5" t="s">
        <v>746</v>
      </c>
      <c r="V430" s="277" t="s">
        <v>17</v>
      </c>
      <c r="X430" s="67">
        <f>$DL$634</f>
        <v>1053.2</v>
      </c>
      <c r="Y430" s="5" t="s">
        <v>746</v>
      </c>
      <c r="Z430" s="277" t="s">
        <v>1998</v>
      </c>
      <c r="AB430" s="67">
        <f>$TJ$640</f>
        <v>1025.9000000000001</v>
      </c>
      <c r="AC430" s="5" t="s">
        <v>746</v>
      </c>
      <c r="AD430" s="277" t="s">
        <v>2026</v>
      </c>
      <c r="AF430" s="67">
        <f>$ZY$646</f>
        <v>811.30000000000007</v>
      </c>
      <c r="AG430" s="5" t="s">
        <v>746</v>
      </c>
      <c r="AH430" s="219" t="s">
        <v>1646</v>
      </c>
      <c r="AJ430" s="67">
        <f>$FN$652</f>
        <v>662.7</v>
      </c>
      <c r="AK430" s="5" t="s">
        <v>746</v>
      </c>
      <c r="AL430" s="219" t="s">
        <v>1646</v>
      </c>
      <c r="AN430" s="67">
        <f>$FN$658</f>
        <v>624.4</v>
      </c>
      <c r="AO430" s="5" t="s">
        <v>746</v>
      </c>
      <c r="AP430" s="63" t="s">
        <v>3364</v>
      </c>
      <c r="AR430" s="67">
        <f>$AJH$664</f>
        <v>317.79999999999995</v>
      </c>
      <c r="AS430" s="5" t="s">
        <v>746</v>
      </c>
      <c r="AT430" s="63" t="s">
        <v>770</v>
      </c>
      <c r="AV430" s="67">
        <f>$MU$670</f>
        <v>273.89999999999998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749</v>
      </c>
      <c r="B431" s="63" t="s">
        <v>3367</v>
      </c>
      <c r="D431" s="67">
        <f>$AKI$604</f>
        <v>6790.4</v>
      </c>
      <c r="E431" s="5" t="s">
        <v>749</v>
      </c>
      <c r="F431" s="63" t="s">
        <v>33</v>
      </c>
      <c r="H431" s="67">
        <f>$BA$610</f>
        <v>3121.8</v>
      </c>
      <c r="I431" s="5" t="s">
        <v>749</v>
      </c>
      <c r="J431" s="277" t="s">
        <v>23</v>
      </c>
      <c r="L431" s="67">
        <f>$KS$616</f>
        <v>2802.8</v>
      </c>
      <c r="M431" s="5" t="s">
        <v>749</v>
      </c>
      <c r="N431" s="277" t="s">
        <v>15</v>
      </c>
      <c r="P431" s="67">
        <f>$HY$622</f>
        <v>2186.8000000000002</v>
      </c>
      <c r="Q431" s="5" t="s">
        <v>749</v>
      </c>
      <c r="R431" s="63" t="s">
        <v>752</v>
      </c>
      <c r="T431" s="67">
        <f>$EM$628</f>
        <v>1430.95</v>
      </c>
      <c r="U431" s="5" t="s">
        <v>749</v>
      </c>
      <c r="V431" s="63" t="s">
        <v>3367</v>
      </c>
      <c r="X431" s="67">
        <f>$AKI$634</f>
        <v>1051.5</v>
      </c>
      <c r="Y431" s="5" t="s">
        <v>749</v>
      </c>
      <c r="Z431" s="277" t="s">
        <v>2006</v>
      </c>
      <c r="AB431" s="67">
        <f>$VC$640</f>
        <v>1023.7</v>
      </c>
      <c r="AC431" s="5" t="s">
        <v>749</v>
      </c>
      <c r="AD431" s="277" t="s">
        <v>2019</v>
      </c>
      <c r="AF431" s="67">
        <f>$YF$646</f>
        <v>776.1</v>
      </c>
      <c r="AG431" s="5" t="s">
        <v>749</v>
      </c>
      <c r="AH431" s="63" t="s">
        <v>763</v>
      </c>
      <c r="AJ431" s="67">
        <f>$JR$652</f>
        <v>653</v>
      </c>
      <c r="AK431" s="5" t="s">
        <v>749</v>
      </c>
      <c r="AL431" s="277" t="s">
        <v>2021</v>
      </c>
      <c r="AN431" s="67">
        <f>$ZP$658</f>
        <v>622.70000000000005</v>
      </c>
      <c r="AO431" s="5" t="s">
        <v>749</v>
      </c>
      <c r="AP431" s="63" t="s">
        <v>770</v>
      </c>
      <c r="AR431" s="67">
        <f>$MU$664</f>
        <v>317.2</v>
      </c>
      <c r="AS431" s="5" t="s">
        <v>749</v>
      </c>
      <c r="AT431" s="277" t="s">
        <v>2023</v>
      </c>
      <c r="AV431" s="67">
        <f>$ZG$670</f>
        <v>266.60000000000002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750</v>
      </c>
      <c r="B432" s="277" t="s">
        <v>2019</v>
      </c>
      <c r="D432" s="67">
        <f>$YF$604</f>
        <v>6769.1</v>
      </c>
      <c r="E432" s="5" t="s">
        <v>750</v>
      </c>
      <c r="F432" s="63" t="s">
        <v>3391</v>
      </c>
      <c r="H432" s="67">
        <f>$AQF$610</f>
        <v>3068.6000000000004</v>
      </c>
      <c r="I432" s="5" t="s">
        <v>750</v>
      </c>
      <c r="J432" s="219" t="s">
        <v>1653</v>
      </c>
      <c r="L432" s="67">
        <f>$QY$616</f>
        <v>2800.3</v>
      </c>
      <c r="M432" s="5" t="s">
        <v>750</v>
      </c>
      <c r="N432" s="63" t="s">
        <v>3388</v>
      </c>
      <c r="P432" s="67">
        <f>$APN$622</f>
        <v>2157.6</v>
      </c>
      <c r="Q432" s="5" t="s">
        <v>750</v>
      </c>
      <c r="R432" s="277" t="s">
        <v>31</v>
      </c>
      <c r="T432" s="67">
        <f>$Z$628</f>
        <v>1429.6</v>
      </c>
      <c r="U432" s="5" t="s">
        <v>750</v>
      </c>
      <c r="V432" s="63" t="s">
        <v>25</v>
      </c>
      <c r="X432" s="67">
        <f>$BJ$634</f>
        <v>1044</v>
      </c>
      <c r="Y432" s="5" t="s">
        <v>750</v>
      </c>
      <c r="Z432" s="63" t="s">
        <v>745</v>
      </c>
      <c r="AB432" s="67">
        <f>$FW$640</f>
        <v>1006.5999999999999</v>
      </c>
      <c r="AC432" s="5" t="s">
        <v>750</v>
      </c>
      <c r="AD432" s="219" t="s">
        <v>1658</v>
      </c>
      <c r="AF432" s="67">
        <f>$PF$646</f>
        <v>775.6</v>
      </c>
      <c r="AG432" s="5" t="s">
        <v>750</v>
      </c>
      <c r="AH432" s="63" t="s">
        <v>21</v>
      </c>
      <c r="AJ432" s="67">
        <f>$H$652</f>
        <v>649.6</v>
      </c>
      <c r="AK432" s="5" t="s">
        <v>750</v>
      </c>
      <c r="AL432" s="277" t="s">
        <v>31</v>
      </c>
      <c r="AN432" s="67">
        <f>$Z$658</f>
        <v>603.50000000000011</v>
      </c>
      <c r="AO432" s="5" t="s">
        <v>750</v>
      </c>
      <c r="AP432" s="277" t="s">
        <v>27</v>
      </c>
      <c r="AR432" s="67">
        <f>$MC$664</f>
        <v>308.8</v>
      </c>
      <c r="AS432" s="5" t="s">
        <v>750</v>
      </c>
      <c r="AT432" s="63" t="s">
        <v>3392</v>
      </c>
      <c r="AV432" s="67">
        <f>$ANL$670</f>
        <v>265.40000000000003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753</v>
      </c>
      <c r="B433" s="219" t="s">
        <v>1642</v>
      </c>
      <c r="D433" s="67">
        <f>$UB$604</f>
        <v>6608.7999999999993</v>
      </c>
      <c r="E433" s="5" t="s">
        <v>753</v>
      </c>
      <c r="F433" s="219" t="s">
        <v>1654</v>
      </c>
      <c r="H433" s="67">
        <f>$PO$610</f>
        <v>3065</v>
      </c>
      <c r="I433" s="5" t="s">
        <v>753</v>
      </c>
      <c r="J433" s="63" t="s">
        <v>756</v>
      </c>
      <c r="L433" s="67">
        <f>$LB$616</f>
        <v>2800</v>
      </c>
      <c r="M433" s="5" t="s">
        <v>753</v>
      </c>
      <c r="N433" s="219" t="s">
        <v>1652</v>
      </c>
      <c r="P433" s="67">
        <f>$ML$622</f>
        <v>2140.1999999999998</v>
      </c>
      <c r="Q433" s="5" t="s">
        <v>753</v>
      </c>
      <c r="R433" s="63" t="s">
        <v>789</v>
      </c>
      <c r="T433" s="67">
        <f>$IZ$628</f>
        <v>1427.3</v>
      </c>
      <c r="U433" s="5" t="s">
        <v>753</v>
      </c>
      <c r="V433" s="63" t="s">
        <v>33</v>
      </c>
      <c r="X433" s="67">
        <f>$BA$634</f>
        <v>1043.8</v>
      </c>
      <c r="Y433" s="5" t="s">
        <v>753</v>
      </c>
      <c r="Z433" s="277" t="s">
        <v>2023</v>
      </c>
      <c r="AB433" s="67">
        <f>$ZG$640</f>
        <v>987.4</v>
      </c>
      <c r="AC433" s="5" t="s">
        <v>753</v>
      </c>
      <c r="AD433" s="63" t="s">
        <v>3374</v>
      </c>
      <c r="AF433" s="67">
        <f>$AMT$646</f>
        <v>774</v>
      </c>
      <c r="AG433" s="5" t="s">
        <v>753</v>
      </c>
      <c r="AH433" s="219" t="s">
        <v>1642</v>
      </c>
      <c r="AJ433" s="67">
        <f>$UB$652</f>
        <v>644.79999999999995</v>
      </c>
      <c r="AK433" s="5" t="s">
        <v>753</v>
      </c>
      <c r="AL433" s="219" t="s">
        <v>1654</v>
      </c>
      <c r="AN433" s="67">
        <f>$PO$658</f>
        <v>602.70000000000005</v>
      </c>
      <c r="AO433" s="5" t="s">
        <v>753</v>
      </c>
      <c r="AP433" s="277" t="s">
        <v>2006</v>
      </c>
      <c r="AR433" s="67">
        <f>$VC$664</f>
        <v>295.20000000000005</v>
      </c>
      <c r="AS433" s="5" t="s">
        <v>753</v>
      </c>
      <c r="AT433" s="63" t="s">
        <v>3387</v>
      </c>
      <c r="AV433" s="67">
        <f>$APE$670</f>
        <v>264.8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755</v>
      </c>
      <c r="B434" s="63" t="s">
        <v>3372</v>
      </c>
      <c r="D434" s="67">
        <f>$AMB$604</f>
        <v>6603.7</v>
      </c>
      <c r="E434" s="5" t="s">
        <v>755</v>
      </c>
      <c r="F434" s="277" t="s">
        <v>9</v>
      </c>
      <c r="H434" s="67">
        <f>$LT$610</f>
        <v>3039.8</v>
      </c>
      <c r="I434" s="5" t="s">
        <v>755</v>
      </c>
      <c r="J434" s="277" t="s">
        <v>154</v>
      </c>
      <c r="L434" s="67">
        <f>$Q$616</f>
        <v>2778.4</v>
      </c>
      <c r="M434" s="5" t="s">
        <v>755</v>
      </c>
      <c r="N434" s="277" t="s">
        <v>1</v>
      </c>
      <c r="P434" s="67">
        <f>$TA$622</f>
        <v>2121</v>
      </c>
      <c r="Q434" s="5" t="s">
        <v>755</v>
      </c>
      <c r="R434" s="277" t="s">
        <v>799</v>
      </c>
      <c r="T434" s="67">
        <f>$AR$628</f>
        <v>1425.4</v>
      </c>
      <c r="U434" s="5" t="s">
        <v>755</v>
      </c>
      <c r="V434" s="277" t="s">
        <v>9</v>
      </c>
      <c r="X434" s="67">
        <f>$LT$634</f>
        <v>1040.7</v>
      </c>
      <c r="Y434" s="5" t="s">
        <v>755</v>
      </c>
      <c r="Z434" s="219" t="s">
        <v>1646</v>
      </c>
      <c r="AB434" s="67">
        <f>$FN$640</f>
        <v>968.5</v>
      </c>
      <c r="AC434" s="5" t="s">
        <v>755</v>
      </c>
      <c r="AD434" s="63" t="s">
        <v>3375</v>
      </c>
      <c r="AF434" s="67">
        <f>$ANC$646</f>
        <v>753.2</v>
      </c>
      <c r="AG434" s="5" t="s">
        <v>755</v>
      </c>
      <c r="AH434" s="219" t="s">
        <v>1654</v>
      </c>
      <c r="AJ434" s="67">
        <f>$PO$652</f>
        <v>640.80000000000007</v>
      </c>
      <c r="AK434" s="5" t="s">
        <v>755</v>
      </c>
      <c r="AL434" s="277" t="s">
        <v>2026</v>
      </c>
      <c r="AN434" s="67">
        <f>$ZY$658</f>
        <v>575.30000000000007</v>
      </c>
      <c r="AO434" s="5" t="s">
        <v>755</v>
      </c>
      <c r="AP434" s="277" t="s">
        <v>9</v>
      </c>
      <c r="AR434" s="67">
        <f>$LT$664</f>
        <v>288.60000000000002</v>
      </c>
      <c r="AS434" s="5" t="s">
        <v>755</v>
      </c>
      <c r="AT434" s="63" t="s">
        <v>756</v>
      </c>
      <c r="AV434" s="67">
        <f>$LB$670</f>
        <v>258.5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760</v>
      </c>
      <c r="B435" s="63" t="s">
        <v>3366</v>
      </c>
      <c r="D435" s="67">
        <f>$AJZ$604</f>
        <v>6548.95</v>
      </c>
      <c r="E435" s="5" t="s">
        <v>760</v>
      </c>
      <c r="F435" s="277" t="s">
        <v>1</v>
      </c>
      <c r="H435" s="67">
        <f>$TA$610</f>
        <v>3031.1</v>
      </c>
      <c r="I435" s="5" t="s">
        <v>760</v>
      </c>
      <c r="J435" s="63" t="s">
        <v>732</v>
      </c>
      <c r="L435" s="67">
        <f>$HG$616</f>
        <v>2760.6</v>
      </c>
      <c r="M435" s="5" t="s">
        <v>760</v>
      </c>
      <c r="N435" s="63" t="s">
        <v>756</v>
      </c>
      <c r="P435" s="67">
        <f>$LB$622</f>
        <v>2112.5</v>
      </c>
      <c r="Q435" s="5" t="s">
        <v>760</v>
      </c>
      <c r="R435" s="63" t="s">
        <v>3375</v>
      </c>
      <c r="T435" s="67">
        <f>$ANC$628</f>
        <v>1418.35</v>
      </c>
      <c r="U435" s="5" t="s">
        <v>760</v>
      </c>
      <c r="V435" s="63" t="s">
        <v>745</v>
      </c>
      <c r="X435" s="67">
        <f>$FW$634</f>
        <v>1035.3</v>
      </c>
      <c r="Y435" s="5" t="s">
        <v>760</v>
      </c>
      <c r="Z435" s="219" t="s">
        <v>1643</v>
      </c>
      <c r="AB435" s="67">
        <f>$UT$640</f>
        <v>963.5</v>
      </c>
      <c r="AC435" s="5" t="s">
        <v>760</v>
      </c>
      <c r="AD435" s="63" t="s">
        <v>3387</v>
      </c>
      <c r="AF435" s="67">
        <f>$APE$646</f>
        <v>752.2</v>
      </c>
      <c r="AG435" s="5" t="s">
        <v>760</v>
      </c>
      <c r="AH435" s="63" t="s">
        <v>737</v>
      </c>
      <c r="AJ435" s="67">
        <f>$JI$652</f>
        <v>613.1</v>
      </c>
      <c r="AK435" s="5" t="s">
        <v>760</v>
      </c>
      <c r="AL435" s="63" t="s">
        <v>3375</v>
      </c>
      <c r="AN435" s="67">
        <f>$ANC$658</f>
        <v>563.9</v>
      </c>
      <c r="AO435" s="5" t="s">
        <v>760</v>
      </c>
      <c r="AP435" s="219" t="s">
        <v>1653</v>
      </c>
      <c r="AR435" s="67">
        <f>$QY$664</f>
        <v>288</v>
      </c>
      <c r="AS435" s="5" t="s">
        <v>760</v>
      </c>
      <c r="AT435" s="63" t="s">
        <v>153</v>
      </c>
      <c r="AV435" s="67">
        <f>$KA$670</f>
        <v>255.90000000000003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764</v>
      </c>
      <c r="B436" s="277" t="s">
        <v>799</v>
      </c>
      <c r="D436" s="67">
        <f>$AR$604</f>
        <v>6514.65</v>
      </c>
      <c r="E436" s="5" t="s">
        <v>764</v>
      </c>
      <c r="F436" s="219" t="s">
        <v>1643</v>
      </c>
      <c r="H436" s="67">
        <f>$UT$610</f>
        <v>2997.9</v>
      </c>
      <c r="I436" s="5" t="s">
        <v>764</v>
      </c>
      <c r="J436" s="28" t="s">
        <v>155</v>
      </c>
      <c r="L436" s="67">
        <f>$BS$616</f>
        <v>2755.5000000000005</v>
      </c>
      <c r="M436" s="5" t="s">
        <v>764</v>
      </c>
      <c r="N436" s="63" t="s">
        <v>761</v>
      </c>
      <c r="P436" s="67">
        <f>$FE$622</f>
        <v>2089.7999999999997</v>
      </c>
      <c r="Q436" s="5" t="s">
        <v>764</v>
      </c>
      <c r="R436" s="277" t="s">
        <v>2023</v>
      </c>
      <c r="T436" s="67">
        <f>$ZG$628</f>
        <v>1416.8</v>
      </c>
      <c r="U436" s="5" t="s">
        <v>764</v>
      </c>
      <c r="V436" s="277" t="s">
        <v>2019</v>
      </c>
      <c r="X436" s="67">
        <f>$YF$634</f>
        <v>1032.8</v>
      </c>
      <c r="Y436" s="5" t="s">
        <v>764</v>
      </c>
      <c r="Z436" s="277" t="s">
        <v>2026</v>
      </c>
      <c r="AB436" s="67">
        <f>$ZY$640</f>
        <v>961.09999999999991</v>
      </c>
      <c r="AC436" s="5" t="s">
        <v>764</v>
      </c>
      <c r="AD436" s="277" t="s">
        <v>2014</v>
      </c>
      <c r="AF436" s="67">
        <f>$SR$646</f>
        <v>735.8</v>
      </c>
      <c r="AG436" s="5" t="s">
        <v>764</v>
      </c>
      <c r="AH436" s="277" t="s">
        <v>3358</v>
      </c>
      <c r="AJ436" s="67">
        <f>$AHF$652</f>
        <v>612.90000000000009</v>
      </c>
      <c r="AK436" s="5" t="s">
        <v>764</v>
      </c>
      <c r="AL436" s="63" t="s">
        <v>3363</v>
      </c>
      <c r="AN436" s="67">
        <f>$AIY$658</f>
        <v>557.19999999999993</v>
      </c>
      <c r="AO436" s="5" t="s">
        <v>764</v>
      </c>
      <c r="AP436" s="63" t="s">
        <v>3366</v>
      </c>
      <c r="AR436" s="67">
        <f>$AJZ$664</f>
        <v>277.2</v>
      </c>
      <c r="AS436" s="5" t="s">
        <v>764</v>
      </c>
      <c r="AT436" s="63" t="s">
        <v>3367</v>
      </c>
      <c r="AV436" s="67">
        <f>$AKI$670</f>
        <v>255.2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765</v>
      </c>
      <c r="B437" s="63" t="s">
        <v>745</v>
      </c>
      <c r="D437" s="67">
        <f>$FW$604</f>
        <v>6510.75</v>
      </c>
      <c r="E437" s="5" t="s">
        <v>765</v>
      </c>
      <c r="F437" s="63" t="s">
        <v>732</v>
      </c>
      <c r="H437" s="67">
        <f>$HG$610</f>
        <v>2996</v>
      </c>
      <c r="I437" s="5" t="s">
        <v>765</v>
      </c>
      <c r="J437" s="219" t="s">
        <v>1646</v>
      </c>
      <c r="L437" s="67">
        <f>$FN$616</f>
        <v>2725.8</v>
      </c>
      <c r="M437" s="5" t="s">
        <v>765</v>
      </c>
      <c r="N437" s="277" t="s">
        <v>1998</v>
      </c>
      <c r="P437" s="67">
        <f>$TJ$622</f>
        <v>2088.8999999999996</v>
      </c>
      <c r="Q437" s="5" t="s">
        <v>765</v>
      </c>
      <c r="R437" s="277" t="s">
        <v>2022</v>
      </c>
      <c r="T437" s="67">
        <f>$ACA$628</f>
        <v>1411.3000000000002</v>
      </c>
      <c r="U437" s="5" t="s">
        <v>765</v>
      </c>
      <c r="V437" s="63" t="s">
        <v>3387</v>
      </c>
      <c r="X437" s="67">
        <f>$APE$634</f>
        <v>1015.6</v>
      </c>
      <c r="Y437" s="5" t="s">
        <v>765</v>
      </c>
      <c r="Z437" s="63" t="s">
        <v>763</v>
      </c>
      <c r="AB437" s="67">
        <f>$JR$640</f>
        <v>957.3</v>
      </c>
      <c r="AC437" s="5" t="s">
        <v>765</v>
      </c>
      <c r="AD437" s="63" t="s">
        <v>756</v>
      </c>
      <c r="AF437" s="67">
        <f>$LB$646</f>
        <v>729.90000000000009</v>
      </c>
      <c r="AG437" s="5" t="s">
        <v>765</v>
      </c>
      <c r="AH437" s="63" t="s">
        <v>756</v>
      </c>
      <c r="AJ437" s="67">
        <f>$LB$652</f>
        <v>607</v>
      </c>
      <c r="AK437" s="5" t="s">
        <v>765</v>
      </c>
      <c r="AL437" s="277" t="s">
        <v>2046</v>
      </c>
      <c r="AN437" s="67">
        <f>$AAH$658</f>
        <v>545.20000000000005</v>
      </c>
      <c r="AO437" s="5" t="s">
        <v>765</v>
      </c>
      <c r="AP437" s="219" t="s">
        <v>1655</v>
      </c>
      <c r="AR437" s="67">
        <f>$QP$664</f>
        <v>271.60000000000002</v>
      </c>
      <c r="AS437" s="5" t="s">
        <v>765</v>
      </c>
      <c r="AT437" s="277" t="s">
        <v>2049</v>
      </c>
      <c r="AV437" s="67">
        <f>$AAZ$670</f>
        <v>249.8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766</v>
      </c>
      <c r="B438" s="63" t="s">
        <v>180</v>
      </c>
      <c r="D438" s="67">
        <f>$AOD$604</f>
        <v>6461.75</v>
      </c>
      <c r="E438" s="5" t="s">
        <v>766</v>
      </c>
      <c r="F438" s="277" t="s">
        <v>2006</v>
      </c>
      <c r="H438" s="67">
        <f>$VC$610</f>
        <v>2986.9</v>
      </c>
      <c r="I438" s="5" t="s">
        <v>766</v>
      </c>
      <c r="J438" s="219" t="s">
        <v>1654</v>
      </c>
      <c r="L438" s="67">
        <f>$PO$616</f>
        <v>2707.7</v>
      </c>
      <c r="M438" s="5" t="s">
        <v>766</v>
      </c>
      <c r="N438" s="63" t="s">
        <v>745</v>
      </c>
      <c r="P438" s="67">
        <f>$FW$622</f>
        <v>2054</v>
      </c>
      <c r="Q438" s="5" t="s">
        <v>766</v>
      </c>
      <c r="R438" s="277" t="s">
        <v>13</v>
      </c>
      <c r="T438" s="67">
        <f>$NV$628</f>
        <v>1402.3500000000001</v>
      </c>
      <c r="U438" s="5" t="s">
        <v>766</v>
      </c>
      <c r="V438" s="63" t="s">
        <v>3373</v>
      </c>
      <c r="X438" s="67">
        <f>$AMK$634</f>
        <v>1007.3</v>
      </c>
      <c r="Y438" s="5" t="s">
        <v>766</v>
      </c>
      <c r="Z438" s="63" t="s">
        <v>3373</v>
      </c>
      <c r="AB438" s="67">
        <f>$AMK$640</f>
        <v>921.90000000000009</v>
      </c>
      <c r="AC438" s="5" t="s">
        <v>766</v>
      </c>
      <c r="AD438" s="63" t="s">
        <v>3378</v>
      </c>
      <c r="AF438" s="67">
        <f>$AOM$646</f>
        <v>720.9</v>
      </c>
      <c r="AG438" s="5" t="s">
        <v>766</v>
      </c>
      <c r="AH438" s="277" t="s">
        <v>3359</v>
      </c>
      <c r="AJ438" s="67">
        <f>$AHO$652</f>
        <v>600.30000000000007</v>
      </c>
      <c r="AK438" s="5" t="s">
        <v>766</v>
      </c>
      <c r="AL438" s="277" t="s">
        <v>23</v>
      </c>
      <c r="AN438" s="67">
        <f>$KS$658</f>
        <v>544.4</v>
      </c>
      <c r="AO438" s="5" t="s">
        <v>766</v>
      </c>
      <c r="AP438" s="277" t="s">
        <v>23</v>
      </c>
      <c r="AR438" s="67">
        <f>$KS$664</f>
        <v>268.7</v>
      </c>
      <c r="AS438" s="5" t="s">
        <v>766</v>
      </c>
      <c r="AT438" s="277" t="s">
        <v>9</v>
      </c>
      <c r="AV438" s="67">
        <f>$LT$670</f>
        <v>246.90000000000003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772</v>
      </c>
      <c r="B439" s="63" t="s">
        <v>3378</v>
      </c>
      <c r="D439" s="67">
        <f>$AOM$604</f>
        <v>6310.9</v>
      </c>
      <c r="E439" s="5" t="s">
        <v>772</v>
      </c>
      <c r="F439" s="63" t="s">
        <v>3371</v>
      </c>
      <c r="H439" s="67">
        <f>$ALS$610</f>
        <v>2982.7</v>
      </c>
      <c r="I439" s="5" t="s">
        <v>772</v>
      </c>
      <c r="J439" s="277" t="s">
        <v>2022</v>
      </c>
      <c r="L439" s="67">
        <f>$ACA$616</f>
        <v>2703.2</v>
      </c>
      <c r="M439" s="5" t="s">
        <v>772</v>
      </c>
      <c r="N439" s="63" t="s">
        <v>3371</v>
      </c>
      <c r="P439" s="67">
        <f>$ALS$622</f>
        <v>2027.6000000000001</v>
      </c>
      <c r="Q439" s="5" t="s">
        <v>772</v>
      </c>
      <c r="R439" s="63" t="s">
        <v>3387</v>
      </c>
      <c r="T439" s="67">
        <f>$APE$628</f>
        <v>1398.8</v>
      </c>
      <c r="U439" s="5" t="s">
        <v>772</v>
      </c>
      <c r="V439" s="63" t="s">
        <v>3369</v>
      </c>
      <c r="X439" s="67">
        <f>$ALA$634</f>
        <v>1000.8000000000001</v>
      </c>
      <c r="Y439" s="5" t="s">
        <v>772</v>
      </c>
      <c r="Z439" s="277" t="s">
        <v>31</v>
      </c>
      <c r="AB439" s="67">
        <f>$Z$640</f>
        <v>898.90000000000009</v>
      </c>
      <c r="AC439" s="5" t="s">
        <v>772</v>
      </c>
      <c r="AD439" s="63" t="s">
        <v>752</v>
      </c>
      <c r="AF439" s="67">
        <f>$EM$646</f>
        <v>715.90000000000009</v>
      </c>
      <c r="AG439" s="5" t="s">
        <v>772</v>
      </c>
      <c r="AH439" s="63" t="s">
        <v>3367</v>
      </c>
      <c r="AJ439" s="67">
        <f>$AKI$652</f>
        <v>596.79999999999995</v>
      </c>
      <c r="AK439" s="5" t="s">
        <v>772</v>
      </c>
      <c r="AL439" s="63" t="s">
        <v>3362</v>
      </c>
      <c r="AN439" s="67">
        <f>$AIP$658</f>
        <v>532.29999999999995</v>
      </c>
      <c r="AO439" s="5" t="s">
        <v>772</v>
      </c>
      <c r="AP439" s="277" t="s">
        <v>2019</v>
      </c>
      <c r="AR439" s="67">
        <f>$YF$664</f>
        <v>253.70000000000002</v>
      </c>
      <c r="AS439" s="5" t="s">
        <v>772</v>
      </c>
      <c r="AT439" s="277" t="s">
        <v>2006</v>
      </c>
      <c r="AV439" s="67">
        <f>$VC$670</f>
        <v>243.2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780</v>
      </c>
      <c r="B440" s="63" t="s">
        <v>3387</v>
      </c>
      <c r="D440" s="67">
        <f>$APE$604</f>
        <v>6310.9</v>
      </c>
      <c r="E440" s="5" t="s">
        <v>780</v>
      </c>
      <c r="F440" s="63" t="s">
        <v>3361</v>
      </c>
      <c r="H440" s="67">
        <f>$AIG$610</f>
        <v>2968.8999999999996</v>
      </c>
      <c r="I440" s="5" t="s">
        <v>780</v>
      </c>
      <c r="J440" s="219" t="s">
        <v>1652</v>
      </c>
      <c r="L440" s="67">
        <f>$ML$616</f>
        <v>2690.5</v>
      </c>
      <c r="M440" s="5" t="s">
        <v>780</v>
      </c>
      <c r="N440" s="63" t="s">
        <v>3367</v>
      </c>
      <c r="P440" s="67">
        <f>$AKI$622</f>
        <v>2016.8999999999999</v>
      </c>
      <c r="Q440" s="5" t="s">
        <v>780</v>
      </c>
      <c r="R440" s="63" t="s">
        <v>3364</v>
      </c>
      <c r="T440" s="67">
        <f>$AJH$628</f>
        <v>1391.3999999999999</v>
      </c>
      <c r="U440" s="5" t="s">
        <v>780</v>
      </c>
      <c r="V440" s="63" t="s">
        <v>3361</v>
      </c>
      <c r="X440" s="67">
        <f>$AIG$634</f>
        <v>997.9</v>
      </c>
      <c r="Y440" s="5" t="s">
        <v>780</v>
      </c>
      <c r="Z440" s="277" t="s">
        <v>17</v>
      </c>
      <c r="AB440" s="67">
        <f>$DL$640</f>
        <v>893.1</v>
      </c>
      <c r="AC440" s="5" t="s">
        <v>780</v>
      </c>
      <c r="AD440" s="277" t="s">
        <v>2021</v>
      </c>
      <c r="AF440" s="67">
        <f>$ZP$646</f>
        <v>685.5</v>
      </c>
      <c r="AG440" s="5" t="s">
        <v>780</v>
      </c>
      <c r="AH440" s="63" t="s">
        <v>3373</v>
      </c>
      <c r="AJ440" s="67">
        <f>$AMK$652</f>
        <v>596.30000000000007</v>
      </c>
      <c r="AK440" s="5" t="s">
        <v>780</v>
      </c>
      <c r="AL440" s="63" t="s">
        <v>141</v>
      </c>
      <c r="AN440" s="67">
        <f>$GF$658</f>
        <v>531.70000000000005</v>
      </c>
      <c r="AO440" s="5" t="s">
        <v>780</v>
      </c>
      <c r="AP440" s="63" t="s">
        <v>737</v>
      </c>
      <c r="AR440" s="67">
        <f>$JI$664</f>
        <v>239.4</v>
      </c>
      <c r="AS440" s="5" t="s">
        <v>780</v>
      </c>
      <c r="AT440" s="63" t="s">
        <v>748</v>
      </c>
      <c r="AV440" s="67">
        <f>$EV$670</f>
        <v>241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784</v>
      </c>
      <c r="B441" s="63" t="s">
        <v>21</v>
      </c>
      <c r="D441" s="67">
        <f>$H$604</f>
        <v>6310.9</v>
      </c>
      <c r="E441" s="5" t="s">
        <v>784</v>
      </c>
      <c r="F441" s="63" t="s">
        <v>3375</v>
      </c>
      <c r="H441" s="67">
        <f>$ANC$610</f>
        <v>2958.5</v>
      </c>
      <c r="I441" s="5" t="s">
        <v>784</v>
      </c>
      <c r="J441" s="63" t="s">
        <v>727</v>
      </c>
      <c r="L441" s="67">
        <f>$TS$616</f>
        <v>2688.5</v>
      </c>
      <c r="M441" s="5" t="s">
        <v>784</v>
      </c>
      <c r="N441" s="63" t="s">
        <v>737</v>
      </c>
      <c r="P441" s="67">
        <f>$JI$622</f>
        <v>2006.9</v>
      </c>
      <c r="Q441" s="5" t="s">
        <v>784</v>
      </c>
      <c r="R441" s="277" t="s">
        <v>2026</v>
      </c>
      <c r="T441" s="67">
        <f>$ZY$628</f>
        <v>1383.2</v>
      </c>
      <c r="U441" s="5" t="s">
        <v>784</v>
      </c>
      <c r="V441" s="219" t="s">
        <v>1651</v>
      </c>
      <c r="X441" s="67">
        <f>$ON$634</f>
        <v>994.1</v>
      </c>
      <c r="Y441" s="5" t="s">
        <v>784</v>
      </c>
      <c r="Z441" s="277" t="s">
        <v>3358</v>
      </c>
      <c r="AB441" s="67">
        <f>$AHF$640</f>
        <v>881.69999999999993</v>
      </c>
      <c r="AC441" s="5" t="s">
        <v>784</v>
      </c>
      <c r="AD441" s="63" t="s">
        <v>795</v>
      </c>
      <c r="AF441" s="67">
        <f>$KJ$646</f>
        <v>678.80000000000007</v>
      </c>
      <c r="AG441" s="5" t="s">
        <v>784</v>
      </c>
      <c r="AH441" s="277" t="s">
        <v>31</v>
      </c>
      <c r="AJ441" s="67">
        <f>$Z$652</f>
        <v>589.20000000000005</v>
      </c>
      <c r="AK441" s="5" t="s">
        <v>784</v>
      </c>
      <c r="AL441" s="63" t="s">
        <v>748</v>
      </c>
      <c r="AN441" s="67">
        <f>$EV$658</f>
        <v>525.80000000000007</v>
      </c>
      <c r="AO441" s="5" t="s">
        <v>784</v>
      </c>
      <c r="AP441" s="219" t="s">
        <v>1652</v>
      </c>
      <c r="AR441" s="67">
        <f>$ML$664</f>
        <v>237</v>
      </c>
      <c r="AS441" s="5" t="s">
        <v>784</v>
      </c>
      <c r="AT441" s="63" t="s">
        <v>3369</v>
      </c>
      <c r="AV441" s="67">
        <f>$ALA$670</f>
        <v>222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785</v>
      </c>
      <c r="B442" s="63" t="s">
        <v>141</v>
      </c>
      <c r="D442" s="67">
        <f>$GF$604</f>
        <v>6310.9</v>
      </c>
      <c r="E442" s="5" t="s">
        <v>785</v>
      </c>
      <c r="F442" s="63" t="s">
        <v>3364</v>
      </c>
      <c r="H442" s="67">
        <f>$AJH$610</f>
        <v>2956.2</v>
      </c>
      <c r="I442" s="5" t="s">
        <v>785</v>
      </c>
      <c r="J442" s="277" t="s">
        <v>2019</v>
      </c>
      <c r="L442" s="67">
        <f>$YF$616</f>
        <v>2670.1</v>
      </c>
      <c r="M442" s="5" t="s">
        <v>785</v>
      </c>
      <c r="N442" s="219" t="s">
        <v>1659</v>
      </c>
      <c r="P442" s="67">
        <f>$ND$622</f>
        <v>1985.5</v>
      </c>
      <c r="Q442" s="5" t="s">
        <v>785</v>
      </c>
      <c r="R442" s="219" t="s">
        <v>1658</v>
      </c>
      <c r="T442" s="67">
        <f>$PF$628</f>
        <v>1379.5500000000002</v>
      </c>
      <c r="U442" s="5" t="s">
        <v>785</v>
      </c>
      <c r="V442" s="63" t="s">
        <v>737</v>
      </c>
      <c r="X442" s="67">
        <f>$JI$634</f>
        <v>992.5</v>
      </c>
      <c r="Y442" s="5" t="s">
        <v>785</v>
      </c>
      <c r="Z442" s="277" t="s">
        <v>3359</v>
      </c>
      <c r="AB442" s="67">
        <f>$AHO$640</f>
        <v>874.19999999999993</v>
      </c>
      <c r="AC442" s="5" t="s">
        <v>785</v>
      </c>
      <c r="AD442" s="63" t="s">
        <v>727</v>
      </c>
      <c r="AF442" s="67">
        <f>$TS$646</f>
        <v>677.5</v>
      </c>
      <c r="AG442" s="5" t="s">
        <v>785</v>
      </c>
      <c r="AH442" s="219" t="s">
        <v>1643</v>
      </c>
      <c r="AJ442" s="67">
        <f>$UT$652</f>
        <v>585.20000000000005</v>
      </c>
      <c r="AK442" s="5" t="s">
        <v>785</v>
      </c>
      <c r="AL442" s="219" t="s">
        <v>1652</v>
      </c>
      <c r="AN442" s="67">
        <f>$ML$658</f>
        <v>510.9</v>
      </c>
      <c r="AO442" s="5" t="s">
        <v>785</v>
      </c>
      <c r="AP442" s="277" t="s">
        <v>2026</v>
      </c>
      <c r="AR442" s="67">
        <f>$ZY$664</f>
        <v>235.10000000000002</v>
      </c>
      <c r="AS442" s="5" t="s">
        <v>785</v>
      </c>
      <c r="AT442" s="63" t="s">
        <v>747</v>
      </c>
      <c r="AV442" s="67">
        <f>$GO$670</f>
        <v>218.9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786</v>
      </c>
      <c r="B443" s="277" t="s">
        <v>23</v>
      </c>
      <c r="D443" s="67">
        <f>$KS$604</f>
        <v>6293.5999999999995</v>
      </c>
      <c r="E443" s="5" t="s">
        <v>786</v>
      </c>
      <c r="F443" s="219" t="s">
        <v>1642</v>
      </c>
      <c r="H443" s="67">
        <f>$UB$610</f>
        <v>2952</v>
      </c>
      <c r="I443" s="5" t="s">
        <v>786</v>
      </c>
      <c r="J443" s="63" t="s">
        <v>3362</v>
      </c>
      <c r="L443" s="67">
        <f>$AIP$616</f>
        <v>2648.5</v>
      </c>
      <c r="M443" s="5" t="s">
        <v>786</v>
      </c>
      <c r="N443" s="277" t="s">
        <v>2026</v>
      </c>
      <c r="P443" s="67">
        <f>$ZY$622</f>
        <v>1939.8000000000002</v>
      </c>
      <c r="Q443" s="5" t="s">
        <v>786</v>
      </c>
      <c r="R443" s="277" t="s">
        <v>154</v>
      </c>
      <c r="T443" s="67">
        <f>$Q$628</f>
        <v>1379.1499999999999</v>
      </c>
      <c r="U443" s="5" t="s">
        <v>786</v>
      </c>
      <c r="V443" s="63" t="s">
        <v>732</v>
      </c>
      <c r="X443" s="67">
        <f>$HG$634</f>
        <v>980.6</v>
      </c>
      <c r="Y443" s="5" t="s">
        <v>786</v>
      </c>
      <c r="Z443" s="63" t="s">
        <v>733</v>
      </c>
      <c r="AB443" s="67">
        <f>$LK$640</f>
        <v>869.49999999999989</v>
      </c>
      <c r="AC443" s="5" t="s">
        <v>786</v>
      </c>
      <c r="AD443" s="277" t="s">
        <v>1999</v>
      </c>
      <c r="AF443" s="67">
        <f>$WM$646</f>
        <v>670.6</v>
      </c>
      <c r="AG443" s="5" t="s">
        <v>786</v>
      </c>
      <c r="AH443" s="63" t="s">
        <v>141</v>
      </c>
      <c r="AJ443" s="67">
        <f>$GF$652</f>
        <v>569.20000000000005</v>
      </c>
      <c r="AK443" s="5" t="s">
        <v>786</v>
      </c>
      <c r="AL443" s="63" t="s">
        <v>3391</v>
      </c>
      <c r="AN443" s="67">
        <f>$AQF$658</f>
        <v>506.00000000000006</v>
      </c>
      <c r="AO443" s="5" t="s">
        <v>786</v>
      </c>
      <c r="AP443" s="63" t="s">
        <v>3390</v>
      </c>
      <c r="AR443" s="67">
        <f>$APW$664</f>
        <v>229.60000000000002</v>
      </c>
      <c r="AS443" s="5" t="s">
        <v>786</v>
      </c>
      <c r="AT443" s="63" t="s">
        <v>25</v>
      </c>
      <c r="AV443" s="67">
        <f>$BJ$670</f>
        <v>204.7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792</v>
      </c>
      <c r="B444" s="277" t="s">
        <v>15</v>
      </c>
      <c r="D444" s="67">
        <f>$HY$604</f>
        <v>6276.6</v>
      </c>
      <c r="E444" s="5" t="s">
        <v>792</v>
      </c>
      <c r="F444" s="277" t="s">
        <v>778</v>
      </c>
      <c r="H444" s="67">
        <f>$AI$610</f>
        <v>2941</v>
      </c>
      <c r="I444" s="5" t="s">
        <v>792</v>
      </c>
      <c r="J444" s="219" t="s">
        <v>1659</v>
      </c>
      <c r="L444" s="67">
        <f>$ND$616</f>
        <v>2628.3</v>
      </c>
      <c r="M444" s="5" t="s">
        <v>792</v>
      </c>
      <c r="N444" s="63" t="s">
        <v>3368</v>
      </c>
      <c r="P444" s="67">
        <f>$AKR$622</f>
        <v>1934.1000000000001</v>
      </c>
      <c r="Q444" s="5" t="s">
        <v>792</v>
      </c>
      <c r="R444" s="63" t="s">
        <v>737</v>
      </c>
      <c r="T444" s="67">
        <f>$JI$628</f>
        <v>1373.15</v>
      </c>
      <c r="U444" s="5" t="s">
        <v>792</v>
      </c>
      <c r="V444" s="63" t="s">
        <v>3378</v>
      </c>
      <c r="X444" s="67">
        <f>$AOM$634</f>
        <v>977.40000000000009</v>
      </c>
      <c r="Y444" s="5" t="s">
        <v>792</v>
      </c>
      <c r="Z444" s="63" t="s">
        <v>3371</v>
      </c>
      <c r="AB444" s="67">
        <f>$ALS$640</f>
        <v>839.7</v>
      </c>
      <c r="AC444" s="5" t="s">
        <v>792</v>
      </c>
      <c r="AD444" s="63" t="s">
        <v>733</v>
      </c>
      <c r="AF444" s="67">
        <f>$LK$646</f>
        <v>663.80000000000007</v>
      </c>
      <c r="AG444" s="5" t="s">
        <v>792</v>
      </c>
      <c r="AH444" s="63" t="s">
        <v>142</v>
      </c>
      <c r="AJ444" s="67">
        <f>$DU$652</f>
        <v>554.4</v>
      </c>
      <c r="AK444" s="5" t="s">
        <v>792</v>
      </c>
      <c r="AL444" s="277" t="s">
        <v>2049</v>
      </c>
      <c r="AN444" s="67">
        <f>$AAZ$658</f>
        <v>502.7</v>
      </c>
      <c r="AO444" s="5" t="s">
        <v>792</v>
      </c>
      <c r="AP444" s="277" t="s">
        <v>2020</v>
      </c>
      <c r="AR444" s="67">
        <f>$AAQ$664</f>
        <v>225.6</v>
      </c>
      <c r="AS444" s="5" t="s">
        <v>792</v>
      </c>
      <c r="AT444" s="277" t="s">
        <v>2002</v>
      </c>
      <c r="AV444" s="67">
        <f>$SI$670</f>
        <v>204.4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793</v>
      </c>
      <c r="B445" s="63" t="s">
        <v>748</v>
      </c>
      <c r="D445" s="67">
        <f>$EV$604</f>
        <v>6257.8</v>
      </c>
      <c r="E445" s="5" t="s">
        <v>793</v>
      </c>
      <c r="F445" s="63" t="s">
        <v>141</v>
      </c>
      <c r="H445" s="67">
        <f>$GF$610</f>
        <v>2940.7000000000003</v>
      </c>
      <c r="I445" s="5" t="s">
        <v>793</v>
      </c>
      <c r="J445" s="63" t="s">
        <v>3368</v>
      </c>
      <c r="L445" s="67">
        <f>$AKR$616</f>
        <v>2617.6999999999998</v>
      </c>
      <c r="M445" s="5" t="s">
        <v>793</v>
      </c>
      <c r="N445" s="277" t="s">
        <v>11</v>
      </c>
      <c r="P445" s="67">
        <f>$CB$622</f>
        <v>1916.3</v>
      </c>
      <c r="Q445" s="5" t="s">
        <v>793</v>
      </c>
      <c r="R445" s="277" t="s">
        <v>3358</v>
      </c>
      <c r="T445" s="67">
        <f>$AHF$628</f>
        <v>1358.8</v>
      </c>
      <c r="U445" s="5" t="s">
        <v>793</v>
      </c>
      <c r="V445" s="63" t="s">
        <v>770</v>
      </c>
      <c r="X445" s="67">
        <f>$MU$634</f>
        <v>977.2</v>
      </c>
      <c r="Y445" s="5" t="s">
        <v>793</v>
      </c>
      <c r="Z445" s="63" t="s">
        <v>748</v>
      </c>
      <c r="AB445" s="67">
        <f>$EV$640</f>
        <v>839.39999999999986</v>
      </c>
      <c r="AC445" s="5" t="s">
        <v>793</v>
      </c>
      <c r="AD445" s="63" t="s">
        <v>3361</v>
      </c>
      <c r="AF445" s="67">
        <f>$AIG$646</f>
        <v>661.6</v>
      </c>
      <c r="AG445" s="5" t="s">
        <v>793</v>
      </c>
      <c r="AH445" s="63" t="s">
        <v>3370</v>
      </c>
      <c r="AJ445" s="67">
        <f>$ALJ$652</f>
        <v>526.70000000000005</v>
      </c>
      <c r="AK445" s="5" t="s">
        <v>793</v>
      </c>
      <c r="AL445" s="63" t="s">
        <v>789</v>
      </c>
      <c r="AN445" s="67">
        <f>$IZ$658</f>
        <v>499.2</v>
      </c>
      <c r="AO445" s="5" t="s">
        <v>793</v>
      </c>
      <c r="AP445" s="63" t="s">
        <v>3370</v>
      </c>
      <c r="AR445" s="67">
        <f>$ALJ$664</f>
        <v>208.6</v>
      </c>
      <c r="AS445" s="5" t="s">
        <v>793</v>
      </c>
      <c r="AT445" s="277" t="s">
        <v>782</v>
      </c>
      <c r="AV445" s="67">
        <f>$CK$670</f>
        <v>201.7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794</v>
      </c>
      <c r="B446" s="277" t="s">
        <v>2020</v>
      </c>
      <c r="D446" s="67">
        <f>$AAQ$604</f>
        <v>6231.4000000000005</v>
      </c>
      <c r="E446" s="5" t="s">
        <v>794</v>
      </c>
      <c r="F446" s="63" t="s">
        <v>3376</v>
      </c>
      <c r="H446" s="67">
        <f>$ANU$610</f>
        <v>2929.6</v>
      </c>
      <c r="I446" s="5" t="s">
        <v>794</v>
      </c>
      <c r="J446" s="63" t="s">
        <v>789</v>
      </c>
      <c r="L446" s="67">
        <f>$IZ$616</f>
        <v>2609.8999999999996</v>
      </c>
      <c r="M446" s="5" t="s">
        <v>794</v>
      </c>
      <c r="N446" s="63" t="s">
        <v>747</v>
      </c>
      <c r="P446" s="67">
        <f>$GO$622</f>
        <v>1860.4</v>
      </c>
      <c r="Q446" s="5" t="s">
        <v>794</v>
      </c>
      <c r="R446" s="63" t="s">
        <v>3390</v>
      </c>
      <c r="T446" s="67">
        <f>$APW$628</f>
        <v>1350.9</v>
      </c>
      <c r="U446" s="5" t="s">
        <v>794</v>
      </c>
      <c r="V446" s="63" t="s">
        <v>3360</v>
      </c>
      <c r="X446" s="67">
        <f>$AHX$634</f>
        <v>976.1</v>
      </c>
      <c r="Y446" s="5" t="s">
        <v>794</v>
      </c>
      <c r="Z446" s="63" t="s">
        <v>3390</v>
      </c>
      <c r="AB446" s="67">
        <f>$APW$640</f>
        <v>839.2</v>
      </c>
      <c r="AC446" s="5" t="s">
        <v>794</v>
      </c>
      <c r="AD446" s="277" t="s">
        <v>3358</v>
      </c>
      <c r="AF446" s="67">
        <f>$AHF$646</f>
        <v>637.40000000000009</v>
      </c>
      <c r="AG446" s="5" t="s">
        <v>794</v>
      </c>
      <c r="AH446" s="277" t="s">
        <v>2020</v>
      </c>
      <c r="AJ446" s="67">
        <f>$AAQ$652</f>
        <v>520.79999999999995</v>
      </c>
      <c r="AK446" s="5" t="s">
        <v>794</v>
      </c>
      <c r="AL446" s="63" t="s">
        <v>33</v>
      </c>
      <c r="AN446" s="67">
        <f>$BA$658</f>
        <v>489.4</v>
      </c>
      <c r="AO446" s="5" t="s">
        <v>794</v>
      </c>
      <c r="AP446" s="277" t="s">
        <v>2048</v>
      </c>
      <c r="AR446" s="67">
        <f>$ABR$664</f>
        <v>206.79999999999998</v>
      </c>
      <c r="AS446" s="5" t="s">
        <v>794</v>
      </c>
      <c r="AT446" s="63" t="s">
        <v>3391</v>
      </c>
      <c r="AV446" s="67">
        <f>$AQF$670</f>
        <v>201.1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796</v>
      </c>
      <c r="B447" s="28" t="s">
        <v>37</v>
      </c>
      <c r="D447" s="67">
        <f>$DC$604</f>
        <v>6185.2999999999993</v>
      </c>
      <c r="E447" s="5" t="s">
        <v>796</v>
      </c>
      <c r="F447" s="277" t="s">
        <v>2019</v>
      </c>
      <c r="H447" s="67">
        <f>$YF$610</f>
        <v>2900.1000000000004</v>
      </c>
      <c r="I447" s="5" t="s">
        <v>796</v>
      </c>
      <c r="J447" s="63" t="s">
        <v>142</v>
      </c>
      <c r="L447" s="67">
        <f>$DU$616</f>
        <v>2609.8000000000002</v>
      </c>
      <c r="M447" s="5" t="s">
        <v>796</v>
      </c>
      <c r="N447" s="63" t="s">
        <v>180</v>
      </c>
      <c r="P447" s="67">
        <f>$AOD$622</f>
        <v>1858.8</v>
      </c>
      <c r="Q447" s="5" t="s">
        <v>796</v>
      </c>
      <c r="R447" s="63" t="s">
        <v>3376</v>
      </c>
      <c r="T447" s="67">
        <f>$ANU$628</f>
        <v>1348.3999999999999</v>
      </c>
      <c r="U447" s="5" t="s">
        <v>796</v>
      </c>
      <c r="V447" s="63" t="s">
        <v>3364</v>
      </c>
      <c r="X447" s="67">
        <f>$AJH$634</f>
        <v>972.09999999999991</v>
      </c>
      <c r="Y447" s="5" t="s">
        <v>796</v>
      </c>
      <c r="Z447" s="277" t="s">
        <v>799</v>
      </c>
      <c r="AB447" s="67">
        <f>$AR$640</f>
        <v>834.80000000000007</v>
      </c>
      <c r="AC447" s="5" t="s">
        <v>796</v>
      </c>
      <c r="AD447" s="63" t="s">
        <v>3391</v>
      </c>
      <c r="AF447" s="67">
        <f>$AQF$646</f>
        <v>633.1</v>
      </c>
      <c r="AG447" s="5" t="s">
        <v>796</v>
      </c>
      <c r="AH447" s="63" t="s">
        <v>761</v>
      </c>
      <c r="AJ447" s="67">
        <f>$FE$652</f>
        <v>488</v>
      </c>
      <c r="AK447" s="5" t="s">
        <v>796</v>
      </c>
      <c r="AL447" s="63" t="s">
        <v>770</v>
      </c>
      <c r="AN447" s="67">
        <f>$MU$658</f>
        <v>471.7</v>
      </c>
      <c r="AO447" s="5" t="s">
        <v>796</v>
      </c>
      <c r="AP447" s="63" t="s">
        <v>3391</v>
      </c>
      <c r="AR447" s="67">
        <f>$AQF$664</f>
        <v>203.9</v>
      </c>
      <c r="AS447" s="5" t="s">
        <v>796</v>
      </c>
      <c r="AT447" s="277" t="s">
        <v>143</v>
      </c>
      <c r="AV447" s="67">
        <f>$CT$670</f>
        <v>197.8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797</v>
      </c>
      <c r="B448" s="63" t="s">
        <v>25</v>
      </c>
      <c r="D448" s="67">
        <f>$BJ$604</f>
        <v>6181.4</v>
      </c>
      <c r="E448" s="5" t="s">
        <v>797</v>
      </c>
      <c r="F448" s="219" t="s">
        <v>1655</v>
      </c>
      <c r="H448" s="67">
        <f>$QP$610</f>
        <v>2898.2</v>
      </c>
      <c r="I448" s="5" t="s">
        <v>797</v>
      </c>
      <c r="J448" s="277" t="s">
        <v>799</v>
      </c>
      <c r="L448" s="67">
        <f>$AR$616</f>
        <v>2606.9</v>
      </c>
      <c r="M448" s="5" t="s">
        <v>797</v>
      </c>
      <c r="N448" s="63" t="s">
        <v>3366</v>
      </c>
      <c r="P448" s="67">
        <f>$AJZ$622</f>
        <v>1847.6999999999998</v>
      </c>
      <c r="Q448" s="5" t="s">
        <v>797</v>
      </c>
      <c r="R448" s="63" t="s">
        <v>3365</v>
      </c>
      <c r="T448" s="67">
        <f>$AJQ$628</f>
        <v>1346.2</v>
      </c>
      <c r="U448" s="5" t="s">
        <v>797</v>
      </c>
      <c r="V448" s="277" t="s">
        <v>2021</v>
      </c>
      <c r="X448" s="67">
        <f>$ZP$634</f>
        <v>963.5</v>
      </c>
      <c r="Y448" s="5" t="s">
        <v>797</v>
      </c>
      <c r="Z448" s="277" t="s">
        <v>154</v>
      </c>
      <c r="AB448" s="67">
        <f>$Q$640</f>
        <v>829.59999999999991</v>
      </c>
      <c r="AC448" s="5" t="s">
        <v>797</v>
      </c>
      <c r="AD448" s="277" t="s">
        <v>1998</v>
      </c>
      <c r="AF448" s="67">
        <f>$TJ$646</f>
        <v>628</v>
      </c>
      <c r="AG448" s="5" t="s">
        <v>797</v>
      </c>
      <c r="AH448" s="277" t="s">
        <v>143</v>
      </c>
      <c r="AJ448" s="67">
        <f>$CT$652</f>
        <v>486.5</v>
      </c>
      <c r="AK448" s="5" t="s">
        <v>797</v>
      </c>
      <c r="AL448" s="277" t="s">
        <v>4490</v>
      </c>
      <c r="AN448" s="67">
        <f>$XW$658</f>
        <v>466.9</v>
      </c>
      <c r="AO448" s="5" t="s">
        <v>797</v>
      </c>
      <c r="AP448" s="63" t="s">
        <v>3379</v>
      </c>
      <c r="AR448" s="67">
        <f>$AOV$664</f>
        <v>203.5</v>
      </c>
      <c r="AS448" s="5" t="s">
        <v>797</v>
      </c>
      <c r="AT448" s="277" t="s">
        <v>2048</v>
      </c>
      <c r="AV448" s="67">
        <f>$ABR$670</f>
        <v>194.9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798</v>
      </c>
      <c r="B449" s="219" t="s">
        <v>1643</v>
      </c>
      <c r="D449" s="67">
        <f>$UT$604</f>
        <v>6177.5</v>
      </c>
      <c r="E449" s="5" t="s">
        <v>798</v>
      </c>
      <c r="F449" s="219" t="s">
        <v>1661</v>
      </c>
      <c r="H449" s="67">
        <f>$HP$610</f>
        <v>2882.8</v>
      </c>
      <c r="I449" s="5" t="s">
        <v>798</v>
      </c>
      <c r="J449" s="277" t="s">
        <v>17</v>
      </c>
      <c r="L449" s="67">
        <f>$DL$616</f>
        <v>2555.2999999999997</v>
      </c>
      <c r="M449" s="5" t="s">
        <v>798</v>
      </c>
      <c r="N449" s="63" t="s">
        <v>3363</v>
      </c>
      <c r="P449" s="67">
        <f>$AIY$622</f>
        <v>1800.5</v>
      </c>
      <c r="Q449" s="5" t="s">
        <v>798</v>
      </c>
      <c r="R449" s="63" t="s">
        <v>3372</v>
      </c>
      <c r="T449" s="67">
        <f>$AMB$628</f>
        <v>1345.5</v>
      </c>
      <c r="U449" s="5" t="s">
        <v>798</v>
      </c>
      <c r="V449" s="219" t="s">
        <v>1661</v>
      </c>
      <c r="X449" s="67">
        <f>$HP$634</f>
        <v>958.2</v>
      </c>
      <c r="Y449" s="5" t="s">
        <v>798</v>
      </c>
      <c r="Z449" s="277" t="s">
        <v>2046</v>
      </c>
      <c r="AB449" s="67">
        <f>$AAH$640</f>
        <v>826.99999999999989</v>
      </c>
      <c r="AC449" s="5" t="s">
        <v>798</v>
      </c>
      <c r="AD449" s="219" t="s">
        <v>1659</v>
      </c>
      <c r="AF449" s="67">
        <f>$ND$646</f>
        <v>619.10000000000014</v>
      </c>
      <c r="AG449" s="5" t="s">
        <v>798</v>
      </c>
      <c r="AH449" s="277" t="s">
        <v>1998</v>
      </c>
      <c r="AJ449" s="67">
        <f>$TJ$652</f>
        <v>477.1</v>
      </c>
      <c r="AK449" s="5" t="s">
        <v>798</v>
      </c>
      <c r="AL449" s="277" t="s">
        <v>3359</v>
      </c>
      <c r="AN449" s="67">
        <f>$AHO$658</f>
        <v>461.3</v>
      </c>
      <c r="AO449" s="5" t="s">
        <v>798</v>
      </c>
      <c r="AP449" s="63" t="s">
        <v>3373</v>
      </c>
      <c r="AR449" s="67">
        <f>$AMK$664</f>
        <v>200.8</v>
      </c>
      <c r="AS449" s="5" t="s">
        <v>798</v>
      </c>
      <c r="AT449" s="277" t="s">
        <v>154</v>
      </c>
      <c r="AV449" s="67">
        <f>$Q$670</f>
        <v>180.5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801</v>
      </c>
      <c r="B450" s="277" t="s">
        <v>2026</v>
      </c>
      <c r="D450" s="67">
        <f>$ZY$604</f>
        <v>6172.1</v>
      </c>
      <c r="E450" s="5" t="s">
        <v>801</v>
      </c>
      <c r="F450" s="277" t="s">
        <v>11</v>
      </c>
      <c r="H450" s="67">
        <f>$CB$610</f>
        <v>2872</v>
      </c>
      <c r="I450" s="5" t="s">
        <v>801</v>
      </c>
      <c r="J450" s="63" t="s">
        <v>733</v>
      </c>
      <c r="L450" s="67">
        <f>$LK$616</f>
        <v>2539.9</v>
      </c>
      <c r="M450" s="5" t="s">
        <v>801</v>
      </c>
      <c r="N450" s="63" t="s">
        <v>33</v>
      </c>
      <c r="P450" s="67">
        <f>$BA$622</f>
        <v>1792.1</v>
      </c>
      <c r="Q450" s="5" t="s">
        <v>801</v>
      </c>
      <c r="R450" s="63" t="s">
        <v>180</v>
      </c>
      <c r="T450" s="67">
        <f>$AOD$628</f>
        <v>1341</v>
      </c>
      <c r="U450" s="5" t="s">
        <v>801</v>
      </c>
      <c r="V450" s="63" t="s">
        <v>754</v>
      </c>
      <c r="X450" s="67">
        <f>$OW$634</f>
        <v>954.1</v>
      </c>
      <c r="Y450" s="5" t="s">
        <v>801</v>
      </c>
      <c r="Z450" s="277" t="s">
        <v>778</v>
      </c>
      <c r="AB450" s="67">
        <f>$AI$640</f>
        <v>818</v>
      </c>
      <c r="AC450" s="5" t="s">
        <v>801</v>
      </c>
      <c r="AD450" s="63" t="s">
        <v>3368</v>
      </c>
      <c r="AF450" s="67">
        <f>$AKR$646</f>
        <v>604.79999999999995</v>
      </c>
      <c r="AG450" s="5" t="s">
        <v>801</v>
      </c>
      <c r="AH450" s="63" t="s">
        <v>3365</v>
      </c>
      <c r="AJ450" s="67">
        <f>$AJQ$652</f>
        <v>464</v>
      </c>
      <c r="AK450" s="5" t="s">
        <v>801</v>
      </c>
      <c r="AL450" s="277" t="s">
        <v>1998</v>
      </c>
      <c r="AN450" s="67">
        <f>$TJ$658</f>
        <v>440.7</v>
      </c>
      <c r="AO450" s="5" t="s">
        <v>801</v>
      </c>
      <c r="AP450" s="63" t="s">
        <v>732</v>
      </c>
      <c r="AR450" s="67">
        <f>$HG$664</f>
        <v>191.3</v>
      </c>
      <c r="AS450" s="5" t="s">
        <v>801</v>
      </c>
      <c r="AT450" s="219" t="s">
        <v>1652</v>
      </c>
      <c r="AV450" s="67">
        <f>$ML$670</f>
        <v>175.2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895</v>
      </c>
      <c r="B451" s="63" t="s">
        <v>3362</v>
      </c>
      <c r="D451" s="67">
        <f>$AIP$604</f>
        <v>6107.2999999999993</v>
      </c>
      <c r="E451" s="5" t="s">
        <v>895</v>
      </c>
      <c r="F451" s="63" t="s">
        <v>781</v>
      </c>
      <c r="H451" s="67">
        <f>$QG$610</f>
        <v>2865.1000000000004</v>
      </c>
      <c r="I451" s="5" t="s">
        <v>895</v>
      </c>
      <c r="J451" s="63" t="s">
        <v>3392</v>
      </c>
      <c r="L451" s="67">
        <f>$ANL$616</f>
        <v>2538.5</v>
      </c>
      <c r="M451" s="5" t="s">
        <v>895</v>
      </c>
      <c r="N451" s="63" t="s">
        <v>3391</v>
      </c>
      <c r="P451" s="67">
        <f>$AQF$622</f>
        <v>1783.4</v>
      </c>
      <c r="Q451" s="5" t="s">
        <v>895</v>
      </c>
      <c r="R451" s="63" t="s">
        <v>770</v>
      </c>
      <c r="T451" s="67">
        <f>$MU$628</f>
        <v>1340.2</v>
      </c>
      <c r="U451" s="5" t="s">
        <v>895</v>
      </c>
      <c r="V451" s="277" t="s">
        <v>2007</v>
      </c>
      <c r="X451" s="67">
        <f>$VL$634</f>
        <v>944.6</v>
      </c>
      <c r="Y451" s="5" t="s">
        <v>895</v>
      </c>
      <c r="Z451" s="277" t="s">
        <v>143</v>
      </c>
      <c r="AB451" s="67">
        <f>$CT$640</f>
        <v>806.89999999999986</v>
      </c>
      <c r="AC451" s="5" t="s">
        <v>895</v>
      </c>
      <c r="AD451" s="63" t="s">
        <v>3370</v>
      </c>
      <c r="AF451" s="67">
        <f>$ALJ$646</f>
        <v>594.19999999999993</v>
      </c>
      <c r="AG451" s="5" t="s">
        <v>895</v>
      </c>
      <c r="AH451" s="219" t="s">
        <v>1659</v>
      </c>
      <c r="AJ451" s="67">
        <f>$ND$652</f>
        <v>455.29999999999995</v>
      </c>
      <c r="AK451" s="5" t="s">
        <v>895</v>
      </c>
      <c r="AL451" s="63" t="s">
        <v>745</v>
      </c>
      <c r="AN451" s="67">
        <f>$FW$658</f>
        <v>436.69999999999993</v>
      </c>
      <c r="AO451" s="5" t="s">
        <v>895</v>
      </c>
      <c r="AP451" s="63" t="s">
        <v>3378</v>
      </c>
      <c r="AR451" s="67">
        <f>$AOM$664</f>
        <v>189.8</v>
      </c>
      <c r="AS451" s="5" t="s">
        <v>895</v>
      </c>
      <c r="AT451" s="277" t="s">
        <v>2007</v>
      </c>
      <c r="AV451" s="67">
        <f>$VL$670</f>
        <v>162.9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896</v>
      </c>
      <c r="B452" s="63" t="s">
        <v>3361</v>
      </c>
      <c r="D452" s="67">
        <f>$AIG$604</f>
        <v>6106.2999999999993</v>
      </c>
      <c r="E452" s="5" t="s">
        <v>896</v>
      </c>
      <c r="F452" s="28" t="s">
        <v>37</v>
      </c>
      <c r="H452" s="67">
        <f>$DC$610</f>
        <v>2847.9</v>
      </c>
      <c r="I452" s="5" t="s">
        <v>896</v>
      </c>
      <c r="J452" s="277" t="s">
        <v>778</v>
      </c>
      <c r="L452" s="67">
        <f>$AI$616</f>
        <v>2535.9</v>
      </c>
      <c r="M452" s="5" t="s">
        <v>896</v>
      </c>
      <c r="N452" s="63" t="s">
        <v>3374</v>
      </c>
      <c r="P452" s="67">
        <f>$AMT$622</f>
        <v>1756.6</v>
      </c>
      <c r="Q452" s="5" t="s">
        <v>896</v>
      </c>
      <c r="R452" s="277" t="s">
        <v>1998</v>
      </c>
      <c r="T452" s="67">
        <f>$TJ$628</f>
        <v>1331.2</v>
      </c>
      <c r="U452" s="5" t="s">
        <v>896</v>
      </c>
      <c r="V452" s="277" t="s">
        <v>2153</v>
      </c>
      <c r="X452" s="67">
        <f>$XN$634</f>
        <v>942.40000000000009</v>
      </c>
      <c r="Y452" s="5" t="s">
        <v>896</v>
      </c>
      <c r="Z452" s="63" t="s">
        <v>795</v>
      </c>
      <c r="AB452" s="67">
        <f>$KJ$640</f>
        <v>806.40000000000009</v>
      </c>
      <c r="AC452" s="5" t="s">
        <v>896</v>
      </c>
      <c r="AD452" s="277" t="s">
        <v>4490</v>
      </c>
      <c r="AF452" s="67">
        <f>$XW$646</f>
        <v>593.9</v>
      </c>
      <c r="AG452" s="5" t="s">
        <v>896</v>
      </c>
      <c r="AH452" s="63" t="s">
        <v>762</v>
      </c>
      <c r="AJ452" s="67">
        <f>$NM$652</f>
        <v>449</v>
      </c>
      <c r="AK452" s="5" t="s">
        <v>896</v>
      </c>
      <c r="AL452" s="63" t="s">
        <v>727</v>
      </c>
      <c r="AN452" s="67">
        <f>$TS$658</f>
        <v>430.6</v>
      </c>
      <c r="AO452" s="5" t="s">
        <v>896</v>
      </c>
      <c r="AP452" s="277" t="s">
        <v>2153</v>
      </c>
      <c r="AR452" s="67">
        <f>$XN$664</f>
        <v>189.7</v>
      </c>
      <c r="AS452" s="5" t="s">
        <v>896</v>
      </c>
      <c r="AT452" s="28" t="s">
        <v>37</v>
      </c>
      <c r="AV452" s="67">
        <f>$DC$670</f>
        <v>153.29999999999998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897</v>
      </c>
      <c r="B453" s="63" t="s">
        <v>3364</v>
      </c>
      <c r="D453" s="67">
        <f>$AJH$604</f>
        <v>6106.2999999999993</v>
      </c>
      <c r="E453" s="5" t="s">
        <v>897</v>
      </c>
      <c r="F453" s="63" t="s">
        <v>3373</v>
      </c>
      <c r="H453" s="67">
        <f>$AMK$610</f>
        <v>2837.6000000000004</v>
      </c>
      <c r="I453" s="5" t="s">
        <v>897</v>
      </c>
      <c r="J453" s="277" t="s">
        <v>2048</v>
      </c>
      <c r="L453" s="67">
        <f>$ABR$616</f>
        <v>2513.2000000000003</v>
      </c>
      <c r="M453" s="5" t="s">
        <v>897</v>
      </c>
      <c r="N453" s="63" t="s">
        <v>3387</v>
      </c>
      <c r="P453" s="67">
        <f>$APE$622</f>
        <v>1750</v>
      </c>
      <c r="Q453" s="5" t="s">
        <v>897</v>
      </c>
      <c r="R453" s="277" t="s">
        <v>23</v>
      </c>
      <c r="T453" s="67">
        <f>$KS$628</f>
        <v>1328.6</v>
      </c>
      <c r="U453" s="5" t="s">
        <v>897</v>
      </c>
      <c r="V453" s="277" t="s">
        <v>31</v>
      </c>
      <c r="X453" s="67">
        <f>$Z$634</f>
        <v>939.1</v>
      </c>
      <c r="Y453" s="5" t="s">
        <v>897</v>
      </c>
      <c r="Z453" s="219" t="s">
        <v>1656</v>
      </c>
      <c r="AB453" s="67">
        <f>$RH$640</f>
        <v>783</v>
      </c>
      <c r="AC453" s="5" t="s">
        <v>897</v>
      </c>
      <c r="AD453" s="219" t="s">
        <v>1643</v>
      </c>
      <c r="AF453" s="67">
        <f>$UT$646</f>
        <v>570.6</v>
      </c>
      <c r="AG453" s="5" t="s">
        <v>897</v>
      </c>
      <c r="AH453" s="63" t="s">
        <v>787</v>
      </c>
      <c r="AJ453" s="67">
        <f>$OE$652</f>
        <v>448.7</v>
      </c>
      <c r="AK453" s="5" t="s">
        <v>897</v>
      </c>
      <c r="AL453" s="63" t="s">
        <v>3374</v>
      </c>
      <c r="AN453" s="67">
        <f>$AMT$658</f>
        <v>429.6</v>
      </c>
      <c r="AO453" s="5" t="s">
        <v>897</v>
      </c>
      <c r="AP453" s="63" t="s">
        <v>162</v>
      </c>
      <c r="AR453" s="67">
        <f>$IQ$664</f>
        <v>188</v>
      </c>
      <c r="AS453" s="5" t="s">
        <v>897</v>
      </c>
      <c r="AT453" s="63" t="s">
        <v>762</v>
      </c>
      <c r="AV453" s="67">
        <f>$NM$670</f>
        <v>150.6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898</v>
      </c>
      <c r="B454" s="219" t="s">
        <v>1655</v>
      </c>
      <c r="D454" s="67">
        <f>$QP$604</f>
        <v>6106.2999999999993</v>
      </c>
      <c r="E454" s="5" t="s">
        <v>898</v>
      </c>
      <c r="F454" s="219" t="s">
        <v>1646</v>
      </c>
      <c r="H454" s="67">
        <f>$FN$610</f>
        <v>2829.8999999999996</v>
      </c>
      <c r="I454" s="5" t="s">
        <v>898</v>
      </c>
      <c r="J454" s="219" t="s">
        <v>1661</v>
      </c>
      <c r="L454" s="67">
        <f>$HP$616</f>
        <v>2487.7000000000003</v>
      </c>
      <c r="M454" s="5" t="s">
        <v>898</v>
      </c>
      <c r="N454" s="63" t="s">
        <v>770</v>
      </c>
      <c r="P454" s="67">
        <f>$MU$622</f>
        <v>1729.9</v>
      </c>
      <c r="Q454" s="5" t="s">
        <v>898</v>
      </c>
      <c r="R454" s="277" t="s">
        <v>9</v>
      </c>
      <c r="T454" s="67">
        <f>$LT$628</f>
        <v>1302.5500000000002</v>
      </c>
      <c r="U454" s="5" t="s">
        <v>898</v>
      </c>
      <c r="V454" s="63" t="s">
        <v>142</v>
      </c>
      <c r="X454" s="67">
        <f>$DU$634</f>
        <v>931.5</v>
      </c>
      <c r="Y454" s="5" t="s">
        <v>898</v>
      </c>
      <c r="Z454" s="277" t="s">
        <v>1999</v>
      </c>
      <c r="AB454" s="67">
        <f>$WM$640</f>
        <v>768.80000000000007</v>
      </c>
      <c r="AC454" s="5" t="s">
        <v>898</v>
      </c>
      <c r="AD454" s="277" t="s">
        <v>2007</v>
      </c>
      <c r="AF454" s="67">
        <f>$VL$646</f>
        <v>569</v>
      </c>
      <c r="AG454" s="5" t="s">
        <v>898</v>
      </c>
      <c r="AH454" s="277" t="s">
        <v>2003</v>
      </c>
      <c r="AJ454" s="67">
        <f>$VU$652</f>
        <v>445.9</v>
      </c>
      <c r="AK454" s="5" t="s">
        <v>898</v>
      </c>
      <c r="AL454" s="277" t="s">
        <v>2007</v>
      </c>
      <c r="AN454" s="67">
        <f>$VL$658</f>
        <v>428.70000000000005</v>
      </c>
      <c r="AO454" s="5" t="s">
        <v>898</v>
      </c>
      <c r="AP454" s="277" t="s">
        <v>17</v>
      </c>
      <c r="AR454" s="67">
        <f>$DL$664</f>
        <v>183.29999999999998</v>
      </c>
      <c r="AS454" s="5" t="s">
        <v>898</v>
      </c>
      <c r="AT454" s="63" t="s">
        <v>727</v>
      </c>
      <c r="AV454" s="67">
        <f>$TS$670</f>
        <v>139.69999999999999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899</v>
      </c>
      <c r="B455" s="63" t="s">
        <v>752</v>
      </c>
      <c r="D455" s="67">
        <f>$EM$604</f>
        <v>6097.4000000000005</v>
      </c>
      <c r="E455" s="5" t="s">
        <v>899</v>
      </c>
      <c r="F455" s="63" t="s">
        <v>3362</v>
      </c>
      <c r="H455" s="67">
        <f>$AIP$610</f>
        <v>2815.8</v>
      </c>
      <c r="I455" s="5" t="s">
        <v>899</v>
      </c>
      <c r="J455" s="219" t="s">
        <v>1655</v>
      </c>
      <c r="L455" s="67">
        <f>$QP$616</f>
        <v>2477.15</v>
      </c>
      <c r="M455" s="5" t="s">
        <v>899</v>
      </c>
      <c r="N455" s="63" t="s">
        <v>752</v>
      </c>
      <c r="P455" s="67">
        <f>$EM$622</f>
        <v>1700.6</v>
      </c>
      <c r="Q455" s="5" t="s">
        <v>899</v>
      </c>
      <c r="R455" s="63" t="s">
        <v>3369</v>
      </c>
      <c r="T455" s="67">
        <f>$ALA$628</f>
        <v>1275.5</v>
      </c>
      <c r="U455" s="5" t="s">
        <v>899</v>
      </c>
      <c r="V455" s="219" t="s">
        <v>1655</v>
      </c>
      <c r="X455" s="67">
        <f>$QP$634</f>
        <v>923.59999999999991</v>
      </c>
      <c r="Y455" s="5" t="s">
        <v>899</v>
      </c>
      <c r="Z455" s="63" t="s">
        <v>3372</v>
      </c>
      <c r="AB455" s="67">
        <f>$AMB$640</f>
        <v>765.8</v>
      </c>
      <c r="AC455" s="5" t="s">
        <v>899</v>
      </c>
      <c r="AD455" s="277" t="s">
        <v>2003</v>
      </c>
      <c r="AF455" s="67">
        <f>$VU$646</f>
        <v>568.4</v>
      </c>
      <c r="AG455" s="5" t="s">
        <v>899</v>
      </c>
      <c r="AH455" s="63" t="s">
        <v>781</v>
      </c>
      <c r="AJ455" s="67">
        <f>$QG$652</f>
        <v>433.70000000000005</v>
      </c>
      <c r="AK455" s="5" t="s">
        <v>899</v>
      </c>
      <c r="AL455" s="277" t="s">
        <v>2020</v>
      </c>
      <c r="AN455" s="67">
        <f>$AAQ$658</f>
        <v>421.7</v>
      </c>
      <c r="AO455" s="5" t="s">
        <v>899</v>
      </c>
      <c r="AP455" s="63" t="s">
        <v>763</v>
      </c>
      <c r="AR455" s="67">
        <f>$JR$664</f>
        <v>180.9</v>
      </c>
      <c r="AS455" s="5" t="s">
        <v>899</v>
      </c>
      <c r="AT455" s="63" t="s">
        <v>3360</v>
      </c>
      <c r="AV455" s="67">
        <f>$AHX$670</f>
        <v>139.19999999999999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900</v>
      </c>
      <c r="B456" s="63" t="s">
        <v>754</v>
      </c>
      <c r="D456" s="67">
        <f>$OW$604</f>
        <v>6072</v>
      </c>
      <c r="E456" s="5" t="s">
        <v>900</v>
      </c>
      <c r="F456" s="63" t="s">
        <v>777</v>
      </c>
      <c r="H456" s="67">
        <f>$GX$610</f>
        <v>2810.7000000000003</v>
      </c>
      <c r="I456" s="5" t="s">
        <v>900</v>
      </c>
      <c r="J456" s="63" t="s">
        <v>3364</v>
      </c>
      <c r="L456" s="67">
        <f>$AJH$616</f>
        <v>2476.6999999999998</v>
      </c>
      <c r="M456" s="5" t="s">
        <v>900</v>
      </c>
      <c r="N456" s="277" t="s">
        <v>2019</v>
      </c>
      <c r="P456" s="67">
        <f>$YF$622</f>
        <v>1693.9</v>
      </c>
      <c r="Q456" s="5" t="s">
        <v>900</v>
      </c>
      <c r="R456" s="63" t="s">
        <v>21</v>
      </c>
      <c r="T456" s="67">
        <f>$H$628</f>
        <v>1235.1500000000001</v>
      </c>
      <c r="U456" s="5" t="s">
        <v>900</v>
      </c>
      <c r="V456" s="219" t="s">
        <v>1656</v>
      </c>
      <c r="X456" s="67">
        <f>$RH$634</f>
        <v>921.8</v>
      </c>
      <c r="Y456" s="5" t="s">
        <v>900</v>
      </c>
      <c r="Z456" s="63" t="s">
        <v>761</v>
      </c>
      <c r="AB456" s="67">
        <f>$FE$640</f>
        <v>764.7</v>
      </c>
      <c r="AC456" s="5" t="s">
        <v>900</v>
      </c>
      <c r="AD456" s="277" t="s">
        <v>2022</v>
      </c>
      <c r="AF456" s="67">
        <f>$ACA$646</f>
        <v>567.4</v>
      </c>
      <c r="AG456" s="5" t="s">
        <v>900</v>
      </c>
      <c r="AH456" s="63" t="s">
        <v>727</v>
      </c>
      <c r="AJ456" s="67">
        <f>$TS$652</f>
        <v>428.29999999999995</v>
      </c>
      <c r="AK456" s="5" t="s">
        <v>900</v>
      </c>
      <c r="AL456" s="63" t="s">
        <v>162</v>
      </c>
      <c r="AN456" s="67">
        <f>$IQ$658</f>
        <v>421.29999999999995</v>
      </c>
      <c r="AO456" s="5" t="s">
        <v>900</v>
      </c>
      <c r="AP456" s="277" t="s">
        <v>2049</v>
      </c>
      <c r="AR456" s="67">
        <f>$AAZ$664</f>
        <v>176.20000000000002</v>
      </c>
      <c r="AS456" s="5" t="s">
        <v>900</v>
      </c>
      <c r="AT456" s="63" t="s">
        <v>3376</v>
      </c>
      <c r="AV456" s="67">
        <f>$ANU$670</f>
        <v>138.69999999999999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901</v>
      </c>
      <c r="B457" s="63" t="s">
        <v>781</v>
      </c>
      <c r="D457" s="67">
        <f>$QG$604</f>
        <v>6072</v>
      </c>
      <c r="E457" s="5" t="s">
        <v>901</v>
      </c>
      <c r="F457" s="277" t="s">
        <v>2153</v>
      </c>
      <c r="H457" s="67">
        <f>$XN$610</f>
        <v>2758.8</v>
      </c>
      <c r="I457" s="5" t="s">
        <v>901</v>
      </c>
      <c r="J457" s="63" t="s">
        <v>153</v>
      </c>
      <c r="L457" s="67">
        <f>$KA$616</f>
        <v>2430.2000000000003</v>
      </c>
      <c r="M457" s="5" t="s">
        <v>901</v>
      </c>
      <c r="N457" s="63" t="s">
        <v>141</v>
      </c>
      <c r="P457" s="67">
        <f>$GF$622</f>
        <v>1685.5</v>
      </c>
      <c r="Q457" s="5" t="s">
        <v>901</v>
      </c>
      <c r="R457" s="63" t="s">
        <v>3366</v>
      </c>
      <c r="T457" s="67">
        <f>$AJZ$628</f>
        <v>1233</v>
      </c>
      <c r="U457" s="5" t="s">
        <v>901</v>
      </c>
      <c r="V457" s="63" t="s">
        <v>180</v>
      </c>
      <c r="X457" s="67">
        <f>$AOD$634</f>
        <v>921.10000000000014</v>
      </c>
      <c r="Y457" s="5" t="s">
        <v>901</v>
      </c>
      <c r="Z457" s="63" t="s">
        <v>25</v>
      </c>
      <c r="AB457" s="67">
        <f>$BJ$640</f>
        <v>756.4</v>
      </c>
      <c r="AC457" s="5" t="s">
        <v>901</v>
      </c>
      <c r="AD457" s="219" t="s">
        <v>1652</v>
      </c>
      <c r="AF457" s="67">
        <f>$ML$646</f>
        <v>545</v>
      </c>
      <c r="AG457" s="5" t="s">
        <v>901</v>
      </c>
      <c r="AH457" s="277" t="s">
        <v>15</v>
      </c>
      <c r="AJ457" s="67">
        <f>$HY$652</f>
        <v>408.7</v>
      </c>
      <c r="AK457" s="5" t="s">
        <v>901</v>
      </c>
      <c r="AL457" s="63" t="s">
        <v>3373</v>
      </c>
      <c r="AN457" s="67">
        <f>$AMK$658</f>
        <v>417.59999999999997</v>
      </c>
      <c r="AO457" s="5" t="s">
        <v>901</v>
      </c>
      <c r="AP457" s="63" t="s">
        <v>3392</v>
      </c>
      <c r="AR457" s="67">
        <f>$ANL$664</f>
        <v>169.2</v>
      </c>
      <c r="AS457" s="5" t="s">
        <v>901</v>
      </c>
      <c r="AT457" s="63" t="s">
        <v>789</v>
      </c>
      <c r="AV457" s="67">
        <f>$IZ$670</f>
        <v>136.20000000000002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902</v>
      </c>
      <c r="B458" s="63" t="s">
        <v>789</v>
      </c>
      <c r="D458" s="67">
        <f>$IZ$604</f>
        <v>6042.6</v>
      </c>
      <c r="E458" s="5" t="s">
        <v>902</v>
      </c>
      <c r="F458" s="277" t="s">
        <v>1998</v>
      </c>
      <c r="H458" s="67">
        <f>$TJ$610</f>
        <v>2752</v>
      </c>
      <c r="I458" s="5" t="s">
        <v>902</v>
      </c>
      <c r="J458" s="277" t="s">
        <v>4490</v>
      </c>
      <c r="L458" s="67">
        <f>$XW$616</f>
        <v>2417.5</v>
      </c>
      <c r="M458" s="5" t="s">
        <v>902</v>
      </c>
      <c r="N458" s="63" t="s">
        <v>795</v>
      </c>
      <c r="P458" s="67">
        <f>$KJ$622</f>
        <v>1673.3999999999999</v>
      </c>
      <c r="Q458" s="5" t="s">
        <v>902</v>
      </c>
      <c r="R458" s="63" t="s">
        <v>153</v>
      </c>
      <c r="T458" s="67">
        <f>$KA$628</f>
        <v>1222.8</v>
      </c>
      <c r="U458" s="5" t="s">
        <v>902</v>
      </c>
      <c r="V458" s="277" t="s">
        <v>2006</v>
      </c>
      <c r="X458" s="67">
        <f>$VC$634</f>
        <v>913.4</v>
      </c>
      <c r="Y458" s="5" t="s">
        <v>902</v>
      </c>
      <c r="Z458" s="277" t="s">
        <v>2020</v>
      </c>
      <c r="AB458" s="67">
        <f>$AAQ$640</f>
        <v>741</v>
      </c>
      <c r="AC458" s="5" t="s">
        <v>902</v>
      </c>
      <c r="AD458" s="277" t="s">
        <v>799</v>
      </c>
      <c r="AF458" s="67">
        <f>$AR$646</f>
        <v>542.5</v>
      </c>
      <c r="AG458" s="5" t="s">
        <v>902</v>
      </c>
      <c r="AH458" s="63" t="s">
        <v>180</v>
      </c>
      <c r="AJ458" s="67">
        <f>$AOD$652</f>
        <v>400.69999999999993</v>
      </c>
      <c r="AK458" s="5" t="s">
        <v>902</v>
      </c>
      <c r="AL458" s="219" t="s">
        <v>1658</v>
      </c>
      <c r="AN458" s="67">
        <f>$PF$658</f>
        <v>395</v>
      </c>
      <c r="AO458" s="5" t="s">
        <v>902</v>
      </c>
      <c r="AP458" s="63" t="s">
        <v>3369</v>
      </c>
      <c r="AR458" s="67">
        <f>$ALA$664</f>
        <v>141.6</v>
      </c>
      <c r="AS458" s="5" t="s">
        <v>902</v>
      </c>
      <c r="AT458" s="277" t="s">
        <v>13</v>
      </c>
      <c r="AV458" s="67">
        <f>$NV$670</f>
        <v>129.89999999999998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903</v>
      </c>
      <c r="B459" s="63" t="s">
        <v>3391</v>
      </c>
      <c r="D459" s="67">
        <f>$AQF$604</f>
        <v>6024.8</v>
      </c>
      <c r="E459" s="5" t="s">
        <v>903</v>
      </c>
      <c r="F459" s="63" t="s">
        <v>3390</v>
      </c>
      <c r="H459" s="67">
        <f>$APW$610</f>
        <v>2736.7999999999997</v>
      </c>
      <c r="I459" s="5" t="s">
        <v>903</v>
      </c>
      <c r="J459" s="63" t="s">
        <v>781</v>
      </c>
      <c r="L459" s="67">
        <f>$QG$616</f>
        <v>2413.8000000000002</v>
      </c>
      <c r="M459" s="5" t="s">
        <v>903</v>
      </c>
      <c r="N459" s="63" t="s">
        <v>762</v>
      </c>
      <c r="P459" s="67">
        <f>$NM$622</f>
        <v>1663.9</v>
      </c>
      <c r="Q459" s="5" t="s">
        <v>903</v>
      </c>
      <c r="R459" s="277" t="s">
        <v>2046</v>
      </c>
      <c r="T459" s="67">
        <f>$AAH$628</f>
        <v>1211.5</v>
      </c>
      <c r="U459" s="5" t="s">
        <v>903</v>
      </c>
      <c r="V459" s="277" t="s">
        <v>2014</v>
      </c>
      <c r="X459" s="67">
        <f>$SR$634</f>
        <v>901.5</v>
      </c>
      <c r="Y459" s="5" t="s">
        <v>903</v>
      </c>
      <c r="Z459" s="63" t="s">
        <v>781</v>
      </c>
      <c r="AB459" s="67">
        <f>$QG$640</f>
        <v>738.8</v>
      </c>
      <c r="AC459" s="5" t="s">
        <v>903</v>
      </c>
      <c r="AD459" s="63" t="s">
        <v>754</v>
      </c>
      <c r="AF459" s="67">
        <f>$OW$646</f>
        <v>537.20000000000005</v>
      </c>
      <c r="AG459" s="5" t="s">
        <v>903</v>
      </c>
      <c r="AH459" s="219" t="s">
        <v>1651</v>
      </c>
      <c r="AJ459" s="67">
        <f>$ON$652</f>
        <v>400.3</v>
      </c>
      <c r="AK459" s="5" t="s">
        <v>903</v>
      </c>
      <c r="AL459" s="63" t="s">
        <v>733</v>
      </c>
      <c r="AN459" s="67">
        <f>$LK$658</f>
        <v>392.2</v>
      </c>
      <c r="AO459" s="5" t="s">
        <v>903</v>
      </c>
      <c r="AP459" s="63" t="s">
        <v>3371</v>
      </c>
      <c r="AR459" s="67">
        <f>$ALS$664</f>
        <v>136</v>
      </c>
      <c r="AS459" s="5" t="s">
        <v>903</v>
      </c>
      <c r="AT459" s="63" t="s">
        <v>781</v>
      </c>
      <c r="AV459" s="67">
        <f>$QG$670</f>
        <v>127.60000000000001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904</v>
      </c>
      <c r="B460" s="277" t="s">
        <v>13</v>
      </c>
      <c r="D460" s="67">
        <f>$NV$604</f>
        <v>5994.2</v>
      </c>
      <c r="E460" s="5" t="s">
        <v>904</v>
      </c>
      <c r="F460" s="277" t="s">
        <v>2049</v>
      </c>
      <c r="H460" s="67">
        <f>$AAZ$610</f>
        <v>2733.6</v>
      </c>
      <c r="I460" s="5" t="s">
        <v>904</v>
      </c>
      <c r="J460" s="63" t="s">
        <v>3360</v>
      </c>
      <c r="L460" s="67">
        <f>$AHX$616</f>
        <v>2410.8000000000002</v>
      </c>
      <c r="M460" s="5" t="s">
        <v>904</v>
      </c>
      <c r="N460" s="277" t="s">
        <v>2046</v>
      </c>
      <c r="P460" s="67">
        <f>$AAH$622</f>
        <v>1657.6</v>
      </c>
      <c r="Q460" s="5" t="s">
        <v>904</v>
      </c>
      <c r="R460" s="277" t="s">
        <v>2021</v>
      </c>
      <c r="T460" s="67">
        <f>$ZP$628</f>
        <v>1199.7</v>
      </c>
      <c r="U460" s="5" t="s">
        <v>904</v>
      </c>
      <c r="V460" s="63" t="s">
        <v>3376</v>
      </c>
      <c r="X460" s="67">
        <f>$ANU$634</f>
        <v>893.99999999999989</v>
      </c>
      <c r="Y460" s="5" t="s">
        <v>904</v>
      </c>
      <c r="Z460" s="63" t="s">
        <v>3363</v>
      </c>
      <c r="AB460" s="67">
        <f>$AIY$640</f>
        <v>737.5</v>
      </c>
      <c r="AC460" s="5" t="s">
        <v>904</v>
      </c>
      <c r="AD460" s="277" t="s">
        <v>1</v>
      </c>
      <c r="AF460" s="67">
        <f>$TA$646</f>
        <v>505</v>
      </c>
      <c r="AG460" s="5" t="s">
        <v>904</v>
      </c>
      <c r="AH460" s="63" t="s">
        <v>3362</v>
      </c>
      <c r="AJ460" s="67">
        <f>$AIP$652</f>
        <v>390.00000000000006</v>
      </c>
      <c r="AK460" s="5" t="s">
        <v>904</v>
      </c>
      <c r="AL460" s="63" t="s">
        <v>777</v>
      </c>
      <c r="AN460" s="67">
        <f>$GX$658</f>
        <v>368.9</v>
      </c>
      <c r="AO460" s="5" t="s">
        <v>904</v>
      </c>
      <c r="AP460" s="63" t="s">
        <v>795</v>
      </c>
      <c r="AR460" s="67">
        <f>$KJ$664</f>
        <v>130.9</v>
      </c>
      <c r="AS460" s="5" t="s">
        <v>904</v>
      </c>
      <c r="AT460" s="277" t="s">
        <v>2004</v>
      </c>
      <c r="AV460" s="67">
        <f>$RZ$670</f>
        <v>126.3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905</v>
      </c>
      <c r="B461" s="63" t="s">
        <v>3379</v>
      </c>
      <c r="D461" s="67">
        <f>$AOV$604</f>
        <v>5976.7999999999993</v>
      </c>
      <c r="E461" s="5" t="s">
        <v>905</v>
      </c>
      <c r="F461" s="63" t="s">
        <v>3374</v>
      </c>
      <c r="H461" s="67">
        <f>$AMT$610</f>
        <v>2723.3999999999996</v>
      </c>
      <c r="I461" s="5" t="s">
        <v>905</v>
      </c>
      <c r="J461" s="219" t="s">
        <v>1651</v>
      </c>
      <c r="L461" s="67">
        <f>$ON$616</f>
        <v>2407.8000000000002</v>
      </c>
      <c r="M461" s="5" t="s">
        <v>905</v>
      </c>
      <c r="N461" s="63" t="s">
        <v>733</v>
      </c>
      <c r="P461" s="67">
        <f>$LK$622</f>
        <v>1640.8999999999999</v>
      </c>
      <c r="Q461" s="5" t="s">
        <v>905</v>
      </c>
      <c r="R461" s="63" t="s">
        <v>3362</v>
      </c>
      <c r="T461" s="67">
        <f>$AIP$628</f>
        <v>1185.8999999999999</v>
      </c>
      <c r="U461" s="5" t="s">
        <v>905</v>
      </c>
      <c r="V461" s="277" t="s">
        <v>2022</v>
      </c>
      <c r="X461" s="67">
        <f>$ACA$634</f>
        <v>892.9</v>
      </c>
      <c r="Y461" s="5" t="s">
        <v>905</v>
      </c>
      <c r="Z461" s="63" t="s">
        <v>153</v>
      </c>
      <c r="AB461" s="67">
        <f>$KA$640</f>
        <v>735.9</v>
      </c>
      <c r="AC461" s="5" t="s">
        <v>905</v>
      </c>
      <c r="AD461" s="63" t="s">
        <v>3392</v>
      </c>
      <c r="AF461" s="67">
        <f>$ANL$646</f>
        <v>488.70000000000005</v>
      </c>
      <c r="AG461" s="5" t="s">
        <v>905</v>
      </c>
      <c r="AH461" s="277" t="s">
        <v>23</v>
      </c>
      <c r="AJ461" s="67">
        <f>$KS$652</f>
        <v>376.40000000000003</v>
      </c>
      <c r="AK461" s="5" t="s">
        <v>905</v>
      </c>
      <c r="AL461" s="63" t="s">
        <v>781</v>
      </c>
      <c r="AN461" s="67">
        <f>$QG$658</f>
        <v>363.1</v>
      </c>
      <c r="AO461" s="5" t="s">
        <v>905</v>
      </c>
      <c r="AP461" s="63" t="s">
        <v>3361</v>
      </c>
      <c r="AR461" s="67">
        <f>$AIG$664</f>
        <v>129</v>
      </c>
      <c r="AS461" s="5" t="s">
        <v>905</v>
      </c>
      <c r="AT461" s="277" t="s">
        <v>1</v>
      </c>
      <c r="AV461" s="67">
        <f>$TA$670</f>
        <v>115.9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906</v>
      </c>
      <c r="B462" s="63" t="s">
        <v>761</v>
      </c>
      <c r="D462" s="67">
        <f>$FE$604</f>
        <v>5976.7999999999993</v>
      </c>
      <c r="E462" s="5" t="s">
        <v>906</v>
      </c>
      <c r="F462" s="63" t="s">
        <v>3372</v>
      </c>
      <c r="H462" s="67">
        <f>$AMB$610</f>
        <v>2722.5</v>
      </c>
      <c r="I462" s="5" t="s">
        <v>906</v>
      </c>
      <c r="J462" s="277" t="s">
        <v>3359</v>
      </c>
      <c r="L462" s="67">
        <f>$AHO$616</f>
        <v>2404.6</v>
      </c>
      <c r="M462" s="5" t="s">
        <v>906</v>
      </c>
      <c r="N462" s="219" t="s">
        <v>1656</v>
      </c>
      <c r="P462" s="67">
        <f>$RH$622</f>
        <v>1628.1</v>
      </c>
      <c r="Q462" s="5" t="s">
        <v>906</v>
      </c>
      <c r="R462" s="63" t="s">
        <v>3374</v>
      </c>
      <c r="T462" s="67">
        <f>$AMT$628</f>
        <v>1176.5999999999999</v>
      </c>
      <c r="U462" s="5" t="s">
        <v>906</v>
      </c>
      <c r="V462" s="63" t="s">
        <v>3370</v>
      </c>
      <c r="X462" s="67">
        <f>$ALJ$634</f>
        <v>882.6</v>
      </c>
      <c r="Y462" s="5" t="s">
        <v>906</v>
      </c>
      <c r="Z462" s="63" t="s">
        <v>3370</v>
      </c>
      <c r="AB462" s="67">
        <f>$ALJ$640</f>
        <v>729.39999999999986</v>
      </c>
      <c r="AC462" s="5" t="s">
        <v>906</v>
      </c>
      <c r="AD462" s="63" t="s">
        <v>162</v>
      </c>
      <c r="AF462" s="67">
        <f>$IQ$646</f>
        <v>488.1</v>
      </c>
      <c r="AG462" s="5" t="s">
        <v>906</v>
      </c>
      <c r="AH462" s="63" t="s">
        <v>3361</v>
      </c>
      <c r="AJ462" s="67">
        <f>$AIG$652</f>
        <v>350.9</v>
      </c>
      <c r="AK462" s="5" t="s">
        <v>906</v>
      </c>
      <c r="AL462" s="277" t="s">
        <v>1</v>
      </c>
      <c r="AN462" s="67">
        <f>$TA$658</f>
        <v>357.8</v>
      </c>
      <c r="AO462" s="5" t="s">
        <v>906</v>
      </c>
      <c r="AP462" s="63" t="s">
        <v>781</v>
      </c>
      <c r="AR462" s="67">
        <f>$QG$664</f>
        <v>124.40000000000002</v>
      </c>
      <c r="AS462" s="5" t="s">
        <v>906</v>
      </c>
      <c r="AT462" s="63" t="s">
        <v>3372</v>
      </c>
      <c r="AV462" s="67">
        <f>$AMB$670</f>
        <v>115.6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907</v>
      </c>
      <c r="B463" s="219" t="s">
        <v>1653</v>
      </c>
      <c r="D463" s="67">
        <f>$QY$604</f>
        <v>5976.7999999999993</v>
      </c>
      <c r="E463" s="5" t="s">
        <v>907</v>
      </c>
      <c r="F463" s="63" t="s">
        <v>727</v>
      </c>
      <c r="H463" s="67">
        <f>$TS$610</f>
        <v>2679.8999999999996</v>
      </c>
      <c r="I463" s="5" t="s">
        <v>907</v>
      </c>
      <c r="J463" s="277" t="s">
        <v>3358</v>
      </c>
      <c r="L463" s="67">
        <f>$AHF$616</f>
        <v>2388.6999999999998</v>
      </c>
      <c r="M463" s="5" t="s">
        <v>907</v>
      </c>
      <c r="N463" s="219" t="s">
        <v>1655</v>
      </c>
      <c r="P463" s="67">
        <f>$QP$622</f>
        <v>1614.6999999999998</v>
      </c>
      <c r="Q463" s="5" t="s">
        <v>907</v>
      </c>
      <c r="R463" s="63" t="s">
        <v>727</v>
      </c>
      <c r="T463" s="67">
        <f>$TS$628</f>
        <v>1171.5</v>
      </c>
      <c r="U463" s="5" t="s">
        <v>907</v>
      </c>
      <c r="V463" s="63" t="s">
        <v>748</v>
      </c>
      <c r="X463" s="67">
        <f>$EV$634</f>
        <v>871.9</v>
      </c>
      <c r="Y463" s="5" t="s">
        <v>907</v>
      </c>
      <c r="Z463" s="277" t="s">
        <v>23</v>
      </c>
      <c r="AB463" s="67">
        <f>$KS$640</f>
        <v>728.89999999999986</v>
      </c>
      <c r="AC463" s="5" t="s">
        <v>907</v>
      </c>
      <c r="AD463" s="63" t="s">
        <v>3362</v>
      </c>
      <c r="AF463" s="67">
        <f>$AIP$646</f>
        <v>482.8</v>
      </c>
      <c r="AG463" s="5" t="s">
        <v>907</v>
      </c>
      <c r="AH463" s="277" t="s">
        <v>2019</v>
      </c>
      <c r="AJ463" s="67">
        <f>$YF$652</f>
        <v>342.29999999999995</v>
      </c>
      <c r="AK463" s="5" t="s">
        <v>907</v>
      </c>
      <c r="AL463" s="63" t="s">
        <v>761</v>
      </c>
      <c r="AN463" s="67">
        <f>$FE$658</f>
        <v>350.8</v>
      </c>
      <c r="AO463" s="5" t="s">
        <v>907</v>
      </c>
      <c r="AP463" s="219" t="s">
        <v>1651</v>
      </c>
      <c r="AR463" s="67">
        <f>$ON$664</f>
        <v>122.3</v>
      </c>
      <c r="AS463" s="5" t="s">
        <v>907</v>
      </c>
      <c r="AT463" s="63" t="s">
        <v>3366</v>
      </c>
      <c r="AV463" s="67">
        <f>$AJZ$670</f>
        <v>109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908</v>
      </c>
      <c r="B464" s="219" t="s">
        <v>1659</v>
      </c>
      <c r="D464" s="67">
        <f>$ND$604</f>
        <v>5976.7999999999993</v>
      </c>
      <c r="E464" s="5" t="s">
        <v>908</v>
      </c>
      <c r="F464" s="277" t="s">
        <v>2026</v>
      </c>
      <c r="H464" s="67">
        <f>$ZY$610</f>
        <v>2638</v>
      </c>
      <c r="I464" s="5" t="s">
        <v>908</v>
      </c>
      <c r="J464" s="219" t="s">
        <v>1658</v>
      </c>
      <c r="L464" s="67">
        <f>$PF$616</f>
        <v>2382.8999999999996</v>
      </c>
      <c r="M464" s="5" t="s">
        <v>908</v>
      </c>
      <c r="N464" s="63" t="s">
        <v>3390</v>
      </c>
      <c r="P464" s="67">
        <f>$APW$622</f>
        <v>1599</v>
      </c>
      <c r="Q464" s="5" t="s">
        <v>908</v>
      </c>
      <c r="R464" s="63" t="s">
        <v>748</v>
      </c>
      <c r="T464" s="67">
        <f>$EV$628</f>
        <v>1166.0999999999999</v>
      </c>
      <c r="U464" s="5" t="s">
        <v>908</v>
      </c>
      <c r="V464" s="219" t="s">
        <v>1653</v>
      </c>
      <c r="X464" s="67">
        <f>$QY$634</f>
        <v>869.5</v>
      </c>
      <c r="Y464" s="5" t="s">
        <v>908</v>
      </c>
      <c r="Z464" s="277" t="s">
        <v>2049</v>
      </c>
      <c r="AB464" s="67">
        <f>$AAZ$640</f>
        <v>726.15</v>
      </c>
      <c r="AC464" s="5" t="s">
        <v>908</v>
      </c>
      <c r="AD464" s="63" t="s">
        <v>3364</v>
      </c>
      <c r="AF464" s="67">
        <f>$AJH$646</f>
        <v>479.4</v>
      </c>
      <c r="AG464" s="5" t="s">
        <v>908</v>
      </c>
      <c r="AH464" s="63" t="s">
        <v>3374</v>
      </c>
      <c r="AJ464" s="67">
        <f>$AMT$652</f>
        <v>336.40000000000003</v>
      </c>
      <c r="AK464" s="5" t="s">
        <v>908</v>
      </c>
      <c r="AL464" s="277" t="s">
        <v>2019</v>
      </c>
      <c r="AN464" s="67">
        <f>$YF$658</f>
        <v>343.09999999999997</v>
      </c>
      <c r="AO464" s="5" t="s">
        <v>908</v>
      </c>
      <c r="AP464" s="63" t="s">
        <v>733</v>
      </c>
      <c r="AR464" s="67">
        <f>$LK$664</f>
        <v>110.80000000000001</v>
      </c>
      <c r="AS464" s="5" t="s">
        <v>908</v>
      </c>
      <c r="AT464" s="277" t="s">
        <v>2153</v>
      </c>
      <c r="AV464" s="67">
        <f>$XN$670</f>
        <v>106.2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909</v>
      </c>
      <c r="B465" s="63" t="s">
        <v>3370</v>
      </c>
      <c r="D465" s="67">
        <f>$ALJ$604</f>
        <v>5973</v>
      </c>
      <c r="E465" s="5" t="s">
        <v>909</v>
      </c>
      <c r="F465" s="63" t="s">
        <v>795</v>
      </c>
      <c r="H465" s="67">
        <f>$KJ$610</f>
        <v>2613</v>
      </c>
      <c r="I465" s="5" t="s">
        <v>909</v>
      </c>
      <c r="J465" s="63" t="s">
        <v>777</v>
      </c>
      <c r="L465" s="67">
        <f>$GX$616</f>
        <v>2374.7999999999997</v>
      </c>
      <c r="M465" s="5" t="s">
        <v>909</v>
      </c>
      <c r="N465" s="219" t="s">
        <v>1642</v>
      </c>
      <c r="P465" s="67">
        <f>$UB$622</f>
        <v>1588.3</v>
      </c>
      <c r="Q465" s="5" t="s">
        <v>909</v>
      </c>
      <c r="R465" s="277" t="s">
        <v>2048</v>
      </c>
      <c r="T465" s="67">
        <f>$ABR$628</f>
        <v>1126.0999999999999</v>
      </c>
      <c r="U465" s="5" t="s">
        <v>909</v>
      </c>
      <c r="V465" s="63" t="s">
        <v>3371</v>
      </c>
      <c r="X465" s="67">
        <f>$ALS$634</f>
        <v>859.2</v>
      </c>
      <c r="Y465" s="5" t="s">
        <v>909</v>
      </c>
      <c r="Z465" s="277" t="s">
        <v>2153</v>
      </c>
      <c r="AB465" s="67">
        <f>$XN$640</f>
        <v>724.80000000000007</v>
      </c>
      <c r="AC465" s="5" t="s">
        <v>909</v>
      </c>
      <c r="AD465" s="63" t="s">
        <v>3363</v>
      </c>
      <c r="AF465" s="67">
        <f>$AIY$646</f>
        <v>472.40000000000003</v>
      </c>
      <c r="AG465" s="5" t="s">
        <v>909</v>
      </c>
      <c r="AH465" s="277" t="s">
        <v>9</v>
      </c>
      <c r="AJ465" s="67">
        <f>$LT$652</f>
        <v>312.39999999999998</v>
      </c>
      <c r="AK465" s="5" t="s">
        <v>909</v>
      </c>
      <c r="AL465" s="219" t="s">
        <v>1642</v>
      </c>
      <c r="AN465" s="67">
        <f>$UB$658</f>
        <v>328.9</v>
      </c>
      <c r="AO465" s="5" t="s">
        <v>909</v>
      </c>
      <c r="AP465" s="63" t="s">
        <v>3376</v>
      </c>
      <c r="AR465" s="67">
        <f>$ANU$664</f>
        <v>104.60000000000001</v>
      </c>
      <c r="AS465" s="5" t="s">
        <v>909</v>
      </c>
      <c r="AT465" s="277" t="s">
        <v>3358</v>
      </c>
      <c r="AV465" s="67">
        <f>$AHF$670</f>
        <v>103.7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910</v>
      </c>
      <c r="B466" s="63" t="s">
        <v>3388</v>
      </c>
      <c r="D466" s="67">
        <f>$APN$604</f>
        <v>5971.6</v>
      </c>
      <c r="E466" s="5" t="s">
        <v>910</v>
      </c>
      <c r="F466" s="63" t="s">
        <v>789</v>
      </c>
      <c r="H466" s="67">
        <f>$IZ$610</f>
        <v>2603.5999999999995</v>
      </c>
      <c r="I466" s="5" t="s">
        <v>910</v>
      </c>
      <c r="J466" s="63" t="s">
        <v>747</v>
      </c>
      <c r="L466" s="67">
        <f>$GO$616</f>
        <v>2361.5</v>
      </c>
      <c r="M466" s="5" t="s">
        <v>910</v>
      </c>
      <c r="N466" s="63" t="s">
        <v>3392</v>
      </c>
      <c r="P466" s="67">
        <f>$ANL$622</f>
        <v>1575.1</v>
      </c>
      <c r="Q466" s="5" t="s">
        <v>910</v>
      </c>
      <c r="R466" s="63" t="s">
        <v>3391</v>
      </c>
      <c r="T466" s="67">
        <f>$AQF$628</f>
        <v>1117.2</v>
      </c>
      <c r="U466" s="5" t="s">
        <v>910</v>
      </c>
      <c r="V466" s="28" t="s">
        <v>155</v>
      </c>
      <c r="X466" s="67">
        <f>$BS$634</f>
        <v>856.8</v>
      </c>
      <c r="Y466" s="5" t="s">
        <v>910</v>
      </c>
      <c r="Z466" s="219" t="s">
        <v>1653</v>
      </c>
      <c r="AB466" s="67">
        <f>$QY$640</f>
        <v>722.40000000000009</v>
      </c>
      <c r="AC466" s="5" t="s">
        <v>910</v>
      </c>
      <c r="AD466" s="63" t="s">
        <v>732</v>
      </c>
      <c r="AF466" s="67">
        <f>$HG$646</f>
        <v>472.19999999999993</v>
      </c>
      <c r="AG466" s="5" t="s">
        <v>910</v>
      </c>
      <c r="AH466" s="63" t="s">
        <v>3379</v>
      </c>
      <c r="AJ466" s="67">
        <f>$AOV$652</f>
        <v>312.39999999999998</v>
      </c>
      <c r="AK466" s="5" t="s">
        <v>910</v>
      </c>
      <c r="AL466" s="63" t="s">
        <v>3361</v>
      </c>
      <c r="AN466" s="67">
        <f>$AIG$658</f>
        <v>320.39999999999998</v>
      </c>
      <c r="AO466" s="5" t="s">
        <v>910</v>
      </c>
      <c r="AP466" s="63" t="s">
        <v>762</v>
      </c>
      <c r="AR466" s="67">
        <f>$NM$664</f>
        <v>99.300000000000011</v>
      </c>
      <c r="AS466" s="5" t="s">
        <v>910</v>
      </c>
      <c r="AT466" s="63" t="s">
        <v>732</v>
      </c>
      <c r="AV466" s="67">
        <f>$HG$670</f>
        <v>103.4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911</v>
      </c>
      <c r="B467" s="277" t="s">
        <v>2002</v>
      </c>
      <c r="D467" s="67">
        <f>$SI$604</f>
        <v>5963.7999999999993</v>
      </c>
      <c r="E467" s="5" t="s">
        <v>911</v>
      </c>
      <c r="F467" s="277" t="s">
        <v>13</v>
      </c>
      <c r="H467" s="67">
        <f>$NV$610</f>
        <v>2568.6999999999998</v>
      </c>
      <c r="I467" s="5" t="s">
        <v>911</v>
      </c>
      <c r="J467" s="63" t="s">
        <v>3375</v>
      </c>
      <c r="L467" s="67">
        <f>$ANC$616</f>
        <v>2313.3999999999996</v>
      </c>
      <c r="M467" s="5" t="s">
        <v>911</v>
      </c>
      <c r="N467" s="277" t="s">
        <v>2003</v>
      </c>
      <c r="P467" s="67">
        <f>$VU$622</f>
        <v>1569.9</v>
      </c>
      <c r="Q467" s="5" t="s">
        <v>911</v>
      </c>
      <c r="R467" s="277" t="s">
        <v>3359</v>
      </c>
      <c r="T467" s="67">
        <f>$AHO$628</f>
        <v>1076.5</v>
      </c>
      <c r="U467" s="5" t="s">
        <v>911</v>
      </c>
      <c r="V467" s="63" t="s">
        <v>752</v>
      </c>
      <c r="X467" s="67">
        <f>$EM$634</f>
        <v>845.5</v>
      </c>
      <c r="Y467" s="5" t="s">
        <v>911</v>
      </c>
      <c r="Z467" s="277" t="s">
        <v>27</v>
      </c>
      <c r="AB467" s="67">
        <f>$MC$640</f>
        <v>721.7</v>
      </c>
      <c r="AC467" s="5" t="s">
        <v>911</v>
      </c>
      <c r="AD467" s="63" t="s">
        <v>3376</v>
      </c>
      <c r="AF467" s="67">
        <f>$ANU$646</f>
        <v>468.5</v>
      </c>
      <c r="AG467" s="5" t="s">
        <v>911</v>
      </c>
      <c r="AH467" s="277" t="s">
        <v>2048</v>
      </c>
      <c r="AJ467" s="67">
        <f>$ABR$652</f>
        <v>306.5</v>
      </c>
      <c r="AK467" s="5" t="s">
        <v>911</v>
      </c>
      <c r="AL467" s="63" t="s">
        <v>762</v>
      </c>
      <c r="AN467" s="67">
        <f>$NM$658</f>
        <v>314.89999999999998</v>
      </c>
      <c r="AO467" s="5" t="s">
        <v>911</v>
      </c>
      <c r="AP467" s="277" t="s">
        <v>13</v>
      </c>
      <c r="AR467" s="67">
        <f>$NV$664</f>
        <v>96.299999999999983</v>
      </c>
      <c r="AS467" s="5" t="s">
        <v>911</v>
      </c>
      <c r="AT467" s="63" t="s">
        <v>180</v>
      </c>
      <c r="AV467" s="67">
        <f>$AOD$670</f>
        <v>102.7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912</v>
      </c>
      <c r="B468" s="63" t="s">
        <v>762</v>
      </c>
      <c r="D468" s="67">
        <f>$NM$604</f>
        <v>5939.7999999999993</v>
      </c>
      <c r="E468" s="5" t="s">
        <v>912</v>
      </c>
      <c r="F468" s="277" t="s">
        <v>4490</v>
      </c>
      <c r="H468" s="67">
        <f>$XW$610</f>
        <v>2548.3000000000002</v>
      </c>
      <c r="I468" s="5" t="s">
        <v>912</v>
      </c>
      <c r="J468" s="63" t="s">
        <v>762</v>
      </c>
      <c r="L468" s="67">
        <f>$NM$616</f>
        <v>2313.2999999999997</v>
      </c>
      <c r="M468" s="5" t="s">
        <v>912</v>
      </c>
      <c r="N468" s="63" t="s">
        <v>3362</v>
      </c>
      <c r="P468" s="67">
        <f>$AIP$622</f>
        <v>1568.8000000000002</v>
      </c>
      <c r="Q468" s="5" t="s">
        <v>912</v>
      </c>
      <c r="R468" s="63" t="s">
        <v>3388</v>
      </c>
      <c r="T468" s="67">
        <f>$APN$628</f>
        <v>1067.3000000000002</v>
      </c>
      <c r="U468" s="5" t="s">
        <v>912</v>
      </c>
      <c r="V468" s="63" t="s">
        <v>787</v>
      </c>
      <c r="X468" s="67">
        <f>$OE$634</f>
        <v>836.8</v>
      </c>
      <c r="Y468" s="5" t="s">
        <v>912</v>
      </c>
      <c r="Z468" s="63" t="s">
        <v>787</v>
      </c>
      <c r="AB468" s="67">
        <f>$OE$640</f>
        <v>702.00000000000011</v>
      </c>
      <c r="AC468" s="5" t="s">
        <v>912</v>
      </c>
      <c r="AD468" s="63" t="s">
        <v>153</v>
      </c>
      <c r="AF468" s="67">
        <f>$KA$646</f>
        <v>459</v>
      </c>
      <c r="AG468" s="5" t="s">
        <v>912</v>
      </c>
      <c r="AH468" s="277" t="s">
        <v>2049</v>
      </c>
      <c r="AJ468" s="67">
        <f>$AAZ$652</f>
        <v>295.39999999999998</v>
      </c>
      <c r="AK468" s="5" t="s">
        <v>912</v>
      </c>
      <c r="AL468" s="63" t="s">
        <v>756</v>
      </c>
      <c r="AN468" s="67">
        <f>$LB$658</f>
        <v>305.29999999999995</v>
      </c>
      <c r="AO468" s="5" t="s">
        <v>912</v>
      </c>
      <c r="AP468" s="277" t="s">
        <v>2003</v>
      </c>
      <c r="AR468" s="67">
        <f>$VU$664</f>
        <v>93.4</v>
      </c>
      <c r="AS468" s="5" t="s">
        <v>912</v>
      </c>
      <c r="AT468" s="63" t="s">
        <v>3390</v>
      </c>
      <c r="AV468" s="67">
        <f>$APW$670</f>
        <v>101.9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913</v>
      </c>
      <c r="B469" s="277" t="s">
        <v>11</v>
      </c>
      <c r="D469" s="67">
        <f>$CB$604</f>
        <v>5889.0999999999995</v>
      </c>
      <c r="E469" s="5" t="s">
        <v>913</v>
      </c>
      <c r="F469" s="277" t="s">
        <v>154</v>
      </c>
      <c r="H469" s="67">
        <f>$Q$610</f>
        <v>2541.3000000000002</v>
      </c>
      <c r="I469" s="5" t="s">
        <v>913</v>
      </c>
      <c r="J469" s="219" t="s">
        <v>1643</v>
      </c>
      <c r="L469" s="67">
        <f>$UT$616</f>
        <v>2308.1000000000004</v>
      </c>
      <c r="M469" s="5" t="s">
        <v>913</v>
      </c>
      <c r="N469" s="277" t="s">
        <v>4490</v>
      </c>
      <c r="P469" s="67">
        <f>$XW$622</f>
        <v>1558.2</v>
      </c>
      <c r="Q469" s="5" t="s">
        <v>913</v>
      </c>
      <c r="R469" s="63" t="s">
        <v>795</v>
      </c>
      <c r="T469" s="67">
        <f>$KJ$628</f>
        <v>1002.1999999999999</v>
      </c>
      <c r="U469" s="5" t="s">
        <v>913</v>
      </c>
      <c r="V469" s="277" t="s">
        <v>2023</v>
      </c>
      <c r="X469" s="67">
        <f>$ZG$634</f>
        <v>833.59999999999991</v>
      </c>
      <c r="Y469" s="5" t="s">
        <v>913</v>
      </c>
      <c r="Z469" s="63" t="s">
        <v>3379</v>
      </c>
      <c r="AB469" s="67">
        <f>$AOV$640</f>
        <v>692.5</v>
      </c>
      <c r="AC469" s="5" t="s">
        <v>913</v>
      </c>
      <c r="AD469" s="219" t="s">
        <v>1651</v>
      </c>
      <c r="AF469" s="67">
        <f>$ON$646</f>
        <v>458.4</v>
      </c>
      <c r="AG469" s="5" t="s">
        <v>913</v>
      </c>
      <c r="AH469" s="63" t="s">
        <v>3390</v>
      </c>
      <c r="AJ469" s="67">
        <f>$APW$652</f>
        <v>294</v>
      </c>
      <c r="AK469" s="5" t="s">
        <v>913</v>
      </c>
      <c r="AL469" s="277" t="s">
        <v>782</v>
      </c>
      <c r="AN469" s="67">
        <f>$CK$658</f>
        <v>303.7</v>
      </c>
      <c r="AO469" s="5" t="s">
        <v>913</v>
      </c>
      <c r="AP469" s="277" t="s">
        <v>2022</v>
      </c>
      <c r="AR469" s="67">
        <f>$ACA$664</f>
        <v>89.3</v>
      </c>
      <c r="AS469" s="5" t="s">
        <v>913</v>
      </c>
      <c r="AT469" s="63" t="s">
        <v>752</v>
      </c>
      <c r="AV469" s="67">
        <f>$EM$670</f>
        <v>97.2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914</v>
      </c>
      <c r="B470" s="277" t="s">
        <v>3358</v>
      </c>
      <c r="D470" s="67">
        <f>$AHF$604</f>
        <v>5777.9</v>
      </c>
      <c r="E470" s="5" t="s">
        <v>914</v>
      </c>
      <c r="F470" s="277" t="s">
        <v>2014</v>
      </c>
      <c r="H470" s="67">
        <f>$SR$610</f>
        <v>2534.2000000000003</v>
      </c>
      <c r="I470" s="5" t="s">
        <v>914</v>
      </c>
      <c r="J470" s="63" t="s">
        <v>3370</v>
      </c>
      <c r="L470" s="67">
        <f>$ALJ$616</f>
        <v>2306.5</v>
      </c>
      <c r="M470" s="5" t="s">
        <v>914</v>
      </c>
      <c r="N470" s="63" t="s">
        <v>3376</v>
      </c>
      <c r="P470" s="67">
        <f>$ANU$622</f>
        <v>1510.3000000000002</v>
      </c>
      <c r="Q470" s="5" t="s">
        <v>914</v>
      </c>
      <c r="R470" s="277" t="s">
        <v>2153</v>
      </c>
      <c r="T470" s="67">
        <f>$XN$628</f>
        <v>989.90000000000009</v>
      </c>
      <c r="U470" s="5" t="s">
        <v>914</v>
      </c>
      <c r="V470" s="277" t="s">
        <v>143</v>
      </c>
      <c r="X470" s="67">
        <f>$CT$634</f>
        <v>833.30000000000007</v>
      </c>
      <c r="Y470" s="5" t="s">
        <v>914</v>
      </c>
      <c r="Z470" s="219" t="s">
        <v>1642</v>
      </c>
      <c r="AB470" s="67">
        <f>$UB$640</f>
        <v>689.5</v>
      </c>
      <c r="AC470" s="5" t="s">
        <v>914</v>
      </c>
      <c r="AD470" s="63" t="s">
        <v>142</v>
      </c>
      <c r="AF470" s="67">
        <f>$DU$646</f>
        <v>452.50000000000006</v>
      </c>
      <c r="AG470" s="5" t="s">
        <v>914</v>
      </c>
      <c r="AH470" s="63" t="s">
        <v>3388</v>
      </c>
      <c r="AJ470" s="67">
        <f>$APN$652</f>
        <v>288.99999999999994</v>
      </c>
      <c r="AK470" s="5" t="s">
        <v>914</v>
      </c>
      <c r="AL470" s="63" t="s">
        <v>752</v>
      </c>
      <c r="AN470" s="67">
        <f>$EM$658</f>
        <v>302.8</v>
      </c>
      <c r="AO470" s="5" t="s">
        <v>914</v>
      </c>
      <c r="AP470" s="277" t="s">
        <v>2007</v>
      </c>
      <c r="AR470" s="67">
        <f>$VL$664</f>
        <v>88.7</v>
      </c>
      <c r="AS470" s="5" t="s">
        <v>914</v>
      </c>
      <c r="AT470" s="63" t="s">
        <v>33</v>
      </c>
      <c r="AV470" s="67">
        <f>$BA$670</f>
        <v>92.6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915</v>
      </c>
      <c r="B471" s="63" t="s">
        <v>3363</v>
      </c>
      <c r="D471" s="67">
        <f>$AIY$604</f>
        <v>5745.0999999999995</v>
      </c>
      <c r="E471" s="331" t="s">
        <v>915</v>
      </c>
      <c r="F471" s="63" t="s">
        <v>761</v>
      </c>
      <c r="H471" s="67">
        <f>$FE$610</f>
        <v>2513.5</v>
      </c>
      <c r="I471" s="331" t="s">
        <v>915</v>
      </c>
      <c r="J471" s="277" t="s">
        <v>2023</v>
      </c>
      <c r="L471" s="67">
        <f>$ZG$616</f>
        <v>2306.1999999999998</v>
      </c>
      <c r="M471" s="331" t="s">
        <v>915</v>
      </c>
      <c r="N471" s="277" t="s">
        <v>2049</v>
      </c>
      <c r="P471" s="67">
        <f>$AAZ$622</f>
        <v>1506</v>
      </c>
      <c r="Q471" s="331" t="s">
        <v>915</v>
      </c>
      <c r="R471" s="277" t="s">
        <v>2003</v>
      </c>
      <c r="T471" s="67">
        <f>$VU$628</f>
        <v>962.5</v>
      </c>
      <c r="U471" s="331" t="s">
        <v>915</v>
      </c>
      <c r="V471" s="63" t="s">
        <v>763</v>
      </c>
      <c r="X471" s="67">
        <f>$JR$634</f>
        <v>832.5</v>
      </c>
      <c r="Y471" s="331" t="s">
        <v>915</v>
      </c>
      <c r="Z471" s="63" t="s">
        <v>727</v>
      </c>
      <c r="AB471" s="67">
        <f>$TS$640</f>
        <v>677.7</v>
      </c>
      <c r="AC471" s="331" t="s">
        <v>915</v>
      </c>
      <c r="AD471" s="277" t="s">
        <v>13</v>
      </c>
      <c r="AF471" s="67">
        <f>$NV$646</f>
        <v>450.9</v>
      </c>
      <c r="AG471" s="331" t="s">
        <v>915</v>
      </c>
      <c r="AH471" s="277" t="s">
        <v>13</v>
      </c>
      <c r="AJ471" s="67">
        <f>$NV$652</f>
        <v>287.2</v>
      </c>
      <c r="AK471" s="331" t="s">
        <v>915</v>
      </c>
      <c r="AL471" s="219" t="s">
        <v>1656</v>
      </c>
      <c r="AN471" s="67">
        <f>$RH$658</f>
        <v>291.10000000000002</v>
      </c>
      <c r="AO471" s="331" t="s">
        <v>915</v>
      </c>
      <c r="AP471" s="219" t="s">
        <v>1659</v>
      </c>
      <c r="AR471" s="67">
        <f>$ND$664</f>
        <v>84.699999999999989</v>
      </c>
      <c r="AS471" s="331" t="s">
        <v>915</v>
      </c>
      <c r="AT471" s="63" t="s">
        <v>162</v>
      </c>
      <c r="AV471" s="67">
        <f>$IQ$670</f>
        <v>86.4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916</v>
      </c>
      <c r="B472" s="63" t="s">
        <v>3376</v>
      </c>
      <c r="D472" s="67">
        <f>$ANU$604</f>
        <v>5708.7</v>
      </c>
      <c r="E472" s="331" t="s">
        <v>916</v>
      </c>
      <c r="F472" s="63" t="s">
        <v>3370</v>
      </c>
      <c r="H472" s="67">
        <f>$ALJ$610</f>
        <v>2435.5</v>
      </c>
      <c r="I472" s="331" t="s">
        <v>916</v>
      </c>
      <c r="J472" s="63" t="s">
        <v>25</v>
      </c>
      <c r="L472" s="67">
        <f>$BJ$616</f>
        <v>2297.4</v>
      </c>
      <c r="M472" s="331" t="s">
        <v>916</v>
      </c>
      <c r="N472" s="63" t="s">
        <v>727</v>
      </c>
      <c r="P472" s="67">
        <f>$TS$622</f>
        <v>1496.9999999999998</v>
      </c>
      <c r="Q472" s="331" t="s">
        <v>916</v>
      </c>
      <c r="R472" s="63" t="s">
        <v>3361</v>
      </c>
      <c r="T472" s="67">
        <f>$AIG$628</f>
        <v>942.6</v>
      </c>
      <c r="U472" s="331" t="s">
        <v>916</v>
      </c>
      <c r="V472" s="63" t="s">
        <v>3392</v>
      </c>
      <c r="X472" s="67">
        <f>$ANL$634</f>
        <v>832.40000000000009</v>
      </c>
      <c r="Y472" s="331" t="s">
        <v>916</v>
      </c>
      <c r="Z472" s="63" t="s">
        <v>3368</v>
      </c>
      <c r="AB472" s="67">
        <f>$AKR$640</f>
        <v>674.5</v>
      </c>
      <c r="AC472" s="331" t="s">
        <v>916</v>
      </c>
      <c r="AD472" s="277" t="s">
        <v>23</v>
      </c>
      <c r="AF472" s="67">
        <f>$KS$646</f>
        <v>437.9</v>
      </c>
      <c r="AG472" s="331" t="s">
        <v>916</v>
      </c>
      <c r="AH472" s="63" t="s">
        <v>795</v>
      </c>
      <c r="AJ472" s="67">
        <f>$KJ$652</f>
        <v>286.09999999999997</v>
      </c>
      <c r="AK472" s="331" t="s">
        <v>916</v>
      </c>
      <c r="AL472" s="277" t="s">
        <v>2003</v>
      </c>
      <c r="AN472" s="67">
        <f>$VU$658</f>
        <v>274.60000000000002</v>
      </c>
      <c r="AO472" s="331" t="s">
        <v>916</v>
      </c>
      <c r="AP472" s="63" t="s">
        <v>3374</v>
      </c>
      <c r="AR472" s="67">
        <f>$AMT$664</f>
        <v>83.4</v>
      </c>
      <c r="AS472" s="331" t="s">
        <v>916</v>
      </c>
      <c r="AT472" s="63" t="s">
        <v>795</v>
      </c>
      <c r="AV472" s="67">
        <f>$KJ$670</f>
        <v>84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917</v>
      </c>
      <c r="B473" s="63" t="s">
        <v>3369</v>
      </c>
      <c r="D473" s="67">
        <f>$ALA$604</f>
        <v>5689.5</v>
      </c>
      <c r="E473" s="331" t="s">
        <v>917</v>
      </c>
      <c r="F473" s="63" t="s">
        <v>3366</v>
      </c>
      <c r="H473" s="67">
        <f>$AJZ$610</f>
        <v>2430.6999999999998</v>
      </c>
      <c r="I473" s="331" t="s">
        <v>917</v>
      </c>
      <c r="J473" s="63" t="s">
        <v>748</v>
      </c>
      <c r="L473" s="67">
        <f>$EV$616</f>
        <v>2296.6499999999996</v>
      </c>
      <c r="M473" s="331" t="s">
        <v>917</v>
      </c>
      <c r="N473" s="63" t="s">
        <v>787</v>
      </c>
      <c r="P473" s="67">
        <f>$OE$622</f>
        <v>1489.4</v>
      </c>
      <c r="Q473" s="331" t="s">
        <v>917</v>
      </c>
      <c r="R473" s="277" t="s">
        <v>2006</v>
      </c>
      <c r="T473" s="67">
        <f>$VC$628</f>
        <v>928.4</v>
      </c>
      <c r="U473" s="331" t="s">
        <v>917</v>
      </c>
      <c r="V473" s="219" t="s">
        <v>1646</v>
      </c>
      <c r="X473" s="67">
        <f>$FN$634</f>
        <v>830.80000000000007</v>
      </c>
      <c r="Y473" s="331" t="s">
        <v>917</v>
      </c>
      <c r="Z473" s="277" t="s">
        <v>1</v>
      </c>
      <c r="AB473" s="67">
        <f>$TA$640</f>
        <v>670.9</v>
      </c>
      <c r="AC473" s="331" t="s">
        <v>917</v>
      </c>
      <c r="AD473" s="277" t="s">
        <v>2020</v>
      </c>
      <c r="AF473" s="67">
        <f>$AAQ$646</f>
        <v>422.2</v>
      </c>
      <c r="AG473" s="331" t="s">
        <v>917</v>
      </c>
      <c r="AH473" s="63" t="s">
        <v>747</v>
      </c>
      <c r="AJ473" s="67">
        <f>$GO$652</f>
        <v>272.40000000000003</v>
      </c>
      <c r="AK473" s="331" t="s">
        <v>917</v>
      </c>
      <c r="AL473" s="63" t="s">
        <v>3366</v>
      </c>
      <c r="AN473" s="67">
        <f>$AJZ$658</f>
        <v>257.39999999999998</v>
      </c>
      <c r="AO473" s="331" t="s">
        <v>917</v>
      </c>
      <c r="AP473" s="63" t="s">
        <v>3367</v>
      </c>
      <c r="AR473" s="67">
        <f>$AKI$664</f>
        <v>76.8</v>
      </c>
      <c r="AS473" s="331" t="s">
        <v>917</v>
      </c>
      <c r="AT473" s="63" t="s">
        <v>3388</v>
      </c>
      <c r="AV473" s="67">
        <f>$APN$670</f>
        <v>67.5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918</v>
      </c>
      <c r="B474" s="63" t="s">
        <v>3371</v>
      </c>
      <c r="D474" s="67">
        <f>$ALS$604</f>
        <v>5636.8</v>
      </c>
      <c r="E474" s="331" t="s">
        <v>918</v>
      </c>
      <c r="F474" s="63" t="s">
        <v>180</v>
      </c>
      <c r="H474" s="67">
        <f>$AOD$610</f>
        <v>2420.3999999999996</v>
      </c>
      <c r="I474" s="331" t="s">
        <v>918</v>
      </c>
      <c r="J474" s="219" t="s">
        <v>1642</v>
      </c>
      <c r="L474" s="67">
        <f>$UB$616</f>
        <v>2271.0999999999995</v>
      </c>
      <c r="M474" s="331" t="s">
        <v>918</v>
      </c>
      <c r="N474" s="277" t="s">
        <v>2023</v>
      </c>
      <c r="P474" s="67">
        <f>$ZG$622</f>
        <v>1474</v>
      </c>
      <c r="Q474" s="331" t="s">
        <v>918</v>
      </c>
      <c r="R474" s="63" t="s">
        <v>3371</v>
      </c>
      <c r="T474" s="67">
        <f>$ALS$628</f>
        <v>923.65000000000009</v>
      </c>
      <c r="U474" s="331" t="s">
        <v>918</v>
      </c>
      <c r="V474" s="277" t="s">
        <v>2046</v>
      </c>
      <c r="X474" s="67">
        <f>$AAH$634</f>
        <v>824.69999999999993</v>
      </c>
      <c r="Y474" s="331" t="s">
        <v>918</v>
      </c>
      <c r="Z474" s="277" t="s">
        <v>2048</v>
      </c>
      <c r="AB474" s="67">
        <f>$ABR$640</f>
        <v>668.8</v>
      </c>
      <c r="AC474" s="331" t="s">
        <v>918</v>
      </c>
      <c r="AD474" s="63" t="s">
        <v>3372</v>
      </c>
      <c r="AF474" s="67">
        <f>$AMB$646</f>
        <v>419.90000000000003</v>
      </c>
      <c r="AG474" s="331" t="s">
        <v>918</v>
      </c>
      <c r="AH474" s="277" t="s">
        <v>2006</v>
      </c>
      <c r="AJ474" s="67">
        <f>$VC$652</f>
        <v>263</v>
      </c>
      <c r="AK474" s="331" t="s">
        <v>918</v>
      </c>
      <c r="AL474" s="63" t="s">
        <v>3370</v>
      </c>
      <c r="AN474" s="67">
        <f>$ALJ$658</f>
        <v>255.3</v>
      </c>
      <c r="AO474" s="331" t="s">
        <v>918</v>
      </c>
      <c r="AP474" s="219" t="s">
        <v>1656</v>
      </c>
      <c r="AR474" s="67">
        <f>$RH$664</f>
        <v>73.900000000000006</v>
      </c>
      <c r="AS474" s="331" t="s">
        <v>918</v>
      </c>
      <c r="AT474" s="63" t="s">
        <v>3378</v>
      </c>
      <c r="AV474" s="67">
        <f>$AOM$670</f>
        <v>62.599999999999994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919</v>
      </c>
      <c r="B475" s="63" t="s">
        <v>3360</v>
      </c>
      <c r="D475" s="67">
        <f>$AHX$604</f>
        <v>5632.75</v>
      </c>
      <c r="E475" s="331" t="s">
        <v>919</v>
      </c>
      <c r="F475" s="277" t="s">
        <v>143</v>
      </c>
      <c r="H475" s="67">
        <f>$CT$610</f>
        <v>2414</v>
      </c>
      <c r="I475" s="331" t="s">
        <v>919</v>
      </c>
      <c r="J475" s="63" t="s">
        <v>3363</v>
      </c>
      <c r="L475" s="67">
        <f>$AIY$616</f>
        <v>2264.3000000000002</v>
      </c>
      <c r="M475" s="331" t="s">
        <v>919</v>
      </c>
      <c r="N475" s="63" t="s">
        <v>3365</v>
      </c>
      <c r="P475" s="67">
        <f>$AJQ$622</f>
        <v>1468.9</v>
      </c>
      <c r="Q475" s="331" t="s">
        <v>919</v>
      </c>
      <c r="R475" s="63" t="s">
        <v>762</v>
      </c>
      <c r="T475" s="67">
        <f>$NM$628</f>
        <v>920.85000000000014</v>
      </c>
      <c r="U475" s="331" t="s">
        <v>919</v>
      </c>
      <c r="V475" s="63" t="s">
        <v>789</v>
      </c>
      <c r="X475" s="67">
        <f>$IZ$634</f>
        <v>806.09999999999991</v>
      </c>
      <c r="Y475" s="331" t="s">
        <v>919</v>
      </c>
      <c r="Z475" s="63" t="s">
        <v>3374</v>
      </c>
      <c r="AB475" s="67">
        <f>$AMT$640</f>
        <v>657.9</v>
      </c>
      <c r="AC475" s="331" t="s">
        <v>919</v>
      </c>
      <c r="AD475" s="63" t="s">
        <v>3367</v>
      </c>
      <c r="AF475" s="67">
        <f>$AKI$646</f>
        <v>415.4</v>
      </c>
      <c r="AG475" s="331" t="s">
        <v>919</v>
      </c>
      <c r="AH475" s="63" t="s">
        <v>777</v>
      </c>
      <c r="AJ475" s="67">
        <f>$GX$652</f>
        <v>261.60000000000002</v>
      </c>
      <c r="AK475" s="331" t="s">
        <v>919</v>
      </c>
      <c r="AL475" s="277" t="s">
        <v>15</v>
      </c>
      <c r="AN475" s="67">
        <f>$HY$658</f>
        <v>251.6</v>
      </c>
      <c r="AO475" s="331" t="s">
        <v>919</v>
      </c>
      <c r="AP475" s="277" t="s">
        <v>1998</v>
      </c>
      <c r="AR475" s="67">
        <f>$TJ$664</f>
        <v>71.100000000000009</v>
      </c>
      <c r="AS475" s="331" t="s">
        <v>919</v>
      </c>
      <c r="AT475" s="63" t="s">
        <v>3361</v>
      </c>
      <c r="AV475" s="67">
        <f>$AIG$670</f>
        <v>52.199999999999996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920</v>
      </c>
      <c r="B476" s="277" t="s">
        <v>2046</v>
      </c>
      <c r="D476" s="67">
        <f>$AAH$604</f>
        <v>5486.9</v>
      </c>
      <c r="E476" s="331" t="s">
        <v>920</v>
      </c>
      <c r="F476" s="63" t="s">
        <v>3360</v>
      </c>
      <c r="H476" s="67">
        <f>$AHX$610</f>
        <v>2328.5</v>
      </c>
      <c r="I476" s="331" t="s">
        <v>920</v>
      </c>
      <c r="J476" s="63" t="s">
        <v>3369</v>
      </c>
      <c r="L476" s="67">
        <f>$ALA$616</f>
        <v>2188.6000000000004</v>
      </c>
      <c r="M476" s="331" t="s">
        <v>920</v>
      </c>
      <c r="N476" s="63" t="s">
        <v>3364</v>
      </c>
      <c r="P476" s="67">
        <f>$AJH$622</f>
        <v>1458.1000000000001</v>
      </c>
      <c r="Q476" s="331" t="s">
        <v>920</v>
      </c>
      <c r="R476" s="219" t="s">
        <v>1654</v>
      </c>
      <c r="T476" s="67">
        <f>$PO$628</f>
        <v>886.9</v>
      </c>
      <c r="U476" s="331" t="s">
        <v>920</v>
      </c>
      <c r="V476" s="219" t="s">
        <v>1643</v>
      </c>
      <c r="X476" s="67">
        <f>$UT$634</f>
        <v>791.7</v>
      </c>
      <c r="Y476" s="331" t="s">
        <v>920</v>
      </c>
      <c r="Z476" s="63" t="s">
        <v>3366</v>
      </c>
      <c r="AB476" s="67">
        <f>$AJZ$640</f>
        <v>652.1</v>
      </c>
      <c r="AC476" s="331" t="s">
        <v>920</v>
      </c>
      <c r="AD476" s="63" t="s">
        <v>3373</v>
      </c>
      <c r="AF476" s="67">
        <f>$AMK$646</f>
        <v>388.1</v>
      </c>
      <c r="AG476" s="331" t="s">
        <v>920</v>
      </c>
      <c r="AH476" s="63" t="s">
        <v>3371</v>
      </c>
      <c r="AJ476" s="67">
        <f>$ALS$652</f>
        <v>260.39999999999998</v>
      </c>
      <c r="AK476" s="331" t="s">
        <v>920</v>
      </c>
      <c r="AL476" s="63" t="s">
        <v>763</v>
      </c>
      <c r="AN476" s="67">
        <f>$JR$658</f>
        <v>242.7</v>
      </c>
      <c r="AO476" s="331" t="s">
        <v>920</v>
      </c>
      <c r="AP476" s="277" t="s">
        <v>2021</v>
      </c>
      <c r="AR476" s="67">
        <f>$ZP$664</f>
        <v>70.900000000000006</v>
      </c>
      <c r="AS476" s="331" t="s">
        <v>920</v>
      </c>
      <c r="AT476" s="277" t="s">
        <v>2022</v>
      </c>
      <c r="AV476" s="67">
        <f>$ACA$670</f>
        <v>50.099999999999994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921</v>
      </c>
      <c r="B477" s="277" t="s">
        <v>2006</v>
      </c>
      <c r="D477" s="67">
        <f>$VC$604</f>
        <v>5352.9</v>
      </c>
      <c r="E477" s="331" t="s">
        <v>921</v>
      </c>
      <c r="F477" s="277" t="s">
        <v>2020</v>
      </c>
      <c r="H477" s="67">
        <f>$AAQ$610</f>
        <v>2224.9</v>
      </c>
      <c r="I477" s="331" t="s">
        <v>921</v>
      </c>
      <c r="J477" s="277" t="s">
        <v>2003</v>
      </c>
      <c r="L477" s="67">
        <f>$VU$616</f>
        <v>2161.3000000000002</v>
      </c>
      <c r="M477" s="331" t="s">
        <v>921</v>
      </c>
      <c r="N477" s="277" t="s">
        <v>2021</v>
      </c>
      <c r="P477" s="67">
        <f>$ZP$622</f>
        <v>1435.7</v>
      </c>
      <c r="Q477" s="331" t="s">
        <v>921</v>
      </c>
      <c r="R477" s="63" t="s">
        <v>754</v>
      </c>
      <c r="T477" s="67">
        <f>$OW$628</f>
        <v>874.4</v>
      </c>
      <c r="U477" s="331" t="s">
        <v>921</v>
      </c>
      <c r="V477" s="63" t="s">
        <v>3374</v>
      </c>
      <c r="X477" s="67">
        <f>$AMT$634</f>
        <v>784</v>
      </c>
      <c r="Y477" s="331" t="s">
        <v>921</v>
      </c>
      <c r="Z477" s="63" t="s">
        <v>3376</v>
      </c>
      <c r="AB477" s="67">
        <f>$ANU$640</f>
        <v>641.5</v>
      </c>
      <c r="AC477" s="331" t="s">
        <v>921</v>
      </c>
      <c r="AD477" s="63" t="s">
        <v>3365</v>
      </c>
      <c r="AF477" s="67">
        <f>$AJQ$646</f>
        <v>365.50000000000006</v>
      </c>
      <c r="AG477" s="331" t="s">
        <v>921</v>
      </c>
      <c r="AH477" s="277" t="s">
        <v>2046</v>
      </c>
      <c r="AJ477" s="67">
        <f>$AAH$652</f>
        <v>254.6</v>
      </c>
      <c r="AK477" s="331" t="s">
        <v>921</v>
      </c>
      <c r="AL477" s="63" t="s">
        <v>3378</v>
      </c>
      <c r="AN477" s="67">
        <f>$AOM$658</f>
        <v>242.59999999999997</v>
      </c>
      <c r="AO477" s="331" t="s">
        <v>921</v>
      </c>
      <c r="AP477" s="63" t="s">
        <v>3365</v>
      </c>
      <c r="AR477" s="67">
        <f>$AJQ$664</f>
        <v>68.5</v>
      </c>
      <c r="AS477" s="331" t="s">
        <v>921</v>
      </c>
      <c r="AT477" s="63" t="s">
        <v>3362</v>
      </c>
      <c r="AV477" s="67">
        <f>$AIP$670</f>
        <v>45.4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922</v>
      </c>
      <c r="B478" s="63" t="s">
        <v>763</v>
      </c>
      <c r="D478" s="67">
        <f>$JR$604</f>
        <v>5233.6000000000004</v>
      </c>
      <c r="E478" s="331" t="s">
        <v>922</v>
      </c>
      <c r="F478" s="63" t="s">
        <v>3369</v>
      </c>
      <c r="H478" s="67">
        <f>$ALA$610</f>
        <v>2185.8999999999996</v>
      </c>
      <c r="I478" s="331" t="s">
        <v>922</v>
      </c>
      <c r="J478" s="277" t="s">
        <v>1999</v>
      </c>
      <c r="L478" s="67">
        <f>$WM$616</f>
        <v>2142.2999999999997</v>
      </c>
      <c r="M478" s="331" t="s">
        <v>922</v>
      </c>
      <c r="N478" s="219" t="s">
        <v>1653</v>
      </c>
      <c r="P478" s="67">
        <f>$QY$622</f>
        <v>1403.2</v>
      </c>
      <c r="Q478" s="331" t="s">
        <v>922</v>
      </c>
      <c r="R478" s="219" t="s">
        <v>1642</v>
      </c>
      <c r="T478" s="67">
        <f>$UB$628</f>
        <v>840.6</v>
      </c>
      <c r="U478" s="331" t="s">
        <v>922</v>
      </c>
      <c r="V478" s="277" t="s">
        <v>3358</v>
      </c>
      <c r="X478" s="67">
        <f>$AHF$634</f>
        <v>776.09999999999991</v>
      </c>
      <c r="Y478" s="331" t="s">
        <v>922</v>
      </c>
      <c r="Z478" s="277" t="s">
        <v>2003</v>
      </c>
      <c r="AB478" s="67">
        <f>$VU$640</f>
        <v>625.70000000000005</v>
      </c>
      <c r="AC478" s="331" t="s">
        <v>922</v>
      </c>
      <c r="AD478" s="63" t="s">
        <v>3388</v>
      </c>
      <c r="AF478" s="67">
        <f>$APN$646</f>
        <v>352.30000000000007</v>
      </c>
      <c r="AG478" s="331" t="s">
        <v>922</v>
      </c>
      <c r="AH478" s="277" t="s">
        <v>27</v>
      </c>
      <c r="AJ478" s="67">
        <f>$MC$652</f>
        <v>247.45000000000005</v>
      </c>
      <c r="AK478" s="331" t="s">
        <v>922</v>
      </c>
      <c r="AL478" s="277" t="s">
        <v>3358</v>
      </c>
      <c r="AN478" s="67">
        <f>$AHF$658</f>
        <v>241.7</v>
      </c>
      <c r="AO478" s="331" t="s">
        <v>922</v>
      </c>
      <c r="AP478" s="63" t="s">
        <v>787</v>
      </c>
      <c r="AR478" s="67">
        <f>$OE$664</f>
        <v>60.3</v>
      </c>
      <c r="AS478" s="331" t="s">
        <v>922</v>
      </c>
      <c r="AT478" s="63" t="s">
        <v>733</v>
      </c>
      <c r="AV478" s="67">
        <f>$LK$670</f>
        <v>44.099999999999994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923</v>
      </c>
      <c r="B479" s="63" t="s">
        <v>3392</v>
      </c>
      <c r="D479" s="67">
        <f>$ANL$604</f>
        <v>5222.5999999999995</v>
      </c>
      <c r="E479" s="331" t="s">
        <v>923</v>
      </c>
      <c r="F479" s="63" t="s">
        <v>737</v>
      </c>
      <c r="H479" s="67">
        <f>$JI$610</f>
        <v>2121.6999999999998</v>
      </c>
      <c r="I479" s="331" t="s">
        <v>923</v>
      </c>
      <c r="J479" s="63" t="s">
        <v>763</v>
      </c>
      <c r="L479" s="67">
        <f>$JR$616</f>
        <v>2123.8000000000002</v>
      </c>
      <c r="M479" s="331" t="s">
        <v>923</v>
      </c>
      <c r="N479" s="63" t="s">
        <v>153</v>
      </c>
      <c r="P479" s="67">
        <f>$KA$622</f>
        <v>1401.8</v>
      </c>
      <c r="Q479" s="331" t="s">
        <v>923</v>
      </c>
      <c r="R479" s="277" t="s">
        <v>2020</v>
      </c>
      <c r="T479" s="67">
        <f>$AAQ$628</f>
        <v>827.69999999999993</v>
      </c>
      <c r="U479" s="331" t="s">
        <v>923</v>
      </c>
      <c r="V479" s="277" t="s">
        <v>3359</v>
      </c>
      <c r="X479" s="67">
        <f>$AHO$634</f>
        <v>754.30000000000007</v>
      </c>
      <c r="Y479" s="331" t="s">
        <v>923</v>
      </c>
      <c r="Z479" s="63" t="s">
        <v>3367</v>
      </c>
      <c r="AB479" s="67">
        <f>$AKI$640</f>
        <v>615.70000000000005</v>
      </c>
      <c r="AC479" s="331" t="s">
        <v>923</v>
      </c>
      <c r="AD479" s="277" t="s">
        <v>15</v>
      </c>
      <c r="AF479" s="67">
        <f>$HY$646</f>
        <v>340.90000000000003</v>
      </c>
      <c r="AG479" s="331" t="s">
        <v>923</v>
      </c>
      <c r="AH479" s="277" t="s">
        <v>2007</v>
      </c>
      <c r="AJ479" s="67">
        <f>$VL$652</f>
        <v>220.90000000000003</v>
      </c>
      <c r="AK479" s="331" t="s">
        <v>923</v>
      </c>
      <c r="AL479" s="63" t="s">
        <v>153</v>
      </c>
      <c r="AN479" s="67">
        <f>$KA$658</f>
        <v>232.6</v>
      </c>
      <c r="AO479" s="331" t="s">
        <v>923</v>
      </c>
      <c r="AP479" s="63" t="s">
        <v>3388</v>
      </c>
      <c r="AR479" s="67">
        <f>$APN$664</f>
        <v>56.3</v>
      </c>
      <c r="AS479" s="331" t="s">
        <v>923</v>
      </c>
      <c r="AT479" s="63" t="s">
        <v>3371</v>
      </c>
      <c r="AV479" s="67">
        <f>$ALS$670</f>
        <v>41.4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924</v>
      </c>
      <c r="B480" s="63" t="s">
        <v>727</v>
      </c>
      <c r="D480" s="67">
        <f>$TS$604</f>
        <v>5171.4999999999991</v>
      </c>
      <c r="E480" s="331" t="s">
        <v>924</v>
      </c>
      <c r="F480" s="277" t="s">
        <v>1999</v>
      </c>
      <c r="H480" s="67">
        <f>$WM$610</f>
        <v>2084.1</v>
      </c>
      <c r="I480" s="331" t="s">
        <v>924</v>
      </c>
      <c r="J480" s="277" t="s">
        <v>143</v>
      </c>
      <c r="L480" s="67">
        <f>$CT$616</f>
        <v>2123.4</v>
      </c>
      <c r="M480" s="331" t="s">
        <v>924</v>
      </c>
      <c r="N480" s="63" t="s">
        <v>781</v>
      </c>
      <c r="P480" s="67">
        <f>$QG$622</f>
        <v>1386.9</v>
      </c>
      <c r="Q480" s="331" t="s">
        <v>924</v>
      </c>
      <c r="R480" s="277" t="s">
        <v>1999</v>
      </c>
      <c r="T480" s="67">
        <f>$WM$628</f>
        <v>797.9</v>
      </c>
      <c r="U480" s="331" t="s">
        <v>924</v>
      </c>
      <c r="V480" s="277" t="s">
        <v>1998</v>
      </c>
      <c r="X480" s="67">
        <f>$TJ$634</f>
        <v>735.5</v>
      </c>
      <c r="Y480" s="331" t="s">
        <v>924</v>
      </c>
      <c r="Z480" s="63" t="s">
        <v>752</v>
      </c>
      <c r="AB480" s="67">
        <f>$EM$640</f>
        <v>603</v>
      </c>
      <c r="AC480" s="331" t="s">
        <v>924</v>
      </c>
      <c r="AD480" s="63" t="s">
        <v>737</v>
      </c>
      <c r="AF480" s="67">
        <f>$JI$646</f>
        <v>340.4</v>
      </c>
      <c r="AG480" s="331" t="s">
        <v>924</v>
      </c>
      <c r="AH480" s="219" t="s">
        <v>1658</v>
      </c>
      <c r="AJ480" s="67">
        <f>$PF$652</f>
        <v>147.19999999999999</v>
      </c>
      <c r="AK480" s="331" t="s">
        <v>924</v>
      </c>
      <c r="AL480" s="63" t="s">
        <v>3371</v>
      </c>
      <c r="AN480" s="67">
        <f>$ALS$658</f>
        <v>224.2</v>
      </c>
      <c r="AO480" s="331" t="s">
        <v>924</v>
      </c>
      <c r="AP480" s="63" t="s">
        <v>142</v>
      </c>
      <c r="AR480" s="67">
        <f>$DU$664</f>
        <v>54.3</v>
      </c>
      <c r="AS480" s="331" t="s">
        <v>924</v>
      </c>
      <c r="AT480" s="277" t="s">
        <v>2020</v>
      </c>
      <c r="AV480" s="67">
        <f>$AAQ$670</f>
        <v>41.3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925</v>
      </c>
      <c r="B481" s="277" t="s">
        <v>2153</v>
      </c>
      <c r="D481" s="67">
        <f>$XN$604</f>
        <v>5059.2999999999993</v>
      </c>
      <c r="E481" s="331" t="s">
        <v>925</v>
      </c>
      <c r="F481" s="63" t="s">
        <v>754</v>
      </c>
      <c r="H481" s="67">
        <f>$OW$610</f>
        <v>2023.7</v>
      </c>
      <c r="I481" s="331" t="s">
        <v>925</v>
      </c>
      <c r="J481" s="277" t="s">
        <v>2004</v>
      </c>
      <c r="L481" s="67">
        <f>$RZ$616</f>
        <v>2038.7</v>
      </c>
      <c r="M481" s="331" t="s">
        <v>925</v>
      </c>
      <c r="N481" s="63" t="s">
        <v>3361</v>
      </c>
      <c r="P481" s="67">
        <f>$AIG$622</f>
        <v>1334.2</v>
      </c>
      <c r="Q481" s="331" t="s">
        <v>925</v>
      </c>
      <c r="R481" s="219" t="s">
        <v>1656</v>
      </c>
      <c r="T481" s="67">
        <f>$RH$628</f>
        <v>759.8</v>
      </c>
      <c r="U481" s="331" t="s">
        <v>925</v>
      </c>
      <c r="V481" s="63" t="s">
        <v>762</v>
      </c>
      <c r="X481" s="67">
        <f>$NM$634</f>
        <v>731.5</v>
      </c>
      <c r="Y481" s="331" t="s">
        <v>925</v>
      </c>
      <c r="Z481" s="219" t="s">
        <v>1654</v>
      </c>
      <c r="AB481" s="67">
        <f>$PO$640</f>
        <v>599.40000000000009</v>
      </c>
      <c r="AC481" s="331" t="s">
        <v>925</v>
      </c>
      <c r="AD481" s="63" t="s">
        <v>3371</v>
      </c>
      <c r="AF481" s="67">
        <f>$ALS$646</f>
        <v>335.4</v>
      </c>
      <c r="AG481" s="331" t="s">
        <v>925</v>
      </c>
      <c r="AH481" s="63" t="s">
        <v>732</v>
      </c>
      <c r="AJ481" s="67">
        <f>$HG$652</f>
        <v>137</v>
      </c>
      <c r="AK481" s="331" t="s">
        <v>925</v>
      </c>
      <c r="AL481" s="63" t="s">
        <v>142</v>
      </c>
      <c r="AN481" s="67">
        <f>$DU$658</f>
        <v>193.4</v>
      </c>
      <c r="AO481" s="331" t="s">
        <v>925</v>
      </c>
      <c r="AP481" s="63" t="s">
        <v>3372</v>
      </c>
      <c r="AR481" s="67">
        <f>$AMB$664</f>
        <v>51</v>
      </c>
      <c r="AS481" s="331" t="s">
        <v>925</v>
      </c>
      <c r="AT481" s="277" t="s">
        <v>27</v>
      </c>
      <c r="AV481" s="67">
        <f>$MC$670</f>
        <v>39.400000000000006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926</v>
      </c>
      <c r="B482" s="63" t="s">
        <v>770</v>
      </c>
      <c r="D482" s="67">
        <f>$MU$604</f>
        <v>4957.1000000000004</v>
      </c>
      <c r="E482" s="331" t="s">
        <v>926</v>
      </c>
      <c r="F482" s="277" t="s">
        <v>2046</v>
      </c>
      <c r="H482" s="67">
        <f>$AAH$610</f>
        <v>2017</v>
      </c>
      <c r="I482" s="331" t="s">
        <v>926</v>
      </c>
      <c r="J482" s="63" t="s">
        <v>3371</v>
      </c>
      <c r="L482" s="67">
        <f>$ALS$616</f>
        <v>2020.9</v>
      </c>
      <c r="M482" s="331" t="s">
        <v>926</v>
      </c>
      <c r="N482" s="277" t="s">
        <v>3359</v>
      </c>
      <c r="P482" s="67">
        <f>$AHO$622</f>
        <v>1294.6999999999998</v>
      </c>
      <c r="Q482" s="331" t="s">
        <v>926</v>
      </c>
      <c r="R482" s="63" t="s">
        <v>3373</v>
      </c>
      <c r="T482" s="67">
        <f>$AMK$628</f>
        <v>740.4</v>
      </c>
      <c r="U482" s="331" t="s">
        <v>926</v>
      </c>
      <c r="V482" s="219" t="s">
        <v>1642</v>
      </c>
      <c r="X482" s="67">
        <f>$UB$634</f>
        <v>705.80000000000007</v>
      </c>
      <c r="Y482" s="331" t="s">
        <v>926</v>
      </c>
      <c r="Z482" s="277" t="s">
        <v>4490</v>
      </c>
      <c r="AB482" s="67">
        <f>$XW$640</f>
        <v>586.79999999999995</v>
      </c>
      <c r="AC482" s="331" t="s">
        <v>926</v>
      </c>
      <c r="AD482" s="277" t="s">
        <v>2046</v>
      </c>
      <c r="AF482" s="67">
        <f>$AAH$646</f>
        <v>326.70000000000005</v>
      </c>
      <c r="AG482" s="331" t="s">
        <v>926</v>
      </c>
      <c r="AH482" s="63" t="s">
        <v>752</v>
      </c>
      <c r="AJ482" s="67">
        <f>$EM$652</f>
        <v>136.30000000000001</v>
      </c>
      <c r="AK482" s="331" t="s">
        <v>926</v>
      </c>
      <c r="AL482" s="277" t="s">
        <v>1999</v>
      </c>
      <c r="AN482" s="67">
        <f>$WM$658</f>
        <v>177</v>
      </c>
      <c r="AO482" s="331" t="s">
        <v>926</v>
      </c>
      <c r="AP482" s="63" t="s">
        <v>754</v>
      </c>
      <c r="AR482" s="67">
        <f>$OW$664</f>
        <v>46.3</v>
      </c>
      <c r="AS482" s="331" t="s">
        <v>926</v>
      </c>
      <c r="AT482" s="63" t="s">
        <v>3370</v>
      </c>
      <c r="AV482" s="67">
        <f>$ALJ$670</f>
        <v>39.1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927</v>
      </c>
      <c r="B483" s="277" t="s">
        <v>27</v>
      </c>
      <c r="D483" s="67">
        <f>$MC$604</f>
        <v>4941.5999999999995</v>
      </c>
      <c r="E483" s="331" t="s">
        <v>927</v>
      </c>
      <c r="F483" s="277" t="s">
        <v>2007</v>
      </c>
      <c r="H483" s="67">
        <f>$VL$610</f>
        <v>1809.5</v>
      </c>
      <c r="I483" s="331" t="s">
        <v>927</v>
      </c>
      <c r="J483" s="63" t="s">
        <v>787</v>
      </c>
      <c r="L483" s="67">
        <f>$OE$616</f>
        <v>1956.4999999999998</v>
      </c>
      <c r="M483" s="331" t="s">
        <v>927</v>
      </c>
      <c r="N483" s="277" t="s">
        <v>1999</v>
      </c>
      <c r="P483" s="67">
        <f>$WM$622</f>
        <v>1272.3</v>
      </c>
      <c r="Q483" s="331" t="s">
        <v>927</v>
      </c>
      <c r="R483" s="219" t="s">
        <v>1655</v>
      </c>
      <c r="T483" s="67">
        <f>$QP$628</f>
        <v>722.80000000000007</v>
      </c>
      <c r="U483" s="331" t="s">
        <v>927</v>
      </c>
      <c r="V483" s="277" t="s">
        <v>2026</v>
      </c>
      <c r="X483" s="67">
        <f>$ZY$634</f>
        <v>705.3</v>
      </c>
      <c r="Y483" s="331" t="s">
        <v>927</v>
      </c>
      <c r="Z483" s="63" t="s">
        <v>33</v>
      </c>
      <c r="AB483" s="67">
        <f>$BA$640</f>
        <v>545.6</v>
      </c>
      <c r="AC483" s="331" t="s">
        <v>927</v>
      </c>
      <c r="AD483" s="63" t="s">
        <v>3366</v>
      </c>
      <c r="AF483" s="67">
        <f>$AJZ$646</f>
        <v>320.5</v>
      </c>
      <c r="AG483" s="331" t="s">
        <v>927</v>
      </c>
      <c r="AH483" s="277" t="s">
        <v>2026</v>
      </c>
      <c r="AJ483" s="67">
        <f>$ZY$652</f>
        <v>136.30000000000001</v>
      </c>
      <c r="AK483" s="331" t="s">
        <v>927</v>
      </c>
      <c r="AL483" s="63" t="s">
        <v>3390</v>
      </c>
      <c r="AN483" s="67">
        <f>$APW$658</f>
        <v>167.09999999999997</v>
      </c>
      <c r="AO483" s="331" t="s">
        <v>927</v>
      </c>
      <c r="AP483" s="63" t="s">
        <v>747</v>
      </c>
      <c r="AR483" s="67">
        <f>$GO$664</f>
        <v>43</v>
      </c>
      <c r="AS483" s="331" t="s">
        <v>927</v>
      </c>
      <c r="AT483" s="219" t="s">
        <v>1643</v>
      </c>
      <c r="AV483" s="67">
        <f>$UT$670</f>
        <v>34.1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928</v>
      </c>
      <c r="B484" s="277" t="s">
        <v>1999</v>
      </c>
      <c r="D484" s="67">
        <f>$WM$604</f>
        <v>4865.2999999999993</v>
      </c>
      <c r="E484" s="331" t="s">
        <v>928</v>
      </c>
      <c r="F484" s="277" t="s">
        <v>2022</v>
      </c>
      <c r="H484" s="67">
        <f>$ACA$610</f>
        <v>1800</v>
      </c>
      <c r="I484" s="331" t="s">
        <v>928</v>
      </c>
      <c r="J484" s="277" t="s">
        <v>2002</v>
      </c>
      <c r="L484" s="67">
        <f>$SI$616</f>
        <v>1948.7000000000003</v>
      </c>
      <c r="M484" s="331" t="s">
        <v>928</v>
      </c>
      <c r="N484" s="63" t="s">
        <v>3369</v>
      </c>
      <c r="P484" s="67">
        <f>$ALA$622</f>
        <v>1184.3</v>
      </c>
      <c r="Q484" s="331" t="s">
        <v>928</v>
      </c>
      <c r="R484" s="219" t="s">
        <v>1652</v>
      </c>
      <c r="T484" s="67">
        <f>$ML$628</f>
        <v>722.6</v>
      </c>
      <c r="U484" s="331" t="s">
        <v>928</v>
      </c>
      <c r="V484" s="277" t="s">
        <v>2020</v>
      </c>
      <c r="X484" s="67">
        <f>$AAQ$634</f>
        <v>672</v>
      </c>
      <c r="Y484" s="331" t="s">
        <v>928</v>
      </c>
      <c r="Z484" s="63" t="s">
        <v>789</v>
      </c>
      <c r="AB484" s="67">
        <f>$IZ$640</f>
        <v>523.20000000000005</v>
      </c>
      <c r="AC484" s="331" t="s">
        <v>928</v>
      </c>
      <c r="AD484" s="277" t="s">
        <v>2049</v>
      </c>
      <c r="AF484" s="67">
        <f>$AAZ$646</f>
        <v>312.89999999999998</v>
      </c>
      <c r="AG484" s="331" t="s">
        <v>928</v>
      </c>
      <c r="AH484" s="63" t="s">
        <v>3369</v>
      </c>
      <c r="AJ484" s="67">
        <f>$ALA$652</f>
        <v>129.20000000000002</v>
      </c>
      <c r="AK484" s="331" t="s">
        <v>928</v>
      </c>
      <c r="AL484" s="63" t="s">
        <v>3369</v>
      </c>
      <c r="AN484" s="67">
        <f>$ALA$658</f>
        <v>160.30000000000001</v>
      </c>
      <c r="AO484" s="331" t="s">
        <v>928</v>
      </c>
      <c r="AP484" s="277" t="s">
        <v>1999</v>
      </c>
      <c r="AR484" s="67">
        <f>$WM$664</f>
        <v>37.799999999999997</v>
      </c>
      <c r="AS484" s="331" t="s">
        <v>928</v>
      </c>
      <c r="AT484" s="63" t="s">
        <v>787</v>
      </c>
      <c r="AV484" s="67">
        <f>$OE$670</f>
        <v>29.4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929</v>
      </c>
      <c r="B485" s="277" t="s">
        <v>1</v>
      </c>
      <c r="D485" s="67">
        <f>$TA$604</f>
        <v>4800.2000000000007</v>
      </c>
      <c r="E485" s="331" t="s">
        <v>929</v>
      </c>
      <c r="F485" s="63" t="s">
        <v>762</v>
      </c>
      <c r="H485" s="67">
        <f>$NM$610</f>
        <v>1657.1999999999998</v>
      </c>
      <c r="I485" s="331" t="s">
        <v>929</v>
      </c>
      <c r="J485" s="63" t="s">
        <v>754</v>
      </c>
      <c r="L485" s="67">
        <f>$OW$616</f>
        <v>1943.9</v>
      </c>
      <c r="M485" s="331" t="s">
        <v>929</v>
      </c>
      <c r="N485" s="277" t="s">
        <v>23</v>
      </c>
      <c r="P485" s="67">
        <f>$KS$622</f>
        <v>1179.9000000000001</v>
      </c>
      <c r="Q485" s="331" t="s">
        <v>929</v>
      </c>
      <c r="R485" s="63" t="s">
        <v>756</v>
      </c>
      <c r="T485" s="67">
        <f>$LB$628</f>
        <v>708.7</v>
      </c>
      <c r="U485" s="331" t="s">
        <v>929</v>
      </c>
      <c r="V485" s="63" t="s">
        <v>733</v>
      </c>
      <c r="X485" s="67">
        <f>$LK$634</f>
        <v>662.4</v>
      </c>
      <c r="Y485" s="331" t="s">
        <v>929</v>
      </c>
      <c r="Z485" s="63" t="s">
        <v>21</v>
      </c>
      <c r="AB485" s="67">
        <f>$H$640</f>
        <v>507.9</v>
      </c>
      <c r="AC485" s="331" t="s">
        <v>929</v>
      </c>
      <c r="AD485" s="63" t="s">
        <v>3369</v>
      </c>
      <c r="AF485" s="67">
        <f>$ALA$646</f>
        <v>275.3</v>
      </c>
      <c r="AG485" s="331" t="s">
        <v>929</v>
      </c>
      <c r="AH485" s="277" t="s">
        <v>2022</v>
      </c>
      <c r="AJ485" s="67">
        <f>$ACA$652</f>
        <v>121.8</v>
      </c>
      <c r="AK485" s="331" t="s">
        <v>929</v>
      </c>
      <c r="AL485" s="277" t="s">
        <v>2006</v>
      </c>
      <c r="AN485" s="67">
        <f>$VC$658</f>
        <v>151</v>
      </c>
      <c r="AO485" s="331" t="s">
        <v>929</v>
      </c>
      <c r="AP485" s="63" t="s">
        <v>3362</v>
      </c>
      <c r="AR485" s="67">
        <f>$AIP$664</f>
        <v>36.299999999999997</v>
      </c>
      <c r="AS485" s="331" t="s">
        <v>929</v>
      </c>
      <c r="AT485" s="277" t="s">
        <v>3359</v>
      </c>
      <c r="AV485" s="67">
        <f>$AHO$670</f>
        <v>25.799999999999997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930</v>
      </c>
      <c r="B486" s="277" t="s">
        <v>3359</v>
      </c>
      <c r="D486" s="67">
        <f>$AHO$604</f>
        <v>4580.7</v>
      </c>
      <c r="E486" s="331" t="s">
        <v>930</v>
      </c>
      <c r="F486" s="277" t="s">
        <v>3359</v>
      </c>
      <c r="H486" s="67">
        <f>$AHO$610</f>
        <v>1650.1</v>
      </c>
      <c r="I486" s="331" t="s">
        <v>930</v>
      </c>
      <c r="J486" s="277" t="s">
        <v>1</v>
      </c>
      <c r="L486" s="67">
        <f>$TA$616</f>
        <v>1941.1000000000001</v>
      </c>
      <c r="M486" s="331" t="s">
        <v>930</v>
      </c>
      <c r="N486" s="277" t="s">
        <v>2153</v>
      </c>
      <c r="P486" s="67">
        <f>$XN$622</f>
        <v>1138.3000000000002</v>
      </c>
      <c r="Q486" s="331" t="s">
        <v>930</v>
      </c>
      <c r="R486" s="63" t="s">
        <v>3392</v>
      </c>
      <c r="T486" s="67">
        <f>$ANL$628</f>
        <v>701.5</v>
      </c>
      <c r="U486" s="331" t="s">
        <v>930</v>
      </c>
      <c r="V486" s="277" t="s">
        <v>13</v>
      </c>
      <c r="X486" s="67">
        <f>$NV$634</f>
        <v>654.4</v>
      </c>
      <c r="Y486" s="331" t="s">
        <v>930</v>
      </c>
      <c r="Z486" s="63" t="s">
        <v>3369</v>
      </c>
      <c r="AB486" s="67">
        <f>$ALA$640</f>
        <v>506</v>
      </c>
      <c r="AC486" s="331" t="s">
        <v>930</v>
      </c>
      <c r="AD486" s="63" t="s">
        <v>787</v>
      </c>
      <c r="AF486" s="67">
        <f>$OE$646</f>
        <v>264.29999999999995</v>
      </c>
      <c r="AG486" s="331" t="s">
        <v>930</v>
      </c>
      <c r="AH486" s="63" t="s">
        <v>3363</v>
      </c>
      <c r="AJ486" s="67">
        <f>$AIY$652</f>
        <v>104.9</v>
      </c>
      <c r="AK486" s="331" t="s">
        <v>930</v>
      </c>
      <c r="AL486" s="63" t="s">
        <v>3388</v>
      </c>
      <c r="AN486" s="67">
        <f>$APN$658</f>
        <v>136.4</v>
      </c>
      <c r="AO486" s="331" t="s">
        <v>930</v>
      </c>
      <c r="AP486" s="63" t="s">
        <v>153</v>
      </c>
      <c r="AR486" s="67">
        <f>$KA$664</f>
        <v>34.400000000000006</v>
      </c>
      <c r="AS486" s="331" t="s">
        <v>930</v>
      </c>
      <c r="AT486" s="219" t="s">
        <v>1656</v>
      </c>
      <c r="AV486" s="67">
        <f>$RH$670</f>
        <v>24.400000000000002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931</v>
      </c>
      <c r="B487" s="277" t="s">
        <v>2048</v>
      </c>
      <c r="D487" s="67">
        <f>$ABR$604</f>
        <v>4491.3</v>
      </c>
      <c r="E487" s="331" t="s">
        <v>931</v>
      </c>
      <c r="F487" s="277" t="s">
        <v>2048</v>
      </c>
      <c r="H487" s="67">
        <f>$ABR$610</f>
        <v>1622.1000000000001</v>
      </c>
      <c r="I487" s="331" t="s">
        <v>931</v>
      </c>
      <c r="J487" s="63" t="s">
        <v>3391</v>
      </c>
      <c r="L487" s="67">
        <f>$AQF$616</f>
        <v>1914.1</v>
      </c>
      <c r="M487" s="331" t="s">
        <v>931</v>
      </c>
      <c r="N487" s="277" t="s">
        <v>2048</v>
      </c>
      <c r="P487" s="67">
        <f>$ABR$622</f>
        <v>1065.3999999999999</v>
      </c>
      <c r="Q487" s="331" t="s">
        <v>931</v>
      </c>
      <c r="R487" s="277" t="s">
        <v>1</v>
      </c>
      <c r="T487" s="67">
        <f>$TA$628</f>
        <v>697.4</v>
      </c>
      <c r="U487" s="331" t="s">
        <v>931</v>
      </c>
      <c r="V487" s="277" t="s">
        <v>1999</v>
      </c>
      <c r="X487" s="67">
        <f>$WM$634</f>
        <v>642.9</v>
      </c>
      <c r="Y487" s="331" t="s">
        <v>931</v>
      </c>
      <c r="Z487" s="277" t="s">
        <v>2007</v>
      </c>
      <c r="AB487" s="67">
        <f>$VL$640</f>
        <v>475.3</v>
      </c>
      <c r="AC487" s="331" t="s">
        <v>931</v>
      </c>
      <c r="AD487" s="277" t="s">
        <v>3359</v>
      </c>
      <c r="AF487" s="67">
        <f>$AHO$646</f>
        <v>262.60000000000002</v>
      </c>
      <c r="AG487" s="331" t="s">
        <v>931</v>
      </c>
      <c r="AH487" s="63" t="s">
        <v>3392</v>
      </c>
      <c r="AJ487" s="67">
        <f>$ANL$652</f>
        <v>102.3</v>
      </c>
      <c r="AK487" s="331" t="s">
        <v>931</v>
      </c>
      <c r="AL487" s="63" t="s">
        <v>754</v>
      </c>
      <c r="AN487" s="67">
        <f>$OW$658</f>
        <v>127.30000000000001</v>
      </c>
      <c r="AO487" s="331" t="s">
        <v>931</v>
      </c>
      <c r="AP487" s="277" t="s">
        <v>1</v>
      </c>
      <c r="AR487" s="67">
        <f>$TA$664</f>
        <v>26.7</v>
      </c>
      <c r="AS487" s="331" t="s">
        <v>931</v>
      </c>
      <c r="AT487" s="277" t="s">
        <v>1999</v>
      </c>
      <c r="AV487" s="67">
        <f>$WM$670</f>
        <v>19.599999999999998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932</v>
      </c>
      <c r="B488" s="277" t="s">
        <v>2049</v>
      </c>
      <c r="D488" s="67">
        <f>$AAZ$604</f>
        <v>4447.3999999999996</v>
      </c>
      <c r="E488" s="331" t="s">
        <v>932</v>
      </c>
      <c r="F488" s="277" t="s">
        <v>2003</v>
      </c>
      <c r="H488" s="67">
        <f>$VU$610</f>
        <v>1489.6</v>
      </c>
      <c r="I488" s="331" t="s">
        <v>932</v>
      </c>
      <c r="J488" s="63" t="s">
        <v>3361</v>
      </c>
      <c r="L488" s="67">
        <f>$AIG$616</f>
        <v>1876.6999999999998</v>
      </c>
      <c r="M488" s="331" t="s">
        <v>932</v>
      </c>
      <c r="N488" s="63" t="s">
        <v>754</v>
      </c>
      <c r="P488" s="67">
        <f>$OW$622</f>
        <v>1012.7</v>
      </c>
      <c r="Q488" s="331" t="s">
        <v>932</v>
      </c>
      <c r="R488" s="219" t="s">
        <v>1643</v>
      </c>
      <c r="T488" s="67">
        <f>$UT$628</f>
        <v>672.99999999999989</v>
      </c>
      <c r="U488" s="331" t="s">
        <v>932</v>
      </c>
      <c r="V488" s="277" t="s">
        <v>27</v>
      </c>
      <c r="X488" s="67">
        <f>$MC$634</f>
        <v>625.6</v>
      </c>
      <c r="Y488" s="331" t="s">
        <v>932</v>
      </c>
      <c r="Z488" s="63" t="s">
        <v>754</v>
      </c>
      <c r="AB488" s="67">
        <f>$OW$640</f>
        <v>469.59999999999997</v>
      </c>
      <c r="AC488" s="331" t="s">
        <v>932</v>
      </c>
      <c r="AD488" s="219" t="s">
        <v>1656</v>
      </c>
      <c r="AF488" s="67">
        <f>$RH$646</f>
        <v>257.99999999999994</v>
      </c>
      <c r="AG488" s="331" t="s">
        <v>932</v>
      </c>
      <c r="AH488" s="63" t="s">
        <v>733</v>
      </c>
      <c r="AJ488" s="67">
        <f>$LK$652</f>
        <v>96.800000000000011</v>
      </c>
      <c r="AK488" s="331" t="s">
        <v>932</v>
      </c>
      <c r="AL488" s="277" t="s">
        <v>2048</v>
      </c>
      <c r="AN488" s="67">
        <f>$ABR$658</f>
        <v>114.3</v>
      </c>
      <c r="AO488" s="331" t="s">
        <v>932</v>
      </c>
      <c r="AP488" s="277" t="s">
        <v>3359</v>
      </c>
      <c r="AR488" s="67">
        <f>$AHO$664</f>
        <v>24.299999999999997</v>
      </c>
      <c r="AS488" s="331" t="s">
        <v>932</v>
      </c>
      <c r="AT488" s="277" t="s">
        <v>2003</v>
      </c>
      <c r="AV488" s="67">
        <f>$VU$670</f>
        <v>16.3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933</v>
      </c>
      <c r="B489" s="277" t="s">
        <v>2003</v>
      </c>
      <c r="D489" s="67">
        <f>$VU$604</f>
        <v>4092.7</v>
      </c>
      <c r="E489" s="331" t="s">
        <v>933</v>
      </c>
      <c r="F489" s="63" t="s">
        <v>763</v>
      </c>
      <c r="H489" s="67">
        <f>$JR$610</f>
        <v>1486.3000000000002</v>
      </c>
      <c r="I489" s="331" t="s">
        <v>933</v>
      </c>
      <c r="J489" s="277" t="s">
        <v>13</v>
      </c>
      <c r="L489" s="67">
        <f>$NV$616</f>
        <v>1737.1000000000001</v>
      </c>
      <c r="M489" s="331" t="s">
        <v>933</v>
      </c>
      <c r="N489" s="63" t="s">
        <v>3372</v>
      </c>
      <c r="P489" s="67">
        <f>$AMB$622</f>
        <v>925.8</v>
      </c>
      <c r="Q489" s="331" t="s">
        <v>933</v>
      </c>
      <c r="R489" s="63" t="s">
        <v>787</v>
      </c>
      <c r="T489" s="67">
        <f>$OE$628</f>
        <v>664.09999999999991</v>
      </c>
      <c r="U489" s="331" t="s">
        <v>933</v>
      </c>
      <c r="V489" s="63" t="s">
        <v>3366</v>
      </c>
      <c r="X489" s="67">
        <f>$AJZ$634</f>
        <v>600.09999999999991</v>
      </c>
      <c r="Y489" s="331" t="s">
        <v>933</v>
      </c>
      <c r="Z489" s="277" t="s">
        <v>2022</v>
      </c>
      <c r="AB489" s="67">
        <f>$ACA$640</f>
        <v>408.1</v>
      </c>
      <c r="AC489" s="331" t="s">
        <v>933</v>
      </c>
      <c r="AD489" s="277" t="s">
        <v>27</v>
      </c>
      <c r="AF489" s="67">
        <f>$MC$646</f>
        <v>224.4</v>
      </c>
      <c r="AG489" s="331" t="s">
        <v>933</v>
      </c>
      <c r="AH489" s="277" t="s">
        <v>2021</v>
      </c>
      <c r="AJ489" s="67">
        <f>$ZP$652</f>
        <v>54.8</v>
      </c>
      <c r="AK489" s="331" t="s">
        <v>933</v>
      </c>
      <c r="AL489" s="63" t="s">
        <v>787</v>
      </c>
      <c r="AN489" s="67">
        <f>$OE$658</f>
        <v>99.6</v>
      </c>
      <c r="AO489" s="331" t="s">
        <v>933</v>
      </c>
      <c r="AP489" s="63" t="s">
        <v>180</v>
      </c>
      <c r="AR489" s="67">
        <f>$AOD$664</f>
        <v>6.9</v>
      </c>
      <c r="AS489" s="331" t="s">
        <v>933</v>
      </c>
      <c r="AT489" s="277" t="s">
        <v>2046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934</v>
      </c>
      <c r="B490" s="63" t="s">
        <v>787</v>
      </c>
      <c r="D490" s="67">
        <f>$OE$604</f>
        <v>3952</v>
      </c>
      <c r="E490" s="331" t="s">
        <v>934</v>
      </c>
      <c r="F490" s="63" t="s">
        <v>787</v>
      </c>
      <c r="H490" s="67">
        <f>$OE$610</f>
        <v>1418.9</v>
      </c>
      <c r="I490" s="331" t="s">
        <v>934</v>
      </c>
      <c r="J490" s="63" t="s">
        <v>3373</v>
      </c>
      <c r="L490" s="67">
        <f>$AMK$616</f>
        <v>1598.9999999999998</v>
      </c>
      <c r="M490" s="331" t="s">
        <v>934</v>
      </c>
      <c r="N490" s="277" t="s">
        <v>3358</v>
      </c>
      <c r="P490" s="67">
        <f>$AHF$622</f>
        <v>811.69999999999993</v>
      </c>
      <c r="Q490" s="331" t="s">
        <v>934</v>
      </c>
      <c r="R490" s="277" t="s">
        <v>27</v>
      </c>
      <c r="T490" s="67">
        <f>$MC$628</f>
        <v>567.1</v>
      </c>
      <c r="U490" s="331" t="s">
        <v>934</v>
      </c>
      <c r="V490" s="277" t="s">
        <v>2049</v>
      </c>
      <c r="X490" s="67">
        <f>$AAZ$634</f>
        <v>455.5</v>
      </c>
      <c r="Y490" s="331" t="s">
        <v>934</v>
      </c>
      <c r="Z490" s="63" t="s">
        <v>3388</v>
      </c>
      <c r="AB490" s="67">
        <f>$APN$640</f>
        <v>371.30000000000007</v>
      </c>
      <c r="AC490" s="331" t="s">
        <v>934</v>
      </c>
      <c r="AD490" s="63" t="s">
        <v>781</v>
      </c>
      <c r="AF490" s="67">
        <f>$QG$646</f>
        <v>170.70000000000002</v>
      </c>
      <c r="AG490" s="331" t="s">
        <v>934</v>
      </c>
      <c r="AH490" s="63" t="s">
        <v>3364</v>
      </c>
      <c r="AJ490" s="67">
        <f>$AJH$652</f>
        <v>49.7</v>
      </c>
      <c r="AK490" s="331" t="s">
        <v>934</v>
      </c>
      <c r="AL490" s="63" t="s">
        <v>3365</v>
      </c>
      <c r="AN490" s="67">
        <f>$AJQ$658</f>
        <v>38.5</v>
      </c>
      <c r="AO490" s="331" t="s">
        <v>934</v>
      </c>
      <c r="AP490" s="63" t="s">
        <v>3363</v>
      </c>
      <c r="AR490" s="67">
        <f>$AIY$664</f>
        <v>1.3</v>
      </c>
      <c r="AS490" s="331" t="s">
        <v>934</v>
      </c>
      <c r="AT490" s="63" t="s">
        <v>3374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1552</v>
      </c>
      <c r="M493" s="5"/>
      <c r="N493" s="22" t="s">
        <v>168</v>
      </c>
      <c r="O493" s="4"/>
      <c r="Q493" s="5"/>
      <c r="R493" s="22" t="s">
        <v>1553</v>
      </c>
      <c r="S493" s="5"/>
      <c r="U493" s="5"/>
      <c r="V493" s="22" t="s">
        <v>166</v>
      </c>
      <c r="X493" s="4"/>
      <c r="Y493" s="5"/>
      <c r="Z493" s="22" t="s">
        <v>1554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778</v>
      </c>
      <c r="C494" s="63"/>
      <c r="D494" s="451">
        <f>'Punten per wedstrijd'!D805</f>
        <v>7456.1500000000033</v>
      </c>
      <c r="E494" s="331" t="s">
        <v>0</v>
      </c>
      <c r="F494" s="63" t="s">
        <v>778</v>
      </c>
      <c r="G494" s="63"/>
      <c r="H494" s="451">
        <f>'Punten per wedstrijd'!D181</f>
        <v>8699.5999999999985</v>
      </c>
      <c r="I494" s="331" t="s">
        <v>0</v>
      </c>
      <c r="J494" s="277" t="s">
        <v>2014</v>
      </c>
      <c r="K494" s="63"/>
      <c r="L494" s="451">
        <f>'Punten per wedstrijd'!D338</f>
        <v>2340.0999999999904</v>
      </c>
      <c r="M494" s="331" t="s">
        <v>0</v>
      </c>
      <c r="N494" s="277" t="s">
        <v>33</v>
      </c>
      <c r="O494" s="63"/>
      <c r="P494" s="451">
        <f>'Punten per wedstrijd'!D613</f>
        <v>548.90000000001191</v>
      </c>
      <c r="Q494" s="331" t="s">
        <v>0</v>
      </c>
      <c r="R494" s="277" t="s">
        <v>3358</v>
      </c>
      <c r="S494" s="331"/>
      <c r="T494" s="451">
        <f>'Punten per wedstrijd'!D677</f>
        <v>49.799999999999883</v>
      </c>
      <c r="U494" s="331" t="s">
        <v>0</v>
      </c>
      <c r="V494" s="63" t="s">
        <v>3376</v>
      </c>
      <c r="W494" s="63"/>
      <c r="X494" s="451">
        <f>'Punten per wedstrijd'!D90</f>
        <v>7847.800000000002</v>
      </c>
      <c r="Y494" s="331" t="s">
        <v>0</v>
      </c>
      <c r="Z494" s="63" t="s">
        <v>789</v>
      </c>
      <c r="AA494" s="63"/>
      <c r="AB494" s="451">
        <f>'Punten per wedstrijd'!D297</f>
        <v>1299.5000000000027</v>
      </c>
      <c r="AC494" s="331" t="s">
        <v>0</v>
      </c>
      <c r="AD494" s="63" t="s">
        <v>789</v>
      </c>
      <c r="AE494" s="63"/>
      <c r="AF494" s="451">
        <f>'Punten per wedstrijd'!D505</f>
        <v>948.99999999999886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732</v>
      </c>
      <c r="C495" s="63"/>
      <c r="D495" s="451">
        <f>'Punten per wedstrijd'!D812</f>
        <v>7287.4500000000135</v>
      </c>
      <c r="E495" s="331" t="s">
        <v>2</v>
      </c>
      <c r="F495" s="63" t="s">
        <v>141</v>
      </c>
      <c r="G495" s="63"/>
      <c r="H495" s="451">
        <f>'Punten per wedstrijd'!D156</f>
        <v>8208.0999999999876</v>
      </c>
      <c r="I495" s="331" t="s">
        <v>2</v>
      </c>
      <c r="J495" s="63" t="s">
        <v>745</v>
      </c>
      <c r="K495" s="63"/>
      <c r="L495" s="451">
        <f>'Punten per wedstrijd'!D379</f>
        <v>2217.9999999999982</v>
      </c>
      <c r="M495" s="331" t="s">
        <v>2</v>
      </c>
      <c r="N495" s="277" t="s">
        <v>2014</v>
      </c>
      <c r="O495" s="63"/>
      <c r="P495" s="451">
        <f>'Punten per wedstrijd'!D546</f>
        <v>537.70000000000232</v>
      </c>
      <c r="Q495" s="331" t="s">
        <v>2</v>
      </c>
      <c r="R495" s="63" t="s">
        <v>763</v>
      </c>
      <c r="S495" s="331"/>
      <c r="T495" s="451">
        <f>'Punten per wedstrijd'!D696</f>
        <v>27.6</v>
      </c>
      <c r="U495" s="331" t="s">
        <v>2</v>
      </c>
      <c r="V495" s="63" t="s">
        <v>3374</v>
      </c>
      <c r="W495" s="63"/>
      <c r="X495" s="451">
        <f>'Punten per wedstrijd'!D60</f>
        <v>6969.8499999999958</v>
      </c>
      <c r="Y495" s="331" t="s">
        <v>2</v>
      </c>
      <c r="Z495" s="219" t="s">
        <v>1658</v>
      </c>
      <c r="AA495" s="63"/>
      <c r="AB495" s="451">
        <f>'Punten per wedstrijd'!D308</f>
        <v>1116.6000000000065</v>
      </c>
      <c r="AC495" s="331" t="s">
        <v>2</v>
      </c>
      <c r="AD495" s="63" t="s">
        <v>3375</v>
      </c>
      <c r="AE495" s="63"/>
      <c r="AF495" s="451">
        <f>'Punten per wedstrijd'!D487</f>
        <v>833.00000000000023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63" t="s">
        <v>782</v>
      </c>
      <c r="G496" s="63"/>
      <c r="H496" s="451">
        <f>'Punten per wedstrijd'!D138</f>
        <v>8179.2999999999847</v>
      </c>
      <c r="I496" s="331" t="s">
        <v>3</v>
      </c>
      <c r="J496" s="63" t="s">
        <v>155</v>
      </c>
      <c r="K496" s="63"/>
      <c r="L496" s="451">
        <f>'Punten per wedstrijd'!D413</f>
        <v>2194.5999999999894</v>
      </c>
      <c r="M496" s="331" t="s">
        <v>3</v>
      </c>
      <c r="N496" s="277" t="s">
        <v>2020</v>
      </c>
      <c r="O496" s="63"/>
      <c r="P496" s="451">
        <f>'Punten per wedstrijd'!D542</f>
        <v>520.10000000000196</v>
      </c>
      <c r="Q496" s="331" t="s">
        <v>3</v>
      </c>
      <c r="R496" s="219" t="s">
        <v>1653</v>
      </c>
      <c r="S496" s="331"/>
      <c r="T496" s="451">
        <f>'Punten per wedstrijd'!D688</f>
        <v>27.300000000000114</v>
      </c>
      <c r="U496" s="331" t="s">
        <v>3</v>
      </c>
      <c r="V496" s="63" t="s">
        <v>3378</v>
      </c>
      <c r="W496" s="63"/>
      <c r="X496" s="451">
        <f>'Punten per wedstrijd'!D24</f>
        <v>6757.9000000000142</v>
      </c>
      <c r="Y496" s="331" t="s">
        <v>3</v>
      </c>
      <c r="Z496" s="63" t="s">
        <v>761</v>
      </c>
      <c r="AA496" s="63"/>
      <c r="AB496" s="451">
        <f>'Punten per wedstrijd'!D266</f>
        <v>1047.699999999998</v>
      </c>
      <c r="AC496" s="331" t="s">
        <v>3</v>
      </c>
      <c r="AD496" s="63" t="s">
        <v>761</v>
      </c>
      <c r="AE496" s="63"/>
      <c r="AF496" s="451">
        <f>'Punten per wedstrijd'!D474</f>
        <v>785.10000000000105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155</v>
      </c>
      <c r="G497" s="63"/>
      <c r="H497" s="451">
        <f>'Punten per wedstrijd'!D205</f>
        <v>8132.4999999999982</v>
      </c>
      <c r="I497" s="331" t="s">
        <v>5</v>
      </c>
      <c r="J497" s="277" t="s">
        <v>37</v>
      </c>
      <c r="K497" s="63"/>
      <c r="L497" s="451">
        <f>'Punten per wedstrijd'!D406</f>
        <v>2091.999999999985</v>
      </c>
      <c r="M497" s="331" t="s">
        <v>5</v>
      </c>
      <c r="N497" s="63" t="s">
        <v>762</v>
      </c>
      <c r="O497" s="63"/>
      <c r="P497" s="451">
        <f>'Punten per wedstrijd'!D581</f>
        <v>519.50000000000807</v>
      </c>
      <c r="Q497" s="331" t="s">
        <v>5</v>
      </c>
      <c r="R497" s="63" t="s">
        <v>3388</v>
      </c>
      <c r="S497" s="331"/>
      <c r="T497" s="451">
        <f>'Punten per wedstrijd'!D723</f>
        <v>23.1</v>
      </c>
      <c r="U497" s="331" t="s">
        <v>5</v>
      </c>
      <c r="V497" s="63" t="s">
        <v>795</v>
      </c>
      <c r="W497" s="63"/>
      <c r="X497" s="451">
        <f>'Punten per wedstrijd'!D50</f>
        <v>6672.9000000000042</v>
      </c>
      <c r="Y497" s="331" t="s">
        <v>5</v>
      </c>
      <c r="Z497" s="63" t="s">
        <v>799</v>
      </c>
      <c r="AA497" s="63"/>
      <c r="AB497" s="451">
        <f>'Punten per wedstrijd'!D256</f>
        <v>1016.800000000002</v>
      </c>
      <c r="AC497" s="331" t="s">
        <v>5</v>
      </c>
      <c r="AD497" s="219" t="s">
        <v>1655</v>
      </c>
      <c r="AE497" s="63"/>
      <c r="AF497" s="451">
        <f>'Punten per wedstrijd'!D481</f>
        <v>778.99999999999955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745</v>
      </c>
      <c r="C498" s="63"/>
      <c r="D498" s="451">
        <f>'Punten per wedstrijd'!D795</f>
        <v>6868.9499999999971</v>
      </c>
      <c r="E498" s="331" t="s">
        <v>7</v>
      </c>
      <c r="F498" s="277" t="s">
        <v>37</v>
      </c>
      <c r="G498" s="63"/>
      <c r="H498" s="451">
        <f>'Punten per wedstrijd'!D198</f>
        <v>8044.8999999999796</v>
      </c>
      <c r="I498" s="331" t="s">
        <v>7</v>
      </c>
      <c r="J498" s="277" t="s">
        <v>25</v>
      </c>
      <c r="K498" s="63"/>
      <c r="L498" s="451">
        <f>'Punten per wedstrijd'!D375</f>
        <v>2086.199999999993</v>
      </c>
      <c r="M498" s="331" t="s">
        <v>7</v>
      </c>
      <c r="N498" s="63" t="s">
        <v>155</v>
      </c>
      <c r="O498" s="63"/>
      <c r="P498" s="451">
        <f>'Punten per wedstrijd'!D621</f>
        <v>501.99999999999864</v>
      </c>
      <c r="Q498" s="331" t="s">
        <v>7</v>
      </c>
      <c r="R498" s="277" t="s">
        <v>2022</v>
      </c>
      <c r="S498" s="331"/>
      <c r="T498" s="451">
        <f>'Punten per wedstrijd'!D678</f>
        <v>22.5</v>
      </c>
      <c r="U498" s="331" t="s">
        <v>7</v>
      </c>
      <c r="V498" s="63" t="s">
        <v>3375</v>
      </c>
      <c r="W498" s="63"/>
      <c r="X498" s="451">
        <f>'Punten per wedstrijd'!D71</f>
        <v>6666.1000000000204</v>
      </c>
      <c r="Y498" s="331" t="s">
        <v>7</v>
      </c>
      <c r="Z498" s="219" t="s">
        <v>1655</v>
      </c>
      <c r="AA498" s="63"/>
      <c r="AB498" s="451">
        <f>'Punten per wedstrijd'!D273</f>
        <v>983.09999999999707</v>
      </c>
      <c r="AC498" s="331" t="s">
        <v>7</v>
      </c>
      <c r="AD498" s="277" t="s">
        <v>31</v>
      </c>
      <c r="AE498" s="63"/>
      <c r="AF498" s="451">
        <f>'Punten per wedstrijd'!D504</f>
        <v>768.39999999999964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2021</v>
      </c>
      <c r="C499" s="63"/>
      <c r="D499" s="451">
        <f>'Punten per wedstrijd'!D757</f>
        <v>6817.4999999999982</v>
      </c>
      <c r="E499" s="331" t="s">
        <v>8</v>
      </c>
      <c r="F499" s="63" t="s">
        <v>732</v>
      </c>
      <c r="G499" s="63"/>
      <c r="H499" s="451">
        <f>'Punten per wedstrijd'!D188</f>
        <v>8017.8000000000229</v>
      </c>
      <c r="I499" s="331" t="s">
        <v>8</v>
      </c>
      <c r="J499" s="277" t="s">
        <v>31</v>
      </c>
      <c r="K499" s="63"/>
      <c r="L499" s="451">
        <f>'Punten per wedstrijd'!D400</f>
        <v>2066.1999999999971</v>
      </c>
      <c r="M499" s="331" t="s">
        <v>8</v>
      </c>
      <c r="N499" s="277" t="s">
        <v>15</v>
      </c>
      <c r="O499" s="63"/>
      <c r="P499" s="451">
        <f>'Punten per wedstrijd'!D557</f>
        <v>488.09999999998934</v>
      </c>
      <c r="Q499" s="331" t="s">
        <v>8</v>
      </c>
      <c r="R499" s="277" t="s">
        <v>25</v>
      </c>
      <c r="S499" s="331"/>
      <c r="T499" s="451">
        <f>'Punten per wedstrijd'!D687</f>
        <v>22.5</v>
      </c>
      <c r="U499" s="331" t="s">
        <v>8</v>
      </c>
      <c r="V499" s="63" t="s">
        <v>3368</v>
      </c>
      <c r="W499" s="63"/>
      <c r="X499" s="451">
        <f>'Punten per wedstrijd'!D55</f>
        <v>6556.6000000000231</v>
      </c>
      <c r="Y499" s="331" t="s">
        <v>8</v>
      </c>
      <c r="Z499" s="63" t="s">
        <v>3375</v>
      </c>
      <c r="AA499" s="63"/>
      <c r="AB499" s="451">
        <f>'Punten per wedstrijd'!D279</f>
        <v>975.09999999999843</v>
      </c>
      <c r="AC499" s="331" t="s">
        <v>8</v>
      </c>
      <c r="AD499" s="219" t="s">
        <v>1642</v>
      </c>
      <c r="AE499" s="63"/>
      <c r="AF499" s="451">
        <f>'Punten per wedstrijd'!D462</f>
        <v>734.99999999999932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1661</v>
      </c>
      <c r="C500" s="63"/>
      <c r="D500" s="451">
        <f>'Punten per wedstrijd'!D824</f>
        <v>6803.700000000008</v>
      </c>
      <c r="E500" s="331" t="s">
        <v>10</v>
      </c>
      <c r="F500" s="63" t="s">
        <v>745</v>
      </c>
      <c r="G500" s="63"/>
      <c r="H500" s="451">
        <f>'Punten per wedstrijd'!D171</f>
        <v>7988.3000000000193</v>
      </c>
      <c r="I500" s="331" t="s">
        <v>10</v>
      </c>
      <c r="J500" s="28" t="s">
        <v>21</v>
      </c>
      <c r="K500" s="63"/>
      <c r="L500" s="451">
        <f>'Punten per wedstrijd'!D363</f>
        <v>1980.8999999999971</v>
      </c>
      <c r="M500" s="331" t="s">
        <v>10</v>
      </c>
      <c r="N500" s="63" t="s">
        <v>777</v>
      </c>
      <c r="O500" s="63"/>
      <c r="P500" s="451">
        <f>'Punten per wedstrijd'!D589</f>
        <v>482.40000000000009</v>
      </c>
      <c r="Q500" s="331" t="s">
        <v>10</v>
      </c>
      <c r="R500" s="277" t="s">
        <v>2048</v>
      </c>
      <c r="S500" s="331"/>
      <c r="T500" s="451">
        <f>'Punten per wedstrijd'!D705</f>
        <v>21</v>
      </c>
      <c r="U500" s="331" t="s">
        <v>10</v>
      </c>
      <c r="V500" s="63" t="s">
        <v>756</v>
      </c>
      <c r="W500" s="63"/>
      <c r="X500" s="451">
        <f>'Punten per wedstrijd'!D41</f>
        <v>6371.7000000000189</v>
      </c>
      <c r="Y500" s="331" t="s">
        <v>10</v>
      </c>
      <c r="Z500" s="219" t="s">
        <v>1646</v>
      </c>
      <c r="AA500" s="63"/>
      <c r="AB500" s="451">
        <f>'Punten per wedstrijd'!D218</f>
        <v>958.69999999999447</v>
      </c>
      <c r="AC500" s="331" t="s">
        <v>10</v>
      </c>
      <c r="AD500" s="28" t="s">
        <v>143</v>
      </c>
      <c r="AE500" s="63"/>
      <c r="AF500" s="451">
        <f>'Punten per wedstrijd'!D511</f>
        <v>728.09999999999866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799</v>
      </c>
      <c r="G501" s="63"/>
      <c r="H501" s="451">
        <f>'Punten per wedstrijd'!D152</f>
        <v>7885.2000000000153</v>
      </c>
      <c r="I501" s="331" t="s">
        <v>12</v>
      </c>
      <c r="J501" s="63" t="s">
        <v>782</v>
      </c>
      <c r="K501" s="63"/>
      <c r="L501" s="451">
        <f>'Punten per wedstrijd'!D346</f>
        <v>1978.8999999999971</v>
      </c>
      <c r="M501" s="331" t="s">
        <v>12</v>
      </c>
      <c r="N501" s="63" t="s">
        <v>763</v>
      </c>
      <c r="O501" s="63"/>
      <c r="P501" s="451">
        <f>'Punten per wedstrijd'!D592</f>
        <v>461.50000000001251</v>
      </c>
      <c r="Q501" s="331" t="s">
        <v>12</v>
      </c>
      <c r="R501" s="63" t="s">
        <v>3360</v>
      </c>
      <c r="S501" s="331"/>
      <c r="T501" s="451">
        <f>'Punten per wedstrijd'!D635</f>
        <v>21</v>
      </c>
      <c r="U501" s="331" t="s">
        <v>12</v>
      </c>
      <c r="V501" s="63" t="s">
        <v>770</v>
      </c>
      <c r="W501" s="63"/>
      <c r="X501" s="451">
        <f>'Punten per wedstrijd'!D16</f>
        <v>6346.6000000000058</v>
      </c>
      <c r="Y501" s="331" t="s">
        <v>12</v>
      </c>
      <c r="Z501" s="28" t="s">
        <v>142</v>
      </c>
      <c r="AA501" s="63"/>
      <c r="AB501" s="451">
        <f>'Punten per wedstrijd'!D281</f>
        <v>936.9000000000043</v>
      </c>
      <c r="AC501" s="331" t="s">
        <v>12</v>
      </c>
      <c r="AD501" s="277" t="s">
        <v>4490</v>
      </c>
      <c r="AE501" s="63"/>
      <c r="AF501" s="451">
        <f>'Punten per wedstrijd'!D465</f>
        <v>715.79999999999961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2004</v>
      </c>
      <c r="C502" s="63"/>
      <c r="D502" s="451">
        <f>'Punten per wedstrijd'!D832</f>
        <v>6712.4499999999898</v>
      </c>
      <c r="E502" s="331" t="s">
        <v>14</v>
      </c>
      <c r="F502" s="63" t="s">
        <v>748</v>
      </c>
      <c r="G502" s="63"/>
      <c r="H502" s="451">
        <f>'Punten per wedstrijd'!D183</f>
        <v>7843.9499999999989</v>
      </c>
      <c r="I502" s="331" t="s">
        <v>14</v>
      </c>
      <c r="J502" s="63" t="s">
        <v>141</v>
      </c>
      <c r="K502" s="63"/>
      <c r="L502" s="451">
        <f>'Punten per wedstrijd'!D364</f>
        <v>1978.2999999999831</v>
      </c>
      <c r="M502" s="331" t="s">
        <v>14</v>
      </c>
      <c r="N502" s="277" t="s">
        <v>1</v>
      </c>
      <c r="O502" s="63"/>
      <c r="P502" s="451">
        <f>'Punten per wedstrijd'!D532</f>
        <v>432.40000000000919</v>
      </c>
      <c r="Q502" s="331" t="s">
        <v>14</v>
      </c>
      <c r="R502" s="63" t="s">
        <v>745</v>
      </c>
      <c r="S502" s="331"/>
      <c r="T502" s="451">
        <f>'Punten per wedstrijd'!D691</f>
        <v>21</v>
      </c>
      <c r="U502" s="331" t="s">
        <v>14</v>
      </c>
      <c r="V502" s="63" t="s">
        <v>3365</v>
      </c>
      <c r="W502" s="63"/>
      <c r="X502" s="451">
        <f>'Punten per wedstrijd'!D47</f>
        <v>6341.8500000000022</v>
      </c>
      <c r="Y502" s="331" t="s">
        <v>14</v>
      </c>
      <c r="Z502" s="63" t="s">
        <v>153</v>
      </c>
      <c r="AA502" s="63"/>
      <c r="AB502" s="451">
        <f>'Punten per wedstrijd'!D229</f>
        <v>933.9</v>
      </c>
      <c r="AC502" s="331" t="s">
        <v>14</v>
      </c>
      <c r="AD502" s="219" t="s">
        <v>1651</v>
      </c>
      <c r="AE502" s="63"/>
      <c r="AF502" s="451">
        <f>'Punten per wedstrijd'!D425</f>
        <v>715.59999999999968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3387</v>
      </c>
      <c r="C503" s="63"/>
      <c r="D503" s="451">
        <f>'Punten per wedstrijd'!D766</f>
        <v>6579.2000000000044</v>
      </c>
      <c r="E503" s="331" t="s">
        <v>16</v>
      </c>
      <c r="F503" s="63" t="s">
        <v>9</v>
      </c>
      <c r="G503" s="63"/>
      <c r="H503" s="451">
        <f>'Punten per wedstrijd'!D129</f>
        <v>7775.399999999976</v>
      </c>
      <c r="I503" s="331" t="s">
        <v>16</v>
      </c>
      <c r="J503" s="63" t="s">
        <v>3360</v>
      </c>
      <c r="K503" s="63"/>
      <c r="L503" s="451">
        <f>'Punten per wedstrijd'!D323</f>
        <v>1940.2999999999859</v>
      </c>
      <c r="M503" s="331" t="s">
        <v>16</v>
      </c>
      <c r="N503" s="63" t="s">
        <v>748</v>
      </c>
      <c r="O503" s="63"/>
      <c r="P503" s="451">
        <f>'Punten per wedstrijd'!D599</f>
        <v>427.09999999999621</v>
      </c>
      <c r="Q503" s="331" t="s">
        <v>16</v>
      </c>
      <c r="R503" s="219" t="s">
        <v>1646</v>
      </c>
      <c r="S503" s="331"/>
      <c r="T503" s="451">
        <f>'Punten per wedstrijd'!D634</f>
        <v>19.5</v>
      </c>
      <c r="U503" s="331" t="s">
        <v>16</v>
      </c>
      <c r="V503" s="63" t="s">
        <v>3367</v>
      </c>
      <c r="W503" s="63"/>
      <c r="X503" s="451">
        <f>'Punten per wedstrijd'!D59</f>
        <v>6313.0000000000055</v>
      </c>
      <c r="Y503" s="331" t="s">
        <v>16</v>
      </c>
      <c r="Z503" s="277" t="s">
        <v>2007</v>
      </c>
      <c r="AA503" s="63"/>
      <c r="AB503" s="451">
        <f>'Punten per wedstrijd'!D240</f>
        <v>926.15000000000487</v>
      </c>
      <c r="AC503" s="331" t="s">
        <v>16</v>
      </c>
      <c r="AD503" s="277" t="s">
        <v>33</v>
      </c>
      <c r="AE503" s="63"/>
      <c r="AF503" s="451">
        <f>'Punten per wedstrijd'!D509</f>
        <v>701.80000000000007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799</v>
      </c>
      <c r="C504" s="63"/>
      <c r="D504" s="451">
        <f>'Punten per wedstrijd'!D776</f>
        <v>6573.1500000000033</v>
      </c>
      <c r="E504" s="331" t="s">
        <v>18</v>
      </c>
      <c r="F504" s="63" t="s">
        <v>154</v>
      </c>
      <c r="G504" s="63"/>
      <c r="H504" s="451">
        <f>'Punten per wedstrijd'!D174</f>
        <v>7771.6000000000131</v>
      </c>
      <c r="I504" s="331" t="s">
        <v>18</v>
      </c>
      <c r="J504" s="63" t="s">
        <v>3379</v>
      </c>
      <c r="K504" s="63"/>
      <c r="L504" s="451">
        <f>'Punten per wedstrijd'!D326</f>
        <v>1899.6999999999907</v>
      </c>
      <c r="M504" s="331" t="s">
        <v>18</v>
      </c>
      <c r="N504" s="219" t="s">
        <v>1653</v>
      </c>
      <c r="O504" s="63"/>
      <c r="P504" s="451">
        <f>'Punten per wedstrijd'!D584</f>
        <v>419.49999999999642</v>
      </c>
      <c r="Q504" s="331" t="s">
        <v>18</v>
      </c>
      <c r="R504" s="63" t="s">
        <v>770</v>
      </c>
      <c r="S504" s="331"/>
      <c r="T504" s="451">
        <f>'Punten per wedstrijd'!D640</f>
        <v>19.5</v>
      </c>
      <c r="U504" s="331" t="s">
        <v>18</v>
      </c>
      <c r="V504" s="63" t="s">
        <v>3392</v>
      </c>
      <c r="W504" s="63"/>
      <c r="X504" s="451">
        <f>'Punten per wedstrijd'!D87</f>
        <v>6249.3499999999831</v>
      </c>
      <c r="Y504" s="331" t="s">
        <v>18</v>
      </c>
      <c r="Z504" s="277" t="s">
        <v>1999</v>
      </c>
      <c r="AA504" s="63"/>
      <c r="AB504" s="451">
        <f>'Punten per wedstrijd'!D216</f>
        <v>896.30000000000587</v>
      </c>
      <c r="AC504" s="331" t="s">
        <v>18</v>
      </c>
      <c r="AD504" s="63" t="s">
        <v>3368</v>
      </c>
      <c r="AE504" s="63"/>
      <c r="AF504" s="451">
        <f>'Punten per wedstrijd'!D471</f>
        <v>701.69999999999902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77" t="s">
        <v>31</v>
      </c>
      <c r="G505" s="63"/>
      <c r="H505" s="451">
        <f>'Punten per wedstrijd'!D192</f>
        <v>7644.9999999999891</v>
      </c>
      <c r="I505" s="331" t="s">
        <v>20</v>
      </c>
      <c r="J505" s="63" t="s">
        <v>9</v>
      </c>
      <c r="K505" s="63"/>
      <c r="L505" s="451">
        <f>'Punten per wedstrijd'!D337</f>
        <v>1895.5999999999954</v>
      </c>
      <c r="M505" s="331" t="s">
        <v>20</v>
      </c>
      <c r="N505" s="219" t="s">
        <v>1646</v>
      </c>
      <c r="O505" s="63"/>
      <c r="P505" s="451">
        <f>'Punten per wedstrijd'!D530</f>
        <v>416.89999999998741</v>
      </c>
      <c r="Q505" s="331" t="s">
        <v>20</v>
      </c>
      <c r="R505" s="277" t="s">
        <v>11</v>
      </c>
      <c r="S505" s="331"/>
      <c r="T505" s="451">
        <f>'Punten per wedstrijd'!D651</f>
        <v>19.5</v>
      </c>
      <c r="U505" s="331" t="s">
        <v>20</v>
      </c>
      <c r="V505" s="277" t="s">
        <v>2004</v>
      </c>
      <c r="W505" s="63"/>
      <c r="X505" s="451">
        <f>'Punten per wedstrijd'!D104</f>
        <v>6209.9000000000015</v>
      </c>
      <c r="Y505" s="331" t="s">
        <v>20</v>
      </c>
      <c r="Z505" s="63" t="s">
        <v>756</v>
      </c>
      <c r="AA505" s="63"/>
      <c r="AB505" s="451">
        <f>'Punten per wedstrijd'!D249</f>
        <v>889.90000000000214</v>
      </c>
      <c r="AC505" s="331" t="s">
        <v>20</v>
      </c>
      <c r="AD505" s="63" t="s">
        <v>153</v>
      </c>
      <c r="AE505" s="63"/>
      <c r="AF505" s="451">
        <f>'Punten per wedstrijd'!D437</f>
        <v>694.59999999999911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219" t="s">
        <v>1661</v>
      </c>
      <c r="G506" s="63"/>
      <c r="H506" s="451">
        <f>'Punten per wedstrijd'!D200</f>
        <v>7592.5000000000109</v>
      </c>
      <c r="I506" s="331" t="s">
        <v>22</v>
      </c>
      <c r="J506" s="63" t="s">
        <v>747</v>
      </c>
      <c r="K506" s="63"/>
      <c r="L506" s="451">
        <f>'Punten per wedstrijd'!D392</f>
        <v>1893.9000000000026</v>
      </c>
      <c r="M506" s="331" t="s">
        <v>22</v>
      </c>
      <c r="N506" s="219" t="s">
        <v>1654</v>
      </c>
      <c r="O506" s="63"/>
      <c r="P506" s="451">
        <f>'Punten per wedstrijd'!D550</f>
        <v>408.99999999999926</v>
      </c>
      <c r="Q506" s="331" t="s">
        <v>22</v>
      </c>
      <c r="R506" s="63" t="s">
        <v>782</v>
      </c>
      <c r="S506" s="331"/>
      <c r="T506" s="451">
        <f>'Punten per wedstrijd'!D658</f>
        <v>19.5</v>
      </c>
      <c r="U506" s="331" t="s">
        <v>22</v>
      </c>
      <c r="V506" s="219" t="s">
        <v>1655</v>
      </c>
      <c r="W506" s="63"/>
      <c r="X506" s="451">
        <f>'Punten per wedstrijd'!D65</f>
        <v>6201.4999999999727</v>
      </c>
      <c r="Y506" s="331" t="s">
        <v>22</v>
      </c>
      <c r="Z506" s="63" t="s">
        <v>3367</v>
      </c>
      <c r="AA506" s="63"/>
      <c r="AB506" s="451">
        <f>'Punten per wedstrijd'!D267</f>
        <v>869.59999999999548</v>
      </c>
      <c r="AC506" s="331" t="s">
        <v>22</v>
      </c>
      <c r="AD506" s="277" t="s">
        <v>2004</v>
      </c>
      <c r="AE506" s="63"/>
      <c r="AF506" s="451">
        <f>'Punten per wedstrijd'!D520</f>
        <v>692.50000000000011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1651</v>
      </c>
      <c r="C507" s="63"/>
      <c r="D507" s="451">
        <f>'Punten per wedstrijd'!D737</f>
        <v>6450.6500000000033</v>
      </c>
      <c r="E507" s="331" t="s">
        <v>24</v>
      </c>
      <c r="F507" s="219" t="s">
        <v>1646</v>
      </c>
      <c r="G507" s="63"/>
      <c r="H507" s="451">
        <f>'Punten per wedstrijd'!D114</f>
        <v>7575.5999999999913</v>
      </c>
      <c r="I507" s="331" t="s">
        <v>24</v>
      </c>
      <c r="J507" s="63" t="s">
        <v>777</v>
      </c>
      <c r="K507" s="63"/>
      <c r="L507" s="451">
        <f>'Punten per wedstrijd'!D381</f>
        <v>1861.2000000000071</v>
      </c>
      <c r="M507" s="331" t="s">
        <v>24</v>
      </c>
      <c r="N507" s="28" t="s">
        <v>21</v>
      </c>
      <c r="O507" s="63"/>
      <c r="P507" s="451">
        <f>'Punten per wedstrijd'!D571</f>
        <v>408.60000000000139</v>
      </c>
      <c r="Q507" s="331" t="s">
        <v>24</v>
      </c>
      <c r="R507" s="277" t="s">
        <v>2023</v>
      </c>
      <c r="S507" s="331"/>
      <c r="T507" s="451">
        <f>'Punten per wedstrijd'!D680</f>
        <v>19.5</v>
      </c>
      <c r="U507" s="331" t="s">
        <v>24</v>
      </c>
      <c r="V507" s="63" t="s">
        <v>162</v>
      </c>
      <c r="W507" s="63"/>
      <c r="X507" s="451">
        <f>'Punten per wedstrijd'!D42</f>
        <v>6068.5999999999785</v>
      </c>
      <c r="Y507" s="331" t="s">
        <v>24</v>
      </c>
      <c r="Z507" s="63" t="s">
        <v>3366</v>
      </c>
      <c r="AA507" s="63"/>
      <c r="AB507" s="451">
        <f>'Punten per wedstrijd'!D251</f>
        <v>857.80000000000371</v>
      </c>
      <c r="AC507" s="331" t="s">
        <v>24</v>
      </c>
      <c r="AD507" s="277" t="s">
        <v>25</v>
      </c>
      <c r="AE507" s="63"/>
      <c r="AF507" s="451">
        <f>'Punten per wedstrijd'!D479</f>
        <v>670.20000000000016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2022</v>
      </c>
      <c r="C508" s="63"/>
      <c r="D508" s="451">
        <f>'Punten per wedstrijd'!D782</f>
        <v>6355.5000000000018</v>
      </c>
      <c r="E508" s="331" t="s">
        <v>26</v>
      </c>
      <c r="F508" s="28" t="s">
        <v>21</v>
      </c>
      <c r="G508" s="63"/>
      <c r="H508" s="451">
        <f>'Punten per wedstrijd'!D155</f>
        <v>7493.4999999999873</v>
      </c>
      <c r="I508" s="331" t="s">
        <v>26</v>
      </c>
      <c r="J508" s="219" t="s">
        <v>1661</v>
      </c>
      <c r="K508" s="63"/>
      <c r="L508" s="451">
        <f>'Punten per wedstrijd'!D408</f>
        <v>1848.0000000000143</v>
      </c>
      <c r="M508" s="331" t="s">
        <v>26</v>
      </c>
      <c r="N508" s="63" t="s">
        <v>153</v>
      </c>
      <c r="O508" s="63"/>
      <c r="P508" s="451">
        <f>'Punten per wedstrijd'!D541</f>
        <v>406.89999999999492</v>
      </c>
      <c r="Q508" s="331" t="s">
        <v>26</v>
      </c>
      <c r="R508" s="277" t="s">
        <v>37</v>
      </c>
      <c r="S508" s="331"/>
      <c r="T508" s="451">
        <f>'Punten per wedstrijd'!D718</f>
        <v>19.5</v>
      </c>
      <c r="U508" s="331" t="s">
        <v>26</v>
      </c>
      <c r="V508" s="277" t="s">
        <v>2021</v>
      </c>
      <c r="W508" s="63"/>
      <c r="X508" s="451">
        <f>'Punten per wedstrijd'!D29</f>
        <v>6043.8999999999905</v>
      </c>
      <c r="Y508" s="331" t="s">
        <v>26</v>
      </c>
      <c r="Z508" s="63" t="s">
        <v>3376</v>
      </c>
      <c r="AA508" s="63"/>
      <c r="AB508" s="451">
        <f>'Punten per wedstrijd'!D298</f>
        <v>849.49999999999568</v>
      </c>
      <c r="AC508" s="331" t="s">
        <v>26</v>
      </c>
      <c r="AD508" s="63" t="s">
        <v>3366</v>
      </c>
      <c r="AE508" s="63"/>
      <c r="AF508" s="451">
        <f>'Punten per wedstrijd'!D459</f>
        <v>663.39999999999975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1646</v>
      </c>
      <c r="C509" s="63"/>
      <c r="D509" s="451">
        <f>'Punten per wedstrijd'!D738</f>
        <v>6336.0499999999993</v>
      </c>
      <c r="E509" s="331" t="s">
        <v>28</v>
      </c>
      <c r="F509" s="63" t="s">
        <v>3379</v>
      </c>
      <c r="G509" s="63"/>
      <c r="H509" s="451">
        <f>'Punten per wedstrijd'!D118</f>
        <v>7472.2999999999811</v>
      </c>
      <c r="I509" s="331" t="s">
        <v>28</v>
      </c>
      <c r="J509" s="63" t="s">
        <v>789</v>
      </c>
      <c r="K509" s="63"/>
      <c r="L509" s="451">
        <f>'Punten per wedstrijd'!D401</f>
        <v>1829.3</v>
      </c>
      <c r="M509" s="331" t="s">
        <v>28</v>
      </c>
      <c r="N509" s="63" t="s">
        <v>799</v>
      </c>
      <c r="O509" s="63"/>
      <c r="P509" s="451">
        <f>'Punten per wedstrijd'!D568</f>
        <v>400.40000000000441</v>
      </c>
      <c r="Q509" s="331" t="s">
        <v>28</v>
      </c>
      <c r="R509" s="63" t="s">
        <v>3376</v>
      </c>
      <c r="S509" s="331"/>
      <c r="T509" s="451">
        <f>'Punten per wedstrijd'!D714</f>
        <v>16.5</v>
      </c>
      <c r="U509" s="331" t="s">
        <v>28</v>
      </c>
      <c r="V509" s="63" t="s">
        <v>799</v>
      </c>
      <c r="W509" s="63"/>
      <c r="X509" s="451">
        <f>'Punten per wedstrijd'!D48</f>
        <v>5993.8000000000129</v>
      </c>
      <c r="Y509" s="331" t="s">
        <v>28</v>
      </c>
      <c r="Z509" s="63" t="s">
        <v>3372</v>
      </c>
      <c r="AA509" s="63"/>
      <c r="AB509" s="451">
        <f>'Punten per wedstrijd'!D241</f>
        <v>834.20000000000198</v>
      </c>
      <c r="AC509" s="331" t="s">
        <v>28</v>
      </c>
      <c r="AD509" s="63" t="s">
        <v>770</v>
      </c>
      <c r="AE509" s="63"/>
      <c r="AF509" s="451">
        <f>'Punten per wedstrijd'!D432</f>
        <v>660.99999999999989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219" t="s">
        <v>1659</v>
      </c>
      <c r="G510" s="63"/>
      <c r="H510" s="451">
        <f>'Punten per wedstrijd'!D179</f>
        <v>7451.3999999999869</v>
      </c>
      <c r="I510" s="331" t="s">
        <v>30</v>
      </c>
      <c r="J510" s="28" t="s">
        <v>143</v>
      </c>
      <c r="K510" s="63"/>
      <c r="L510" s="451">
        <f>'Punten per wedstrijd'!D407</f>
        <v>1812.9000000000005</v>
      </c>
      <c r="M510" s="331" t="s">
        <v>30</v>
      </c>
      <c r="N510" s="277" t="s">
        <v>2003</v>
      </c>
      <c r="O510" s="63"/>
      <c r="P510" s="451">
        <f>'Punten per wedstrijd'!D559</f>
        <v>394.39999999999048</v>
      </c>
      <c r="Q510" s="331" t="s">
        <v>30</v>
      </c>
      <c r="R510" s="63" t="s">
        <v>777</v>
      </c>
      <c r="S510" s="331"/>
      <c r="T510" s="451">
        <f>'Punten per wedstrijd'!D693</f>
        <v>16.5</v>
      </c>
      <c r="U510" s="331" t="s">
        <v>30</v>
      </c>
      <c r="V510" s="63" t="s">
        <v>3390</v>
      </c>
      <c r="W510" s="63"/>
      <c r="X510" s="451">
        <f>'Punten per wedstrijd'!D76</f>
        <v>5984.8999999999942</v>
      </c>
      <c r="Y510" s="331" t="s">
        <v>30</v>
      </c>
      <c r="Z510" s="219" t="s">
        <v>1656</v>
      </c>
      <c r="AA510" s="63"/>
      <c r="AB510" s="451">
        <f>'Punten per wedstrijd'!D215</f>
        <v>830.79999999999927</v>
      </c>
      <c r="AC510" s="331" t="s">
        <v>30</v>
      </c>
      <c r="AD510" s="277" t="s">
        <v>11</v>
      </c>
      <c r="AE510" s="63"/>
      <c r="AF510" s="451">
        <f>'Punten per wedstrijd'!D443</f>
        <v>660.90000000000055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17</v>
      </c>
      <c r="G511" s="63"/>
      <c r="H511" s="451">
        <f>'Punten per wedstrijd'!D144</f>
        <v>7401.2000000000098</v>
      </c>
      <c r="I511" s="331" t="s">
        <v>32</v>
      </c>
      <c r="J511" s="277" t="s">
        <v>2019</v>
      </c>
      <c r="K511" s="63"/>
      <c r="L511" s="451">
        <f>'Punten per wedstrijd'!D325</f>
        <v>1780.3999999999949</v>
      </c>
      <c r="M511" s="331" t="s">
        <v>32</v>
      </c>
      <c r="N511" s="277" t="s">
        <v>2007</v>
      </c>
      <c r="O511" s="63"/>
      <c r="P511" s="451">
        <f>'Punten per wedstrijd'!D552</f>
        <v>392.40000000000407</v>
      </c>
      <c r="Q511" s="331" t="s">
        <v>32</v>
      </c>
      <c r="R511" s="277" t="s">
        <v>23</v>
      </c>
      <c r="S511" s="331"/>
      <c r="T511" s="451">
        <f>'Punten per wedstrijd'!D686</f>
        <v>15</v>
      </c>
      <c r="U511" s="331" t="s">
        <v>32</v>
      </c>
      <c r="V511" s="63" t="s">
        <v>153</v>
      </c>
      <c r="W511" s="63"/>
      <c r="X511" s="451">
        <f>'Punten per wedstrijd'!D21</f>
        <v>5924.0999999999867</v>
      </c>
      <c r="Y511" s="331" t="s">
        <v>32</v>
      </c>
      <c r="Z511" s="63" t="s">
        <v>162</v>
      </c>
      <c r="AA511" s="63"/>
      <c r="AB511" s="451">
        <f>'Punten per wedstrijd'!D250</f>
        <v>821.3000000000028</v>
      </c>
      <c r="AC511" s="331" t="s">
        <v>32</v>
      </c>
      <c r="AD511" s="28" t="s">
        <v>21</v>
      </c>
      <c r="AE511" s="63"/>
      <c r="AF511" s="451">
        <f>'Punten per wedstrijd'!D467</f>
        <v>659.29999999999939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63" t="s">
        <v>777</v>
      </c>
      <c r="G512" s="63"/>
      <c r="H512" s="451">
        <f>'Punten per wedstrijd'!D173</f>
        <v>7305.600000000004</v>
      </c>
      <c r="I512" s="331" t="s">
        <v>34</v>
      </c>
      <c r="J512" s="277" t="s">
        <v>15</v>
      </c>
      <c r="K512" s="63"/>
      <c r="L512" s="451">
        <f>'Punten per wedstrijd'!D349</f>
        <v>1779.0999999999956</v>
      </c>
      <c r="M512" s="331" t="s">
        <v>34</v>
      </c>
      <c r="N512" s="63" t="s">
        <v>761</v>
      </c>
      <c r="O512" s="63"/>
      <c r="P512" s="451">
        <f>'Punten per wedstrijd'!D578</f>
        <v>389.59999999999792</v>
      </c>
      <c r="Q512" s="331" t="s">
        <v>34</v>
      </c>
      <c r="R512" s="277" t="s">
        <v>2003</v>
      </c>
      <c r="S512" s="331"/>
      <c r="T512" s="451">
        <f>'Punten per wedstrijd'!D663</f>
        <v>14</v>
      </c>
      <c r="U512" s="331" t="s">
        <v>34</v>
      </c>
      <c r="V512" s="277" t="s">
        <v>2014</v>
      </c>
      <c r="W512" s="63"/>
      <c r="X512" s="451">
        <f>'Punten per wedstrijd'!D26</f>
        <v>5851.7999999999902</v>
      </c>
      <c r="Y512" s="331" t="s">
        <v>34</v>
      </c>
      <c r="Z512" s="277" t="s">
        <v>2014</v>
      </c>
      <c r="AA512" s="63"/>
      <c r="AB512" s="451">
        <f>'Punten per wedstrijd'!D234</f>
        <v>816.40000000000009</v>
      </c>
      <c r="AC512" s="331" t="s">
        <v>34</v>
      </c>
      <c r="AD512" s="277" t="s">
        <v>2002</v>
      </c>
      <c r="AE512" s="63"/>
      <c r="AF512" s="451">
        <f>'Punten per wedstrijd'!D435</f>
        <v>654.50000000000045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77" t="s">
        <v>11</v>
      </c>
      <c r="G513" s="63"/>
      <c r="H513" s="451">
        <f>'Punten per wedstrijd'!D131</f>
        <v>7235.0000000000055</v>
      </c>
      <c r="I513" s="331" t="s">
        <v>36</v>
      </c>
      <c r="J513" s="63" t="s">
        <v>748</v>
      </c>
      <c r="K513" s="63"/>
      <c r="L513" s="451">
        <f>'Punten per wedstrijd'!D391</f>
        <v>1770.8000000000088</v>
      </c>
      <c r="M513" s="331" t="s">
        <v>36</v>
      </c>
      <c r="N513" s="277" t="s">
        <v>2023</v>
      </c>
      <c r="O513" s="63"/>
      <c r="P513" s="451">
        <f>'Punten per wedstrijd'!D576</f>
        <v>387.39999999999759</v>
      </c>
      <c r="Q513" s="331" t="s">
        <v>36</v>
      </c>
      <c r="R513" s="63" t="s">
        <v>754</v>
      </c>
      <c r="S513" s="331"/>
      <c r="T513" s="451">
        <f>'Punten per wedstrijd'!D715</f>
        <v>13</v>
      </c>
      <c r="U513" s="331" t="s">
        <v>36</v>
      </c>
      <c r="V513" s="277" t="s">
        <v>25</v>
      </c>
      <c r="W513" s="63"/>
      <c r="X513" s="451">
        <f>'Punten per wedstrijd'!D63</f>
        <v>5834.2000000000035</v>
      </c>
      <c r="Y513" s="331" t="s">
        <v>36</v>
      </c>
      <c r="Z513" s="63" t="s">
        <v>3368</v>
      </c>
      <c r="AA513" s="63"/>
      <c r="AB513" s="451">
        <f>'Punten per wedstrijd'!D263</f>
        <v>814.59999999999957</v>
      </c>
      <c r="AC513" s="331" t="s">
        <v>36</v>
      </c>
      <c r="AD513" s="63" t="s">
        <v>3376</v>
      </c>
      <c r="AE513" s="63"/>
      <c r="AF513" s="451">
        <f>'Punten per wedstrijd'!D506</f>
        <v>639.9000000000002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782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7225.7999999999965</v>
      </c>
      <c r="I514" s="331" t="s">
        <v>38</v>
      </c>
      <c r="J514" s="277" t="s">
        <v>2004</v>
      </c>
      <c r="K514" s="63"/>
      <c r="L514" s="451">
        <f>'Punten per wedstrijd'!D416</f>
        <v>1767.3000000000009</v>
      </c>
      <c r="M514" s="331" t="s">
        <v>38</v>
      </c>
      <c r="N514" s="277" t="s">
        <v>25</v>
      </c>
      <c r="O514" s="63"/>
      <c r="P514" s="451">
        <f>'Punten per wedstrijd'!D583</f>
        <v>379.80000000000399</v>
      </c>
      <c r="Q514" s="331" t="s">
        <v>38</v>
      </c>
      <c r="R514" s="63" t="s">
        <v>3371</v>
      </c>
      <c r="S514" s="331"/>
      <c r="T514" s="451">
        <f>'Punten per wedstrijd'!D629</f>
        <v>12</v>
      </c>
      <c r="U514" s="331" t="s">
        <v>38</v>
      </c>
      <c r="V514" s="63" t="s">
        <v>3362</v>
      </c>
      <c r="W514" s="63"/>
      <c r="X514" s="451">
        <f>'Punten per wedstrijd'!D28</f>
        <v>5819.8999999999969</v>
      </c>
      <c r="Y514" s="331" t="s">
        <v>38</v>
      </c>
      <c r="Z514" s="63" t="s">
        <v>155</v>
      </c>
      <c r="AA514" s="63"/>
      <c r="AB514" s="451">
        <f>'Punten per wedstrijd'!D309</f>
        <v>807.90000000000259</v>
      </c>
      <c r="AC514" s="331" t="s">
        <v>38</v>
      </c>
      <c r="AD514" s="219" t="s">
        <v>1658</v>
      </c>
      <c r="AE514" s="63"/>
      <c r="AF514" s="451">
        <f>'Punten per wedstrijd'!D516</f>
        <v>638.89999999999986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1643</v>
      </c>
      <c r="C515" s="63"/>
      <c r="D515" s="451">
        <f>'Punten per wedstrijd'!D785</f>
        <v>6009.4</v>
      </c>
      <c r="E515" s="331" t="s">
        <v>145</v>
      </c>
      <c r="F515" s="219" t="s">
        <v>1651</v>
      </c>
      <c r="G515" s="63"/>
      <c r="H515" s="451">
        <f>'Punten per wedstrijd'!D113</f>
        <v>7219.6000000000067</v>
      </c>
      <c r="I515" s="331" t="s">
        <v>145</v>
      </c>
      <c r="J515" s="63" t="s">
        <v>762</v>
      </c>
      <c r="K515" s="63"/>
      <c r="L515" s="451">
        <f>'Punten per wedstrijd'!D373</f>
        <v>1764.4000000000103</v>
      </c>
      <c r="M515" s="331" t="s">
        <v>145</v>
      </c>
      <c r="N515" s="277" t="s">
        <v>4490</v>
      </c>
      <c r="O515" s="63"/>
      <c r="P515" s="451">
        <f>'Punten per wedstrijd'!D569</f>
        <v>375.99999999998312</v>
      </c>
      <c r="Q515" s="331" t="s">
        <v>145</v>
      </c>
      <c r="R515" s="277" t="s">
        <v>2049</v>
      </c>
      <c r="S515" s="331"/>
      <c r="T515" s="451">
        <f>'Punten per wedstrijd'!D641</f>
        <v>12</v>
      </c>
      <c r="U515" s="331" t="s">
        <v>145</v>
      </c>
      <c r="V515" s="277" t="s">
        <v>23</v>
      </c>
      <c r="W515" s="63"/>
      <c r="X515" s="451">
        <f>'Punten per wedstrijd'!D62</f>
        <v>5806.0999999999922</v>
      </c>
      <c r="Y515" s="331" t="s">
        <v>145</v>
      </c>
      <c r="Z515" s="219" t="s">
        <v>1661</v>
      </c>
      <c r="AA515" s="63"/>
      <c r="AB515" s="451">
        <f>'Punten per wedstrijd'!D304</f>
        <v>803.00000000000296</v>
      </c>
      <c r="AC515" s="331" t="s">
        <v>145</v>
      </c>
      <c r="AD515" s="219" t="s">
        <v>1653</v>
      </c>
      <c r="AE515" s="63"/>
      <c r="AF515" s="451">
        <f>'Punten per wedstrijd'!D480</f>
        <v>636.39999999999975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3379</v>
      </c>
      <c r="C516" s="63"/>
      <c r="D516" s="451">
        <f>'Punten per wedstrijd'!D742</f>
        <v>6001.8499999999967</v>
      </c>
      <c r="E516" s="331" t="s">
        <v>146</v>
      </c>
      <c r="F516" s="277" t="s">
        <v>15</v>
      </c>
      <c r="G516" s="63"/>
      <c r="H516" s="451">
        <f>'Punten per wedstrijd'!D141</f>
        <v>7123.0999999999949</v>
      </c>
      <c r="I516" s="331" t="s">
        <v>146</v>
      </c>
      <c r="J516" s="277" t="s">
        <v>2023</v>
      </c>
      <c r="K516" s="63"/>
      <c r="L516" s="451">
        <f>'Punten per wedstrijd'!D368</f>
        <v>1760.8999999999917</v>
      </c>
      <c r="M516" s="331" t="s">
        <v>146</v>
      </c>
      <c r="N516" s="63" t="s">
        <v>745</v>
      </c>
      <c r="O516" s="63"/>
      <c r="P516" s="451">
        <f>'Punten per wedstrijd'!D587</f>
        <v>375.90000000001021</v>
      </c>
      <c r="Q516" s="331" t="s">
        <v>146</v>
      </c>
      <c r="R516" s="63" t="s">
        <v>3372</v>
      </c>
      <c r="S516" s="331"/>
      <c r="T516" s="451">
        <f>'Punten per wedstrijd'!D657</f>
        <v>12</v>
      </c>
      <c r="U516" s="331" t="s">
        <v>146</v>
      </c>
      <c r="V516" s="63" t="s">
        <v>737</v>
      </c>
      <c r="W516" s="63"/>
      <c r="X516" s="451">
        <f>'Punten per wedstrijd'!D74</f>
        <v>5792.7999999999811</v>
      </c>
      <c r="Y516" s="331" t="s">
        <v>146</v>
      </c>
      <c r="Z516" s="277" t="s">
        <v>15</v>
      </c>
      <c r="AA516" s="63"/>
      <c r="AB516" s="451">
        <f>'Punten per wedstrijd'!D245</f>
        <v>789.89999999999952</v>
      </c>
      <c r="AC516" s="331" t="s">
        <v>146</v>
      </c>
      <c r="AD516" s="63" t="s">
        <v>756</v>
      </c>
      <c r="AE516" s="63"/>
      <c r="AF516" s="451">
        <f>'Punten per wedstrijd'!D457</f>
        <v>624.80000000000007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1654</v>
      </c>
      <c r="C517" s="63"/>
      <c r="D517" s="451">
        <f>'Punten per wedstrijd'!D758</f>
        <v>5996.4000000000015</v>
      </c>
      <c r="E517" s="331" t="s">
        <v>147</v>
      </c>
      <c r="F517" s="219" t="s">
        <v>1654</v>
      </c>
      <c r="G517" s="63"/>
      <c r="H517" s="451">
        <f>'Punten per wedstrijd'!D134</f>
        <v>7113.0999999999804</v>
      </c>
      <c r="I517" s="331" t="s">
        <v>147</v>
      </c>
      <c r="J517" s="63" t="s">
        <v>756</v>
      </c>
      <c r="K517" s="63"/>
      <c r="L517" s="451">
        <f>'Punten per wedstrijd'!D353</f>
        <v>1760.8000000000022</v>
      </c>
      <c r="M517" s="331" t="s">
        <v>147</v>
      </c>
      <c r="N517" s="277" t="s">
        <v>31</v>
      </c>
      <c r="O517" s="63"/>
      <c r="P517" s="451">
        <f>'Punten per wedstrijd'!D608</f>
        <v>375.899999999991</v>
      </c>
      <c r="Q517" s="331" t="s">
        <v>147</v>
      </c>
      <c r="R517" s="219" t="s">
        <v>1642</v>
      </c>
      <c r="S517" s="331"/>
      <c r="T517" s="451">
        <f>'Punten per wedstrijd'!D670</f>
        <v>12</v>
      </c>
      <c r="U517" s="331" t="s">
        <v>147</v>
      </c>
      <c r="V517" s="219" t="s">
        <v>1652</v>
      </c>
      <c r="W517" s="63"/>
      <c r="X517" s="451">
        <f>'Punten per wedstrijd'!D15</f>
        <v>5780.700000000048</v>
      </c>
      <c r="Y517" s="331" t="s">
        <v>147</v>
      </c>
      <c r="Z517" s="277" t="s">
        <v>2020</v>
      </c>
      <c r="AA517" s="63"/>
      <c r="AB517" s="451">
        <f>'Punten per wedstrijd'!D230</f>
        <v>789.29999999999666</v>
      </c>
      <c r="AC517" s="331" t="s">
        <v>147</v>
      </c>
      <c r="AD517" s="63" t="s">
        <v>3360</v>
      </c>
      <c r="AE517" s="63"/>
      <c r="AF517" s="451">
        <f>'Punten per wedstrijd'!D427</f>
        <v>618.70000000000073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2002</v>
      </c>
      <c r="C518" s="63"/>
      <c r="D518" s="451">
        <f>'Punten per wedstrijd'!D747</f>
        <v>5984.25</v>
      </c>
      <c r="E518" s="331" t="s">
        <v>151</v>
      </c>
      <c r="F518" s="219" t="s">
        <v>1658</v>
      </c>
      <c r="G518" s="63"/>
      <c r="H518" s="451">
        <f>'Punten per wedstrijd'!D204</f>
        <v>7100.4000000000233</v>
      </c>
      <c r="I518" s="331" t="s">
        <v>151</v>
      </c>
      <c r="J518" s="219" t="s">
        <v>1658</v>
      </c>
      <c r="K518" s="63"/>
      <c r="L518" s="451">
        <f>'Punten per wedstrijd'!D412</f>
        <v>1758.2000000000212</v>
      </c>
      <c r="M518" s="331" t="s">
        <v>151</v>
      </c>
      <c r="N518" s="63" t="s">
        <v>3366</v>
      </c>
      <c r="O518" s="63"/>
      <c r="P518" s="451">
        <f>'Punten per wedstrijd'!D563</f>
        <v>375.60000000000025</v>
      </c>
      <c r="Q518" s="331" t="s">
        <v>151</v>
      </c>
      <c r="R518" s="277" t="s">
        <v>1999</v>
      </c>
      <c r="S518" s="331"/>
      <c r="T518" s="451">
        <f>'Punten per wedstrijd'!D632</f>
        <v>8.3999999999999986</v>
      </c>
      <c r="U518" s="331" t="s">
        <v>151</v>
      </c>
      <c r="V518" s="63" t="s">
        <v>3363</v>
      </c>
      <c r="W518" s="63"/>
      <c r="X518" s="451">
        <f>'Punten per wedstrijd'!D66</f>
        <v>5758.8500000000058</v>
      </c>
      <c r="Y518" s="331" t="s">
        <v>151</v>
      </c>
      <c r="Z518" s="63" t="s">
        <v>787</v>
      </c>
      <c r="AA518" s="63"/>
      <c r="AB518" s="451">
        <f>'Punten per wedstrijd'!D226</f>
        <v>787.8999999999993</v>
      </c>
      <c r="AC518" s="331" t="s">
        <v>151</v>
      </c>
      <c r="AD518" s="63" t="s">
        <v>727</v>
      </c>
      <c r="AE518" s="63"/>
      <c r="AF518" s="451">
        <f>'Punten per wedstrijd'!D447</f>
        <v>617.40000000000032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1652</v>
      </c>
      <c r="C519" s="63"/>
      <c r="D519" s="451">
        <f>'Punten per wedstrijd'!D743</f>
        <v>5978.3500000000149</v>
      </c>
      <c r="E519" s="331" t="s">
        <v>157</v>
      </c>
      <c r="F519" s="63" t="s">
        <v>162</v>
      </c>
      <c r="G519" s="63"/>
      <c r="H519" s="451">
        <f>'Punten per wedstrijd'!D146</f>
        <v>7088.6000000000049</v>
      </c>
      <c r="I519" s="331" t="s">
        <v>157</v>
      </c>
      <c r="J519" s="63" t="s">
        <v>3368</v>
      </c>
      <c r="K519" s="63"/>
      <c r="L519" s="451">
        <f>'Punten per wedstrijd'!D367</f>
        <v>1747.4000000000165</v>
      </c>
      <c r="M519" s="331" t="s">
        <v>157</v>
      </c>
      <c r="N519" s="219" t="s">
        <v>1658</v>
      </c>
      <c r="O519" s="63"/>
      <c r="P519" s="451">
        <f>'Punten per wedstrijd'!D620</f>
        <v>364.80000000001729</v>
      </c>
      <c r="Q519" s="331" t="s">
        <v>157</v>
      </c>
      <c r="R519" s="63" t="s">
        <v>761</v>
      </c>
      <c r="S519" s="331"/>
      <c r="T519" s="451">
        <f>'Punten per wedstrijd'!D682</f>
        <v>8.3999999999999986</v>
      </c>
      <c r="U519" s="331" t="s">
        <v>157</v>
      </c>
      <c r="V519" s="63" t="s">
        <v>3366</v>
      </c>
      <c r="W519" s="63"/>
      <c r="X519" s="451">
        <f>'Punten per wedstrijd'!D43</f>
        <v>5742.9000000000142</v>
      </c>
      <c r="Y519" s="331" t="s">
        <v>157</v>
      </c>
      <c r="Z519" s="63" t="s">
        <v>795</v>
      </c>
      <c r="AA519" s="63"/>
      <c r="AB519" s="451">
        <f>'Punten per wedstrijd'!D258</f>
        <v>783.6999999999997</v>
      </c>
      <c r="AC519" s="331" t="s">
        <v>157</v>
      </c>
      <c r="AD519" s="63" t="s">
        <v>737</v>
      </c>
      <c r="AE519" s="63"/>
      <c r="AF519" s="451">
        <f>'Punten per wedstrijd'!D490</f>
        <v>608.10000000000025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8" t="s">
        <v>143</v>
      </c>
      <c r="G520" s="63"/>
      <c r="H520" s="451">
        <f>'Punten per wedstrijd'!D199</f>
        <v>7027.8999999999933</v>
      </c>
      <c r="I520" s="331" t="s">
        <v>159</v>
      </c>
      <c r="J520" s="277" t="s">
        <v>11</v>
      </c>
      <c r="K520" s="63"/>
      <c r="L520" s="451">
        <f>'Punten per wedstrijd'!D339</f>
        <v>1744.3000000000122</v>
      </c>
      <c r="M520" s="331" t="s">
        <v>159</v>
      </c>
      <c r="N520" s="63" t="s">
        <v>141</v>
      </c>
      <c r="O520" s="63"/>
      <c r="P520" s="451">
        <f>'Punten per wedstrijd'!D572</f>
        <v>351.29999999999268</v>
      </c>
      <c r="Q520" s="331" t="s">
        <v>159</v>
      </c>
      <c r="R520" s="219" t="s">
        <v>1651</v>
      </c>
      <c r="S520" s="331"/>
      <c r="T520" s="451">
        <f>'Punten per wedstrijd'!D633</f>
        <v>7.1999999999999993</v>
      </c>
      <c r="U520" s="331" t="s">
        <v>159</v>
      </c>
      <c r="V520" s="277" t="s">
        <v>2002</v>
      </c>
      <c r="W520" s="63"/>
      <c r="X520" s="451">
        <f>'Punten per wedstrijd'!D19</f>
        <v>5742.6999999999916</v>
      </c>
      <c r="Y520" s="331" t="s">
        <v>159</v>
      </c>
      <c r="Z520" s="277" t="s">
        <v>11</v>
      </c>
      <c r="AA520" s="63"/>
      <c r="AB520" s="451">
        <f>'Punten per wedstrijd'!D235</f>
        <v>783.60000000000014</v>
      </c>
      <c r="AC520" s="331" t="s">
        <v>159</v>
      </c>
      <c r="AD520" s="219" t="s">
        <v>1661</v>
      </c>
      <c r="AE520" s="63"/>
      <c r="AF520" s="451">
        <f>'Punten per wedstrijd'!D512</f>
        <v>601.19999999999993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752</v>
      </c>
      <c r="C521" s="63"/>
      <c r="D521" s="451">
        <f>'Punten per wedstrijd'!D830</f>
        <v>5945.5500000000029</v>
      </c>
      <c r="E521" s="331" t="s">
        <v>160</v>
      </c>
      <c r="F521" s="63" t="s">
        <v>3387</v>
      </c>
      <c r="G521" s="63"/>
      <c r="H521" s="451">
        <f>'Punten per wedstrijd'!D142</f>
        <v>6966.4000000000051</v>
      </c>
      <c r="I521" s="331" t="s">
        <v>160</v>
      </c>
      <c r="J521" s="277" t="s">
        <v>17</v>
      </c>
      <c r="K521" s="63"/>
      <c r="L521" s="451">
        <f>'Punten per wedstrijd'!D352</f>
        <v>1735.0000000000045</v>
      </c>
      <c r="M521" s="331" t="s">
        <v>160</v>
      </c>
      <c r="N521" s="28" t="s">
        <v>142</v>
      </c>
      <c r="O521" s="63"/>
      <c r="P521" s="451">
        <f>'Punten per wedstrijd'!D593</f>
        <v>350.70000000000209</v>
      </c>
      <c r="Q521" s="331" t="s">
        <v>160</v>
      </c>
      <c r="R521" s="219" t="s">
        <v>1656</v>
      </c>
      <c r="S521" s="331"/>
      <c r="T521" s="451">
        <f>'Punten per wedstrijd'!D631</f>
        <v>6.6000000000000005</v>
      </c>
      <c r="U521" s="331" t="s">
        <v>160</v>
      </c>
      <c r="V521" s="219" t="s">
        <v>1653</v>
      </c>
      <c r="W521" s="63"/>
      <c r="X521" s="451">
        <f>'Punten per wedstrijd'!D64</f>
        <v>5719.1000000000058</v>
      </c>
      <c r="Y521" s="331" t="s">
        <v>160</v>
      </c>
      <c r="Z521" s="277" t="s">
        <v>37</v>
      </c>
      <c r="AA521" s="63"/>
      <c r="AB521" s="451">
        <f>'Punten per wedstrijd'!D302</f>
        <v>781.59999999999991</v>
      </c>
      <c r="AC521" s="331" t="s">
        <v>160</v>
      </c>
      <c r="AD521" s="219" t="s">
        <v>1646</v>
      </c>
      <c r="AE521" s="63"/>
      <c r="AF521" s="451">
        <f>'Punten per wedstrijd'!D426</f>
        <v>600.50000000000045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4490</v>
      </c>
      <c r="C522" s="63"/>
      <c r="D522" s="451">
        <f>'Punten per wedstrijd'!D777</f>
        <v>5944.4999999999873</v>
      </c>
      <c r="E522" s="331" t="s">
        <v>161</v>
      </c>
      <c r="F522" s="277" t="s">
        <v>2002</v>
      </c>
      <c r="G522" s="63"/>
      <c r="H522" s="451">
        <f>'Punten per wedstrijd'!D123</f>
        <v>6854.2999999999902</v>
      </c>
      <c r="I522" s="331" t="s">
        <v>161</v>
      </c>
      <c r="J522" s="219" t="s">
        <v>1652</v>
      </c>
      <c r="K522" s="63"/>
      <c r="L522" s="451">
        <f>'Punten per wedstrijd'!D327</f>
        <v>1734.2000000000373</v>
      </c>
      <c r="M522" s="331" t="s">
        <v>161</v>
      </c>
      <c r="N522" s="63" t="s">
        <v>754</v>
      </c>
      <c r="O522" s="63"/>
      <c r="P522" s="451">
        <f>'Punten per wedstrijd'!D611</f>
        <v>345.29999999999353</v>
      </c>
      <c r="Q522" s="331" t="s">
        <v>161</v>
      </c>
      <c r="R522" s="277" t="s">
        <v>31</v>
      </c>
      <c r="S522" s="331"/>
      <c r="T522" s="451">
        <f>'Punten per wedstrijd'!D712</f>
        <v>6.6000000000000005</v>
      </c>
      <c r="U522" s="331" t="s">
        <v>161</v>
      </c>
      <c r="V522" s="63" t="s">
        <v>747</v>
      </c>
      <c r="W522" s="63"/>
      <c r="X522" s="451">
        <f>'Punten per wedstrijd'!D80</f>
        <v>5666.9000000000151</v>
      </c>
      <c r="Y522" s="331" t="s">
        <v>161</v>
      </c>
      <c r="Z522" s="63" t="s">
        <v>732</v>
      </c>
      <c r="AA522" s="63"/>
      <c r="AB522" s="451">
        <f>'Punten per wedstrijd'!D292</f>
        <v>776.90000000000646</v>
      </c>
      <c r="AC522" s="331" t="s">
        <v>161</v>
      </c>
      <c r="AD522" s="63" t="s">
        <v>3367</v>
      </c>
      <c r="AE522" s="63"/>
      <c r="AF522" s="451">
        <f>'Punten per wedstrijd'!D475</f>
        <v>599.30000000000052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3378</v>
      </c>
      <c r="G523" s="63"/>
      <c r="H523" s="451">
        <f>'Punten per wedstrijd'!D128</f>
        <v>6850.7999999999975</v>
      </c>
      <c r="I523" s="331" t="s">
        <v>163</v>
      </c>
      <c r="J523" s="63" t="s">
        <v>3387</v>
      </c>
      <c r="K523" s="63"/>
      <c r="L523" s="451">
        <f>'Punten per wedstrijd'!D350</f>
        <v>1707.8000000000018</v>
      </c>
      <c r="M523" s="331" t="s">
        <v>163</v>
      </c>
      <c r="N523" s="219" t="s">
        <v>1642</v>
      </c>
      <c r="O523" s="63"/>
      <c r="P523" s="451">
        <f>'Punten per wedstrijd'!D566</f>
        <v>345.09999999999229</v>
      </c>
      <c r="Q523" s="331" t="s">
        <v>163</v>
      </c>
      <c r="R523" s="63" t="s">
        <v>180</v>
      </c>
      <c r="S523" s="331"/>
      <c r="T523" s="451">
        <f>'Punten per wedstrijd'!D722</f>
        <v>3.3000000000000003</v>
      </c>
      <c r="U523" s="331" t="s">
        <v>163</v>
      </c>
      <c r="V523" s="63" t="s">
        <v>733</v>
      </c>
      <c r="W523" s="63"/>
      <c r="X523" s="451">
        <f>'Punten per wedstrijd'!D36</f>
        <v>5584.7000000000262</v>
      </c>
      <c r="Y523" s="331" t="s">
        <v>163</v>
      </c>
      <c r="Z523" s="28" t="s">
        <v>21</v>
      </c>
      <c r="AA523" s="63"/>
      <c r="AB523" s="451">
        <f>'Punten per wedstrijd'!D259</f>
        <v>772.90000000000111</v>
      </c>
      <c r="AC523" s="331" t="s">
        <v>163</v>
      </c>
      <c r="AD523" s="219" t="s">
        <v>1656</v>
      </c>
      <c r="AE523" s="63"/>
      <c r="AF523" s="451">
        <f>'Punten per wedstrijd'!D423</f>
        <v>599.00000000000091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274</v>
      </c>
      <c r="B524" s="63" t="s">
        <v>3388</v>
      </c>
      <c r="C524" s="63"/>
      <c r="D524" s="451">
        <f>'Punten per wedstrijd'!D827</f>
        <v>5909.0999999999949</v>
      </c>
      <c r="E524" s="331" t="s">
        <v>274</v>
      </c>
      <c r="F524" s="63" t="s">
        <v>3360</v>
      </c>
      <c r="G524" s="63"/>
      <c r="H524" s="451">
        <f>'Punten per wedstrijd'!D115</f>
        <v>6805.299999999982</v>
      </c>
      <c r="I524" s="331" t="s">
        <v>274</v>
      </c>
      <c r="J524" s="63" t="s">
        <v>3378</v>
      </c>
      <c r="K524" s="63"/>
      <c r="L524" s="451">
        <f>'Punten per wedstrijd'!D336</f>
        <v>1701.7000000000114</v>
      </c>
      <c r="M524" s="331" t="s">
        <v>274</v>
      </c>
      <c r="N524" s="277" t="s">
        <v>2022</v>
      </c>
      <c r="O524" s="63"/>
      <c r="P524" s="451">
        <f>'Punten per wedstrijd'!D574</f>
        <v>329.80000000000371</v>
      </c>
      <c r="Q524" s="331" t="s">
        <v>274</v>
      </c>
      <c r="R524" s="277" t="s">
        <v>2006</v>
      </c>
      <c r="S524" s="331"/>
      <c r="T524" s="451">
        <f>'Punten per wedstrijd'!D630</f>
        <v>0</v>
      </c>
      <c r="U524" s="331" t="s">
        <v>274</v>
      </c>
      <c r="V524" s="63" t="s">
        <v>761</v>
      </c>
      <c r="W524" s="63"/>
      <c r="X524" s="451">
        <f>'Punten per wedstrijd'!D58</f>
        <v>5573.9999999999891</v>
      </c>
      <c r="Y524" s="331" t="s">
        <v>274</v>
      </c>
      <c r="Z524" s="219" t="s">
        <v>1642</v>
      </c>
      <c r="AA524" s="63"/>
      <c r="AB524" s="451">
        <f>'Punten per wedstrijd'!D254</f>
        <v>771.90000000000316</v>
      </c>
      <c r="AC524" s="331" t="s">
        <v>274</v>
      </c>
      <c r="AD524" s="277" t="s">
        <v>2020</v>
      </c>
      <c r="AE524" s="63"/>
      <c r="AF524" s="451">
        <f>'Punten per wedstrijd'!D438</f>
        <v>589.59999999999968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275</v>
      </c>
      <c r="B525" s="219" t="s">
        <v>1659</v>
      </c>
      <c r="C525" s="63"/>
      <c r="D525" s="451">
        <f>'Punten per wedstrijd'!D803</f>
        <v>5898.4999999999927</v>
      </c>
      <c r="E525" s="331" t="s">
        <v>275</v>
      </c>
      <c r="F525" s="277" t="s">
        <v>2023</v>
      </c>
      <c r="G525" s="63"/>
      <c r="H525" s="451">
        <f>'Punten per wedstrijd'!D160</f>
        <v>6781.9999999999891</v>
      </c>
      <c r="I525" s="331" t="s">
        <v>275</v>
      </c>
      <c r="J525" s="219" t="s">
        <v>1653</v>
      </c>
      <c r="K525" s="63"/>
      <c r="L525" s="451">
        <f>'Punten per wedstrijd'!D376</f>
        <v>1689.7000000000021</v>
      </c>
      <c r="M525" s="331" t="s">
        <v>275</v>
      </c>
      <c r="N525" s="63" t="s">
        <v>732</v>
      </c>
      <c r="O525" s="63"/>
      <c r="P525" s="451">
        <f>'Punten per wedstrijd'!D604</f>
        <v>329.70000000000545</v>
      </c>
      <c r="Q525" s="331" t="s">
        <v>275</v>
      </c>
      <c r="R525" s="277" t="s">
        <v>1</v>
      </c>
      <c r="S525" s="331"/>
      <c r="T525" s="451">
        <f>'Punten per wedstrijd'!D636</f>
        <v>0</v>
      </c>
      <c r="U525" s="331" t="s">
        <v>275</v>
      </c>
      <c r="V525" s="28" t="s">
        <v>142</v>
      </c>
      <c r="W525" s="63"/>
      <c r="X525" s="451">
        <f>'Punten per wedstrijd'!D73</f>
        <v>5542.2999999999893</v>
      </c>
      <c r="Y525" s="331" t="s">
        <v>275</v>
      </c>
      <c r="Z525" s="219" t="s">
        <v>1652</v>
      </c>
      <c r="AA525" s="63"/>
      <c r="AB525" s="451">
        <f>'Punten per wedstrijd'!D223</f>
        <v>770.40000000001351</v>
      </c>
      <c r="AC525" s="331" t="s">
        <v>275</v>
      </c>
      <c r="AD525" s="219" t="s">
        <v>1652</v>
      </c>
      <c r="AE525" s="63"/>
      <c r="AF525" s="451">
        <f>'Punten per wedstrijd'!D431</f>
        <v>580.4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276</v>
      </c>
      <c r="B526" s="63" t="s">
        <v>748</v>
      </c>
      <c r="C526" s="63"/>
      <c r="D526" s="451">
        <f>'Punten per wedstrijd'!D807</f>
        <v>5872.9</v>
      </c>
      <c r="E526" s="331" t="s">
        <v>276</v>
      </c>
      <c r="F526" s="277" t="s">
        <v>2014</v>
      </c>
      <c r="G526" s="63"/>
      <c r="H526" s="451">
        <f>'Punten per wedstrijd'!D130</f>
        <v>6770.6000000000058</v>
      </c>
      <c r="I526" s="331" t="s">
        <v>276</v>
      </c>
      <c r="J526" s="277" t="s">
        <v>2026</v>
      </c>
      <c r="K526" s="63"/>
      <c r="L526" s="451">
        <f>'Punten per wedstrijd'!D409</f>
        <v>1686.0000000000036</v>
      </c>
      <c r="M526" s="331" t="s">
        <v>276</v>
      </c>
      <c r="N526" s="277" t="s">
        <v>2004</v>
      </c>
      <c r="O526" s="63"/>
      <c r="P526" s="451">
        <f>'Punten per wedstrijd'!D624</f>
        <v>324.90000000000992</v>
      </c>
      <c r="Q526" s="331" t="s">
        <v>276</v>
      </c>
      <c r="R526" s="277" t="s">
        <v>2019</v>
      </c>
      <c r="S526" s="331"/>
      <c r="T526" s="451">
        <f>'Punten per wedstrijd'!D637</f>
        <v>0</v>
      </c>
      <c r="U526" s="331" t="s">
        <v>276</v>
      </c>
      <c r="V526" s="219" t="s">
        <v>1656</v>
      </c>
      <c r="W526" s="63"/>
      <c r="X526" s="451">
        <f>'Punten per wedstrijd'!D7</f>
        <v>5463.4000000000069</v>
      </c>
      <c r="Y526" s="331" t="s">
        <v>276</v>
      </c>
      <c r="Z526" s="277" t="s">
        <v>2049</v>
      </c>
      <c r="AA526" s="63"/>
      <c r="AB526" s="451">
        <f>'Punten per wedstrijd'!D225</f>
        <v>756.44999999999766</v>
      </c>
      <c r="AC526" s="331" t="s">
        <v>276</v>
      </c>
      <c r="AD526" s="63" t="s">
        <v>3364</v>
      </c>
      <c r="AE526" s="63"/>
      <c r="AF526" s="451">
        <f>'Punten per wedstrijd'!D439</f>
        <v>571.49999999999989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277</v>
      </c>
      <c r="B527" s="277" t="s">
        <v>33</v>
      </c>
      <c r="C527" s="63"/>
      <c r="D527" s="451">
        <f>'Punten per wedstrijd'!D821</f>
        <v>5843.0999999999985</v>
      </c>
      <c r="E527" s="331" t="s">
        <v>277</v>
      </c>
      <c r="F527" s="277" t="s">
        <v>33</v>
      </c>
      <c r="G527" s="63"/>
      <c r="H527" s="451">
        <f>'Punten per wedstrijd'!D197</f>
        <v>6655.1999999999898</v>
      </c>
      <c r="I527" s="331" t="s">
        <v>277</v>
      </c>
      <c r="J527" s="63" t="s">
        <v>154</v>
      </c>
      <c r="K527" s="63"/>
      <c r="L527" s="451">
        <f>'Punten per wedstrijd'!D382</f>
        <v>1681.5000000000146</v>
      </c>
      <c r="M527" s="331" t="s">
        <v>277</v>
      </c>
      <c r="N527" s="63" t="s">
        <v>733</v>
      </c>
      <c r="O527" s="63"/>
      <c r="P527" s="451">
        <f>'Punten per wedstrijd'!D556</f>
        <v>323.50000000000335</v>
      </c>
      <c r="Q527" s="331" t="s">
        <v>277</v>
      </c>
      <c r="R527" s="63" t="s">
        <v>3379</v>
      </c>
      <c r="S527" s="331"/>
      <c r="T527" s="451">
        <f>'Punten per wedstrijd'!D638</f>
        <v>0</v>
      </c>
      <c r="U527" s="331" t="s">
        <v>277</v>
      </c>
      <c r="V527" s="277" t="s">
        <v>17</v>
      </c>
      <c r="W527" s="63"/>
      <c r="X527" s="451">
        <f>'Punten per wedstrijd'!D40</f>
        <v>5419.8000000000065</v>
      </c>
      <c r="Y527" s="331" t="s">
        <v>277</v>
      </c>
      <c r="Z527" s="63" t="s">
        <v>763</v>
      </c>
      <c r="AA527" s="63"/>
      <c r="AB527" s="451">
        <f>'Punten per wedstrijd'!D280</f>
        <v>754.4999999999992</v>
      </c>
      <c r="AC527" s="331" t="s">
        <v>277</v>
      </c>
      <c r="AD527" s="277" t="s">
        <v>37</v>
      </c>
      <c r="AE527" s="63"/>
      <c r="AF527" s="451">
        <f>'Punten per wedstrijd'!D510</f>
        <v>570.40000000000134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734</v>
      </c>
      <c r="B528" s="277" t="s">
        <v>11</v>
      </c>
      <c r="C528" s="63"/>
      <c r="D528" s="451">
        <f>'Punten per wedstrijd'!D755</f>
        <v>5837.1499999999942</v>
      </c>
      <c r="E528" s="331" t="s">
        <v>734</v>
      </c>
      <c r="F528" s="277" t="s">
        <v>2004</v>
      </c>
      <c r="G528" s="63"/>
      <c r="H528" s="451">
        <f>'Punten per wedstrijd'!D208</f>
        <v>6648.6000000000076</v>
      </c>
      <c r="I528" s="331" t="s">
        <v>734</v>
      </c>
      <c r="J528" s="277" t="s">
        <v>33</v>
      </c>
      <c r="K528" s="63"/>
      <c r="L528" s="451">
        <f>'Punten per wedstrijd'!D405</f>
        <v>1649.8000000000086</v>
      </c>
      <c r="M528" s="331" t="s">
        <v>734</v>
      </c>
      <c r="N528" s="219" t="s">
        <v>1651</v>
      </c>
      <c r="O528" s="63"/>
      <c r="P528" s="451">
        <f>'Punten per wedstrijd'!D529</f>
        <v>317.99999999999585</v>
      </c>
      <c r="Q528" s="331" t="s">
        <v>734</v>
      </c>
      <c r="R528" s="219" t="s">
        <v>1652</v>
      </c>
      <c r="S528" s="331"/>
      <c r="T528" s="451">
        <f>'Punten per wedstrijd'!D639</f>
        <v>0</v>
      </c>
      <c r="U528" s="331" t="s">
        <v>734</v>
      </c>
      <c r="V528" s="277" t="s">
        <v>13</v>
      </c>
      <c r="W528" s="63"/>
      <c r="X528" s="451">
        <f>'Punten per wedstrijd'!D35</f>
        <v>5406.3000000000156</v>
      </c>
      <c r="Y528" s="331" t="s">
        <v>734</v>
      </c>
      <c r="Z528" s="63" t="s">
        <v>3379</v>
      </c>
      <c r="AA528" s="63"/>
      <c r="AB528" s="451">
        <f>'Punten per wedstrijd'!D222</f>
        <v>752.799999999997</v>
      </c>
      <c r="AC528" s="331" t="s">
        <v>734</v>
      </c>
      <c r="AD528" s="63" t="s">
        <v>154</v>
      </c>
      <c r="AE528" s="63"/>
      <c r="AF528" s="451">
        <f>'Punten per wedstrijd'!D486</f>
        <v>563.8000000000003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735</v>
      </c>
      <c r="B529" s="63" t="s">
        <v>733</v>
      </c>
      <c r="C529" s="63"/>
      <c r="D529" s="451">
        <f>'Punten per wedstrijd'!D764</f>
        <v>5779.8500000000058</v>
      </c>
      <c r="E529" s="331" t="s">
        <v>735</v>
      </c>
      <c r="F529" s="63" t="s">
        <v>761</v>
      </c>
      <c r="G529" s="63"/>
      <c r="H529" s="451">
        <f>'Punten per wedstrijd'!D162</f>
        <v>6623.1999999999862</v>
      </c>
      <c r="I529" s="331" t="s">
        <v>735</v>
      </c>
      <c r="J529" s="219" t="s">
        <v>1646</v>
      </c>
      <c r="K529" s="63"/>
      <c r="L529" s="451">
        <f>'Punten per wedstrijd'!D322</f>
        <v>1638.7999999999729</v>
      </c>
      <c r="M529" s="331" t="s">
        <v>735</v>
      </c>
      <c r="N529" s="63" t="s">
        <v>9</v>
      </c>
      <c r="O529" s="63"/>
      <c r="P529" s="451">
        <f>'Punten per wedstrijd'!D545</f>
        <v>316.09999999999951</v>
      </c>
      <c r="Q529" s="331" t="s">
        <v>735</v>
      </c>
      <c r="R529" s="63" t="s">
        <v>787</v>
      </c>
      <c r="S529" s="331"/>
      <c r="T529" s="451">
        <f>'Punten per wedstrijd'!D642</f>
        <v>0</v>
      </c>
      <c r="U529" s="331" t="s">
        <v>735</v>
      </c>
      <c r="V529" s="63" t="s">
        <v>782</v>
      </c>
      <c r="W529" s="63"/>
      <c r="X529" s="451">
        <f>'Punten per wedstrijd'!D34</f>
        <v>5399.3999999999669</v>
      </c>
      <c r="Y529" s="331" t="s">
        <v>735</v>
      </c>
      <c r="Z529" s="277" t="s">
        <v>2002</v>
      </c>
      <c r="AA529" s="63"/>
      <c r="AB529" s="451">
        <f>'Punten per wedstrijd'!D227</f>
        <v>734.30000000000121</v>
      </c>
      <c r="AC529" s="331" t="s">
        <v>735</v>
      </c>
      <c r="AD529" s="63" t="s">
        <v>162</v>
      </c>
      <c r="AE529" s="63"/>
      <c r="AF529" s="451">
        <f>'Punten per wedstrijd'!D458</f>
        <v>558.69999999999948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736</v>
      </c>
      <c r="B530" s="277" t="s">
        <v>2020</v>
      </c>
      <c r="C530" s="63"/>
      <c r="D530" s="451">
        <f>'Punten per wedstrijd'!D750</f>
        <v>5730.8000000000011</v>
      </c>
      <c r="E530" s="331" t="s">
        <v>736</v>
      </c>
      <c r="F530" s="63" t="s">
        <v>752</v>
      </c>
      <c r="G530" s="63"/>
      <c r="H530" s="451">
        <f>'Punten per wedstrijd'!D206</f>
        <v>6557.9999999999982</v>
      </c>
      <c r="I530" s="331" t="s">
        <v>736</v>
      </c>
      <c r="J530" s="277" t="s">
        <v>4490</v>
      </c>
      <c r="K530" s="63"/>
      <c r="L530" s="451">
        <f>'Punten per wedstrijd'!D361</f>
        <v>1636.3999999999924</v>
      </c>
      <c r="M530" s="331" t="s">
        <v>736</v>
      </c>
      <c r="N530" s="63" t="s">
        <v>3388</v>
      </c>
      <c r="O530" s="63"/>
      <c r="P530" s="451">
        <f>'Punten per wedstrijd'!D619</f>
        <v>307.09999999998087</v>
      </c>
      <c r="Q530" s="331" t="s">
        <v>736</v>
      </c>
      <c r="R530" s="277" t="s">
        <v>2002</v>
      </c>
      <c r="S530" s="331"/>
      <c r="T530" s="451">
        <f>'Punten per wedstrijd'!D643</f>
        <v>0</v>
      </c>
      <c r="U530" s="331" t="s">
        <v>736</v>
      </c>
      <c r="V530" s="219" t="s">
        <v>1658</v>
      </c>
      <c r="W530" s="63"/>
      <c r="X530" s="451">
        <f>'Punten per wedstrijd'!D100</f>
        <v>5353.3000000000175</v>
      </c>
      <c r="Y530" s="331" t="s">
        <v>736</v>
      </c>
      <c r="Z530" s="63" t="s">
        <v>3360</v>
      </c>
      <c r="AA530" s="63"/>
      <c r="AB530" s="451">
        <f>'Punten per wedstrijd'!D219</f>
        <v>733.80000000000166</v>
      </c>
      <c r="AC530" s="331" t="s">
        <v>736</v>
      </c>
      <c r="AD530" s="277" t="s">
        <v>2007</v>
      </c>
      <c r="AE530" s="63"/>
      <c r="AF530" s="451">
        <f>'Punten per wedstrijd'!D448</f>
        <v>546.50000000000057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738</v>
      </c>
      <c r="B531" s="277" t="s">
        <v>2023</v>
      </c>
      <c r="C531" s="63"/>
      <c r="D531" s="451">
        <f>'Punten per wedstrijd'!D784</f>
        <v>5694.2000000000007</v>
      </c>
      <c r="E531" s="331" t="s">
        <v>738</v>
      </c>
      <c r="F531" s="277" t="s">
        <v>1998</v>
      </c>
      <c r="G531" s="63"/>
      <c r="H531" s="451">
        <f>'Punten per wedstrijd'!D190</f>
        <v>6549.1999999999935</v>
      </c>
      <c r="I531" s="331" t="s">
        <v>738</v>
      </c>
      <c r="J531" s="63" t="s">
        <v>162</v>
      </c>
      <c r="K531" s="63"/>
      <c r="L531" s="451">
        <f>'Punten per wedstrijd'!D354</f>
        <v>1615.9000000000178</v>
      </c>
      <c r="M531" s="331" t="s">
        <v>738</v>
      </c>
      <c r="N531" s="277" t="s">
        <v>2153</v>
      </c>
      <c r="O531" s="63"/>
      <c r="P531" s="451">
        <f>'Punten per wedstrijd'!D602</f>
        <v>302.39999999999253</v>
      </c>
      <c r="Q531" s="331" t="s">
        <v>738</v>
      </c>
      <c r="R531" s="63" t="s">
        <v>3361</v>
      </c>
      <c r="S531" s="331"/>
      <c r="T531" s="451">
        <f>'Punten per wedstrijd'!D644</f>
        <v>0</v>
      </c>
      <c r="U531" s="331" t="s">
        <v>738</v>
      </c>
      <c r="V531" s="277" t="s">
        <v>11</v>
      </c>
      <c r="W531" s="63"/>
      <c r="X531" s="451">
        <f>'Punten per wedstrijd'!D27</f>
        <v>5346.0999999999949</v>
      </c>
      <c r="Y531" s="331" t="s">
        <v>738</v>
      </c>
      <c r="Z531" s="277" t="s">
        <v>3359</v>
      </c>
      <c r="AA531" s="63"/>
      <c r="AB531" s="451">
        <f>'Punten per wedstrijd'!D311</f>
        <v>723.4999999999975</v>
      </c>
      <c r="AC531" s="331" t="s">
        <v>738</v>
      </c>
      <c r="AD531" s="63" t="s">
        <v>3372</v>
      </c>
      <c r="AE531" s="63"/>
      <c r="AF531" s="451">
        <f>'Punten per wedstrijd'!D449</f>
        <v>545.99999999999932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744</v>
      </c>
      <c r="B532" s="277" t="s">
        <v>2026</v>
      </c>
      <c r="C532" s="63"/>
      <c r="D532" s="451">
        <f>'Punten per wedstrijd'!D825</f>
        <v>5667.1000000000058</v>
      </c>
      <c r="E532" s="331" t="s">
        <v>744</v>
      </c>
      <c r="F532" s="277" t="s">
        <v>25</v>
      </c>
      <c r="G532" s="63"/>
      <c r="H532" s="451">
        <f>'Punten per wedstrijd'!D167</f>
        <v>6527.299999999992</v>
      </c>
      <c r="I532" s="331" t="s">
        <v>744</v>
      </c>
      <c r="J532" s="63" t="s">
        <v>3365</v>
      </c>
      <c r="K532" s="63"/>
      <c r="L532" s="451">
        <f>'Punten per wedstrijd'!D359</f>
        <v>1613.8000000000238</v>
      </c>
      <c r="M532" s="331" t="s">
        <v>744</v>
      </c>
      <c r="N532" s="277" t="s">
        <v>17</v>
      </c>
      <c r="O532" s="63"/>
      <c r="P532" s="451">
        <f>'Punten per wedstrijd'!D560</f>
        <v>299.79999999999768</v>
      </c>
      <c r="Q532" s="331" t="s">
        <v>744</v>
      </c>
      <c r="R532" s="63" t="s">
        <v>153</v>
      </c>
      <c r="S532" s="331"/>
      <c r="T532" s="451">
        <f>'Punten per wedstrijd'!D645</f>
        <v>0</v>
      </c>
      <c r="U532" s="331" t="s">
        <v>744</v>
      </c>
      <c r="V532" s="277" t="s">
        <v>2019</v>
      </c>
      <c r="W532" s="63"/>
      <c r="X532" s="451">
        <f>'Punten per wedstrijd'!D13</f>
        <v>5332.2999999999829</v>
      </c>
      <c r="Y532" s="331" t="s">
        <v>744</v>
      </c>
      <c r="Z532" s="63" t="s">
        <v>3371</v>
      </c>
      <c r="AA532" s="63"/>
      <c r="AB532" s="451">
        <f>'Punten per wedstrijd'!D213</f>
        <v>722.20000000000255</v>
      </c>
      <c r="AC532" s="331" t="s">
        <v>744</v>
      </c>
      <c r="AD532" s="277" t="s">
        <v>2023</v>
      </c>
      <c r="AE532" s="63"/>
      <c r="AF532" s="451">
        <f>'Punten per wedstrijd'!D472</f>
        <v>544.29999999999927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746</v>
      </c>
      <c r="B533" s="277" t="s">
        <v>1998</v>
      </c>
      <c r="C533" s="63"/>
      <c r="D533" s="451">
        <f>'Punten per wedstrijd'!D814</f>
        <v>5642.7999999999865</v>
      </c>
      <c r="E533" s="331" t="s">
        <v>746</v>
      </c>
      <c r="F533" s="277" t="s">
        <v>4490</v>
      </c>
      <c r="G533" s="63"/>
      <c r="H533" s="451">
        <f>'Punten per wedstrijd'!D153</f>
        <v>6496.7999999999847</v>
      </c>
      <c r="I533" s="331" t="s">
        <v>746</v>
      </c>
      <c r="J533" s="63" t="s">
        <v>3391</v>
      </c>
      <c r="K533" s="63"/>
      <c r="L533" s="451">
        <f>'Punten per wedstrijd'!D356</f>
        <v>1605.1999999999864</v>
      </c>
      <c r="M533" s="331" t="s">
        <v>746</v>
      </c>
      <c r="N533" s="63" t="s">
        <v>3367</v>
      </c>
      <c r="O533" s="63"/>
      <c r="P533" s="451">
        <f>'Punten per wedstrijd'!D579</f>
        <v>297.2999999999991</v>
      </c>
      <c r="Q533" s="331" t="s">
        <v>746</v>
      </c>
      <c r="R533" s="277" t="s">
        <v>2020</v>
      </c>
      <c r="S533" s="331"/>
      <c r="T533" s="451">
        <f>'Punten per wedstrijd'!D646</f>
        <v>0</v>
      </c>
      <c r="U533" s="331" t="s">
        <v>746</v>
      </c>
      <c r="V533" s="219" t="s">
        <v>1661</v>
      </c>
      <c r="W533" s="63"/>
      <c r="X533" s="451">
        <f>'Punten per wedstrijd'!D96</f>
        <v>5332.1000000000049</v>
      </c>
      <c r="Y533" s="331" t="s">
        <v>746</v>
      </c>
      <c r="Z533" s="277" t="s">
        <v>2004</v>
      </c>
      <c r="AA533" s="63"/>
      <c r="AB533" s="451">
        <f>'Punten per wedstrijd'!D312</f>
        <v>720.30000000000518</v>
      </c>
      <c r="AC533" s="331" t="s">
        <v>746</v>
      </c>
      <c r="AD533" s="219" t="s">
        <v>1659</v>
      </c>
      <c r="AE533" s="63"/>
      <c r="AF533" s="451">
        <f>'Punten per wedstrijd'!D491</f>
        <v>541.89999999999884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749</v>
      </c>
      <c r="B534" s="277" t="s">
        <v>2019</v>
      </c>
      <c r="C534" s="63"/>
      <c r="D534" s="451">
        <f>'Punten per wedstrijd'!D741</f>
        <v>5640.8000000000029</v>
      </c>
      <c r="E534" s="331" t="s">
        <v>749</v>
      </c>
      <c r="F534" s="277" t="s">
        <v>2022</v>
      </c>
      <c r="G534" s="63"/>
      <c r="H534" s="451">
        <f>'Punten per wedstrijd'!D158</f>
        <v>6402.9999999999955</v>
      </c>
      <c r="I534" s="331" t="s">
        <v>749</v>
      </c>
      <c r="J534" s="63" t="s">
        <v>799</v>
      </c>
      <c r="K534" s="63"/>
      <c r="L534" s="451">
        <f>'Punten per wedstrijd'!D360</f>
        <v>1592.8000000000129</v>
      </c>
      <c r="M534" s="331" t="s">
        <v>749</v>
      </c>
      <c r="N534" s="63" t="s">
        <v>782</v>
      </c>
      <c r="O534" s="63"/>
      <c r="P534" s="451">
        <f>'Punten per wedstrijd'!D554</f>
        <v>294.09999999999491</v>
      </c>
      <c r="Q534" s="331" t="s">
        <v>749</v>
      </c>
      <c r="R534" s="63" t="s">
        <v>3364</v>
      </c>
      <c r="S534" s="331"/>
      <c r="T534" s="451">
        <f>'Punten per wedstrijd'!D647</f>
        <v>0</v>
      </c>
      <c r="U534" s="331" t="s">
        <v>749</v>
      </c>
      <c r="V534" s="63" t="s">
        <v>789</v>
      </c>
      <c r="W534" s="63"/>
      <c r="X534" s="451">
        <f>'Punten per wedstrijd'!D89</f>
        <v>5331.7999999999956</v>
      </c>
      <c r="Y534" s="331" t="s">
        <v>749</v>
      </c>
      <c r="Z534" s="277" t="s">
        <v>2153</v>
      </c>
      <c r="AA534" s="63"/>
      <c r="AB534" s="451">
        <f>'Punten per wedstrijd'!D290</f>
        <v>719.29999999999814</v>
      </c>
      <c r="AC534" s="331" t="s">
        <v>749</v>
      </c>
      <c r="AD534" s="277" t="s">
        <v>2014</v>
      </c>
      <c r="AE534" s="63"/>
      <c r="AF534" s="451">
        <f>'Punten per wedstrijd'!D442</f>
        <v>539.5999999999998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750</v>
      </c>
      <c r="B535" s="277" t="s">
        <v>2006</v>
      </c>
      <c r="C535" s="63"/>
      <c r="D535" s="451">
        <f>'Punten per wedstrijd'!D734</f>
        <v>5638.2000000000098</v>
      </c>
      <c r="E535" s="331" t="s">
        <v>750</v>
      </c>
      <c r="F535" s="219" t="s">
        <v>1653</v>
      </c>
      <c r="G535" s="63"/>
      <c r="H535" s="451">
        <f>'Punten per wedstrijd'!D168</f>
        <v>6390.8000000000065</v>
      </c>
      <c r="I535" s="331" t="s">
        <v>750</v>
      </c>
      <c r="J535" s="277" t="s">
        <v>2002</v>
      </c>
      <c r="K535" s="63"/>
      <c r="L535" s="451">
        <f>'Punten per wedstrijd'!D331</f>
        <v>1585.500000000002</v>
      </c>
      <c r="M535" s="331" t="s">
        <v>750</v>
      </c>
      <c r="N535" s="63" t="s">
        <v>778</v>
      </c>
      <c r="O535" s="63"/>
      <c r="P535" s="451">
        <f>'Punten per wedstrijd'!D597</f>
        <v>293.79999999999558</v>
      </c>
      <c r="Q535" s="331" t="s">
        <v>750</v>
      </c>
      <c r="R535" s="63" t="s">
        <v>3378</v>
      </c>
      <c r="S535" s="331"/>
      <c r="T535" s="451">
        <f>'Punten per wedstrijd'!D648</f>
        <v>0</v>
      </c>
      <c r="U535" s="331" t="s">
        <v>750</v>
      </c>
      <c r="V535" s="277" t="s">
        <v>3358</v>
      </c>
      <c r="W535" s="63"/>
      <c r="X535" s="451">
        <f>'Punten per wedstrijd'!D53</f>
        <v>5308.5000000000118</v>
      </c>
      <c r="Y535" s="331" t="s">
        <v>750</v>
      </c>
      <c r="Z535" s="63" t="s">
        <v>3365</v>
      </c>
      <c r="AA535" s="63"/>
      <c r="AB535" s="451">
        <f>'Punten per wedstrijd'!D255</f>
        <v>712.60000000000753</v>
      </c>
      <c r="AC535" s="331" t="s">
        <v>750</v>
      </c>
      <c r="AD535" s="277" t="s">
        <v>3359</v>
      </c>
      <c r="AE535" s="63"/>
      <c r="AF535" s="451">
        <f>'Punten per wedstrijd'!D519</f>
        <v>530.49999999999943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753</v>
      </c>
      <c r="B536" s="63" t="s">
        <v>737</v>
      </c>
      <c r="C536" s="63"/>
      <c r="D536" s="451">
        <f>'Punten per wedstrijd'!D802</f>
        <v>5533.4499999999971</v>
      </c>
      <c r="E536" s="331" t="s">
        <v>753</v>
      </c>
      <c r="F536" s="63" t="s">
        <v>3391</v>
      </c>
      <c r="G536" s="63"/>
      <c r="H536" s="451">
        <f>'Punten per wedstrijd'!D148</f>
        <v>6379.9499999999871</v>
      </c>
      <c r="I536" s="331" t="s">
        <v>753</v>
      </c>
      <c r="J536" s="63" t="s">
        <v>180</v>
      </c>
      <c r="K536" s="63"/>
      <c r="L536" s="451">
        <f>'Punten per wedstrijd'!D410</f>
        <v>1572.8999999999937</v>
      </c>
      <c r="M536" s="331" t="s">
        <v>753</v>
      </c>
      <c r="N536" s="277" t="s">
        <v>11</v>
      </c>
      <c r="O536" s="63"/>
      <c r="P536" s="451">
        <f>'Punten per wedstrijd'!D547</f>
        <v>292.40000000000327</v>
      </c>
      <c r="Q536" s="331" t="s">
        <v>753</v>
      </c>
      <c r="R536" s="63" t="s">
        <v>9</v>
      </c>
      <c r="S536" s="331"/>
      <c r="T536" s="451">
        <f>'Punten per wedstrijd'!D649</f>
        <v>0</v>
      </c>
      <c r="U536" s="331" t="s">
        <v>753</v>
      </c>
      <c r="V536" s="63" t="s">
        <v>180</v>
      </c>
      <c r="W536" s="63"/>
      <c r="X536" s="451">
        <f>'Punten per wedstrijd'!D98</f>
        <v>5238.4000000000033</v>
      </c>
      <c r="Y536" s="331" t="s">
        <v>753</v>
      </c>
      <c r="Z536" s="63" t="s">
        <v>3391</v>
      </c>
      <c r="AA536" s="63"/>
      <c r="AB536" s="451">
        <f>'Punten per wedstrijd'!D252</f>
        <v>712.09999999999775</v>
      </c>
      <c r="AC536" s="331" t="s">
        <v>753</v>
      </c>
      <c r="AD536" s="63" t="s">
        <v>763</v>
      </c>
      <c r="AE536" s="63"/>
      <c r="AF536" s="451">
        <f>'Punten per wedstrijd'!D488</f>
        <v>530.20000000000005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755</v>
      </c>
      <c r="B537" s="277" t="s">
        <v>2014</v>
      </c>
      <c r="C537" s="63"/>
      <c r="D537" s="451">
        <f>'Punten per wedstrijd'!D754</f>
        <v>5523.5000000000073</v>
      </c>
      <c r="E537" s="331" t="s">
        <v>755</v>
      </c>
      <c r="F537" s="63" t="s">
        <v>747</v>
      </c>
      <c r="G537" s="63"/>
      <c r="H537" s="451">
        <f>'Punten per wedstrijd'!D184</f>
        <v>6343.6000000000058</v>
      </c>
      <c r="I537" s="331" t="s">
        <v>755</v>
      </c>
      <c r="J537" s="63" t="s">
        <v>778</v>
      </c>
      <c r="K537" s="63"/>
      <c r="L537" s="451">
        <f>'Punten per wedstrijd'!D389</f>
        <v>1565.999999999992</v>
      </c>
      <c r="M537" s="331" t="s">
        <v>755</v>
      </c>
      <c r="N537" s="219" t="s">
        <v>1656</v>
      </c>
      <c r="O537" s="63"/>
      <c r="P537" s="451">
        <f>'Punten per wedstrijd'!D527</f>
        <v>285.89999999999628</v>
      </c>
      <c r="Q537" s="331" t="s">
        <v>755</v>
      </c>
      <c r="R537" s="277" t="s">
        <v>2014</v>
      </c>
      <c r="S537" s="331"/>
      <c r="T537" s="451">
        <f>'Punten per wedstrijd'!D650</f>
        <v>0</v>
      </c>
      <c r="U537" s="331" t="s">
        <v>755</v>
      </c>
      <c r="V537" s="63" t="s">
        <v>3360</v>
      </c>
      <c r="W537" s="63"/>
      <c r="X537" s="451">
        <f>'Punten per wedstrijd'!D11</f>
        <v>5231.7999999999884</v>
      </c>
      <c r="Y537" s="331" t="s">
        <v>755</v>
      </c>
      <c r="Z537" s="277" t="s">
        <v>4490</v>
      </c>
      <c r="AA537" s="63"/>
      <c r="AB537" s="451">
        <f>'Punten per wedstrijd'!D257</f>
        <v>710.49999999999443</v>
      </c>
      <c r="AC537" s="331" t="s">
        <v>755</v>
      </c>
      <c r="AD537" s="63" t="s">
        <v>3379</v>
      </c>
      <c r="AE537" s="63"/>
      <c r="AF537" s="451">
        <f>'Punten per wedstrijd'!D430</f>
        <v>528.50000000000034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760</v>
      </c>
      <c r="B538" s="63" t="s">
        <v>747</v>
      </c>
      <c r="C538" s="63"/>
      <c r="D538" s="451">
        <f>'Punten per wedstrijd'!D808</f>
        <v>5521.6500000000051</v>
      </c>
      <c r="E538" s="331" t="s">
        <v>760</v>
      </c>
      <c r="F538" s="277" t="s">
        <v>2153</v>
      </c>
      <c r="G538" s="63"/>
      <c r="H538" s="451">
        <f>'Punten per wedstrijd'!D186</f>
        <v>6293.5999999999876</v>
      </c>
      <c r="I538" s="331" t="s">
        <v>760</v>
      </c>
      <c r="J538" s="219" t="s">
        <v>1654</v>
      </c>
      <c r="K538" s="63"/>
      <c r="L538" s="451">
        <f>'Punten per wedstrijd'!D342</f>
        <v>1563.7000000000176</v>
      </c>
      <c r="M538" s="331" t="s">
        <v>760</v>
      </c>
      <c r="N538" s="63" t="s">
        <v>752</v>
      </c>
      <c r="O538" s="63"/>
      <c r="P538" s="451">
        <f>'Punten per wedstrijd'!D622</f>
        <v>284.8999999999977</v>
      </c>
      <c r="Q538" s="331" t="s">
        <v>760</v>
      </c>
      <c r="R538" s="63" t="s">
        <v>3362</v>
      </c>
      <c r="S538" s="331"/>
      <c r="T538" s="451">
        <f>'Punten per wedstrijd'!D652</f>
        <v>0</v>
      </c>
      <c r="U538" s="331" t="s">
        <v>760</v>
      </c>
      <c r="V538" s="277" t="s">
        <v>2026</v>
      </c>
      <c r="W538" s="63"/>
      <c r="X538" s="451">
        <f>'Punten per wedstrijd'!D97</f>
        <v>5136.9000000000078</v>
      </c>
      <c r="Y538" s="331" t="s">
        <v>760</v>
      </c>
      <c r="Z538" s="63" t="s">
        <v>3370</v>
      </c>
      <c r="AA538" s="63"/>
      <c r="AB538" s="451">
        <f>'Punten per wedstrijd'!D291</f>
        <v>708.4999999999967</v>
      </c>
      <c r="AC538" s="331" t="s">
        <v>760</v>
      </c>
      <c r="AD538" s="63" t="s">
        <v>3370</v>
      </c>
      <c r="AE538" s="63"/>
      <c r="AF538" s="451">
        <f>'Punten per wedstrijd'!D499</f>
        <v>528.40000000000055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764</v>
      </c>
      <c r="B539" s="63" t="s">
        <v>3367</v>
      </c>
      <c r="C539" s="63"/>
      <c r="D539" s="451">
        <f>'Punten per wedstrijd'!D787</f>
        <v>5497.2499999999964</v>
      </c>
      <c r="E539" s="331" t="s">
        <v>764</v>
      </c>
      <c r="F539" s="219" t="s">
        <v>1643</v>
      </c>
      <c r="G539" s="63"/>
      <c r="H539" s="451">
        <f>'Punten per wedstrijd'!D161</f>
        <v>6273.7499999999982</v>
      </c>
      <c r="I539" s="331" t="s">
        <v>764</v>
      </c>
      <c r="J539" s="219" t="s">
        <v>1655</v>
      </c>
      <c r="K539" s="63"/>
      <c r="L539" s="451">
        <f>'Punten per wedstrijd'!D377</f>
        <v>1538.1999999999978</v>
      </c>
      <c r="M539" s="331" t="s">
        <v>764</v>
      </c>
      <c r="N539" s="63" t="s">
        <v>162</v>
      </c>
      <c r="O539" s="63"/>
      <c r="P539" s="451">
        <f>'Punten per wedstrijd'!D562</f>
        <v>283.4000000000155</v>
      </c>
      <c r="Q539" s="331" t="s">
        <v>764</v>
      </c>
      <c r="R539" s="277" t="s">
        <v>2021</v>
      </c>
      <c r="S539" s="331"/>
      <c r="T539" s="451">
        <f>'Punten per wedstrijd'!D653</f>
        <v>0</v>
      </c>
      <c r="U539" s="331" t="s">
        <v>764</v>
      </c>
      <c r="V539" s="277" t="s">
        <v>3359</v>
      </c>
      <c r="W539" s="63"/>
      <c r="X539" s="451">
        <f>'Punten per wedstrijd'!D103</f>
        <v>5133.9499999999789</v>
      </c>
      <c r="Y539" s="331" t="s">
        <v>764</v>
      </c>
      <c r="Z539" s="63" t="s">
        <v>3373</v>
      </c>
      <c r="AA539" s="63"/>
      <c r="AB539" s="451">
        <f>'Punten per wedstrijd'!D293</f>
        <v>708.10000000000036</v>
      </c>
      <c r="AC539" s="331" t="s">
        <v>764</v>
      </c>
      <c r="AD539" s="63" t="s">
        <v>777</v>
      </c>
      <c r="AE539" s="63"/>
      <c r="AF539" s="451">
        <f>'Punten per wedstrijd'!D485</f>
        <v>525.09999999999968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765</v>
      </c>
      <c r="B540" s="63" t="s">
        <v>3375</v>
      </c>
      <c r="C540" s="63"/>
      <c r="D540" s="451">
        <f>'Punten per wedstrijd'!D799</f>
        <v>5486.3500000000076</v>
      </c>
      <c r="E540" s="331" t="s">
        <v>765</v>
      </c>
      <c r="F540" s="63" t="s">
        <v>3390</v>
      </c>
      <c r="G540" s="63"/>
      <c r="H540" s="451">
        <f>'Punten per wedstrijd'!D180</f>
        <v>6271.5000000000027</v>
      </c>
      <c r="I540" s="331" t="s">
        <v>765</v>
      </c>
      <c r="J540" s="63" t="s">
        <v>770</v>
      </c>
      <c r="K540" s="63"/>
      <c r="L540" s="451">
        <f>'Punten per wedstrijd'!D328</f>
        <v>1526.1000000000092</v>
      </c>
      <c r="M540" s="331" t="s">
        <v>765</v>
      </c>
      <c r="N540" s="63" t="s">
        <v>3378</v>
      </c>
      <c r="O540" s="63"/>
      <c r="P540" s="451">
        <f>'Punten per wedstrijd'!D544</f>
        <v>278.00000000000205</v>
      </c>
      <c r="Q540" s="331" t="s">
        <v>765</v>
      </c>
      <c r="R540" s="219" t="s">
        <v>1654</v>
      </c>
      <c r="S540" s="331"/>
      <c r="T540" s="451">
        <f>'Punten per wedstrijd'!D654</f>
        <v>0</v>
      </c>
      <c r="U540" s="331" t="s">
        <v>765</v>
      </c>
      <c r="V540" s="277" t="s">
        <v>2020</v>
      </c>
      <c r="W540" s="63"/>
      <c r="X540" s="451">
        <f>'Punten per wedstrijd'!D22</f>
        <v>5098.899999999996</v>
      </c>
      <c r="Y540" s="331" t="s">
        <v>765</v>
      </c>
      <c r="Z540" s="63" t="s">
        <v>748</v>
      </c>
      <c r="AA540" s="63"/>
      <c r="AB540" s="451">
        <f>'Punten per wedstrijd'!D287</f>
        <v>702.1999999999997</v>
      </c>
      <c r="AC540" s="331" t="s">
        <v>765</v>
      </c>
      <c r="AD540" s="63" t="s">
        <v>3387</v>
      </c>
      <c r="AE540" s="63"/>
      <c r="AF540" s="451">
        <f>'Punten per wedstrijd'!D454</f>
        <v>510.79999999999956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766</v>
      </c>
      <c r="B541" s="28" t="s">
        <v>142</v>
      </c>
      <c r="C541" s="63"/>
      <c r="D541" s="451">
        <f>'Punten per wedstrijd'!D801</f>
        <v>5474.7999999999938</v>
      </c>
      <c r="E541" s="331" t="s">
        <v>766</v>
      </c>
      <c r="F541" s="63" t="s">
        <v>3373</v>
      </c>
      <c r="G541" s="63"/>
      <c r="H541" s="451">
        <f>'Punten per wedstrijd'!D189</f>
        <v>6203.1000000000131</v>
      </c>
      <c r="I541" s="331" t="s">
        <v>766</v>
      </c>
      <c r="J541" s="277" t="s">
        <v>2048</v>
      </c>
      <c r="K541" s="63"/>
      <c r="L541" s="451">
        <f>'Punten per wedstrijd'!D393</f>
        <v>1507.900000000006</v>
      </c>
      <c r="M541" s="331" t="s">
        <v>766</v>
      </c>
      <c r="N541" s="277" t="s">
        <v>2049</v>
      </c>
      <c r="O541" s="63"/>
      <c r="P541" s="451">
        <f>'Punten per wedstrijd'!D537</f>
        <v>277.19999999999845</v>
      </c>
      <c r="Q541" s="331" t="s">
        <v>766</v>
      </c>
      <c r="R541" s="63" t="s">
        <v>727</v>
      </c>
      <c r="S541" s="331"/>
      <c r="T541" s="451">
        <f>'Punten per wedstrijd'!D655</f>
        <v>0</v>
      </c>
      <c r="U541" s="331" t="s">
        <v>766</v>
      </c>
      <c r="V541" s="277" t="s">
        <v>2023</v>
      </c>
      <c r="W541" s="63"/>
      <c r="X541" s="451">
        <f>'Punten per wedstrijd'!D56</f>
        <v>5084.5999999999767</v>
      </c>
      <c r="Y541" s="331" t="s">
        <v>766</v>
      </c>
      <c r="Z541" s="63" t="s">
        <v>754</v>
      </c>
      <c r="AA541" s="63"/>
      <c r="AB541" s="451">
        <f>'Punten per wedstrijd'!D299</f>
        <v>700.39999999999623</v>
      </c>
      <c r="AC541" s="331" t="s">
        <v>766</v>
      </c>
      <c r="AD541" s="63" t="s">
        <v>747</v>
      </c>
      <c r="AE541" s="63"/>
      <c r="AF541" s="451">
        <f>'Punten per wedstrijd'!D496</f>
        <v>510.49999999999994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772</v>
      </c>
      <c r="B542" s="277" t="s">
        <v>3358</v>
      </c>
      <c r="C542" s="63"/>
      <c r="D542" s="451">
        <f>'Punten per wedstrijd'!D781</f>
        <v>5435.1</v>
      </c>
      <c r="E542" s="331" t="s">
        <v>772</v>
      </c>
      <c r="F542" s="63" t="s">
        <v>180</v>
      </c>
      <c r="G542" s="63"/>
      <c r="H542" s="451">
        <f>'Punten per wedstrijd'!D202</f>
        <v>6184.5999999999885</v>
      </c>
      <c r="I542" s="331" t="s">
        <v>772</v>
      </c>
      <c r="J542" s="63" t="s">
        <v>737</v>
      </c>
      <c r="K542" s="63"/>
      <c r="L542" s="451">
        <f>'Punten per wedstrijd'!D386</f>
        <v>1498.0999999999951</v>
      </c>
      <c r="M542" s="331" t="s">
        <v>772</v>
      </c>
      <c r="N542" s="63" t="s">
        <v>3375</v>
      </c>
      <c r="O542" s="63"/>
      <c r="P542" s="451">
        <f>'Punten per wedstrijd'!D591</f>
        <v>275.39999999999668</v>
      </c>
      <c r="Q542" s="331" t="s">
        <v>772</v>
      </c>
      <c r="R542" s="277" t="s">
        <v>2007</v>
      </c>
      <c r="S542" s="331"/>
      <c r="T542" s="451">
        <f>'Punten per wedstrijd'!D656</f>
        <v>0</v>
      </c>
      <c r="U542" s="331" t="s">
        <v>772</v>
      </c>
      <c r="V542" s="63" t="s">
        <v>3372</v>
      </c>
      <c r="W542" s="63"/>
      <c r="X542" s="451">
        <f>'Punten per wedstrijd'!D33</f>
        <v>5069.0500000000138</v>
      </c>
      <c r="Y542" s="331" t="s">
        <v>772</v>
      </c>
      <c r="Z542" s="277" t="s">
        <v>2046</v>
      </c>
      <c r="AA542" s="63"/>
      <c r="AB542" s="451">
        <f>'Punten per wedstrijd'!D286</f>
        <v>692.10000000000412</v>
      </c>
      <c r="AC542" s="331" t="s">
        <v>772</v>
      </c>
      <c r="AD542" s="63" t="s">
        <v>3371</v>
      </c>
      <c r="AE542" s="63"/>
      <c r="AF542" s="451">
        <f>'Punten per wedstrijd'!D421</f>
        <v>510.49999999999989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780</v>
      </c>
      <c r="B543" s="63" t="s">
        <v>3370</v>
      </c>
      <c r="C543" s="63"/>
      <c r="D543" s="451">
        <f>'Punten per wedstrijd'!D811</f>
        <v>5429.6999999999989</v>
      </c>
      <c r="E543" s="331" t="s">
        <v>780</v>
      </c>
      <c r="F543" s="219" t="s">
        <v>1652</v>
      </c>
      <c r="G543" s="63"/>
      <c r="H543" s="451">
        <f>'Punten per wedstrijd'!D119</f>
        <v>6172.2000000000462</v>
      </c>
      <c r="I543" s="331" t="s">
        <v>780</v>
      </c>
      <c r="J543" s="63" t="s">
        <v>781</v>
      </c>
      <c r="K543" s="63"/>
      <c r="L543" s="451">
        <f>'Punten per wedstrijd'!D404</f>
        <v>1493.3999999999994</v>
      </c>
      <c r="M543" s="331" t="s">
        <v>780</v>
      </c>
      <c r="N543" s="63" t="s">
        <v>3368</v>
      </c>
      <c r="O543" s="63"/>
      <c r="P543" s="451">
        <f>'Punten per wedstrijd'!D575</f>
        <v>275.39999999999407</v>
      </c>
      <c r="Q543" s="331" t="s">
        <v>780</v>
      </c>
      <c r="R543" s="277" t="s">
        <v>13</v>
      </c>
      <c r="S543" s="331"/>
      <c r="T543" s="451">
        <f>'Punten per wedstrijd'!D659</f>
        <v>0</v>
      </c>
      <c r="U543" s="331" t="s">
        <v>780</v>
      </c>
      <c r="V543" s="63" t="s">
        <v>3387</v>
      </c>
      <c r="W543" s="63"/>
      <c r="X543" s="451">
        <f>'Punten per wedstrijd'!D38</f>
        <v>5066.6000000000131</v>
      </c>
      <c r="Y543" s="331" t="s">
        <v>780</v>
      </c>
      <c r="Z543" s="219" t="s">
        <v>1653</v>
      </c>
      <c r="AA543" s="63"/>
      <c r="AB543" s="451">
        <f>'Punten per wedstrijd'!D272</f>
        <v>691.60000000000105</v>
      </c>
      <c r="AC543" s="331" t="s">
        <v>780</v>
      </c>
      <c r="AD543" s="63" t="s">
        <v>141</v>
      </c>
      <c r="AE543" s="63"/>
      <c r="AF543" s="451">
        <f>'Punten per wedstrijd'!D468</f>
        <v>505.7000000000005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784</v>
      </c>
      <c r="B544" s="277" t="s">
        <v>15</v>
      </c>
      <c r="C544" s="63"/>
      <c r="D544" s="451">
        <f>'Punten per wedstrijd'!D765</f>
        <v>5429.6999999999916</v>
      </c>
      <c r="E544" s="331" t="s">
        <v>784</v>
      </c>
      <c r="F544" s="277" t="s">
        <v>2007</v>
      </c>
      <c r="G544" s="63"/>
      <c r="H544" s="451">
        <f>'Punten per wedstrijd'!D136</f>
        <v>6138.5500000000129</v>
      </c>
      <c r="I544" s="331" t="s">
        <v>784</v>
      </c>
      <c r="J544" s="63" t="s">
        <v>3372</v>
      </c>
      <c r="K544" s="63"/>
      <c r="L544" s="451">
        <f>'Punten per wedstrijd'!D345</f>
        <v>1472.2000000000153</v>
      </c>
      <c r="M544" s="331" t="s">
        <v>784</v>
      </c>
      <c r="N544" s="63" t="s">
        <v>787</v>
      </c>
      <c r="O544" s="63"/>
      <c r="P544" s="451">
        <f>'Punten per wedstrijd'!D538</f>
        <v>274.10000000000707</v>
      </c>
      <c r="Q544" s="331" t="s">
        <v>784</v>
      </c>
      <c r="R544" s="63" t="s">
        <v>733</v>
      </c>
      <c r="S544" s="331"/>
      <c r="T544" s="451">
        <f>'Punten per wedstrijd'!D660</f>
        <v>0</v>
      </c>
      <c r="U544" s="331" t="s">
        <v>784</v>
      </c>
      <c r="V544" s="63" t="s">
        <v>745</v>
      </c>
      <c r="W544" s="63"/>
      <c r="X544" s="451">
        <f>'Punten per wedstrijd'!D67</f>
        <v>5062.0000000000155</v>
      </c>
      <c r="Y544" s="331" t="s">
        <v>784</v>
      </c>
      <c r="Z544" s="277" t="s">
        <v>2023</v>
      </c>
      <c r="AA544" s="63"/>
      <c r="AB544" s="451">
        <f>'Punten per wedstrijd'!D264</f>
        <v>688.70000000000084</v>
      </c>
      <c r="AC544" s="331" t="s">
        <v>784</v>
      </c>
      <c r="AD544" s="63" t="s">
        <v>3378</v>
      </c>
      <c r="AE544" s="63"/>
      <c r="AF544" s="451">
        <f>'Punten per wedstrijd'!D440</f>
        <v>504.99999999999937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785</v>
      </c>
      <c r="B545" s="63" t="s">
        <v>3365</v>
      </c>
      <c r="C545" s="63"/>
      <c r="D545" s="451">
        <f>'Punten per wedstrijd'!D775</f>
        <v>5428.7000000000044</v>
      </c>
      <c r="E545" s="331" t="s">
        <v>785</v>
      </c>
      <c r="F545" s="277" t="s">
        <v>2021</v>
      </c>
      <c r="G545" s="63"/>
      <c r="H545" s="451">
        <f>'Punten per wedstrijd'!D133</f>
        <v>6107.5999999999876</v>
      </c>
      <c r="I545" s="331" t="s">
        <v>785</v>
      </c>
      <c r="J545" s="63" t="s">
        <v>153</v>
      </c>
      <c r="K545" s="63"/>
      <c r="L545" s="451">
        <f>'Punten per wedstrijd'!D333</f>
        <v>1448.3999999999974</v>
      </c>
      <c r="M545" s="331" t="s">
        <v>785</v>
      </c>
      <c r="N545" s="277" t="s">
        <v>2006</v>
      </c>
      <c r="O545" s="63"/>
      <c r="P545" s="451">
        <f>'Punten per wedstrijd'!D526</f>
        <v>270.59999999998712</v>
      </c>
      <c r="Q545" s="331" t="s">
        <v>785</v>
      </c>
      <c r="R545" s="277" t="s">
        <v>15</v>
      </c>
      <c r="S545" s="331"/>
      <c r="T545" s="451">
        <f>'Punten per wedstrijd'!D661</f>
        <v>0</v>
      </c>
      <c r="U545" s="331" t="s">
        <v>785</v>
      </c>
      <c r="V545" s="219" t="s">
        <v>1654</v>
      </c>
      <c r="W545" s="63"/>
      <c r="X545" s="451">
        <f>'Punten per wedstrijd'!D30</f>
        <v>5045.899999999976</v>
      </c>
      <c r="Y545" s="331" t="s">
        <v>785</v>
      </c>
      <c r="Z545" s="277" t="s">
        <v>2022</v>
      </c>
      <c r="AA545" s="63"/>
      <c r="AB545" s="451">
        <f>'Punten per wedstrijd'!D262</f>
        <v>686.30000000000337</v>
      </c>
      <c r="AC545" s="331" t="s">
        <v>785</v>
      </c>
      <c r="AD545" s="277" t="s">
        <v>2046</v>
      </c>
      <c r="AE545" s="63"/>
      <c r="AF545" s="451">
        <f>'Punten per wedstrijd'!D494</f>
        <v>504.9000000000006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786</v>
      </c>
      <c r="B546" s="63" t="s">
        <v>180</v>
      </c>
      <c r="C546" s="63"/>
      <c r="D546" s="451">
        <f>'Punten per wedstrijd'!D826</f>
        <v>5404.2499999999945</v>
      </c>
      <c r="E546" s="331" t="s">
        <v>786</v>
      </c>
      <c r="F546" s="277" t="s">
        <v>2019</v>
      </c>
      <c r="G546" s="63"/>
      <c r="H546" s="451">
        <f>'Punten per wedstrijd'!D117</f>
        <v>6098.0999999999913</v>
      </c>
      <c r="I546" s="331" t="s">
        <v>786</v>
      </c>
      <c r="J546" s="277" t="s">
        <v>3358</v>
      </c>
      <c r="K546" s="63"/>
      <c r="L546" s="451">
        <f>'Punten per wedstrijd'!D365</f>
        <v>1444.5000000000146</v>
      </c>
      <c r="M546" s="331" t="s">
        <v>786</v>
      </c>
      <c r="N546" s="63" t="s">
        <v>3379</v>
      </c>
      <c r="O546" s="63"/>
      <c r="P546" s="451">
        <f>'Punten per wedstrijd'!D534</f>
        <v>269.89999999999986</v>
      </c>
      <c r="Q546" s="331" t="s">
        <v>786</v>
      </c>
      <c r="R546" s="63" t="s">
        <v>3387</v>
      </c>
      <c r="S546" s="331"/>
      <c r="T546" s="451">
        <f>'Punten per wedstrijd'!D662</f>
        <v>0</v>
      </c>
      <c r="U546" s="331" t="s">
        <v>786</v>
      </c>
      <c r="V546" s="277" t="s">
        <v>1998</v>
      </c>
      <c r="W546" s="63"/>
      <c r="X546" s="451">
        <f>'Punten per wedstrijd'!D86</f>
        <v>5020.1999999999825</v>
      </c>
      <c r="Y546" s="331" t="s">
        <v>786</v>
      </c>
      <c r="Z546" s="277" t="s">
        <v>31</v>
      </c>
      <c r="AA546" s="63"/>
      <c r="AB546" s="451">
        <f>'Punten per wedstrijd'!D296</f>
        <v>678.79999999999745</v>
      </c>
      <c r="AC546" s="331" t="s">
        <v>786</v>
      </c>
      <c r="AD546" s="63" t="s">
        <v>782</v>
      </c>
      <c r="AE546" s="63"/>
      <c r="AF546" s="451">
        <f>'Punten per wedstrijd'!D450</f>
        <v>499.99999999999966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792</v>
      </c>
      <c r="B547" s="63" t="s">
        <v>3360</v>
      </c>
      <c r="C547" s="63"/>
      <c r="D547" s="451">
        <f>'Punten per wedstrijd'!D739</f>
        <v>5378.5499999999993</v>
      </c>
      <c r="E547" s="331" t="s">
        <v>792</v>
      </c>
      <c r="F547" s="63" t="s">
        <v>756</v>
      </c>
      <c r="G547" s="63"/>
      <c r="H547" s="451">
        <f>'Punten per wedstrijd'!D145</f>
        <v>6096.800000000012</v>
      </c>
      <c r="I547" s="331" t="s">
        <v>792</v>
      </c>
      <c r="J547" s="219" t="s">
        <v>1642</v>
      </c>
      <c r="K547" s="63"/>
      <c r="L547" s="451">
        <f>'Punten per wedstrijd'!D358</f>
        <v>1443.3000000000097</v>
      </c>
      <c r="M547" s="331" t="s">
        <v>792</v>
      </c>
      <c r="N547" s="219" t="s">
        <v>1655</v>
      </c>
      <c r="O547" s="63"/>
      <c r="P547" s="451">
        <f>'Punten per wedstrijd'!D585</f>
        <v>266.29999999999723</v>
      </c>
      <c r="Q547" s="331" t="s">
        <v>792</v>
      </c>
      <c r="R547" s="277" t="s">
        <v>17</v>
      </c>
      <c r="S547" s="331"/>
      <c r="T547" s="451">
        <f>'Punten per wedstrijd'!D664</f>
        <v>0</v>
      </c>
      <c r="U547" s="331" t="s">
        <v>792</v>
      </c>
      <c r="V547" s="277" t="s">
        <v>33</v>
      </c>
      <c r="W547" s="63"/>
      <c r="X547" s="451">
        <f>'Punten per wedstrijd'!D93</f>
        <v>5015.0999999999876</v>
      </c>
      <c r="Y547" s="331" t="s">
        <v>792</v>
      </c>
      <c r="Z547" s="63" t="s">
        <v>3363</v>
      </c>
      <c r="AA547" s="63"/>
      <c r="AB547" s="451">
        <f>'Punten per wedstrijd'!D274</f>
        <v>675.6000000000023</v>
      </c>
      <c r="AC547" s="331" t="s">
        <v>792</v>
      </c>
      <c r="AD547" s="277" t="s">
        <v>15</v>
      </c>
      <c r="AE547" s="63"/>
      <c r="AF547" s="451">
        <f>'Punten per wedstrijd'!D453</f>
        <v>496.59999999999997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793</v>
      </c>
      <c r="B548" s="63" t="s">
        <v>3368</v>
      </c>
      <c r="C548" s="63"/>
      <c r="D548" s="451">
        <f>'Punten per wedstrijd'!D783</f>
        <v>5365.7000000000007</v>
      </c>
      <c r="E548" s="331" t="s">
        <v>793</v>
      </c>
      <c r="F548" s="63" t="s">
        <v>3367</v>
      </c>
      <c r="G548" s="63"/>
      <c r="H548" s="451">
        <f>'Punten per wedstrijd'!D163</f>
        <v>6045.099999999994</v>
      </c>
      <c r="I548" s="331" t="s">
        <v>793</v>
      </c>
      <c r="J548" s="63" t="s">
        <v>3373</v>
      </c>
      <c r="K548" s="63"/>
      <c r="L548" s="451">
        <f>'Punten per wedstrijd'!D397</f>
        <v>1442.8000000000125</v>
      </c>
      <c r="M548" s="331" t="s">
        <v>793</v>
      </c>
      <c r="N548" s="63" t="s">
        <v>154</v>
      </c>
      <c r="O548" s="63"/>
      <c r="P548" s="451">
        <f>'Punten per wedstrijd'!D590</f>
        <v>265.70000000000653</v>
      </c>
      <c r="Q548" s="331" t="s">
        <v>793</v>
      </c>
      <c r="R548" s="63" t="s">
        <v>756</v>
      </c>
      <c r="S548" s="331"/>
      <c r="T548" s="451">
        <f>'Punten per wedstrijd'!D665</f>
        <v>0</v>
      </c>
      <c r="U548" s="331" t="s">
        <v>793</v>
      </c>
      <c r="V548" s="28" t="s">
        <v>143</v>
      </c>
      <c r="W548" s="63"/>
      <c r="X548" s="451">
        <f>'Punten per wedstrijd'!D95</f>
        <v>5007.5999999999931</v>
      </c>
      <c r="Y548" s="331" t="s">
        <v>793</v>
      </c>
      <c r="Z548" s="63" t="s">
        <v>762</v>
      </c>
      <c r="AA548" s="63"/>
      <c r="AB548" s="451">
        <f>'Punten per wedstrijd'!D269</f>
        <v>673.10000000000309</v>
      </c>
      <c r="AC548" s="331" t="s">
        <v>793</v>
      </c>
      <c r="AD548" s="63" t="s">
        <v>3365</v>
      </c>
      <c r="AE548" s="63"/>
      <c r="AF548" s="451">
        <f>'Punten per wedstrijd'!D463</f>
        <v>482.79999999999939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794</v>
      </c>
      <c r="B549" s="63" t="s">
        <v>777</v>
      </c>
      <c r="C549" s="63"/>
      <c r="D549" s="451">
        <f>'Punten per wedstrijd'!D797</f>
        <v>5305.5</v>
      </c>
      <c r="E549" s="331" t="s">
        <v>794</v>
      </c>
      <c r="F549" s="219" t="s">
        <v>1642</v>
      </c>
      <c r="G549" s="63"/>
      <c r="H549" s="451">
        <f>'Punten per wedstrijd'!D150</f>
        <v>5964.5999999999822</v>
      </c>
      <c r="I549" s="331" t="s">
        <v>794</v>
      </c>
      <c r="J549" s="63" t="s">
        <v>3392</v>
      </c>
      <c r="K549" s="63"/>
      <c r="L549" s="451">
        <f>'Punten per wedstrijd'!D399</f>
        <v>1436.8999999999962</v>
      </c>
      <c r="M549" s="331" t="s">
        <v>794</v>
      </c>
      <c r="N549" s="277" t="s">
        <v>1999</v>
      </c>
      <c r="O549" s="63"/>
      <c r="P549" s="451">
        <f>'Punten per wedstrijd'!D528</f>
        <v>261.90000000000947</v>
      </c>
      <c r="Q549" s="331" t="s">
        <v>794</v>
      </c>
      <c r="R549" s="63" t="s">
        <v>162</v>
      </c>
      <c r="S549" s="331"/>
      <c r="T549" s="451">
        <f>'Punten per wedstrijd'!D666</f>
        <v>0</v>
      </c>
      <c r="U549" s="331" t="s">
        <v>794</v>
      </c>
      <c r="V549" s="63" t="s">
        <v>9</v>
      </c>
      <c r="W549" s="63"/>
      <c r="X549" s="451">
        <f>'Punten per wedstrijd'!D25</f>
        <v>5001.8999999999805</v>
      </c>
      <c r="Y549" s="331" t="s">
        <v>794</v>
      </c>
      <c r="Z549" s="63" t="s">
        <v>3378</v>
      </c>
      <c r="AA549" s="63"/>
      <c r="AB549" s="451">
        <f>'Punten per wedstrijd'!D232</f>
        <v>663.8000000000045</v>
      </c>
      <c r="AC549" s="331" t="s">
        <v>794</v>
      </c>
      <c r="AD549" s="277" t="s">
        <v>2048</v>
      </c>
      <c r="AE549" s="63"/>
      <c r="AF549" s="451">
        <f>'Punten per wedstrijd'!D497</f>
        <v>480.30000000000007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796</v>
      </c>
      <c r="B550" s="63" t="s">
        <v>3378</v>
      </c>
      <c r="C550" s="63"/>
      <c r="D550" s="451">
        <f>'Punten per wedstrijd'!D752</f>
        <v>5300.9000000000015</v>
      </c>
      <c r="E550" s="331" t="s">
        <v>796</v>
      </c>
      <c r="F550" s="63" t="s">
        <v>3364</v>
      </c>
      <c r="G550" s="63"/>
      <c r="H550" s="451">
        <f>'Punten per wedstrijd'!D127</f>
        <v>5944.7999999999956</v>
      </c>
      <c r="I550" s="331" t="s">
        <v>796</v>
      </c>
      <c r="J550" s="219" t="s">
        <v>1656</v>
      </c>
      <c r="K550" s="63"/>
      <c r="L550" s="451">
        <f>'Punten per wedstrijd'!D319</f>
        <v>1425.449999999996</v>
      </c>
      <c r="M550" s="331" t="s">
        <v>796</v>
      </c>
      <c r="N550" s="63" t="s">
        <v>3362</v>
      </c>
      <c r="O550" s="63"/>
      <c r="P550" s="451">
        <f>'Punten per wedstrijd'!D548</f>
        <v>261.69999999999936</v>
      </c>
      <c r="Q550" s="331" t="s">
        <v>796</v>
      </c>
      <c r="R550" s="63" t="s">
        <v>3366</v>
      </c>
      <c r="S550" s="331"/>
      <c r="T550" s="451">
        <f>'Punten per wedstrijd'!D667</f>
        <v>0</v>
      </c>
      <c r="U550" s="331" t="s">
        <v>796</v>
      </c>
      <c r="V550" s="219" t="s">
        <v>1646</v>
      </c>
      <c r="W550" s="63"/>
      <c r="X550" s="451">
        <f>'Punten per wedstrijd'!D10</f>
        <v>4997.2999999999993</v>
      </c>
      <c r="Y550" s="331" t="s">
        <v>796</v>
      </c>
      <c r="Z550" s="63" t="s">
        <v>3362</v>
      </c>
      <c r="AA550" s="63"/>
      <c r="AB550" s="451">
        <f>'Punten per wedstrijd'!D236</f>
        <v>642.30000000000143</v>
      </c>
      <c r="AC550" s="331" t="s">
        <v>796</v>
      </c>
      <c r="AD550" s="63" t="s">
        <v>3362</v>
      </c>
      <c r="AE550" s="63"/>
      <c r="AF550" s="451">
        <f>'Punten per wedstrijd'!D444</f>
        <v>474.59999999999997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797</v>
      </c>
      <c r="B551" s="277" t="s">
        <v>13</v>
      </c>
      <c r="C551" s="63"/>
      <c r="D551" s="451">
        <f>'Punten per wedstrijd'!D763</f>
        <v>5292.350000000004</v>
      </c>
      <c r="E551" s="331" t="s">
        <v>797</v>
      </c>
      <c r="F551" s="277" t="s">
        <v>2026</v>
      </c>
      <c r="G551" s="63"/>
      <c r="H551" s="451">
        <f>'Punten per wedstrijd'!D201</f>
        <v>5925.5999999999904</v>
      </c>
      <c r="I551" s="331" t="s">
        <v>797</v>
      </c>
      <c r="J551" s="219" t="s">
        <v>1643</v>
      </c>
      <c r="K551" s="63"/>
      <c r="L551" s="451">
        <f>'Punten per wedstrijd'!D369</f>
        <v>1419.1999999999844</v>
      </c>
      <c r="M551" s="331" t="s">
        <v>797</v>
      </c>
      <c r="N551" s="277" t="s">
        <v>2048</v>
      </c>
      <c r="O551" s="63"/>
      <c r="P551" s="451">
        <f>'Punten per wedstrijd'!D601</f>
        <v>258.29999999999461</v>
      </c>
      <c r="Q551" s="331" t="s">
        <v>797</v>
      </c>
      <c r="R551" s="63" t="s">
        <v>3391</v>
      </c>
      <c r="S551" s="331"/>
      <c r="T551" s="451">
        <f>'Punten per wedstrijd'!D668</f>
        <v>0</v>
      </c>
      <c r="U551" s="331" t="s">
        <v>797</v>
      </c>
      <c r="V551" s="63" t="s">
        <v>3371</v>
      </c>
      <c r="W551" s="63"/>
      <c r="X551" s="451">
        <f>'Punten per wedstrijd'!D5</f>
        <v>4988.9999999999973</v>
      </c>
      <c r="Y551" s="331" t="s">
        <v>797</v>
      </c>
      <c r="Z551" s="63" t="s">
        <v>733</v>
      </c>
      <c r="AA551" s="63"/>
      <c r="AB551" s="451">
        <f>'Punten per wedstrijd'!D244</f>
        <v>632.10000000000161</v>
      </c>
      <c r="AC551" s="331" t="s">
        <v>797</v>
      </c>
      <c r="AD551" s="63" t="s">
        <v>778</v>
      </c>
      <c r="AE551" s="63"/>
      <c r="AF551" s="451">
        <f>'Punten per wedstrijd'!D493</f>
        <v>471.20000000000061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798</v>
      </c>
      <c r="B552" s="63" t="s">
        <v>756</v>
      </c>
      <c r="C552" s="63"/>
      <c r="D552" s="451">
        <f>'Punten per wedstrijd'!D769</f>
        <v>5280.600000000004</v>
      </c>
      <c r="E552" s="331" t="s">
        <v>798</v>
      </c>
      <c r="F552" s="63" t="s">
        <v>737</v>
      </c>
      <c r="G552" s="63"/>
      <c r="H552" s="451">
        <f>'Punten per wedstrijd'!D178</f>
        <v>5920.2999999999884</v>
      </c>
      <c r="I552" s="331" t="s">
        <v>798</v>
      </c>
      <c r="J552" s="63" t="s">
        <v>763</v>
      </c>
      <c r="K552" s="63"/>
      <c r="L552" s="451">
        <f>'Punten per wedstrijd'!D384</f>
        <v>1416.6000000000222</v>
      </c>
      <c r="M552" s="331" t="s">
        <v>798</v>
      </c>
      <c r="N552" s="63" t="s">
        <v>747</v>
      </c>
      <c r="O552" s="63"/>
      <c r="P552" s="451">
        <f>'Punten per wedstrijd'!D600</f>
        <v>253.09999999999516</v>
      </c>
      <c r="Q552" s="331" t="s">
        <v>798</v>
      </c>
      <c r="R552" s="63" t="s">
        <v>3369</v>
      </c>
      <c r="S552" s="331"/>
      <c r="T552" s="451">
        <f>'Punten per wedstrijd'!D669</f>
        <v>0</v>
      </c>
      <c r="U552" s="331" t="s">
        <v>798</v>
      </c>
      <c r="V552" s="63" t="s">
        <v>3379</v>
      </c>
      <c r="W552" s="63"/>
      <c r="X552" s="451">
        <f>'Punten per wedstrijd'!D14</f>
        <v>4988.299999999992</v>
      </c>
      <c r="Y552" s="331" t="s">
        <v>798</v>
      </c>
      <c r="Z552" s="277" t="s">
        <v>17</v>
      </c>
      <c r="AA552" s="63"/>
      <c r="AB552" s="451">
        <f>'Punten per wedstrijd'!D248</f>
        <v>630.59999999999957</v>
      </c>
      <c r="AC552" s="331" t="s">
        <v>798</v>
      </c>
      <c r="AD552" s="63" t="s">
        <v>799</v>
      </c>
      <c r="AE552" s="63"/>
      <c r="AF552" s="451">
        <f>'Punten per wedstrijd'!D464</f>
        <v>469.50000000000034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801</v>
      </c>
      <c r="B553" s="63" t="s">
        <v>3390</v>
      </c>
      <c r="C553" s="63"/>
      <c r="D553" s="451">
        <f>'Punten per wedstrijd'!D804</f>
        <v>5170.1499999999942</v>
      </c>
      <c r="E553" s="331" t="s">
        <v>801</v>
      </c>
      <c r="F553" s="63" t="s">
        <v>3372</v>
      </c>
      <c r="G553" s="63"/>
      <c r="H553" s="451">
        <f>'Punten per wedstrijd'!D137</f>
        <v>5915.0499999999984</v>
      </c>
      <c r="I553" s="331" t="s">
        <v>801</v>
      </c>
      <c r="J553" s="63" t="s">
        <v>733</v>
      </c>
      <c r="K553" s="63"/>
      <c r="L553" s="451">
        <f>'Punten per wedstrijd'!D348</f>
        <v>1410.800000000004</v>
      </c>
      <c r="M553" s="331" t="s">
        <v>801</v>
      </c>
      <c r="N553" s="63" t="s">
        <v>3372</v>
      </c>
      <c r="O553" s="63"/>
      <c r="P553" s="451">
        <f>'Punten per wedstrijd'!D553</f>
        <v>251.40000000000225</v>
      </c>
      <c r="Q553" s="331" t="s">
        <v>801</v>
      </c>
      <c r="R553" s="63" t="s">
        <v>3365</v>
      </c>
      <c r="S553" s="331"/>
      <c r="T553" s="451">
        <f>'Punten per wedstrijd'!D671</f>
        <v>0</v>
      </c>
      <c r="U553" s="331" t="s">
        <v>801</v>
      </c>
      <c r="V553" s="63" t="s">
        <v>3364</v>
      </c>
      <c r="W553" s="63"/>
      <c r="X553" s="451">
        <f>'Punten per wedstrijd'!D23</f>
        <v>4981.0999999999985</v>
      </c>
      <c r="Y553" s="331" t="s">
        <v>801</v>
      </c>
      <c r="Z553" s="63" t="s">
        <v>3361</v>
      </c>
      <c r="AA553" s="63"/>
      <c r="AB553" s="451">
        <f>'Punten per wedstrijd'!D228</f>
        <v>624.7000000000038</v>
      </c>
      <c r="AC553" s="331" t="s">
        <v>801</v>
      </c>
      <c r="AD553" s="277" t="s">
        <v>2049</v>
      </c>
      <c r="AE553" s="63"/>
      <c r="AF553" s="451">
        <f>'Punten per wedstrijd'!D433</f>
        <v>465.60000000000014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895</v>
      </c>
      <c r="B554" s="63" t="s">
        <v>3391</v>
      </c>
      <c r="C554" s="63"/>
      <c r="D554" s="451">
        <f>'Punten per wedstrijd'!D772</f>
        <v>5164.4999999999982</v>
      </c>
      <c r="E554" s="331" t="s">
        <v>895</v>
      </c>
      <c r="F554" s="277" t="s">
        <v>2006</v>
      </c>
      <c r="G554" s="63"/>
      <c r="H554" s="451">
        <f>'Punten per wedstrijd'!D110</f>
        <v>5887.7</v>
      </c>
      <c r="I554" s="331" t="s">
        <v>895</v>
      </c>
      <c r="J554" s="63" t="s">
        <v>761</v>
      </c>
      <c r="K554" s="63"/>
      <c r="L554" s="451">
        <f>'Punten per wedstrijd'!D370</f>
        <v>1407.6999999999989</v>
      </c>
      <c r="M554" s="331" t="s">
        <v>895</v>
      </c>
      <c r="N554" s="63" t="s">
        <v>770</v>
      </c>
      <c r="O554" s="63"/>
      <c r="P554" s="451">
        <f>'Punten per wedstrijd'!D536</f>
        <v>246.60000000000295</v>
      </c>
      <c r="Q554" s="331" t="s">
        <v>895</v>
      </c>
      <c r="R554" s="63" t="s">
        <v>799</v>
      </c>
      <c r="S554" s="331"/>
      <c r="T554" s="451">
        <f>'Punten per wedstrijd'!D672</f>
        <v>0</v>
      </c>
      <c r="U554" s="331" t="s">
        <v>895</v>
      </c>
      <c r="V554" s="277" t="s">
        <v>27</v>
      </c>
      <c r="W554" s="63"/>
      <c r="X554" s="451">
        <f>'Punten per wedstrijd'!D68</f>
        <v>4976.0000000000255</v>
      </c>
      <c r="Y554" s="331" t="s">
        <v>895</v>
      </c>
      <c r="Z554" s="63" t="s">
        <v>782</v>
      </c>
      <c r="AA554" s="63"/>
      <c r="AB554" s="451">
        <f>'Punten per wedstrijd'!D242</f>
        <v>620.19999999999663</v>
      </c>
      <c r="AC554" s="331" t="s">
        <v>895</v>
      </c>
      <c r="AD554" s="63" t="s">
        <v>3369</v>
      </c>
      <c r="AE554" s="63"/>
      <c r="AF554" s="451">
        <f>'Punten per wedstrijd'!D461</f>
        <v>463.69999999999982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896</v>
      </c>
      <c r="B555" s="63" t="s">
        <v>3362</v>
      </c>
      <c r="C555" s="63"/>
      <c r="D555" s="451">
        <f>'Punten per wedstrijd'!D756</f>
        <v>5124.1500000000015</v>
      </c>
      <c r="E555" s="331" t="s">
        <v>896</v>
      </c>
      <c r="F555" s="63" t="s">
        <v>3388</v>
      </c>
      <c r="G555" s="63"/>
      <c r="H555" s="451">
        <f>'Punten per wedstrijd'!D203</f>
        <v>5861.5999999999767</v>
      </c>
      <c r="I555" s="331" t="s">
        <v>896</v>
      </c>
      <c r="J555" s="63" t="s">
        <v>732</v>
      </c>
      <c r="K555" s="63"/>
      <c r="L555" s="451">
        <f>'Punten per wedstrijd'!D396</f>
        <v>1389.2500000000089</v>
      </c>
      <c r="M555" s="331" t="s">
        <v>896</v>
      </c>
      <c r="N555" s="277" t="s">
        <v>37</v>
      </c>
      <c r="O555" s="63"/>
      <c r="P555" s="451">
        <f>'Punten per wedstrijd'!D614</f>
        <v>245.10000000000085</v>
      </c>
      <c r="Q555" s="331" t="s">
        <v>896</v>
      </c>
      <c r="R555" s="277" t="s">
        <v>4490</v>
      </c>
      <c r="S555" s="331"/>
      <c r="T555" s="451">
        <f>'Punten per wedstrijd'!D673</f>
        <v>0</v>
      </c>
      <c r="U555" s="331" t="s">
        <v>896</v>
      </c>
      <c r="V555" s="63" t="s">
        <v>727</v>
      </c>
      <c r="W555" s="63"/>
      <c r="X555" s="451">
        <f>'Punten per wedstrijd'!D31</f>
        <v>4938.8999999999778</v>
      </c>
      <c r="Y555" s="331" t="s">
        <v>896</v>
      </c>
      <c r="Z555" s="28" t="s">
        <v>143</v>
      </c>
      <c r="AA555" s="63"/>
      <c r="AB555" s="451">
        <f>'Punten per wedstrijd'!D303</f>
        <v>617.99999999999829</v>
      </c>
      <c r="AC555" s="331" t="s">
        <v>896</v>
      </c>
      <c r="AD555" s="63" t="s">
        <v>180</v>
      </c>
      <c r="AE555" s="63"/>
      <c r="AF555" s="451">
        <f>'Punten per wedstrijd'!D514</f>
        <v>462.19999999999993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897</v>
      </c>
      <c r="B556" s="219" t="s">
        <v>1653</v>
      </c>
      <c r="C556" s="63"/>
      <c r="D556" s="451">
        <f>'Punten per wedstrijd'!D792</f>
        <v>5097.9499999999971</v>
      </c>
      <c r="E556" s="331" t="s">
        <v>897</v>
      </c>
      <c r="F556" s="277" t="s">
        <v>23</v>
      </c>
      <c r="G556" s="63"/>
      <c r="H556" s="451">
        <f>'Punten per wedstrijd'!D166</f>
        <v>5790.3999999999915</v>
      </c>
      <c r="I556" s="331" t="s">
        <v>897</v>
      </c>
      <c r="J556" s="63" t="s">
        <v>3363</v>
      </c>
      <c r="K556" s="63"/>
      <c r="L556" s="451">
        <f>'Punten per wedstrijd'!D378</f>
        <v>1380.9999999999843</v>
      </c>
      <c r="M556" s="331" t="s">
        <v>897</v>
      </c>
      <c r="N556" s="219" t="s">
        <v>1652</v>
      </c>
      <c r="O556" s="63"/>
      <c r="P556" s="451">
        <f>'Punten per wedstrijd'!D535</f>
        <v>245.00000000001401</v>
      </c>
      <c r="Q556" s="331" t="s">
        <v>897</v>
      </c>
      <c r="R556" s="63" t="s">
        <v>795</v>
      </c>
      <c r="S556" s="331"/>
      <c r="T556" s="451">
        <f>'Punten per wedstrijd'!D674</f>
        <v>0</v>
      </c>
      <c r="U556" s="331" t="s">
        <v>897</v>
      </c>
      <c r="V556" s="277" t="s">
        <v>2007</v>
      </c>
      <c r="W556" s="63"/>
      <c r="X556" s="451">
        <f>'Punten per wedstrijd'!D32</f>
        <v>4917.3000000000147</v>
      </c>
      <c r="Y556" s="331" t="s">
        <v>897</v>
      </c>
      <c r="Z556" s="63" t="s">
        <v>781</v>
      </c>
      <c r="AA556" s="63"/>
      <c r="AB556" s="451">
        <f>'Punten per wedstrijd'!D300</f>
        <v>610.59999999999729</v>
      </c>
      <c r="AC556" s="331" t="s">
        <v>897</v>
      </c>
      <c r="AD556" s="63" t="s">
        <v>795</v>
      </c>
      <c r="AE556" s="63"/>
      <c r="AF556" s="451">
        <f>'Punten per wedstrijd'!D466</f>
        <v>460.29999999999973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898</v>
      </c>
      <c r="B557" s="63" t="s">
        <v>781</v>
      </c>
      <c r="C557" s="63"/>
      <c r="D557" s="451">
        <f>'Punten per wedstrijd'!D820</f>
        <v>5046.5000000000036</v>
      </c>
      <c r="E557" s="331" t="s">
        <v>898</v>
      </c>
      <c r="F557" s="63" t="s">
        <v>3375</v>
      </c>
      <c r="G557" s="63"/>
      <c r="H557" s="451">
        <f>'Punten per wedstrijd'!D175</f>
        <v>5780.9000000000233</v>
      </c>
      <c r="I557" s="331" t="s">
        <v>898</v>
      </c>
      <c r="J557" s="277" t="s">
        <v>2153</v>
      </c>
      <c r="K557" s="63"/>
      <c r="L557" s="451">
        <f>'Punten per wedstrijd'!D394</f>
        <v>1374.2999999999902</v>
      </c>
      <c r="M557" s="331" t="s">
        <v>898</v>
      </c>
      <c r="N557" s="277" t="s">
        <v>2002</v>
      </c>
      <c r="O557" s="63"/>
      <c r="P557" s="451">
        <f>'Punten per wedstrijd'!D539</f>
        <v>244.70000000000249</v>
      </c>
      <c r="Q557" s="331" t="s">
        <v>898</v>
      </c>
      <c r="R557" s="28" t="s">
        <v>21</v>
      </c>
      <c r="S557" s="331"/>
      <c r="T557" s="451">
        <f>'Punten per wedstrijd'!D675</f>
        <v>0</v>
      </c>
      <c r="U557" s="331" t="s">
        <v>898</v>
      </c>
      <c r="V557" s="63" t="s">
        <v>155</v>
      </c>
      <c r="W557" s="63"/>
      <c r="X557" s="451">
        <f>'Punten per wedstrijd'!D101</f>
        <v>4895.0999999999958</v>
      </c>
      <c r="Y557" s="331" t="s">
        <v>898</v>
      </c>
      <c r="Z557" s="277" t="s">
        <v>2006</v>
      </c>
      <c r="AA557" s="63"/>
      <c r="AB557" s="451">
        <f>'Punten per wedstrijd'!D214</f>
        <v>609.10000000000309</v>
      </c>
      <c r="AC557" s="331" t="s">
        <v>898</v>
      </c>
      <c r="AD557" s="277" t="s">
        <v>2006</v>
      </c>
      <c r="AE557" s="63"/>
      <c r="AF557" s="451">
        <f>'Punten per wedstrijd'!D422</f>
        <v>459.59999999999968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899</v>
      </c>
      <c r="B558" s="219" t="s">
        <v>1658</v>
      </c>
      <c r="C558" s="63"/>
      <c r="D558" s="451">
        <f>'Punten per wedstrijd'!D828</f>
        <v>5036.9500000000116</v>
      </c>
      <c r="E558" s="331" t="s">
        <v>899</v>
      </c>
      <c r="F558" s="219" t="s">
        <v>1656</v>
      </c>
      <c r="G558" s="63"/>
      <c r="H558" s="451">
        <f>'Punten per wedstrijd'!D111</f>
        <v>5740.4000000000042</v>
      </c>
      <c r="I558" s="331" t="s">
        <v>899</v>
      </c>
      <c r="J558" s="63" t="s">
        <v>3367</v>
      </c>
      <c r="K558" s="63"/>
      <c r="L558" s="451">
        <f>'Punten per wedstrijd'!D371</f>
        <v>1368.7999999999963</v>
      </c>
      <c r="M558" s="331" t="s">
        <v>899</v>
      </c>
      <c r="N558" s="219" t="s">
        <v>1661</v>
      </c>
      <c r="O558" s="63"/>
      <c r="P558" s="451">
        <f>'Punten per wedstrijd'!D616</f>
        <v>242.50000000001069</v>
      </c>
      <c r="Q558" s="331" t="s">
        <v>899</v>
      </c>
      <c r="R558" s="63" t="s">
        <v>141</v>
      </c>
      <c r="S558" s="331"/>
      <c r="T558" s="451">
        <f>'Punten per wedstrijd'!D676</f>
        <v>0</v>
      </c>
      <c r="U558" s="331" t="s">
        <v>899</v>
      </c>
      <c r="V558" s="63" t="s">
        <v>777</v>
      </c>
      <c r="W558" s="63"/>
      <c r="X558" s="451">
        <f>'Punten per wedstrijd'!D69</f>
        <v>4874.5000000000036</v>
      </c>
      <c r="Y558" s="331" t="s">
        <v>899</v>
      </c>
      <c r="Z558" s="219" t="s">
        <v>1654</v>
      </c>
      <c r="AA558" s="63"/>
      <c r="AB558" s="451">
        <f>'Punten per wedstrijd'!D238</f>
        <v>606.09999999999854</v>
      </c>
      <c r="AC558" s="331" t="s">
        <v>899</v>
      </c>
      <c r="AD558" s="63" t="s">
        <v>155</v>
      </c>
      <c r="AE558" s="63"/>
      <c r="AF558" s="451">
        <f>'Punten per wedstrijd'!D517</f>
        <v>455.80000000000081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900</v>
      </c>
      <c r="B559" s="277" t="s">
        <v>2007</v>
      </c>
      <c r="C559" s="63"/>
      <c r="D559" s="451">
        <f>'Punten per wedstrijd'!D760</f>
        <v>4989.0000000000036</v>
      </c>
      <c r="E559" s="331" t="s">
        <v>900</v>
      </c>
      <c r="F559" s="63" t="s">
        <v>733</v>
      </c>
      <c r="G559" s="63"/>
      <c r="H559" s="451">
        <f>'Punten per wedstrijd'!D140</f>
        <v>5737.0000000000182</v>
      </c>
      <c r="I559" s="331" t="s">
        <v>900</v>
      </c>
      <c r="J559" s="219" t="s">
        <v>1659</v>
      </c>
      <c r="K559" s="63"/>
      <c r="L559" s="451">
        <f>'Punten per wedstrijd'!D387</f>
        <v>1368.6999999999771</v>
      </c>
      <c r="M559" s="331" t="s">
        <v>900</v>
      </c>
      <c r="N559" s="63" t="s">
        <v>789</v>
      </c>
      <c r="O559" s="63"/>
      <c r="P559" s="451">
        <f>'Punten per wedstrijd'!D609</f>
        <v>240.79999999999274</v>
      </c>
      <c r="Q559" s="331" t="s">
        <v>900</v>
      </c>
      <c r="R559" s="63" t="s">
        <v>3368</v>
      </c>
      <c r="S559" s="331"/>
      <c r="T559" s="451">
        <f>'Punten per wedstrijd'!D679</f>
        <v>0</v>
      </c>
      <c r="U559" s="331" t="s">
        <v>900</v>
      </c>
      <c r="V559" s="277" t="s">
        <v>15</v>
      </c>
      <c r="W559" s="63"/>
      <c r="X559" s="451">
        <f>'Punten per wedstrijd'!D37</f>
        <v>4853.6000000000022</v>
      </c>
      <c r="Y559" s="331" t="s">
        <v>900</v>
      </c>
      <c r="Z559" s="63" t="s">
        <v>747</v>
      </c>
      <c r="AA559" s="63"/>
      <c r="AB559" s="451">
        <f>'Punten per wedstrijd'!D288</f>
        <v>597.599999999999</v>
      </c>
      <c r="AC559" s="331" t="s">
        <v>900</v>
      </c>
      <c r="AD559" s="219" t="s">
        <v>1654</v>
      </c>
      <c r="AE559" s="63"/>
      <c r="AF559" s="451">
        <f>'Punten per wedstrijd'!D446</f>
        <v>453.10000000000042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901</v>
      </c>
      <c r="B560" s="63" t="s">
        <v>3373</v>
      </c>
      <c r="C560" s="63"/>
      <c r="D560" s="451">
        <f>'Punten per wedstrijd'!D813</f>
        <v>4947.1000000000022</v>
      </c>
      <c r="E560" s="331" t="s">
        <v>901</v>
      </c>
      <c r="F560" s="63" t="s">
        <v>770</v>
      </c>
      <c r="G560" s="63"/>
      <c r="H560" s="451">
        <f>'Punten per wedstrijd'!D120</f>
        <v>5690.7000000000071</v>
      </c>
      <c r="I560" s="331" t="s">
        <v>901</v>
      </c>
      <c r="J560" s="219" t="s">
        <v>1651</v>
      </c>
      <c r="K560" s="63"/>
      <c r="L560" s="451">
        <f>'Punten per wedstrijd'!D321</f>
        <v>1365.8000000000029</v>
      </c>
      <c r="M560" s="331" t="s">
        <v>901</v>
      </c>
      <c r="N560" s="63" t="s">
        <v>737</v>
      </c>
      <c r="O560" s="63"/>
      <c r="P560" s="451">
        <f>'Punten per wedstrijd'!D594</f>
        <v>238.39999999999586</v>
      </c>
      <c r="Q560" s="331" t="s">
        <v>901</v>
      </c>
      <c r="R560" s="219" t="s">
        <v>1643</v>
      </c>
      <c r="S560" s="331"/>
      <c r="T560" s="451">
        <f>'Punten per wedstrijd'!D681</f>
        <v>0</v>
      </c>
      <c r="U560" s="331" t="s">
        <v>901</v>
      </c>
      <c r="V560" s="219" t="s">
        <v>1659</v>
      </c>
      <c r="W560" s="63"/>
      <c r="X560" s="451">
        <f>'Punten per wedstrijd'!D75</f>
        <v>4842.6000000000013</v>
      </c>
      <c r="Y560" s="331" t="s">
        <v>901</v>
      </c>
      <c r="Z560" s="63" t="s">
        <v>745</v>
      </c>
      <c r="AA560" s="63"/>
      <c r="AB560" s="451">
        <f>'Punten per wedstrijd'!D275</f>
        <v>597.20000000000141</v>
      </c>
      <c r="AC560" s="331" t="s">
        <v>901</v>
      </c>
      <c r="AD560" s="277" t="s">
        <v>1999</v>
      </c>
      <c r="AE560" s="63"/>
      <c r="AF560" s="451">
        <f>'Punten per wedstrijd'!D424</f>
        <v>452.69999999999965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902</v>
      </c>
      <c r="B561" s="63" t="s">
        <v>3364</v>
      </c>
      <c r="C561" s="63"/>
      <c r="D561" s="451">
        <f>'Punten per wedstrijd'!D751</f>
        <v>4930.0999999999949</v>
      </c>
      <c r="E561" s="331" t="s">
        <v>902</v>
      </c>
      <c r="F561" s="63" t="s">
        <v>3361</v>
      </c>
      <c r="G561" s="63"/>
      <c r="H561" s="451">
        <f>'Punten per wedstrijd'!D124</f>
        <v>5657.2000000000062</v>
      </c>
      <c r="I561" s="331" t="s">
        <v>902</v>
      </c>
      <c r="J561" s="28" t="s">
        <v>142</v>
      </c>
      <c r="K561" s="63"/>
      <c r="L561" s="451">
        <f>'Punten per wedstrijd'!D385</f>
        <v>1365.2000000000266</v>
      </c>
      <c r="M561" s="331" t="s">
        <v>902</v>
      </c>
      <c r="N561" s="63" t="s">
        <v>3376</v>
      </c>
      <c r="O561" s="63"/>
      <c r="P561" s="451">
        <f>'Punten per wedstrijd'!D610</f>
        <v>235.59999999999974</v>
      </c>
      <c r="Q561" s="331" t="s">
        <v>902</v>
      </c>
      <c r="R561" s="63" t="s">
        <v>3367</v>
      </c>
      <c r="S561" s="331"/>
      <c r="T561" s="451">
        <f>'Punten per wedstrijd'!D683</f>
        <v>0</v>
      </c>
      <c r="U561" s="331" t="s">
        <v>902</v>
      </c>
      <c r="V561" s="277" t="s">
        <v>31</v>
      </c>
      <c r="W561" s="63"/>
      <c r="X561" s="451">
        <f>'Punten per wedstrijd'!D88</f>
        <v>4773.5999999999922</v>
      </c>
      <c r="Y561" s="331" t="s">
        <v>902</v>
      </c>
      <c r="Z561" s="63" t="s">
        <v>3392</v>
      </c>
      <c r="AA561" s="63"/>
      <c r="AB561" s="451">
        <f>'Punten per wedstrijd'!D295</f>
        <v>592.29999999999814</v>
      </c>
      <c r="AC561" s="331" t="s">
        <v>902</v>
      </c>
      <c r="AD561" s="63" t="s">
        <v>762</v>
      </c>
      <c r="AE561" s="63"/>
      <c r="AF561" s="451">
        <f>'Punten per wedstrijd'!D477</f>
        <v>451.00000000000011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903</v>
      </c>
      <c r="B562" s="63" t="s">
        <v>3392</v>
      </c>
      <c r="C562" s="63"/>
      <c r="D562" s="451">
        <f>'Punten per wedstrijd'!D815</f>
        <v>4917.7999999999993</v>
      </c>
      <c r="E562" s="331" t="s">
        <v>903</v>
      </c>
      <c r="F562" s="63" t="s">
        <v>3365</v>
      </c>
      <c r="G562" s="63"/>
      <c r="H562" s="451">
        <f>'Punten per wedstrijd'!D151</f>
        <v>5569.850000000014</v>
      </c>
      <c r="I562" s="331" t="s">
        <v>903</v>
      </c>
      <c r="J562" s="277" t="s">
        <v>1</v>
      </c>
      <c r="K562" s="63"/>
      <c r="L562" s="451">
        <f>'Punten per wedstrijd'!D324</f>
        <v>1364.8000000000238</v>
      </c>
      <c r="M562" s="331" t="s">
        <v>903</v>
      </c>
      <c r="N562" s="63" t="s">
        <v>3387</v>
      </c>
      <c r="O562" s="63"/>
      <c r="P562" s="451">
        <f>'Punten per wedstrijd'!D558</f>
        <v>233.90000000000441</v>
      </c>
      <c r="Q562" s="331" t="s">
        <v>903</v>
      </c>
      <c r="R562" s="63" t="s">
        <v>3374</v>
      </c>
      <c r="S562" s="331"/>
      <c r="T562" s="451">
        <f>'Punten per wedstrijd'!D684</f>
        <v>0</v>
      </c>
      <c r="U562" s="331" t="s">
        <v>903</v>
      </c>
      <c r="V562" s="219" t="s">
        <v>1651</v>
      </c>
      <c r="W562" s="63"/>
      <c r="X562" s="451">
        <f>'Punten per wedstrijd'!D9</f>
        <v>4762.5000000000155</v>
      </c>
      <c r="Y562" s="331" t="s">
        <v>903</v>
      </c>
      <c r="Z562" s="63" t="s">
        <v>3387</v>
      </c>
      <c r="AA562" s="63"/>
      <c r="AB562" s="451">
        <f>'Punten per wedstrijd'!D246</f>
        <v>592.20000000000016</v>
      </c>
      <c r="AC562" s="331" t="s">
        <v>903</v>
      </c>
      <c r="AD562" s="63" t="s">
        <v>748</v>
      </c>
      <c r="AE562" s="63"/>
      <c r="AF562" s="451">
        <f>'Punten per wedstrijd'!D495</f>
        <v>449.9999999999996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904</v>
      </c>
      <c r="B563" s="277" t="s">
        <v>23</v>
      </c>
      <c r="C563" s="63"/>
      <c r="D563" s="451">
        <f>'Punten per wedstrijd'!D790</f>
        <v>4907.7999999999975</v>
      </c>
      <c r="E563" s="331" t="s">
        <v>904</v>
      </c>
      <c r="F563" s="63" t="s">
        <v>763</v>
      </c>
      <c r="G563" s="63"/>
      <c r="H563" s="451">
        <f>'Punten per wedstrijd'!D176</f>
        <v>5561.9000000000124</v>
      </c>
      <c r="I563" s="331" t="s">
        <v>904</v>
      </c>
      <c r="J563" s="277" t="s">
        <v>1998</v>
      </c>
      <c r="K563" s="63"/>
      <c r="L563" s="451">
        <f>'Punten per wedstrijd'!D398</f>
        <v>1356.199999999988</v>
      </c>
      <c r="M563" s="331" t="s">
        <v>904</v>
      </c>
      <c r="N563" s="63" t="s">
        <v>3361</v>
      </c>
      <c r="O563" s="63"/>
      <c r="P563" s="451">
        <f>'Punten per wedstrijd'!D540</f>
        <v>229.29999999999995</v>
      </c>
      <c r="Q563" s="331" t="s">
        <v>904</v>
      </c>
      <c r="R563" s="63" t="s">
        <v>762</v>
      </c>
      <c r="S563" s="331"/>
      <c r="T563" s="451">
        <f>'Punten per wedstrijd'!D685</f>
        <v>0</v>
      </c>
      <c r="U563" s="331" t="s">
        <v>904</v>
      </c>
      <c r="V563" s="277" t="s">
        <v>4490</v>
      </c>
      <c r="W563" s="63"/>
      <c r="X563" s="451">
        <f>'Punten per wedstrijd'!D49</f>
        <v>4747.4999999999891</v>
      </c>
      <c r="Y563" s="331" t="s">
        <v>904</v>
      </c>
      <c r="Z563" s="63" t="s">
        <v>778</v>
      </c>
      <c r="AA563" s="63"/>
      <c r="AB563" s="451">
        <f>'Punten per wedstrijd'!D285</f>
        <v>585.39999999999964</v>
      </c>
      <c r="AC563" s="331" t="s">
        <v>904</v>
      </c>
      <c r="AD563" s="63" t="s">
        <v>732</v>
      </c>
      <c r="AE563" s="63"/>
      <c r="AF563" s="451">
        <f>'Punten per wedstrijd'!D500</f>
        <v>444.7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905</v>
      </c>
      <c r="B564" s="63" t="s">
        <v>770</v>
      </c>
      <c r="C564" s="63"/>
      <c r="D564" s="451">
        <f>'Punten per wedstrijd'!D744</f>
        <v>4880.8000000000084</v>
      </c>
      <c r="E564" s="331" t="s">
        <v>905</v>
      </c>
      <c r="F564" s="63" t="s">
        <v>789</v>
      </c>
      <c r="G564" s="63"/>
      <c r="H564" s="451">
        <f>'Punten per wedstrijd'!D193</f>
        <v>5542.6999999999862</v>
      </c>
      <c r="I564" s="331" t="s">
        <v>905</v>
      </c>
      <c r="J564" s="277" t="s">
        <v>2049</v>
      </c>
      <c r="K564" s="63"/>
      <c r="L564" s="451">
        <f>'Punten per wedstrijd'!D329</f>
        <v>1347.3999999999994</v>
      </c>
      <c r="M564" s="331" t="s">
        <v>905</v>
      </c>
      <c r="N564" s="28" t="s">
        <v>143</v>
      </c>
      <c r="O564" s="63"/>
      <c r="P564" s="451">
        <f>'Punten per wedstrijd'!D615</f>
        <v>225.69999999999501</v>
      </c>
      <c r="Q564" s="331" t="s">
        <v>905</v>
      </c>
      <c r="R564" s="219" t="s">
        <v>1655</v>
      </c>
      <c r="S564" s="331"/>
      <c r="T564" s="451">
        <f>'Punten per wedstrijd'!D689</f>
        <v>0</v>
      </c>
      <c r="U564" s="331" t="s">
        <v>905</v>
      </c>
      <c r="V564" s="277" t="s">
        <v>2049</v>
      </c>
      <c r="W564" s="63"/>
      <c r="X564" s="451">
        <f>'Punten per wedstrijd'!D17</f>
        <v>4721.3999999999987</v>
      </c>
      <c r="Y564" s="331" t="s">
        <v>905</v>
      </c>
      <c r="Z564" s="63" t="s">
        <v>777</v>
      </c>
      <c r="AA564" s="63"/>
      <c r="AB564" s="451">
        <f>'Punten per wedstrijd'!D277</f>
        <v>570.09999999999991</v>
      </c>
      <c r="AC564" s="331" t="s">
        <v>905</v>
      </c>
      <c r="AD564" s="277" t="s">
        <v>2003</v>
      </c>
      <c r="AE564" s="63"/>
      <c r="AF564" s="451">
        <f>'Punten per wedstrijd'!D455</f>
        <v>444.40000000000128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906</v>
      </c>
      <c r="B565" s="219" t="s">
        <v>1642</v>
      </c>
      <c r="C565" s="63"/>
      <c r="D565" s="451">
        <f>'Punten per wedstrijd'!D774</f>
        <v>4849.8999999999996</v>
      </c>
      <c r="E565" s="331" t="s">
        <v>906</v>
      </c>
      <c r="F565" s="277" t="s">
        <v>27</v>
      </c>
      <c r="G565" s="63"/>
      <c r="H565" s="451">
        <f>'Punten per wedstrijd'!D172</f>
        <v>5533.9000000000215</v>
      </c>
      <c r="I565" s="331" t="s">
        <v>906</v>
      </c>
      <c r="J565" s="63" t="s">
        <v>3370</v>
      </c>
      <c r="K565" s="63"/>
      <c r="L565" s="451">
        <f>'Punten per wedstrijd'!D395</f>
        <v>1345.4999999999952</v>
      </c>
      <c r="M565" s="331" t="s">
        <v>906</v>
      </c>
      <c r="N565" s="63" t="s">
        <v>3360</v>
      </c>
      <c r="O565" s="63"/>
      <c r="P565" s="451">
        <f>'Punten per wedstrijd'!D531</f>
        <v>224.99999999999841</v>
      </c>
      <c r="Q565" s="331" t="s">
        <v>906</v>
      </c>
      <c r="R565" s="63" t="s">
        <v>3363</v>
      </c>
      <c r="S565" s="331"/>
      <c r="T565" s="451">
        <f>'Punten per wedstrijd'!D690</f>
        <v>0</v>
      </c>
      <c r="U565" s="331" t="s">
        <v>906</v>
      </c>
      <c r="V565" s="63" t="s">
        <v>3391</v>
      </c>
      <c r="W565" s="63"/>
      <c r="X565" s="451">
        <f>'Punten per wedstrijd'!D44</f>
        <v>4685.0499999999938</v>
      </c>
      <c r="Y565" s="331" t="s">
        <v>906</v>
      </c>
      <c r="Z565" s="63" t="s">
        <v>3369</v>
      </c>
      <c r="AA565" s="63"/>
      <c r="AB565" s="451">
        <f>'Punten per wedstrijd'!D253</f>
        <v>564.5000000000025</v>
      </c>
      <c r="AC565" s="331" t="s">
        <v>906</v>
      </c>
      <c r="AD565" s="63" t="s">
        <v>3363</v>
      </c>
      <c r="AE565" s="63"/>
      <c r="AF565" s="451">
        <f>'Punten per wedstrijd'!D482</f>
        <v>442.0000000000004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907</v>
      </c>
      <c r="B566" s="63" t="s">
        <v>3374</v>
      </c>
      <c r="C566" s="63"/>
      <c r="D566" s="451">
        <f>'Punten per wedstrijd'!D788</f>
        <v>4837.2499999999945</v>
      </c>
      <c r="E566" s="331" t="s">
        <v>907</v>
      </c>
      <c r="F566" s="63" t="s">
        <v>3370</v>
      </c>
      <c r="G566" s="63"/>
      <c r="H566" s="451">
        <f>'Punten per wedstrijd'!D187</f>
        <v>5510.00000000001</v>
      </c>
      <c r="I566" s="331" t="s">
        <v>907</v>
      </c>
      <c r="J566" s="63" t="s">
        <v>3390</v>
      </c>
      <c r="K566" s="63"/>
      <c r="L566" s="451">
        <f>'Punten per wedstrijd'!D388</f>
        <v>1313.1500000000096</v>
      </c>
      <c r="M566" s="331" t="s">
        <v>907</v>
      </c>
      <c r="N566" s="277" t="s">
        <v>3358</v>
      </c>
      <c r="O566" s="63"/>
      <c r="P566" s="451">
        <f>'Punten per wedstrijd'!D573</f>
        <v>214.70000000000707</v>
      </c>
      <c r="Q566" s="331" t="s">
        <v>907</v>
      </c>
      <c r="R566" s="277" t="s">
        <v>27</v>
      </c>
      <c r="S566" s="331"/>
      <c r="T566" s="451">
        <f>'Punten per wedstrijd'!D692</f>
        <v>0</v>
      </c>
      <c r="U566" s="331" t="s">
        <v>907</v>
      </c>
      <c r="V566" s="277" t="s">
        <v>37</v>
      </c>
      <c r="W566" s="63"/>
      <c r="X566" s="451">
        <f>'Punten per wedstrijd'!D94</f>
        <v>4640.199999999968</v>
      </c>
      <c r="Y566" s="331" t="s">
        <v>907</v>
      </c>
      <c r="Z566" s="63" t="s">
        <v>737</v>
      </c>
      <c r="AA566" s="63"/>
      <c r="AB566" s="451">
        <f>'Punten per wedstrijd'!D282</f>
        <v>557.50000000000216</v>
      </c>
      <c r="AC566" s="331" t="s">
        <v>907</v>
      </c>
      <c r="AD566" s="277" t="s">
        <v>23</v>
      </c>
      <c r="AE566" s="63"/>
      <c r="AF566" s="451">
        <f>'Punten per wedstrijd'!D478</f>
        <v>439.59999999999894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908</v>
      </c>
      <c r="B567" s="63" t="s">
        <v>153</v>
      </c>
      <c r="C567" s="63"/>
      <c r="D567" s="451">
        <f>'Punten per wedstrijd'!D749</f>
        <v>4827.5999999999949</v>
      </c>
      <c r="E567" s="331" t="s">
        <v>908</v>
      </c>
      <c r="F567" s="63" t="s">
        <v>3363</v>
      </c>
      <c r="G567" s="63"/>
      <c r="H567" s="451">
        <f>'Punten per wedstrijd'!D170</f>
        <v>5480.8499999999985</v>
      </c>
      <c r="I567" s="331" t="s">
        <v>908</v>
      </c>
      <c r="J567" s="63" t="s">
        <v>3374</v>
      </c>
      <c r="K567" s="63"/>
      <c r="L567" s="451">
        <f>'Punten per wedstrijd'!D372</f>
        <v>1291.0499999999665</v>
      </c>
      <c r="M567" s="331" t="s">
        <v>908</v>
      </c>
      <c r="N567" s="63" t="s">
        <v>3392</v>
      </c>
      <c r="O567" s="63"/>
      <c r="P567" s="451">
        <f>'Punten per wedstrijd'!D607</f>
        <v>213.60000000000144</v>
      </c>
      <c r="Q567" s="331" t="s">
        <v>908</v>
      </c>
      <c r="R567" s="63" t="s">
        <v>154</v>
      </c>
      <c r="S567" s="331"/>
      <c r="T567" s="451">
        <f>'Punten per wedstrijd'!D694</f>
        <v>0</v>
      </c>
      <c r="U567" s="331" t="s">
        <v>908</v>
      </c>
      <c r="V567" s="63" t="s">
        <v>3388</v>
      </c>
      <c r="W567" s="63"/>
      <c r="X567" s="451">
        <f>'Punten per wedstrijd'!D99</f>
        <v>4637.099999999984</v>
      </c>
      <c r="Y567" s="331" t="s">
        <v>908</v>
      </c>
      <c r="Z567" s="63" t="s">
        <v>3390</v>
      </c>
      <c r="AA567" s="63"/>
      <c r="AB567" s="451">
        <f>'Punten per wedstrijd'!D284</f>
        <v>556.10000000000275</v>
      </c>
      <c r="AC567" s="331" t="s">
        <v>908</v>
      </c>
      <c r="AD567" s="63" t="s">
        <v>754</v>
      </c>
      <c r="AE567" s="63"/>
      <c r="AF567" s="451">
        <f>'Punten per wedstrijd'!D507</f>
        <v>435.70000000000005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909</v>
      </c>
      <c r="B568" s="277" t="s">
        <v>2046</v>
      </c>
      <c r="C568" s="63"/>
      <c r="D568" s="451">
        <f>'Punten per wedstrijd'!D806</f>
        <v>4823.6999999999989</v>
      </c>
      <c r="E568" s="331" t="s">
        <v>909</v>
      </c>
      <c r="F568" s="63" t="s">
        <v>795</v>
      </c>
      <c r="G568" s="63"/>
      <c r="H568" s="451">
        <f>'Punten per wedstrijd'!D154</f>
        <v>5445.4000000000005</v>
      </c>
      <c r="I568" s="331" t="s">
        <v>909</v>
      </c>
      <c r="J568" s="277" t="s">
        <v>2006</v>
      </c>
      <c r="K568" s="63"/>
      <c r="L568" s="451">
        <f>'Punten per wedstrijd'!D318</f>
        <v>1280.2999999999877</v>
      </c>
      <c r="M568" s="331" t="s">
        <v>909</v>
      </c>
      <c r="N568" s="63" t="s">
        <v>180</v>
      </c>
      <c r="O568" s="63"/>
      <c r="P568" s="451">
        <f>'Punten per wedstrijd'!D618</f>
        <v>207.99999999999267</v>
      </c>
      <c r="Q568" s="331" t="s">
        <v>909</v>
      </c>
      <c r="R568" s="63" t="s">
        <v>3375</v>
      </c>
      <c r="S568" s="331"/>
      <c r="T568" s="451">
        <f>'Punten per wedstrijd'!D695</f>
        <v>0</v>
      </c>
      <c r="U568" s="331" t="s">
        <v>909</v>
      </c>
      <c r="V568" s="277" t="s">
        <v>1</v>
      </c>
      <c r="W568" s="63"/>
      <c r="X568" s="451">
        <f>'Punten per wedstrijd'!D12</f>
        <v>4611.2000000000098</v>
      </c>
      <c r="Y568" s="331" t="s">
        <v>909</v>
      </c>
      <c r="Z568" s="277" t="s">
        <v>25</v>
      </c>
      <c r="AA568" s="63"/>
      <c r="AB568" s="451">
        <f>'Punten per wedstrijd'!D271</f>
        <v>546.79999999999836</v>
      </c>
      <c r="AC568" s="331" t="s">
        <v>909</v>
      </c>
      <c r="AD568" s="277" t="s">
        <v>1998</v>
      </c>
      <c r="AE568" s="63"/>
      <c r="AF568" s="451">
        <f>'Punten per wedstrijd'!D502</f>
        <v>432.8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910</v>
      </c>
      <c r="B569" s="63" t="s">
        <v>3361</v>
      </c>
      <c r="C569" s="63"/>
      <c r="D569" s="451">
        <f>'Punten per wedstrijd'!D748</f>
        <v>4799.2000000000062</v>
      </c>
      <c r="E569" s="331" t="s">
        <v>910</v>
      </c>
      <c r="F569" s="63" t="s">
        <v>3368</v>
      </c>
      <c r="G569" s="63"/>
      <c r="H569" s="451">
        <f>'Punten per wedstrijd'!D159</f>
        <v>5445.2000000000053</v>
      </c>
      <c r="I569" s="331" t="s">
        <v>910</v>
      </c>
      <c r="J569" s="63" t="s">
        <v>3364</v>
      </c>
      <c r="K569" s="63"/>
      <c r="L569" s="451">
        <f>'Punten per wedstrijd'!D335</f>
        <v>1272.1000000000004</v>
      </c>
      <c r="M569" s="331" t="s">
        <v>910</v>
      </c>
      <c r="N569" s="277" t="s">
        <v>23</v>
      </c>
      <c r="O569" s="63"/>
      <c r="P569" s="451">
        <f>'Punten per wedstrijd'!D582</f>
        <v>207.39999999999603</v>
      </c>
      <c r="Q569" s="331" t="s">
        <v>910</v>
      </c>
      <c r="R569" s="28" t="s">
        <v>142</v>
      </c>
      <c r="S569" s="331"/>
      <c r="T569" s="451">
        <f>'Punten per wedstrijd'!D697</f>
        <v>0</v>
      </c>
      <c r="U569" s="331" t="s">
        <v>910</v>
      </c>
      <c r="V569" s="277" t="s">
        <v>2046</v>
      </c>
      <c r="W569" s="63"/>
      <c r="X569" s="451">
        <f>'Punten per wedstrijd'!D78</f>
        <v>4566.3000000000029</v>
      </c>
      <c r="Y569" s="331" t="s">
        <v>910</v>
      </c>
      <c r="Z569" s="277" t="s">
        <v>2003</v>
      </c>
      <c r="AA569" s="63"/>
      <c r="AB569" s="451">
        <f>'Punten per wedstrijd'!D247</f>
        <v>529.29999999999643</v>
      </c>
      <c r="AC569" s="331" t="s">
        <v>910</v>
      </c>
      <c r="AD569" s="63" t="s">
        <v>733</v>
      </c>
      <c r="AE569" s="63"/>
      <c r="AF569" s="451">
        <f>'Punten per wedstrijd'!D452</f>
        <v>430.79999999999984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911</v>
      </c>
      <c r="B570" s="63" t="s">
        <v>3372</v>
      </c>
      <c r="C570" s="63"/>
      <c r="D570" s="451">
        <f>'Punten per wedstrijd'!D761</f>
        <v>4770.9999999999964</v>
      </c>
      <c r="E570" s="331" t="s">
        <v>911</v>
      </c>
      <c r="F570" s="219" t="s">
        <v>1655</v>
      </c>
      <c r="G570" s="63"/>
      <c r="H570" s="451">
        <f>'Punten per wedstrijd'!D169</f>
        <v>5426.9499999999825</v>
      </c>
      <c r="I570" s="331" t="s">
        <v>911</v>
      </c>
      <c r="J570" s="277" t="s">
        <v>23</v>
      </c>
      <c r="K570" s="63"/>
      <c r="L570" s="451">
        <f>'Punten per wedstrijd'!D374</f>
        <v>1268.3999999999944</v>
      </c>
      <c r="M570" s="331" t="s">
        <v>911</v>
      </c>
      <c r="N570" s="277" t="s">
        <v>2026</v>
      </c>
      <c r="O570" s="63"/>
      <c r="P570" s="451">
        <f>'Punten per wedstrijd'!D617</f>
        <v>205.5999999999959</v>
      </c>
      <c r="Q570" s="331" t="s">
        <v>911</v>
      </c>
      <c r="R570" s="63" t="s">
        <v>737</v>
      </c>
      <c r="S570" s="331"/>
      <c r="T570" s="451">
        <f>'Punten per wedstrijd'!D698</f>
        <v>0</v>
      </c>
      <c r="U570" s="331" t="s">
        <v>911</v>
      </c>
      <c r="V570" s="63" t="s">
        <v>781</v>
      </c>
      <c r="W570" s="63"/>
      <c r="X570" s="451">
        <f>'Punten per wedstrijd'!D92</f>
        <v>4538.9999999999991</v>
      </c>
      <c r="Y570" s="331" t="s">
        <v>911</v>
      </c>
      <c r="Z570" s="63" t="s">
        <v>3388</v>
      </c>
      <c r="AA570" s="63"/>
      <c r="AB570" s="451">
        <f>'Punten per wedstrijd'!D307</f>
        <v>528.49999999999966</v>
      </c>
      <c r="AC570" s="331" t="s">
        <v>911</v>
      </c>
      <c r="AD570" s="63" t="s">
        <v>752</v>
      </c>
      <c r="AE570" s="63"/>
      <c r="AF570" s="451">
        <f>'Punten per wedstrijd'!D518</f>
        <v>426.69999999999987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912</v>
      </c>
      <c r="B571" s="63" t="s">
        <v>761</v>
      </c>
      <c r="C571" s="63"/>
      <c r="D571" s="451">
        <f>'Punten per wedstrijd'!D786</f>
        <v>4726.0499999999975</v>
      </c>
      <c r="E571" s="331" t="s">
        <v>912</v>
      </c>
      <c r="F571" s="63" t="s">
        <v>781</v>
      </c>
      <c r="G571" s="63"/>
      <c r="H571" s="451">
        <f>'Punten per wedstrijd'!D196</f>
        <v>5119.2999999999938</v>
      </c>
      <c r="I571" s="331" t="s">
        <v>912</v>
      </c>
      <c r="J571" s="63" t="s">
        <v>3371</v>
      </c>
      <c r="K571" s="63"/>
      <c r="L571" s="451">
        <f>'Punten per wedstrijd'!D317</f>
        <v>1254.0000000000055</v>
      </c>
      <c r="M571" s="331" t="s">
        <v>912</v>
      </c>
      <c r="N571" s="219" t="s">
        <v>1659</v>
      </c>
      <c r="O571" s="63"/>
      <c r="P571" s="451">
        <f>'Punten per wedstrijd'!D595</f>
        <v>204.49999999998124</v>
      </c>
      <c r="Q571" s="331" t="s">
        <v>912</v>
      </c>
      <c r="R571" s="219" t="s">
        <v>1659</v>
      </c>
      <c r="S571" s="331"/>
      <c r="T571" s="451">
        <f>'Punten per wedstrijd'!D699</f>
        <v>0</v>
      </c>
      <c r="U571" s="331" t="s">
        <v>912</v>
      </c>
      <c r="V571" s="28" t="s">
        <v>21</v>
      </c>
      <c r="W571" s="63"/>
      <c r="X571" s="451">
        <f>'Punten per wedstrijd'!D51</f>
        <v>4535.8999999999878</v>
      </c>
      <c r="Y571" s="331" t="s">
        <v>912</v>
      </c>
      <c r="Z571" s="277" t="s">
        <v>1</v>
      </c>
      <c r="AA571" s="63"/>
      <c r="AB571" s="451">
        <f>'Punten per wedstrijd'!D220</f>
        <v>524.80000000000041</v>
      </c>
      <c r="AC571" s="331" t="s">
        <v>912</v>
      </c>
      <c r="AD571" s="63" t="s">
        <v>745</v>
      </c>
      <c r="AE571" s="63"/>
      <c r="AF571" s="451">
        <f>'Punten per wedstrijd'!D483</f>
        <v>425.2000000000001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913</v>
      </c>
      <c r="B572" s="63" t="s">
        <v>763</v>
      </c>
      <c r="C572" s="63"/>
      <c r="D572" s="451">
        <f>'Punten per wedstrijd'!D800</f>
        <v>4698.3500000000076</v>
      </c>
      <c r="E572" s="331" t="s">
        <v>913</v>
      </c>
      <c r="F572" s="63" t="s">
        <v>727</v>
      </c>
      <c r="G572" s="63"/>
      <c r="H572" s="451">
        <f>'Punten per wedstrijd'!D135</f>
        <v>5113.5999999999876</v>
      </c>
      <c r="I572" s="331" t="s">
        <v>913</v>
      </c>
      <c r="J572" s="277" t="s">
        <v>2007</v>
      </c>
      <c r="K572" s="63"/>
      <c r="L572" s="451">
        <f>'Punten per wedstrijd'!D344</f>
        <v>1247.9000000000055</v>
      </c>
      <c r="M572" s="331" t="s">
        <v>913</v>
      </c>
      <c r="N572" s="277" t="s">
        <v>27</v>
      </c>
      <c r="O572" s="63"/>
      <c r="P572" s="451">
        <f>'Punten per wedstrijd'!D588</f>
        <v>201.4500000000034</v>
      </c>
      <c r="Q572" s="331" t="s">
        <v>913</v>
      </c>
      <c r="R572" s="63" t="s">
        <v>3390</v>
      </c>
      <c r="S572" s="331"/>
      <c r="T572" s="451">
        <f>'Punten per wedstrijd'!D700</f>
        <v>0</v>
      </c>
      <c r="U572" s="331" t="s">
        <v>913</v>
      </c>
      <c r="V572" s="63" t="s">
        <v>3370</v>
      </c>
      <c r="W572" s="63"/>
      <c r="X572" s="451">
        <f>'Punten per wedstrijd'!D83</f>
        <v>4532.2000000000007</v>
      </c>
      <c r="Y572" s="331" t="s">
        <v>913</v>
      </c>
      <c r="Z572" s="277" t="s">
        <v>33</v>
      </c>
      <c r="AA572" s="63"/>
      <c r="AB572" s="451">
        <f>'Punten per wedstrijd'!D301</f>
        <v>523.80000000000291</v>
      </c>
      <c r="AC572" s="331" t="s">
        <v>913</v>
      </c>
      <c r="AD572" s="63" t="s">
        <v>3392</v>
      </c>
      <c r="AE572" s="63"/>
      <c r="AF572" s="451">
        <f>'Punten per wedstrijd'!D503</f>
        <v>421.00000000000011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914</v>
      </c>
      <c r="B573" s="63" t="s">
        <v>795</v>
      </c>
      <c r="C573" s="63"/>
      <c r="D573" s="451">
        <f>'Punten per wedstrijd'!D778</f>
        <v>4644.3999999999978</v>
      </c>
      <c r="E573" s="331" t="s">
        <v>914</v>
      </c>
      <c r="F573" s="63" t="s">
        <v>762</v>
      </c>
      <c r="G573" s="63"/>
      <c r="H573" s="451">
        <f>'Punten per wedstrijd'!D165</f>
        <v>5101.3000000000011</v>
      </c>
      <c r="I573" s="331" t="s">
        <v>914</v>
      </c>
      <c r="J573" s="63" t="s">
        <v>3369</v>
      </c>
      <c r="K573" s="63"/>
      <c r="L573" s="451">
        <f>'Punten per wedstrijd'!D357</f>
        <v>1246.0000000000084</v>
      </c>
      <c r="M573" s="331" t="s">
        <v>914</v>
      </c>
      <c r="N573" s="63" t="s">
        <v>3364</v>
      </c>
      <c r="O573" s="63"/>
      <c r="P573" s="451">
        <f>'Punten per wedstrijd'!D543</f>
        <v>199.69999999999587</v>
      </c>
      <c r="Q573" s="331" t="s">
        <v>914</v>
      </c>
      <c r="R573" s="63" t="s">
        <v>778</v>
      </c>
      <c r="S573" s="331"/>
      <c r="T573" s="451">
        <f>'Punten per wedstrijd'!D701</f>
        <v>0</v>
      </c>
      <c r="U573" s="331" t="s">
        <v>914</v>
      </c>
      <c r="V573" s="63" t="s">
        <v>3369</v>
      </c>
      <c r="W573" s="63"/>
      <c r="X573" s="451">
        <f>'Punten per wedstrijd'!D45</f>
        <v>4520.2000000000235</v>
      </c>
      <c r="Y573" s="331" t="s">
        <v>914</v>
      </c>
      <c r="Z573" s="63" t="s">
        <v>154</v>
      </c>
      <c r="AA573" s="63"/>
      <c r="AB573" s="451">
        <f>'Punten per wedstrijd'!D278</f>
        <v>513.40000000000475</v>
      </c>
      <c r="AC573" s="331" t="s">
        <v>914</v>
      </c>
      <c r="AD573" s="277" t="s">
        <v>3358</v>
      </c>
      <c r="AE573" s="63"/>
      <c r="AF573" s="451">
        <f>'Punten per wedstrijd'!D469</f>
        <v>420.59999999999997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915</v>
      </c>
      <c r="B574" s="63" t="s">
        <v>789</v>
      </c>
      <c r="C574" s="63"/>
      <c r="D574" s="451">
        <f>'Punten per wedstrijd'!D817</f>
        <v>4580.4999999999964</v>
      </c>
      <c r="E574" s="331" t="s">
        <v>915</v>
      </c>
      <c r="F574" s="63" t="s">
        <v>3366</v>
      </c>
      <c r="G574" s="63"/>
      <c r="H574" s="451">
        <f>'Punten per wedstrijd'!D147</f>
        <v>4936.1000000000113</v>
      </c>
      <c r="I574" s="331" t="s">
        <v>915</v>
      </c>
      <c r="J574" s="277" t="s">
        <v>13</v>
      </c>
      <c r="K574" s="63"/>
      <c r="L574" s="451">
        <f>'Punten per wedstrijd'!D347</f>
        <v>1244.6000000000163</v>
      </c>
      <c r="M574" s="331" t="s">
        <v>915</v>
      </c>
      <c r="N574" s="277" t="s">
        <v>13</v>
      </c>
      <c r="O574" s="63"/>
      <c r="P574" s="451">
        <f>'Punten per wedstrijd'!D555</f>
        <v>198.7000000000055</v>
      </c>
      <c r="Q574" s="331" t="s">
        <v>915</v>
      </c>
      <c r="R574" s="277" t="s">
        <v>2046</v>
      </c>
      <c r="S574" s="331"/>
      <c r="T574" s="451">
        <f>'Punten per wedstrijd'!D702</f>
        <v>0</v>
      </c>
      <c r="U574" s="331" t="s">
        <v>915</v>
      </c>
      <c r="V574" s="277" t="s">
        <v>2006</v>
      </c>
      <c r="W574" s="63"/>
      <c r="X574" s="451">
        <f>'Punten per wedstrijd'!D6</f>
        <v>4508.1000000000085</v>
      </c>
      <c r="Y574" s="331" t="s">
        <v>915</v>
      </c>
      <c r="Z574" s="63" t="s">
        <v>770</v>
      </c>
      <c r="AA574" s="63"/>
      <c r="AB574" s="451">
        <f>'Punten per wedstrijd'!D224</f>
        <v>500.50000000000119</v>
      </c>
      <c r="AC574" s="331" t="s">
        <v>915</v>
      </c>
      <c r="AD574" s="63" t="s">
        <v>781</v>
      </c>
      <c r="AE574" s="63"/>
      <c r="AF574" s="451">
        <f>'Punten per wedstrijd'!D508</f>
        <v>420.30000000000047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916</v>
      </c>
      <c r="B575" s="63" t="s">
        <v>727</v>
      </c>
      <c r="C575" s="63"/>
      <c r="D575" s="451">
        <f>'Punten per wedstrijd'!D759</f>
        <v>4548.8999999999996</v>
      </c>
      <c r="E575" s="331" t="s">
        <v>916</v>
      </c>
      <c r="F575" s="277" t="s">
        <v>2003</v>
      </c>
      <c r="G575" s="63"/>
      <c r="H575" s="451">
        <f>'Punten per wedstrijd'!D143</f>
        <v>4927.0999999999913</v>
      </c>
      <c r="I575" s="331" t="s">
        <v>916</v>
      </c>
      <c r="J575" s="63" t="s">
        <v>752</v>
      </c>
      <c r="K575" s="63"/>
      <c r="L575" s="451">
        <f>'Punten per wedstrijd'!D414</f>
        <v>1231.599999999999</v>
      </c>
      <c r="M575" s="331" t="s">
        <v>916</v>
      </c>
      <c r="N575" s="63" t="s">
        <v>781</v>
      </c>
      <c r="O575" s="63"/>
      <c r="P575" s="451">
        <f>'Punten per wedstrijd'!D612</f>
        <v>193.50000000000111</v>
      </c>
      <c r="Q575" s="331" t="s">
        <v>916</v>
      </c>
      <c r="R575" s="63" t="s">
        <v>748</v>
      </c>
      <c r="S575" s="331"/>
      <c r="T575" s="451">
        <f>'Punten per wedstrijd'!D703</f>
        <v>0</v>
      </c>
      <c r="U575" s="331" t="s">
        <v>916</v>
      </c>
      <c r="V575" s="63" t="s">
        <v>3373</v>
      </c>
      <c r="W575" s="63"/>
      <c r="X575" s="451">
        <f>'Punten per wedstrijd'!D85</f>
        <v>4478.1000000000049</v>
      </c>
      <c r="Y575" s="331" t="s">
        <v>916</v>
      </c>
      <c r="Z575" s="277" t="s">
        <v>1998</v>
      </c>
      <c r="AA575" s="63"/>
      <c r="AB575" s="451">
        <f>'Punten per wedstrijd'!D294</f>
        <v>500.2999999999987</v>
      </c>
      <c r="AC575" s="331" t="s">
        <v>916</v>
      </c>
      <c r="AD575" s="63" t="s">
        <v>3391</v>
      </c>
      <c r="AE575" s="63"/>
      <c r="AF575" s="451">
        <f>'Punten per wedstrijd'!D460</f>
        <v>417.60000000000065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917</v>
      </c>
      <c r="B576" s="219" t="s">
        <v>1656</v>
      </c>
      <c r="C576" s="63"/>
      <c r="D576" s="451">
        <f>'Punten per wedstrijd'!D735</f>
        <v>4546.1500000000033</v>
      </c>
      <c r="E576" s="331" t="s">
        <v>917</v>
      </c>
      <c r="F576" s="63" t="s">
        <v>3362</v>
      </c>
      <c r="G576" s="63"/>
      <c r="H576" s="451">
        <f>'Punten per wedstrijd'!D132</f>
        <v>4789.3000000000029</v>
      </c>
      <c r="I576" s="331" t="s">
        <v>917</v>
      </c>
      <c r="J576" s="63" t="s">
        <v>3361</v>
      </c>
      <c r="K576" s="63"/>
      <c r="L576" s="451">
        <f>'Punten per wedstrijd'!D332</f>
        <v>1225.3000000000102</v>
      </c>
      <c r="M576" s="331" t="s">
        <v>917</v>
      </c>
      <c r="N576" s="277" t="s">
        <v>2046</v>
      </c>
      <c r="O576" s="63"/>
      <c r="P576" s="451">
        <f>'Punten per wedstrijd'!D598</f>
        <v>191.49999999999662</v>
      </c>
      <c r="Q576" s="331" t="s">
        <v>917</v>
      </c>
      <c r="R576" s="63" t="s">
        <v>747</v>
      </c>
      <c r="S576" s="331"/>
      <c r="T576" s="451">
        <f>'Punten per wedstrijd'!D704</f>
        <v>0</v>
      </c>
      <c r="U576" s="331" t="s">
        <v>917</v>
      </c>
      <c r="V576" s="63" t="s">
        <v>754</v>
      </c>
      <c r="W576" s="63"/>
      <c r="X576" s="451">
        <f>'Punten per wedstrijd'!D91</f>
        <v>4373.1999999999971</v>
      </c>
      <c r="Y576" s="331" t="s">
        <v>917</v>
      </c>
      <c r="Z576" s="277" t="s">
        <v>13</v>
      </c>
      <c r="AA576" s="63"/>
      <c r="AB576" s="451">
        <f>'Punten per wedstrijd'!D243</f>
        <v>486.40000000000077</v>
      </c>
      <c r="AC576" s="331" t="s">
        <v>917</v>
      </c>
      <c r="AD576" s="28" t="s">
        <v>142</v>
      </c>
      <c r="AE576" s="63"/>
      <c r="AF576" s="451">
        <f>'Punten per wedstrijd'!D489</f>
        <v>410.99999999999955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918</v>
      </c>
      <c r="B577" s="63" t="s">
        <v>762</v>
      </c>
      <c r="C577" s="63"/>
      <c r="D577" s="451">
        <f>'Punten per wedstrijd'!D789</f>
        <v>4508.3500000000004</v>
      </c>
      <c r="E577" s="331" t="s">
        <v>918</v>
      </c>
      <c r="F577" s="277" t="s">
        <v>2049</v>
      </c>
      <c r="G577" s="63"/>
      <c r="H577" s="451">
        <f>'Punten per wedstrijd'!D121</f>
        <v>4703.6999999999944</v>
      </c>
      <c r="I577" s="331" t="s">
        <v>918</v>
      </c>
      <c r="J577" s="63" t="s">
        <v>3375</v>
      </c>
      <c r="K577" s="63"/>
      <c r="L577" s="451">
        <f>'Punten per wedstrijd'!D383</f>
        <v>1207.800000000004</v>
      </c>
      <c r="M577" s="331" t="s">
        <v>918</v>
      </c>
      <c r="N577" s="277" t="s">
        <v>2019</v>
      </c>
      <c r="O577" s="63"/>
      <c r="P577" s="451">
        <f>'Punten per wedstrijd'!D533</f>
        <v>190.99999999999829</v>
      </c>
      <c r="Q577" s="331" t="s">
        <v>918</v>
      </c>
      <c r="R577" s="277" t="s">
        <v>2153</v>
      </c>
      <c r="S577" s="331"/>
      <c r="T577" s="451">
        <f>'Punten per wedstrijd'!D706</f>
        <v>0</v>
      </c>
      <c r="U577" s="331" t="s">
        <v>918</v>
      </c>
      <c r="V577" s="219" t="s">
        <v>1642</v>
      </c>
      <c r="W577" s="63"/>
      <c r="X577" s="451">
        <f>'Punten per wedstrijd'!D46</f>
        <v>4318.1999999999789</v>
      </c>
      <c r="Y577" s="331" t="s">
        <v>918</v>
      </c>
      <c r="Z577" s="63" t="s">
        <v>3374</v>
      </c>
      <c r="AA577" s="63"/>
      <c r="AB577" s="451">
        <f>'Punten per wedstrijd'!D268</f>
        <v>486.30000000000092</v>
      </c>
      <c r="AC577" s="331" t="s">
        <v>918</v>
      </c>
      <c r="AD577" s="63" t="s">
        <v>9</v>
      </c>
      <c r="AE577" s="63"/>
      <c r="AF577" s="451">
        <f>'Punten per wedstrijd'!D441</f>
        <v>401.49999999999989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919</v>
      </c>
      <c r="B578" s="277" t="s">
        <v>27</v>
      </c>
      <c r="C578" s="63"/>
      <c r="D578" s="451">
        <f>'Punten per wedstrijd'!D796</f>
        <v>4488.1000000000113</v>
      </c>
      <c r="E578" s="331" t="s">
        <v>919</v>
      </c>
      <c r="F578" s="277" t="s">
        <v>13</v>
      </c>
      <c r="G578" s="63"/>
      <c r="H578" s="451">
        <f>'Punten per wedstrijd'!D139</f>
        <v>4681.2000000000171</v>
      </c>
      <c r="I578" s="331" t="s">
        <v>919</v>
      </c>
      <c r="J578" s="63" t="s">
        <v>795</v>
      </c>
      <c r="K578" s="63"/>
      <c r="L578" s="451">
        <f>'Punten per wedstrijd'!D362</f>
        <v>1207.7999999999922</v>
      </c>
      <c r="M578" s="331" t="s">
        <v>919</v>
      </c>
      <c r="N578" s="63" t="s">
        <v>3373</v>
      </c>
      <c r="O578" s="63"/>
      <c r="P578" s="451">
        <f>'Punten per wedstrijd'!D605</f>
        <v>189.00000000000028</v>
      </c>
      <c r="Q578" s="331" t="s">
        <v>919</v>
      </c>
      <c r="R578" s="63" t="s">
        <v>3370</v>
      </c>
      <c r="S578" s="331"/>
      <c r="T578" s="451">
        <f>'Punten per wedstrijd'!D707</f>
        <v>0</v>
      </c>
      <c r="U578" s="331" t="s">
        <v>919</v>
      </c>
      <c r="V578" s="63" t="s">
        <v>154</v>
      </c>
      <c r="W578" s="63"/>
      <c r="X578" s="451">
        <f>'Punten per wedstrijd'!D70</f>
        <v>4269.4000000000215</v>
      </c>
      <c r="Y578" s="331" t="s">
        <v>919</v>
      </c>
      <c r="Z578" s="63" t="s">
        <v>180</v>
      </c>
      <c r="AA578" s="63"/>
      <c r="AB578" s="451">
        <f>'Punten per wedstrijd'!D306</f>
        <v>484.30000000000183</v>
      </c>
      <c r="AC578" s="331" t="s">
        <v>919</v>
      </c>
      <c r="AD578" s="277" t="s">
        <v>17</v>
      </c>
      <c r="AE578" s="63"/>
      <c r="AF578" s="451">
        <f>'Punten per wedstrijd'!D456</f>
        <v>401.20000000000005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920</v>
      </c>
      <c r="B579" s="63" t="s">
        <v>3363</v>
      </c>
      <c r="C579" s="63"/>
      <c r="D579" s="451">
        <f>'Punten per wedstrijd'!D794</f>
        <v>4479.7999999999975</v>
      </c>
      <c r="E579" s="331" t="s">
        <v>920</v>
      </c>
      <c r="F579" s="63" t="s">
        <v>3374</v>
      </c>
      <c r="G579" s="63"/>
      <c r="H579" s="451">
        <f>'Punten per wedstrijd'!D164</f>
        <v>4674.8499999999904</v>
      </c>
      <c r="I579" s="331" t="s">
        <v>920</v>
      </c>
      <c r="J579" s="63" t="s">
        <v>727</v>
      </c>
      <c r="K579" s="63"/>
      <c r="L579" s="451">
        <f>'Punten per wedstrijd'!D343</f>
        <v>1167.7000000000012</v>
      </c>
      <c r="M579" s="331" t="s">
        <v>920</v>
      </c>
      <c r="N579" s="277" t="s">
        <v>3359</v>
      </c>
      <c r="O579" s="63"/>
      <c r="P579" s="451">
        <f>'Punten per wedstrijd'!D623</f>
        <v>188.49999999999176</v>
      </c>
      <c r="Q579" s="331" t="s">
        <v>920</v>
      </c>
      <c r="R579" s="63" t="s">
        <v>732</v>
      </c>
      <c r="S579" s="331"/>
      <c r="T579" s="451">
        <f>'Punten per wedstrijd'!D708</f>
        <v>0</v>
      </c>
      <c r="U579" s="331" t="s">
        <v>920</v>
      </c>
      <c r="V579" s="277" t="s">
        <v>2153</v>
      </c>
      <c r="W579" s="63"/>
      <c r="X579" s="451">
        <f>'Punten per wedstrijd'!D82</f>
        <v>4236.6999999999907</v>
      </c>
      <c r="Y579" s="331" t="s">
        <v>920</v>
      </c>
      <c r="Z579" s="219" t="s">
        <v>1651</v>
      </c>
      <c r="AA579" s="63"/>
      <c r="AB579" s="451">
        <f>'Punten per wedstrijd'!D217</f>
        <v>464.80000000000121</v>
      </c>
      <c r="AC579" s="331" t="s">
        <v>920</v>
      </c>
      <c r="AD579" s="63" t="s">
        <v>3373</v>
      </c>
      <c r="AE579" s="63"/>
      <c r="AF579" s="451">
        <f>'Punten per wedstrijd'!D501</f>
        <v>390.60000000000014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921</v>
      </c>
      <c r="B580" s="277" t="s">
        <v>1</v>
      </c>
      <c r="C580" s="63"/>
      <c r="D580" s="451">
        <f>'Punten per wedstrijd'!D740</f>
        <v>4438.0000000000073</v>
      </c>
      <c r="E580" s="331" t="s">
        <v>921</v>
      </c>
      <c r="F580" s="63" t="s">
        <v>3371</v>
      </c>
      <c r="G580" s="63"/>
      <c r="H580" s="451">
        <f>'Punten per wedstrijd'!D109</f>
        <v>4628.8000000000011</v>
      </c>
      <c r="I580" s="331" t="s">
        <v>921</v>
      </c>
      <c r="J580" s="277" t="s">
        <v>2046</v>
      </c>
      <c r="K580" s="63"/>
      <c r="L580" s="451">
        <f>'Punten per wedstrijd'!D390</f>
        <v>1164.4999999999952</v>
      </c>
      <c r="M580" s="331" t="s">
        <v>921</v>
      </c>
      <c r="N580" s="63" t="s">
        <v>3363</v>
      </c>
      <c r="O580" s="63"/>
      <c r="P580" s="451">
        <f>'Punten per wedstrijd'!D586</f>
        <v>183.8999999999927</v>
      </c>
      <c r="Q580" s="331" t="s">
        <v>921</v>
      </c>
      <c r="R580" s="63" t="s">
        <v>3373</v>
      </c>
      <c r="S580" s="331"/>
      <c r="T580" s="451">
        <f>'Punten per wedstrijd'!D709</f>
        <v>0</v>
      </c>
      <c r="U580" s="331" t="s">
        <v>921</v>
      </c>
      <c r="V580" s="63" t="s">
        <v>732</v>
      </c>
      <c r="W580" s="63"/>
      <c r="X580" s="451">
        <f>'Punten per wedstrijd'!D84</f>
        <v>4210.0000000000273</v>
      </c>
      <c r="Y580" s="331" t="s">
        <v>921</v>
      </c>
      <c r="Z580" s="277" t="s">
        <v>27</v>
      </c>
      <c r="AA580" s="63"/>
      <c r="AB580" s="451">
        <f>'Punten per wedstrijd'!D276</f>
        <v>436.40000000000543</v>
      </c>
      <c r="AC580" s="331" t="s">
        <v>921</v>
      </c>
      <c r="AD580" s="277" t="s">
        <v>2153</v>
      </c>
      <c r="AE580" s="63"/>
      <c r="AF580" s="451">
        <f>'Punten per wedstrijd'!D498</f>
        <v>389.59999999999968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922</v>
      </c>
      <c r="B581" s="63" t="s">
        <v>3366</v>
      </c>
      <c r="C581" s="63"/>
      <c r="D581" s="451">
        <f>'Punten per wedstrijd'!D771</f>
        <v>4403.0499999999993</v>
      </c>
      <c r="E581" s="331" t="s">
        <v>922</v>
      </c>
      <c r="F581" s="277" t="s">
        <v>2020</v>
      </c>
      <c r="G581" s="63"/>
      <c r="H581" s="451">
        <f>'Punten per wedstrijd'!D126</f>
        <v>4569.4999999999991</v>
      </c>
      <c r="I581" s="331" t="s">
        <v>922</v>
      </c>
      <c r="J581" s="277" t="s">
        <v>2003</v>
      </c>
      <c r="K581" s="63"/>
      <c r="L581" s="451">
        <f>'Punten per wedstrijd'!D351</f>
        <v>1144.7999999999959</v>
      </c>
      <c r="M581" s="331" t="s">
        <v>922</v>
      </c>
      <c r="N581" s="63" t="s">
        <v>795</v>
      </c>
      <c r="O581" s="63"/>
      <c r="P581" s="451">
        <f>'Punten per wedstrijd'!D570</f>
        <v>183.79999999999242</v>
      </c>
      <c r="Q581" s="331" t="s">
        <v>922</v>
      </c>
      <c r="R581" s="277" t="s">
        <v>1998</v>
      </c>
      <c r="S581" s="331"/>
      <c r="T581" s="451">
        <f>'Punten per wedstrijd'!D710</f>
        <v>0</v>
      </c>
      <c r="U581" s="331" t="s">
        <v>922</v>
      </c>
      <c r="V581" s="63" t="s">
        <v>748</v>
      </c>
      <c r="W581" s="63"/>
      <c r="X581" s="451">
        <f>'Punten per wedstrijd'!D79</f>
        <v>4208.1000000000095</v>
      </c>
      <c r="Y581" s="331" t="s">
        <v>922</v>
      </c>
      <c r="Z581" s="63" t="s">
        <v>752</v>
      </c>
      <c r="AA581" s="63"/>
      <c r="AB581" s="451">
        <f>'Punten per wedstrijd'!D310</f>
        <v>433.99999999999994</v>
      </c>
      <c r="AC581" s="331" t="s">
        <v>922</v>
      </c>
      <c r="AD581" s="277" t="s">
        <v>27</v>
      </c>
      <c r="AE581" s="63"/>
      <c r="AF581" s="451">
        <f>'Punten per wedstrijd'!D484</f>
        <v>384.6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923</v>
      </c>
      <c r="B582" s="277" t="s">
        <v>1999</v>
      </c>
      <c r="C582" s="63"/>
      <c r="D582" s="451">
        <f>'Punten per wedstrijd'!D736</f>
        <v>4189.5000000000027</v>
      </c>
      <c r="E582" s="331" t="s">
        <v>923</v>
      </c>
      <c r="F582" s="277" t="s">
        <v>2046</v>
      </c>
      <c r="G582" s="63"/>
      <c r="H582" s="451">
        <f>'Punten per wedstrijd'!D182</f>
        <v>4524.3999999999869</v>
      </c>
      <c r="I582" s="331" t="s">
        <v>923</v>
      </c>
      <c r="J582" s="277" t="s">
        <v>2022</v>
      </c>
      <c r="K582" s="63"/>
      <c r="L582" s="451">
        <f>'Punten per wedstrijd'!D366</f>
        <v>1139.5000000000023</v>
      </c>
      <c r="M582" s="331" t="s">
        <v>923</v>
      </c>
      <c r="N582" s="277" t="s">
        <v>2021</v>
      </c>
      <c r="O582" s="63"/>
      <c r="P582" s="451">
        <f>'Punten per wedstrijd'!D549</f>
        <v>181.79999999998975</v>
      </c>
      <c r="Q582" s="331" t="s">
        <v>923</v>
      </c>
      <c r="R582" s="63" t="s">
        <v>3392</v>
      </c>
      <c r="S582" s="331"/>
      <c r="T582" s="451">
        <f>'Punten per wedstrijd'!D711</f>
        <v>0</v>
      </c>
      <c r="U582" s="331" t="s">
        <v>923</v>
      </c>
      <c r="V582" s="277" t="s">
        <v>2022</v>
      </c>
      <c r="W582" s="63"/>
      <c r="X582" s="451">
        <f>'Punten per wedstrijd'!D54</f>
        <v>4112.0999999999913</v>
      </c>
      <c r="Y582" s="331" t="s">
        <v>923</v>
      </c>
      <c r="Z582" s="277" t="s">
        <v>23</v>
      </c>
      <c r="AA582" s="63"/>
      <c r="AB582" s="451">
        <f>'Punten per wedstrijd'!D270</f>
        <v>425.20000000000181</v>
      </c>
      <c r="AC582" s="331" t="s">
        <v>923</v>
      </c>
      <c r="AD582" s="277" t="s">
        <v>2022</v>
      </c>
      <c r="AE582" s="63"/>
      <c r="AF582" s="451">
        <f>'Punten per wedstrijd'!D470</f>
        <v>381.19999999999987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924</v>
      </c>
      <c r="B583" s="277" t="s">
        <v>2048</v>
      </c>
      <c r="C583" s="63"/>
      <c r="D583" s="451">
        <f>'Punten per wedstrijd'!D809</f>
        <v>4046.699999999998</v>
      </c>
      <c r="E583" s="331" t="s">
        <v>924</v>
      </c>
      <c r="F583" s="63" t="s">
        <v>153</v>
      </c>
      <c r="G583" s="63"/>
      <c r="H583" s="451">
        <f>'Punten per wedstrijd'!D125</f>
        <v>4517.6999999999862</v>
      </c>
      <c r="I583" s="331" t="s">
        <v>924</v>
      </c>
      <c r="J583" s="277" t="s">
        <v>27</v>
      </c>
      <c r="K583" s="63"/>
      <c r="L583" s="451">
        <f>'Punten per wedstrijd'!D380</f>
        <v>1134.4000000000131</v>
      </c>
      <c r="M583" s="331" t="s">
        <v>924</v>
      </c>
      <c r="N583" s="63" t="s">
        <v>727</v>
      </c>
      <c r="O583" s="63"/>
      <c r="P583" s="451">
        <f>'Punten per wedstrijd'!D551</f>
        <v>179.10000000000281</v>
      </c>
      <c r="Q583" s="331" t="s">
        <v>924</v>
      </c>
      <c r="R583" s="63" t="s">
        <v>789</v>
      </c>
      <c r="S583" s="331"/>
      <c r="T583" s="451">
        <f>'Punten per wedstrijd'!D713</f>
        <v>0</v>
      </c>
      <c r="U583" s="331" t="s">
        <v>924</v>
      </c>
      <c r="V583" s="63" t="s">
        <v>752</v>
      </c>
      <c r="W583" s="63"/>
      <c r="X583" s="451">
        <f>'Punten per wedstrijd'!D102</f>
        <v>4097.4000000000015</v>
      </c>
      <c r="Y583" s="331" t="s">
        <v>924</v>
      </c>
      <c r="Z583" s="219" t="s">
        <v>1659</v>
      </c>
      <c r="AA583" s="63"/>
      <c r="AB583" s="451">
        <f>'Punten per wedstrijd'!D283</f>
        <v>410.1999999999984</v>
      </c>
      <c r="AC583" s="331" t="s">
        <v>924</v>
      </c>
      <c r="AD583" s="277" t="s">
        <v>1</v>
      </c>
      <c r="AE583" s="63"/>
      <c r="AF583" s="451">
        <f>'Punten per wedstrijd'!D428</f>
        <v>379.79999999999961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925</v>
      </c>
      <c r="B584" s="63" t="s">
        <v>3369</v>
      </c>
      <c r="C584" s="63"/>
      <c r="D584" s="451">
        <f>'Punten per wedstrijd'!D773</f>
        <v>4045.0000000000055</v>
      </c>
      <c r="E584" s="331" t="s">
        <v>925</v>
      </c>
      <c r="F584" s="277" t="s">
        <v>3358</v>
      </c>
      <c r="G584" s="63"/>
      <c r="H584" s="451">
        <f>'Punten per wedstrijd'!D157</f>
        <v>4423.300000000012</v>
      </c>
      <c r="I584" s="331" t="s">
        <v>925</v>
      </c>
      <c r="J584" s="63" t="s">
        <v>3388</v>
      </c>
      <c r="K584" s="63"/>
      <c r="L584" s="451">
        <f>'Punten per wedstrijd'!D411</f>
        <v>1114.2999999999777</v>
      </c>
      <c r="M584" s="331" t="s">
        <v>925</v>
      </c>
      <c r="N584" s="219" t="s">
        <v>1643</v>
      </c>
      <c r="O584" s="63"/>
      <c r="P584" s="451">
        <f>'Punten per wedstrijd'!D577</f>
        <v>178.34999999999724</v>
      </c>
      <c r="Q584" s="331" t="s">
        <v>925</v>
      </c>
      <c r="R584" s="63" t="s">
        <v>781</v>
      </c>
      <c r="S584" s="331"/>
      <c r="T584" s="451">
        <f>'Punten per wedstrijd'!D716</f>
        <v>0</v>
      </c>
      <c r="U584" s="331" t="s">
        <v>925</v>
      </c>
      <c r="V584" s="219" t="s">
        <v>1643</v>
      </c>
      <c r="W584" s="63"/>
      <c r="X584" s="451">
        <f>'Punten per wedstrijd'!D57</f>
        <v>4075.0500000000034</v>
      </c>
      <c r="Y584" s="331" t="s">
        <v>925</v>
      </c>
      <c r="Z584" s="63" t="s">
        <v>727</v>
      </c>
      <c r="AA584" s="63"/>
      <c r="AB584" s="451">
        <f>'Punten per wedstrijd'!D239</f>
        <v>408.59999999999889</v>
      </c>
      <c r="AC584" s="331" t="s">
        <v>925</v>
      </c>
      <c r="AD584" s="63" t="s">
        <v>3361</v>
      </c>
      <c r="AE584" s="63"/>
      <c r="AF584" s="451">
        <f>'Punten per wedstrijd'!D436</f>
        <v>367.39999999999992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926</v>
      </c>
      <c r="B585" s="219" t="s">
        <v>1655</v>
      </c>
      <c r="C585" s="63"/>
      <c r="D585" s="451">
        <f>'Punten per wedstrijd'!D793</f>
        <v>4009.4999999999945</v>
      </c>
      <c r="E585" s="331" t="s">
        <v>926</v>
      </c>
      <c r="F585" s="63" t="s">
        <v>754</v>
      </c>
      <c r="G585" s="63"/>
      <c r="H585" s="451">
        <f>'Punten per wedstrijd'!D195</f>
        <v>4422.49999999999</v>
      </c>
      <c r="I585" s="331" t="s">
        <v>926</v>
      </c>
      <c r="J585" s="277" t="s">
        <v>2020</v>
      </c>
      <c r="K585" s="63"/>
      <c r="L585" s="451">
        <f>'Punten per wedstrijd'!D334</f>
        <v>1108.5000000000059</v>
      </c>
      <c r="M585" s="331" t="s">
        <v>926</v>
      </c>
      <c r="N585" s="63" t="s">
        <v>3391</v>
      </c>
      <c r="O585" s="63"/>
      <c r="P585" s="451">
        <f>'Punten per wedstrijd'!D564</f>
        <v>173.29999999999021</v>
      </c>
      <c r="Q585" s="331" t="s">
        <v>926</v>
      </c>
      <c r="R585" s="277" t="s">
        <v>33</v>
      </c>
      <c r="S585" s="331"/>
      <c r="T585" s="451">
        <f>'Punten per wedstrijd'!D717</f>
        <v>0</v>
      </c>
      <c r="U585" s="331" t="s">
        <v>926</v>
      </c>
      <c r="V585" s="63" t="s">
        <v>763</v>
      </c>
      <c r="W585" s="63"/>
      <c r="X585" s="451">
        <f>'Punten per wedstrijd'!D72</f>
        <v>4046.3000000000134</v>
      </c>
      <c r="Y585" s="331" t="s">
        <v>926</v>
      </c>
      <c r="Z585" s="277" t="s">
        <v>2021</v>
      </c>
      <c r="AA585" s="63"/>
      <c r="AB585" s="451">
        <f>'Punten per wedstrijd'!D237</f>
        <v>393.59999999999997</v>
      </c>
      <c r="AC585" s="331" t="s">
        <v>926</v>
      </c>
      <c r="AD585" s="63" t="s">
        <v>3388</v>
      </c>
      <c r="AE585" s="63"/>
      <c r="AF585" s="451">
        <f>'Punten per wedstrijd'!D515</f>
        <v>360.69999999999993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927</v>
      </c>
      <c r="B586" s="63" t="s">
        <v>3371</v>
      </c>
      <c r="C586" s="63"/>
      <c r="D586" s="451">
        <f>'Punten per wedstrijd'!D733</f>
        <v>4002.7499999999986</v>
      </c>
      <c r="E586" s="331" t="s">
        <v>927</v>
      </c>
      <c r="F586" s="277" t="s">
        <v>2048</v>
      </c>
      <c r="G586" s="63"/>
      <c r="H586" s="451">
        <f>'Punten per wedstrijd'!D185</f>
        <v>4388.2000000000025</v>
      </c>
      <c r="I586" s="331" t="s">
        <v>927</v>
      </c>
      <c r="J586" s="277" t="s">
        <v>3359</v>
      </c>
      <c r="K586" s="63"/>
      <c r="L586" s="451">
        <f>'Punten per wedstrijd'!D415</f>
        <v>1068.099999999994</v>
      </c>
      <c r="M586" s="331" t="s">
        <v>927</v>
      </c>
      <c r="N586" s="63" t="s">
        <v>3371</v>
      </c>
      <c r="O586" s="63"/>
      <c r="P586" s="451">
        <f>'Punten per wedstrijd'!D525</f>
        <v>166.50000000000236</v>
      </c>
      <c r="Q586" s="331" t="s">
        <v>927</v>
      </c>
      <c r="R586" s="28" t="s">
        <v>143</v>
      </c>
      <c r="S586" s="331"/>
      <c r="T586" s="451">
        <f>'Punten per wedstrijd'!D719</f>
        <v>0</v>
      </c>
      <c r="U586" s="331" t="s">
        <v>927</v>
      </c>
      <c r="V586" s="277" t="s">
        <v>1999</v>
      </c>
      <c r="W586" s="63"/>
      <c r="X586" s="451">
        <f>'Punten per wedstrijd'!D8</f>
        <v>4043.1999999999948</v>
      </c>
      <c r="Y586" s="331" t="s">
        <v>927</v>
      </c>
      <c r="Z586" s="277" t="s">
        <v>2019</v>
      </c>
      <c r="AA586" s="63"/>
      <c r="AB586" s="451">
        <f>'Punten per wedstrijd'!D221</f>
        <v>389.40000000000128</v>
      </c>
      <c r="AC586" s="331" t="s">
        <v>927</v>
      </c>
      <c r="AD586" s="63" t="s">
        <v>3374</v>
      </c>
      <c r="AE586" s="63"/>
      <c r="AF586" s="451">
        <f>'Punten per wedstrijd'!D476</f>
        <v>350.8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928</v>
      </c>
      <c r="B587" s="63" t="s">
        <v>754</v>
      </c>
      <c r="C587" s="63"/>
      <c r="D587" s="451">
        <f>'Punten per wedstrijd'!D819</f>
        <v>3928.2999999999938</v>
      </c>
      <c r="E587" s="331" t="s">
        <v>928</v>
      </c>
      <c r="F587" s="277" t="s">
        <v>1</v>
      </c>
      <c r="G587" s="63"/>
      <c r="H587" s="451">
        <f>'Punten per wedstrijd'!D116</f>
        <v>4326.2000000000171</v>
      </c>
      <c r="I587" s="331" t="s">
        <v>928</v>
      </c>
      <c r="J587" s="63" t="s">
        <v>3366</v>
      </c>
      <c r="K587" s="63"/>
      <c r="L587" s="451">
        <f>'Punten per wedstrijd'!D355</f>
        <v>1046.2000000000176</v>
      </c>
      <c r="M587" s="331" t="s">
        <v>928</v>
      </c>
      <c r="N587" s="63" t="s">
        <v>3365</v>
      </c>
      <c r="O587" s="63"/>
      <c r="P587" s="451">
        <f>'Punten per wedstrijd'!D567</f>
        <v>165.8000000000074</v>
      </c>
      <c r="Q587" s="331" t="s">
        <v>928</v>
      </c>
      <c r="R587" s="219" t="s">
        <v>1661</v>
      </c>
      <c r="S587" s="331"/>
      <c r="T587" s="451">
        <f>'Punten per wedstrijd'!D720</f>
        <v>0</v>
      </c>
      <c r="U587" s="331" t="s">
        <v>928</v>
      </c>
      <c r="V587" s="63" t="s">
        <v>3361</v>
      </c>
      <c r="W587" s="63"/>
      <c r="X587" s="451">
        <f>'Punten per wedstrijd'!D20</f>
        <v>3945.0000000000005</v>
      </c>
      <c r="Y587" s="331" t="s">
        <v>928</v>
      </c>
      <c r="Z587" s="63" t="s">
        <v>141</v>
      </c>
      <c r="AA587" s="63"/>
      <c r="AB587" s="451">
        <f>'Punten per wedstrijd'!D260</f>
        <v>377</v>
      </c>
      <c r="AC587" s="331" t="s">
        <v>928</v>
      </c>
      <c r="AD587" s="277" t="s">
        <v>2019</v>
      </c>
      <c r="AE587" s="63"/>
      <c r="AF587" s="451">
        <f>'Punten per wedstrijd'!D429</f>
        <v>349.59999999999957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929</v>
      </c>
      <c r="B588" s="277" t="s">
        <v>2153</v>
      </c>
      <c r="C588" s="63"/>
      <c r="D588" s="451">
        <f>'Punten per wedstrijd'!D810</f>
        <v>3927.299999999992</v>
      </c>
      <c r="E588" s="331" t="s">
        <v>929</v>
      </c>
      <c r="F588" s="63" t="s">
        <v>3369</v>
      </c>
      <c r="G588" s="63"/>
      <c r="H588" s="451">
        <f>'Punten per wedstrijd'!D149</f>
        <v>3968.1000000000286</v>
      </c>
      <c r="I588" s="331" t="s">
        <v>929</v>
      </c>
      <c r="J588" s="63" t="s">
        <v>3376</v>
      </c>
      <c r="K588" s="63"/>
      <c r="L588" s="451">
        <f>'Punten per wedstrijd'!D402</f>
        <v>1023.349999999994</v>
      </c>
      <c r="M588" s="331" t="s">
        <v>929</v>
      </c>
      <c r="N588" s="63" t="s">
        <v>756</v>
      </c>
      <c r="O588" s="63"/>
      <c r="P588" s="451">
        <f>'Punten per wedstrijd'!D561</f>
        <v>165.69999999999143</v>
      </c>
      <c r="Q588" s="331" t="s">
        <v>929</v>
      </c>
      <c r="R588" s="277" t="s">
        <v>2026</v>
      </c>
      <c r="S588" s="331"/>
      <c r="T588" s="451">
        <f>'Punten per wedstrijd'!D721</f>
        <v>0</v>
      </c>
      <c r="U588" s="331" t="s">
        <v>929</v>
      </c>
      <c r="V588" s="63" t="s">
        <v>762</v>
      </c>
      <c r="W588" s="63"/>
      <c r="X588" s="451">
        <f>'Punten per wedstrijd'!D61</f>
        <v>3903.7000000000021</v>
      </c>
      <c r="Y588" s="331" t="s">
        <v>929</v>
      </c>
      <c r="Z588" s="277" t="s">
        <v>2048</v>
      </c>
      <c r="AA588" s="63"/>
      <c r="AB588" s="451">
        <f>'Punten per wedstrijd'!D289</f>
        <v>372.20000000000198</v>
      </c>
      <c r="AC588" s="331" t="s">
        <v>929</v>
      </c>
      <c r="AD588" s="63" t="s">
        <v>787</v>
      </c>
      <c r="AE588" s="63"/>
      <c r="AF588" s="451">
        <f>'Punten per wedstrijd'!D434</f>
        <v>326.09999999999991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930</v>
      </c>
      <c r="B589" s="63" t="s">
        <v>3376</v>
      </c>
      <c r="C589" s="63"/>
      <c r="D589" s="451">
        <f>'Punten per wedstrijd'!D818</f>
        <v>3840.1499999999996</v>
      </c>
      <c r="E589" s="331" t="s">
        <v>930</v>
      </c>
      <c r="F589" s="63" t="s">
        <v>3392</v>
      </c>
      <c r="G589" s="63"/>
      <c r="H589" s="451">
        <f>'Punten per wedstrijd'!D191</f>
        <v>3824.6499999999919</v>
      </c>
      <c r="I589" s="331" t="s">
        <v>930</v>
      </c>
      <c r="J589" s="277" t="s">
        <v>2021</v>
      </c>
      <c r="K589" s="63"/>
      <c r="L589" s="451">
        <f>'Punten per wedstrijd'!D341</f>
        <v>992.19999999999027</v>
      </c>
      <c r="M589" s="331" t="s">
        <v>930</v>
      </c>
      <c r="N589" s="63" t="s">
        <v>3374</v>
      </c>
      <c r="O589" s="63"/>
      <c r="P589" s="451">
        <f>'Punten per wedstrijd'!D580</f>
        <v>154.49999999999443</v>
      </c>
      <c r="Q589" s="331" t="s">
        <v>930</v>
      </c>
      <c r="R589" s="219" t="s">
        <v>1658</v>
      </c>
      <c r="S589" s="331"/>
      <c r="T589" s="451">
        <f>'Punten per wedstrijd'!D724</f>
        <v>0</v>
      </c>
      <c r="U589" s="331" t="s">
        <v>930</v>
      </c>
      <c r="V589" s="63" t="s">
        <v>778</v>
      </c>
      <c r="W589" s="63"/>
      <c r="X589" s="451">
        <f>'Punten per wedstrijd'!D77</f>
        <v>3898.1000000000085</v>
      </c>
      <c r="Y589" s="331" t="s">
        <v>930</v>
      </c>
      <c r="Z589" s="63" t="s">
        <v>9</v>
      </c>
      <c r="AA589" s="63"/>
      <c r="AB589" s="451">
        <f>'Punten per wedstrijd'!D233</f>
        <v>362.59999999999962</v>
      </c>
      <c r="AC589" s="331" t="s">
        <v>930</v>
      </c>
      <c r="AD589" s="277" t="s">
        <v>13</v>
      </c>
      <c r="AE589" s="63"/>
      <c r="AF589" s="451">
        <f>'Punten per wedstrijd'!D451</f>
        <v>319.69999999999993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931</v>
      </c>
      <c r="B590" s="277" t="s">
        <v>2003</v>
      </c>
      <c r="C590" s="63"/>
      <c r="D590" s="451">
        <f>'Punten per wedstrijd'!D767</f>
        <v>3714.7999999999984</v>
      </c>
      <c r="E590" s="331" t="s">
        <v>931</v>
      </c>
      <c r="F590" s="63" t="s">
        <v>787</v>
      </c>
      <c r="G590" s="63"/>
      <c r="H590" s="451">
        <f>'Punten per wedstrijd'!D122</f>
        <v>3762.4000000000055</v>
      </c>
      <c r="I590" s="331" t="s">
        <v>931</v>
      </c>
      <c r="J590" s="63" t="s">
        <v>754</v>
      </c>
      <c r="K590" s="63"/>
      <c r="L590" s="451">
        <f>'Punten per wedstrijd'!D403</f>
        <v>983.69999999998561</v>
      </c>
      <c r="M590" s="331" t="s">
        <v>931</v>
      </c>
      <c r="N590" s="63" t="s">
        <v>3390</v>
      </c>
      <c r="O590" s="63"/>
      <c r="P590" s="451">
        <f>'Punten per wedstrijd'!D596</f>
        <v>152.20000000000996</v>
      </c>
      <c r="Q590" s="331" t="s">
        <v>931</v>
      </c>
      <c r="R590" s="63" t="s">
        <v>155</v>
      </c>
      <c r="S590" s="331"/>
      <c r="T590" s="451">
        <f>'Punten per wedstrijd'!D725</f>
        <v>0</v>
      </c>
      <c r="U590" s="331" t="s">
        <v>931</v>
      </c>
      <c r="V590" s="63" t="s">
        <v>141</v>
      </c>
      <c r="W590" s="63"/>
      <c r="X590" s="451">
        <f>'Punten per wedstrijd'!D52</f>
        <v>3862.4999999999977</v>
      </c>
      <c r="Y590" s="331" t="s">
        <v>931</v>
      </c>
      <c r="Z590" s="277" t="s">
        <v>2026</v>
      </c>
      <c r="AA590" s="63"/>
      <c r="AB590" s="451">
        <f>'Punten per wedstrijd'!D305</f>
        <v>351.20000000000005</v>
      </c>
      <c r="AC590" s="331" t="s">
        <v>931</v>
      </c>
      <c r="AD590" s="277" t="s">
        <v>2021</v>
      </c>
      <c r="AE590" s="63"/>
      <c r="AF590" s="451">
        <f>'Punten per wedstrijd'!D445</f>
        <v>312.70000000000016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932</v>
      </c>
      <c r="B591" s="277" t="s">
        <v>2049</v>
      </c>
      <c r="C591" s="63"/>
      <c r="D591" s="451">
        <f>'Punten per wedstrijd'!D745</f>
        <v>3562.6999999999935</v>
      </c>
      <c r="E591" s="331" t="s">
        <v>932</v>
      </c>
      <c r="F591" s="63" t="s">
        <v>3376</v>
      </c>
      <c r="G591" s="63"/>
      <c r="H591" s="451">
        <f>'Punten per wedstrijd'!D194</f>
        <v>3585.7999999999993</v>
      </c>
      <c r="I591" s="331" t="s">
        <v>932</v>
      </c>
      <c r="J591" s="63" t="s">
        <v>3362</v>
      </c>
      <c r="K591" s="63"/>
      <c r="L591" s="451">
        <f>'Punten per wedstrijd'!D340</f>
        <v>965.34999999998809</v>
      </c>
      <c r="M591" s="331" t="s">
        <v>932</v>
      </c>
      <c r="N591" s="63" t="s">
        <v>3369</v>
      </c>
      <c r="O591" s="63"/>
      <c r="P591" s="451">
        <f>'Punten per wedstrijd'!D565</f>
        <v>151.50000000000594</v>
      </c>
      <c r="Q591" s="331" t="s">
        <v>932</v>
      </c>
      <c r="R591" s="63" t="s">
        <v>752</v>
      </c>
      <c r="S591" s="331"/>
      <c r="T591" s="451">
        <f>'Punten per wedstrijd'!D726</f>
        <v>0</v>
      </c>
      <c r="U591" s="331" t="s">
        <v>932</v>
      </c>
      <c r="V591" s="277" t="s">
        <v>2048</v>
      </c>
      <c r="W591" s="63"/>
      <c r="X591" s="451">
        <f>'Punten per wedstrijd'!D81</f>
        <v>3171.4000000000124</v>
      </c>
      <c r="Y591" s="331" t="s">
        <v>932</v>
      </c>
      <c r="Z591" s="219" t="s">
        <v>1643</v>
      </c>
      <c r="AA591" s="63"/>
      <c r="AB591" s="451">
        <f>'Punten per wedstrijd'!D265</f>
        <v>348.85</v>
      </c>
      <c r="AC591" s="331" t="s">
        <v>932</v>
      </c>
      <c r="AD591" s="277" t="s">
        <v>2026</v>
      </c>
      <c r="AE591" s="63"/>
      <c r="AF591" s="451">
        <f>'Punten per wedstrijd'!D513</f>
        <v>262.40000000000009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933</v>
      </c>
      <c r="B592" s="63" t="s">
        <v>787</v>
      </c>
      <c r="C592" s="63"/>
      <c r="D592" s="451">
        <f>'Punten per wedstrijd'!D746</f>
        <v>3202.1000000000058</v>
      </c>
      <c r="E592" s="331" t="s">
        <v>933</v>
      </c>
      <c r="F592" s="277" t="s">
        <v>1999</v>
      </c>
      <c r="G592" s="63"/>
      <c r="H592" s="451">
        <f>'Punten per wedstrijd'!D112</f>
        <v>3396.400000000001</v>
      </c>
      <c r="I592" s="331" t="s">
        <v>933</v>
      </c>
      <c r="J592" s="277" t="s">
        <v>1999</v>
      </c>
      <c r="K592" s="63"/>
      <c r="L592" s="451">
        <f>'Punten per wedstrijd'!D320</f>
        <v>950.50000000001091</v>
      </c>
      <c r="M592" s="331" t="s">
        <v>933</v>
      </c>
      <c r="N592" s="277" t="s">
        <v>1998</v>
      </c>
      <c r="O592" s="63"/>
      <c r="P592" s="451">
        <f>'Punten per wedstrijd'!D606</f>
        <v>132.59999999999025</v>
      </c>
      <c r="Q592" s="331" t="s">
        <v>933</v>
      </c>
      <c r="R592" s="277" t="s">
        <v>3359</v>
      </c>
      <c r="S592" s="331"/>
      <c r="T592" s="451">
        <f>'Punten per wedstrijd'!D727</f>
        <v>0</v>
      </c>
      <c r="U592" s="331" t="s">
        <v>933</v>
      </c>
      <c r="V592" s="63" t="s">
        <v>787</v>
      </c>
      <c r="W592" s="63"/>
      <c r="X592" s="451">
        <f>'Punten per wedstrijd'!D18</f>
        <v>2806.9000000000096</v>
      </c>
      <c r="Y592" s="331" t="s">
        <v>933</v>
      </c>
      <c r="Z592" s="63" t="s">
        <v>3364</v>
      </c>
      <c r="AA592" s="63"/>
      <c r="AB592" s="451">
        <f>'Punten per wedstrijd'!D231</f>
        <v>326.99999999999892</v>
      </c>
      <c r="AC592" s="331" t="s">
        <v>933</v>
      </c>
      <c r="AD592" s="63" t="s">
        <v>3390</v>
      </c>
      <c r="AE592" s="63"/>
      <c r="AF592" s="451">
        <f>'Punten per wedstrijd'!D492</f>
        <v>223.80000000000004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934</v>
      </c>
      <c r="B593" s="277" t="s">
        <v>3359</v>
      </c>
      <c r="C593" s="63"/>
      <c r="D593" s="451">
        <f>'Punten per wedstrijd'!D831</f>
        <v>3122.1999999999907</v>
      </c>
      <c r="E593" s="331" t="s">
        <v>934</v>
      </c>
      <c r="F593" s="277" t="s">
        <v>3359</v>
      </c>
      <c r="G593" s="63"/>
      <c r="H593" s="451">
        <f>'Punten per wedstrijd'!D207</f>
        <v>3242.6499999999833</v>
      </c>
      <c r="I593" s="331" t="s">
        <v>934</v>
      </c>
      <c r="J593" s="63" t="s">
        <v>787</v>
      </c>
      <c r="K593" s="63"/>
      <c r="L593" s="451">
        <f>'Punten per wedstrijd'!D330</f>
        <v>732.50000000000398</v>
      </c>
      <c r="M593" s="331" t="s">
        <v>934</v>
      </c>
      <c r="N593" s="63" t="s">
        <v>3370</v>
      </c>
      <c r="O593" s="63"/>
      <c r="P593" s="451">
        <f>'Punten per wedstrijd'!D603</f>
        <v>95.800000000004189</v>
      </c>
      <c r="Q593" s="331" t="s">
        <v>934</v>
      </c>
      <c r="R593" s="277" t="s">
        <v>2004</v>
      </c>
      <c r="S593" s="331"/>
      <c r="T593" s="451">
        <f>'Punten per wedstrijd'!D728</f>
        <v>0</v>
      </c>
      <c r="U593" s="331" t="s">
        <v>934</v>
      </c>
      <c r="V593" s="277" t="s">
        <v>2003</v>
      </c>
      <c r="W593" s="63"/>
      <c r="X593" s="451">
        <f>'Punten per wedstrijd'!D39</f>
        <v>2563.1000000000031</v>
      </c>
      <c r="Y593" s="331" t="s">
        <v>934</v>
      </c>
      <c r="Z593" s="277" t="s">
        <v>3358</v>
      </c>
      <c r="AA593" s="63"/>
      <c r="AB593" s="451">
        <f>'Punten per wedstrijd'!D261</f>
        <v>325.59999999999985</v>
      </c>
      <c r="AC593" s="331" t="s">
        <v>934</v>
      </c>
      <c r="AD593" s="219" t="s">
        <v>1643</v>
      </c>
      <c r="AE593" s="63"/>
      <c r="AF593" s="451">
        <f>'Punten per wedstrijd'!D473</f>
        <v>174.60000000000014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742</v>
      </c>
      <c r="D596"/>
      <c r="I596" s="8"/>
      <c r="J596" s="51" t="s">
        <v>742</v>
      </c>
      <c r="R596" s="8"/>
      <c r="S596" s="51" t="s">
        <v>740</v>
      </c>
      <c r="AA596" s="8"/>
      <c r="AB596" s="51" t="s">
        <v>779</v>
      </c>
      <c r="AJ596" s="8"/>
      <c r="AK596" s="51" t="s">
        <v>800</v>
      </c>
      <c r="AS596" s="8"/>
      <c r="AT596" s="51" t="s">
        <v>739</v>
      </c>
      <c r="BB596" s="8"/>
      <c r="BC596" s="51" t="s">
        <v>742</v>
      </c>
      <c r="BK596" s="8"/>
      <c r="BL596" s="51" t="s">
        <v>741</v>
      </c>
      <c r="BT596" s="8"/>
      <c r="BU596" s="51" t="s">
        <v>739</v>
      </c>
      <c r="CC596" s="8"/>
      <c r="CD596" s="51" t="s">
        <v>771</v>
      </c>
      <c r="CL596" s="8"/>
      <c r="CM596" s="51" t="s">
        <v>742</v>
      </c>
      <c r="CU596" s="8"/>
      <c r="CV596" s="51" t="s">
        <v>739</v>
      </c>
      <c r="DD596" s="8"/>
      <c r="DE596" s="51" t="s">
        <v>791</v>
      </c>
      <c r="DM596" s="8"/>
      <c r="DN596" s="51" t="s">
        <v>739</v>
      </c>
      <c r="DV596" s="8"/>
      <c r="DW596" s="51" t="s">
        <v>774</v>
      </c>
      <c r="EE596" s="8"/>
      <c r="EF596" s="51" t="s">
        <v>759</v>
      </c>
      <c r="EN596" s="8"/>
      <c r="EO596" s="51" t="s">
        <v>741</v>
      </c>
      <c r="EW596" s="8"/>
      <c r="EX596" s="51" t="s">
        <v>1982</v>
      </c>
      <c r="FF596" s="8"/>
      <c r="FG596" s="51" t="s">
        <v>1645</v>
      </c>
      <c r="FO596" s="8"/>
      <c r="FP596" s="51" t="s">
        <v>758</v>
      </c>
      <c r="FX596" s="8"/>
      <c r="FY596" s="51" t="s">
        <v>776</v>
      </c>
      <c r="GG596" s="8"/>
      <c r="GH596" s="51" t="s">
        <v>751</v>
      </c>
      <c r="GP596" s="8"/>
      <c r="GQ596" s="51" t="s">
        <v>741</v>
      </c>
      <c r="GY596" s="8"/>
      <c r="GZ596" s="51" t="s">
        <v>739</v>
      </c>
      <c r="HH596" s="8"/>
      <c r="HI596" s="51" t="s">
        <v>2042</v>
      </c>
      <c r="HR596" s="51" t="s">
        <v>739</v>
      </c>
      <c r="IA596" s="51" t="s">
        <v>740</v>
      </c>
      <c r="IJ596" s="51" t="s">
        <v>739</v>
      </c>
      <c r="IS596" s="51" t="s">
        <v>790</v>
      </c>
      <c r="JB596" s="51" t="s">
        <v>741</v>
      </c>
      <c r="JK596" s="51" t="s">
        <v>741</v>
      </c>
      <c r="JT596" s="51" t="s">
        <v>740</v>
      </c>
      <c r="KC596" s="51" t="s">
        <v>741</v>
      </c>
      <c r="KL596" s="51" t="s">
        <v>740</v>
      </c>
      <c r="KU596" s="51" t="s">
        <v>757</v>
      </c>
      <c r="LD596" s="51" t="s">
        <v>739</v>
      </c>
      <c r="LM596" s="51" t="s">
        <v>742</v>
      </c>
      <c r="LV596" s="51" t="s">
        <v>775</v>
      </c>
      <c r="ME596" s="51" t="s">
        <v>1663</v>
      </c>
      <c r="MN596" s="51" t="s">
        <v>771</v>
      </c>
      <c r="MW596" s="51" t="s">
        <v>1669</v>
      </c>
      <c r="NF596" s="51" t="s">
        <v>1982</v>
      </c>
      <c r="NO596" s="51" t="s">
        <v>740</v>
      </c>
      <c r="NX596" s="51" t="s">
        <v>739</v>
      </c>
      <c r="OG596" s="51" t="s">
        <v>1662</v>
      </c>
      <c r="OP596" s="51" t="s">
        <v>740</v>
      </c>
      <c r="OY596" s="51" t="s">
        <v>1668</v>
      </c>
      <c r="PH596" s="51" t="s">
        <v>1665</v>
      </c>
      <c r="PQ596" s="51" t="s">
        <v>788</v>
      </c>
      <c r="PZ596" s="51" t="s">
        <v>757</v>
      </c>
      <c r="QI596" s="51" t="s">
        <v>1666</v>
      </c>
      <c r="QR596" s="51" t="s">
        <v>1664</v>
      </c>
      <c r="RA596" s="51" t="s">
        <v>790</v>
      </c>
      <c r="RJ596" s="51" t="s">
        <v>791</v>
      </c>
      <c r="RS596" s="51" t="s">
        <v>2001</v>
      </c>
      <c r="SB596" s="51" t="s">
        <v>2001</v>
      </c>
      <c r="SK596" s="51" t="s">
        <v>741</v>
      </c>
      <c r="ST596" s="51" t="s">
        <v>740</v>
      </c>
      <c r="TC596" s="51" t="s">
        <v>741</v>
      </c>
      <c r="TL596" s="51" t="s">
        <v>739</v>
      </c>
      <c r="TU596" s="51" t="s">
        <v>790</v>
      </c>
      <c r="UD596" s="51" t="s">
        <v>2009</v>
      </c>
      <c r="UM596" s="51" t="s">
        <v>3307</v>
      </c>
      <c r="UV596" s="51" t="s">
        <v>742</v>
      </c>
      <c r="VE596" s="282" t="s">
        <v>2008</v>
      </c>
      <c r="VN596" s="51" t="s">
        <v>1668</v>
      </c>
      <c r="VW596" s="51" t="s">
        <v>740</v>
      </c>
      <c r="WF596" s="51" t="s">
        <v>739</v>
      </c>
      <c r="WO596" s="51" t="s">
        <v>740</v>
      </c>
      <c r="WX596" s="282" t="s">
        <v>779</v>
      </c>
      <c r="XG596" s="51" t="s">
        <v>2029</v>
      </c>
      <c r="XP596" s="51" t="s">
        <v>2030</v>
      </c>
      <c r="XY596" s="51" t="s">
        <v>2035</v>
      </c>
      <c r="YH596" s="51" t="s">
        <v>790</v>
      </c>
      <c r="YQ596" s="51" t="s">
        <v>2038</v>
      </c>
      <c r="YZ596" s="51" t="s">
        <v>741</v>
      </c>
      <c r="ZI596" s="51" t="s">
        <v>2042</v>
      </c>
      <c r="ZR596" s="51" t="s">
        <v>2032</v>
      </c>
      <c r="AAA596" s="51" t="s">
        <v>2044</v>
      </c>
      <c r="AAJ596" s="51" t="s">
        <v>740</v>
      </c>
      <c r="AAS596" s="51" t="s">
        <v>739</v>
      </c>
      <c r="ABB596" s="51" t="s">
        <v>741</v>
      </c>
      <c r="ABK596" s="282" t="s">
        <v>1639</v>
      </c>
      <c r="ABT596" s="51" t="s">
        <v>3420</v>
      </c>
      <c r="ACC596" s="51" t="s">
        <v>742</v>
      </c>
      <c r="ACL596" s="51" t="s">
        <v>742</v>
      </c>
      <c r="ACU596" s="51" t="s">
        <v>767</v>
      </c>
      <c r="ADD596" s="51" t="s">
        <v>769</v>
      </c>
      <c r="ADM596" s="51" t="s">
        <v>740</v>
      </c>
      <c r="ADV596" s="51" t="s">
        <v>740</v>
      </c>
      <c r="AEE596" s="51" t="s">
        <v>1639</v>
      </c>
      <c r="AEN596" s="51" t="s">
        <v>1667</v>
      </c>
      <c r="AEW596" s="51" t="s">
        <v>741</v>
      </c>
      <c r="AFF596" s="51" t="s">
        <v>1648</v>
      </c>
      <c r="AFO596" s="51" t="s">
        <v>1674</v>
      </c>
      <c r="AFX596" s="51" t="s">
        <v>740</v>
      </c>
      <c r="AGG596" s="51" t="s">
        <v>774</v>
      </c>
      <c r="AGP596" s="282" t="s">
        <v>759</v>
      </c>
      <c r="AGY596" s="51" t="s">
        <v>739</v>
      </c>
      <c r="AHH596" s="51" t="s">
        <v>739</v>
      </c>
      <c r="AHQ596" s="51" t="s">
        <v>2029</v>
      </c>
      <c r="AHZ596" s="51" t="s">
        <v>2029</v>
      </c>
      <c r="AII596" s="51" t="s">
        <v>3397</v>
      </c>
      <c r="AIR596" s="51" t="s">
        <v>3399</v>
      </c>
      <c r="AJA596" s="51" t="s">
        <v>741</v>
      </c>
      <c r="AJJ596" s="51" t="s">
        <v>3402</v>
      </c>
      <c r="AJS596" s="51" t="s">
        <v>3404</v>
      </c>
      <c r="AKB596" s="51" t="s">
        <v>767</v>
      </c>
      <c r="AKK596" s="51" t="s">
        <v>3406</v>
      </c>
      <c r="AKT596" s="51" t="s">
        <v>3408</v>
      </c>
      <c r="ALC596" s="51" t="s">
        <v>3307</v>
      </c>
      <c r="ALL596" s="51" t="s">
        <v>3408</v>
      </c>
      <c r="ALU596" s="51" t="s">
        <v>3412</v>
      </c>
      <c r="AMD596" s="51" t="s">
        <v>3432</v>
      </c>
      <c r="AMM596" s="51" t="s">
        <v>3415</v>
      </c>
      <c r="AMV596" s="51" t="s">
        <v>3418</v>
      </c>
      <c r="ANE596" s="51" t="s">
        <v>2035</v>
      </c>
      <c r="ANN596" s="51" t="s">
        <v>3420</v>
      </c>
      <c r="ANW596" s="51" t="s">
        <v>739</v>
      </c>
      <c r="AOF596" s="51" t="s">
        <v>3423</v>
      </c>
      <c r="AOO596" s="51" t="s">
        <v>3425</v>
      </c>
      <c r="AOX596" s="51" t="s">
        <v>2042</v>
      </c>
      <c r="APG596" s="51" t="s">
        <v>739</v>
      </c>
      <c r="APP596" s="51" t="s">
        <v>776</v>
      </c>
      <c r="APY596" s="51" t="s">
        <v>3430</v>
      </c>
    </row>
    <row r="597" spans="1:1125" ht="19.5">
      <c r="A597" s="10" t="s">
        <v>1491</v>
      </c>
      <c r="B597" s="201" t="s">
        <v>21</v>
      </c>
      <c r="D597" s="202"/>
      <c r="I597" s="266"/>
      <c r="J597" s="10" t="s">
        <v>1493</v>
      </c>
      <c r="K597" s="201" t="s">
        <v>154</v>
      </c>
      <c r="R597" s="266"/>
      <c r="S597" s="10" t="s">
        <v>1494</v>
      </c>
      <c r="T597" s="201" t="s">
        <v>31</v>
      </c>
      <c r="AA597" s="266"/>
      <c r="AB597" s="10" t="s">
        <v>1495</v>
      </c>
      <c r="AC597" s="201" t="s">
        <v>778</v>
      </c>
      <c r="AJ597" s="266"/>
      <c r="AK597" s="10" t="s">
        <v>1496</v>
      </c>
      <c r="AL597" s="201" t="s">
        <v>799</v>
      </c>
      <c r="AS597" s="266"/>
      <c r="AT597" s="10" t="s">
        <v>1497</v>
      </c>
      <c r="AU597" s="201" t="s">
        <v>33</v>
      </c>
      <c r="BB597" s="266"/>
      <c r="BC597" s="10" t="s">
        <v>1498</v>
      </c>
      <c r="BD597" s="201" t="s">
        <v>25</v>
      </c>
      <c r="BK597" s="266"/>
      <c r="BL597" s="10" t="s">
        <v>1499</v>
      </c>
      <c r="BM597" s="201" t="s">
        <v>155</v>
      </c>
      <c r="BT597" s="266"/>
      <c r="BU597" s="10" t="s">
        <v>1500</v>
      </c>
      <c r="BV597" s="201" t="s">
        <v>11</v>
      </c>
      <c r="CC597" s="266"/>
      <c r="CD597" s="10" t="s">
        <v>1501</v>
      </c>
      <c r="CE597" s="201" t="s">
        <v>782</v>
      </c>
      <c r="CL597" s="266"/>
      <c r="CM597" s="10" t="s">
        <v>1502</v>
      </c>
      <c r="CN597" s="201" t="s">
        <v>143</v>
      </c>
      <c r="CU597" s="266"/>
      <c r="CV597" s="10" t="s">
        <v>1503</v>
      </c>
      <c r="CW597" s="201" t="s">
        <v>37</v>
      </c>
      <c r="DD597" s="266"/>
      <c r="DE597" s="10" t="s">
        <v>1504</v>
      </c>
      <c r="DF597" s="201" t="s">
        <v>17</v>
      </c>
      <c r="DM597" s="266"/>
      <c r="DN597" s="10" t="s">
        <v>1505</v>
      </c>
      <c r="DO597" s="201" t="s">
        <v>142</v>
      </c>
      <c r="DV597" s="266"/>
      <c r="DW597" s="10" t="s">
        <v>1506</v>
      </c>
      <c r="DX597" s="201" t="s">
        <v>1660</v>
      </c>
      <c r="EE597" s="266"/>
      <c r="EF597" s="10" t="s">
        <v>1507</v>
      </c>
      <c r="EG597" s="201" t="s">
        <v>752</v>
      </c>
      <c r="EN597" s="266"/>
      <c r="EO597" s="10" t="s">
        <v>1508</v>
      </c>
      <c r="EP597" s="201" t="s">
        <v>748</v>
      </c>
      <c r="EW597" s="266"/>
      <c r="EX597" s="10" t="s">
        <v>1509</v>
      </c>
      <c r="EY597" s="201" t="s">
        <v>761</v>
      </c>
      <c r="FF597" s="266"/>
      <c r="FG597" s="10" t="s">
        <v>1510</v>
      </c>
      <c r="FH597" s="201" t="s">
        <v>1646</v>
      </c>
      <c r="FO597" s="266"/>
      <c r="FP597" s="10" t="s">
        <v>1511</v>
      </c>
      <c r="FQ597" s="201" t="s">
        <v>745</v>
      </c>
      <c r="FX597" s="266"/>
      <c r="FY597" s="10" t="s">
        <v>1512</v>
      </c>
      <c r="FZ597" s="201" t="s">
        <v>141</v>
      </c>
      <c r="GG597" s="266"/>
      <c r="GH597" s="10" t="s">
        <v>1513</v>
      </c>
      <c r="GI597" s="201" t="s">
        <v>747</v>
      </c>
      <c r="GP597" s="266"/>
      <c r="GQ597" s="10" t="s">
        <v>1514</v>
      </c>
      <c r="GR597" s="201" t="s">
        <v>777</v>
      </c>
      <c r="GY597" s="266"/>
      <c r="GZ597" s="10" t="s">
        <v>1515</v>
      </c>
      <c r="HA597" s="201" t="s">
        <v>732</v>
      </c>
      <c r="HH597" s="266"/>
      <c r="HI597" s="10" t="s">
        <v>1516</v>
      </c>
      <c r="HJ597" s="201" t="s">
        <v>1661</v>
      </c>
      <c r="HQ597" s="266"/>
      <c r="HR597" s="10" t="s">
        <v>1517</v>
      </c>
      <c r="HS597" s="201" t="s">
        <v>15</v>
      </c>
      <c r="HV597" s="1"/>
      <c r="HW597" s="1"/>
      <c r="HX597" s="1"/>
      <c r="HY597" s="1"/>
      <c r="HZ597" s="266"/>
      <c r="IA597" s="10" t="s">
        <v>1518</v>
      </c>
      <c r="IB597" s="201" t="s">
        <v>39</v>
      </c>
      <c r="IE597" s="1"/>
      <c r="IF597" s="1"/>
      <c r="IG597" s="1"/>
      <c r="IH597" s="1"/>
      <c r="II597" s="266"/>
      <c r="IJ597" s="10" t="s">
        <v>1519</v>
      </c>
      <c r="IK597" s="201" t="s">
        <v>162</v>
      </c>
      <c r="IN597" s="1"/>
      <c r="IO597" s="1"/>
      <c r="IP597" s="1"/>
      <c r="IQ597" s="1"/>
      <c r="IR597" s="266"/>
      <c r="IS597" s="10" t="s">
        <v>1520</v>
      </c>
      <c r="IT597" s="201" t="s">
        <v>789</v>
      </c>
      <c r="IW597" s="1"/>
      <c r="IX597" s="1"/>
      <c r="IY597" s="1"/>
      <c r="IZ597" s="1"/>
      <c r="JA597" s="266"/>
      <c r="JB597" s="10" t="s">
        <v>1521</v>
      </c>
      <c r="JC597" s="201" t="s">
        <v>737</v>
      </c>
      <c r="JF597" s="1"/>
      <c r="JG597" s="1"/>
      <c r="JH597" s="1"/>
      <c r="JI597" s="1"/>
      <c r="JJ597" s="266"/>
      <c r="JK597" s="10" t="s">
        <v>1522</v>
      </c>
      <c r="JL597" s="201" t="s">
        <v>763</v>
      </c>
      <c r="JO597" s="1"/>
      <c r="JP597" s="1"/>
      <c r="JQ597" s="1"/>
      <c r="JR597" s="1"/>
      <c r="JS597" s="266"/>
      <c r="JT597" s="10" t="s">
        <v>1523</v>
      </c>
      <c r="JU597" s="201" t="s">
        <v>153</v>
      </c>
      <c r="JX597" s="1"/>
      <c r="JY597" s="1"/>
      <c r="JZ597" s="1"/>
      <c r="KA597" s="1"/>
      <c r="KB597" s="266"/>
      <c r="KC597" s="10" t="s">
        <v>1524</v>
      </c>
      <c r="KD597" s="201" t="s">
        <v>795</v>
      </c>
      <c r="KG597" s="1"/>
      <c r="KH597" s="1"/>
      <c r="KI597" s="1"/>
      <c r="KJ597" s="1"/>
      <c r="KK597" s="266"/>
      <c r="KL597" s="10" t="s">
        <v>1525</v>
      </c>
      <c r="KM597" s="201" t="s">
        <v>23</v>
      </c>
      <c r="KP597" s="1"/>
      <c r="KQ597" s="1"/>
      <c r="KR597" s="1"/>
      <c r="KS597" s="1"/>
      <c r="KT597" s="266"/>
      <c r="KU597" s="10" t="s">
        <v>1526</v>
      </c>
      <c r="KV597" s="201" t="s">
        <v>756</v>
      </c>
      <c r="KY597" s="1"/>
      <c r="KZ597" s="1"/>
      <c r="LA597" s="1"/>
      <c r="LB597" s="1"/>
      <c r="LC597" s="266"/>
      <c r="LD597" s="10" t="s">
        <v>1527</v>
      </c>
      <c r="LE597" s="201" t="s">
        <v>733</v>
      </c>
      <c r="LH597" s="1"/>
      <c r="LI597" s="1"/>
      <c r="LJ597" s="1"/>
      <c r="LK597" s="1"/>
      <c r="LL597" s="266"/>
      <c r="LM597" s="10" t="s">
        <v>1528</v>
      </c>
      <c r="LN597" s="201" t="s">
        <v>9</v>
      </c>
      <c r="LQ597" s="1"/>
      <c r="LR597" s="1"/>
      <c r="LS597" s="1"/>
      <c r="LT597" s="1"/>
      <c r="LU597" s="266"/>
      <c r="LV597" s="10" t="s">
        <v>1529</v>
      </c>
      <c r="LW597" s="201" t="s">
        <v>27</v>
      </c>
      <c r="LZ597" s="1"/>
      <c r="MA597" s="1"/>
      <c r="MB597" s="1"/>
      <c r="MC597" s="1"/>
      <c r="MD597" s="266"/>
      <c r="ME597" s="10" t="s">
        <v>1530</v>
      </c>
      <c r="MF597" s="201" t="s">
        <v>1652</v>
      </c>
      <c r="MI597" s="1"/>
      <c r="MJ597" s="1"/>
      <c r="MK597" s="1"/>
      <c r="ML597" s="1"/>
      <c r="MM597" s="266"/>
      <c r="MN597" s="10" t="s">
        <v>1531</v>
      </c>
      <c r="MO597" s="201" t="s">
        <v>770</v>
      </c>
      <c r="MR597" s="1"/>
      <c r="MS597" s="1"/>
      <c r="MT597" s="1"/>
      <c r="MU597" s="1"/>
      <c r="MV597" s="266"/>
      <c r="MW597" s="10" t="s">
        <v>1532</v>
      </c>
      <c r="MX597" s="201" t="s">
        <v>1659</v>
      </c>
      <c r="NA597" s="1"/>
      <c r="NB597" s="1"/>
      <c r="NC597" s="1"/>
      <c r="ND597" s="1"/>
      <c r="NE597" s="266"/>
      <c r="NF597" s="10" t="s">
        <v>1533</v>
      </c>
      <c r="NG597" s="201" t="s">
        <v>762</v>
      </c>
      <c r="NJ597" s="1"/>
      <c r="NK597" s="1"/>
      <c r="NL597" s="1"/>
      <c r="NM597" s="1"/>
      <c r="NN597" s="266"/>
      <c r="NO597" s="10" t="s">
        <v>1534</v>
      </c>
      <c r="NP597" s="201" t="s">
        <v>13</v>
      </c>
      <c r="NS597" s="1"/>
      <c r="NT597" s="1"/>
      <c r="NU597" s="1"/>
      <c r="NV597" s="1"/>
      <c r="NW597" s="266"/>
      <c r="NX597" s="10" t="s">
        <v>1492</v>
      </c>
      <c r="NY597" s="201" t="s">
        <v>787</v>
      </c>
      <c r="OB597" s="1"/>
      <c r="OC597" s="1"/>
      <c r="OD597" s="1"/>
      <c r="OE597" s="1"/>
      <c r="OF597" s="266"/>
      <c r="OG597" s="10" t="s">
        <v>1535</v>
      </c>
      <c r="OH597" s="201" t="s">
        <v>1651</v>
      </c>
      <c r="OK597" s="1"/>
      <c r="OL597" s="1"/>
      <c r="OM597" s="1"/>
      <c r="ON597" s="1"/>
      <c r="OO597" s="266"/>
      <c r="OP597" s="10" t="s">
        <v>1536</v>
      </c>
      <c r="OQ597" s="201" t="s">
        <v>754</v>
      </c>
      <c r="OT597" s="1"/>
      <c r="OU597" s="1"/>
      <c r="OV597" s="1"/>
      <c r="OW597" s="1"/>
      <c r="OX597" s="266"/>
      <c r="OY597" s="10" t="s">
        <v>1537</v>
      </c>
      <c r="OZ597" s="201" t="s">
        <v>1658</v>
      </c>
      <c r="PC597" s="1"/>
      <c r="PD597" s="1"/>
      <c r="PE597" s="1"/>
      <c r="PF597" s="1"/>
      <c r="PG597" s="266"/>
      <c r="PH597" s="10" t="s">
        <v>1538</v>
      </c>
      <c r="PI597" s="201" t="s">
        <v>1654</v>
      </c>
      <c r="PL597" s="1"/>
      <c r="PM597" s="1"/>
      <c r="PN597" s="1"/>
      <c r="PO597" s="1"/>
      <c r="PP597" s="266"/>
      <c r="PQ597" s="10" t="s">
        <v>1539</v>
      </c>
      <c r="PR597" s="201" t="s">
        <v>144</v>
      </c>
      <c r="PU597" s="1"/>
      <c r="PV597" s="1"/>
      <c r="PW597" s="1"/>
      <c r="PX597" s="1"/>
      <c r="PY597" s="266"/>
      <c r="PZ597" s="10" t="s">
        <v>1540</v>
      </c>
      <c r="QA597" s="201" t="s">
        <v>781</v>
      </c>
      <c r="QD597" s="1"/>
      <c r="QE597" s="1"/>
      <c r="QF597" s="1"/>
      <c r="QG597" s="1"/>
      <c r="QH597" s="266"/>
      <c r="QI597" s="10" t="s">
        <v>1541</v>
      </c>
      <c r="QJ597" s="201" t="s">
        <v>1655</v>
      </c>
      <c r="QM597" s="1"/>
      <c r="QN597" s="1"/>
      <c r="QO597" s="1"/>
      <c r="QP597" s="1"/>
      <c r="QQ597" s="266"/>
      <c r="QR597" s="10" t="s">
        <v>1542</v>
      </c>
      <c r="QS597" s="201" t="s">
        <v>1653</v>
      </c>
      <c r="QV597" s="1"/>
      <c r="QW597" s="1"/>
      <c r="QX597" s="1"/>
      <c r="QY597" s="1"/>
      <c r="QZ597" s="266"/>
      <c r="RA597" s="10" t="s">
        <v>1543</v>
      </c>
      <c r="RB597" s="201" t="s">
        <v>1656</v>
      </c>
      <c r="RE597" s="1"/>
      <c r="RF597" s="1"/>
      <c r="RG597" s="1"/>
      <c r="RH597" s="1"/>
      <c r="RI597" s="266"/>
      <c r="RJ597" s="10" t="s">
        <v>1544</v>
      </c>
      <c r="RK597" s="201" t="s">
        <v>156</v>
      </c>
      <c r="RN597" s="1"/>
      <c r="RO597" s="1"/>
      <c r="RP597" s="1"/>
      <c r="RQ597" s="1"/>
      <c r="RR597" s="266"/>
      <c r="RS597" s="10" t="s">
        <v>1545</v>
      </c>
      <c r="RT597" s="201" t="s">
        <v>2004</v>
      </c>
      <c r="SA597" s="42"/>
      <c r="SB597" s="10" t="s">
        <v>1546</v>
      </c>
      <c r="SC597" s="201" t="s">
        <v>2002</v>
      </c>
      <c r="SJ597" s="42"/>
      <c r="SK597" s="10" t="s">
        <v>1547</v>
      </c>
      <c r="SL597" s="201" t="s">
        <v>2014</v>
      </c>
      <c r="SS597" s="42"/>
      <c r="ST597" s="10" t="s">
        <v>1548</v>
      </c>
      <c r="SU597" s="201" t="s">
        <v>1</v>
      </c>
      <c r="TB597" s="42"/>
      <c r="TC597" s="10" t="s">
        <v>1619</v>
      </c>
      <c r="TD597" s="201" t="s">
        <v>1998</v>
      </c>
      <c r="TK597" s="42"/>
      <c r="TL597" s="10" t="s">
        <v>1620</v>
      </c>
      <c r="TM597" s="201" t="s">
        <v>727</v>
      </c>
      <c r="TT597" s="42"/>
      <c r="TU597" s="10" t="s">
        <v>1621</v>
      </c>
      <c r="TV597" s="201" t="s">
        <v>1642</v>
      </c>
      <c r="UC597" s="42"/>
      <c r="UD597" s="10" t="s">
        <v>1622</v>
      </c>
      <c r="UE597" s="201" t="s">
        <v>2005</v>
      </c>
      <c r="UL597" s="42"/>
      <c r="UM597" s="10" t="s">
        <v>1623</v>
      </c>
      <c r="UN597" s="201" t="s">
        <v>1643</v>
      </c>
      <c r="UU597" s="42"/>
      <c r="UV597" s="10" t="s">
        <v>1624</v>
      </c>
      <c r="UW597" s="201" t="s">
        <v>2006</v>
      </c>
      <c r="VD597" s="42"/>
      <c r="VE597" s="10" t="s">
        <v>1625</v>
      </c>
      <c r="VF597" s="201" t="s">
        <v>2007</v>
      </c>
      <c r="VM597" s="42"/>
      <c r="VN597" s="10" t="s">
        <v>1626</v>
      </c>
      <c r="VO597" s="201" t="s">
        <v>2003</v>
      </c>
      <c r="VV597" s="42"/>
      <c r="VW597" s="10" t="s">
        <v>1627</v>
      </c>
      <c r="VX597" s="201" t="s">
        <v>6</v>
      </c>
      <c r="WE597" s="42"/>
      <c r="WF597" s="10" t="s">
        <v>1628</v>
      </c>
      <c r="WG597" s="201" t="s">
        <v>1999</v>
      </c>
      <c r="WN597" s="42"/>
      <c r="WO597" s="10" t="s">
        <v>1629</v>
      </c>
      <c r="WP597" s="201" t="s">
        <v>19</v>
      </c>
      <c r="WW597" s="42"/>
      <c r="WX597" s="10" t="s">
        <v>1630</v>
      </c>
      <c r="WY597" s="201" t="s">
        <v>1644</v>
      </c>
      <c r="XF597" s="42"/>
      <c r="XG597" s="10" t="s">
        <v>1631</v>
      </c>
      <c r="XH597" s="201" t="s">
        <v>2153</v>
      </c>
      <c r="XO597" s="42"/>
      <c r="XP597" s="10" t="s">
        <v>1632</v>
      </c>
      <c r="XQ597" s="201" t="s">
        <v>4490</v>
      </c>
      <c r="XX597" s="42"/>
      <c r="XY597" s="10" t="s">
        <v>1633</v>
      </c>
      <c r="XZ597" s="201" t="s">
        <v>2019</v>
      </c>
      <c r="YG597" s="42"/>
      <c r="YH597" s="10" t="s">
        <v>1634</v>
      </c>
      <c r="YI597" s="201" t="s">
        <v>2025</v>
      </c>
      <c r="YP597" s="42"/>
      <c r="YQ597" s="10" t="s">
        <v>1635</v>
      </c>
      <c r="YR597" s="201" t="s">
        <v>2024</v>
      </c>
      <c r="YY597" s="42"/>
      <c r="YZ597" s="10" t="s">
        <v>1636</v>
      </c>
      <c r="ZA597" s="201" t="s">
        <v>2023</v>
      </c>
      <c r="ZH597" s="42"/>
      <c r="ZI597" s="10" t="s">
        <v>1637</v>
      </c>
      <c r="ZJ597" s="201" t="s">
        <v>2021</v>
      </c>
      <c r="ZQ597" s="42"/>
      <c r="ZR597" s="10" t="s">
        <v>1638</v>
      </c>
      <c r="ZS597" s="201" t="s">
        <v>2026</v>
      </c>
      <c r="ZZ597" s="42"/>
      <c r="AAA597" s="10" t="s">
        <v>1983</v>
      </c>
      <c r="AAB597" s="201" t="s">
        <v>2046</v>
      </c>
      <c r="AAI597" s="42"/>
      <c r="AAJ597" s="10" t="s">
        <v>1984</v>
      </c>
      <c r="AAK597" s="201" t="s">
        <v>2020</v>
      </c>
      <c r="AAR597" s="42"/>
      <c r="AAS597" s="10" t="s">
        <v>1985</v>
      </c>
      <c r="AAT597" s="201" t="s">
        <v>2049</v>
      </c>
      <c r="ABA597" s="42"/>
      <c r="ABB597" s="10" t="s">
        <v>1986</v>
      </c>
      <c r="ABC597" s="201" t="s">
        <v>2000</v>
      </c>
      <c r="ABJ597" s="42"/>
      <c r="ABK597" s="10" t="s">
        <v>1987</v>
      </c>
      <c r="ABL597" s="201" t="s">
        <v>2048</v>
      </c>
      <c r="ABT597" s="10" t="s">
        <v>1988</v>
      </c>
      <c r="ABU597" s="201" t="s">
        <v>2022</v>
      </c>
      <c r="ACB597" s="42"/>
      <c r="ACC597" s="10" t="s">
        <v>1989</v>
      </c>
      <c r="ACD597" s="201" t="s">
        <v>29</v>
      </c>
      <c r="ACK597" s="42"/>
      <c r="ACL597" s="10" t="s">
        <v>1990</v>
      </c>
      <c r="ACM597" s="201" t="s">
        <v>743</v>
      </c>
      <c r="ACT597" s="42"/>
      <c r="ACU597" s="10" t="s">
        <v>1991</v>
      </c>
      <c r="ACV597" s="201" t="s">
        <v>158</v>
      </c>
      <c r="ADC597" s="42"/>
      <c r="ADD597" s="10" t="s">
        <v>2028</v>
      </c>
      <c r="ADE597" s="201" t="s">
        <v>768</v>
      </c>
      <c r="ADL597" s="42"/>
      <c r="ADM597" s="10" t="s">
        <v>2031</v>
      </c>
      <c r="ADN597" s="201" t="s">
        <v>35</v>
      </c>
      <c r="ADU597" s="42"/>
      <c r="ADV597" s="10" t="s">
        <v>2033</v>
      </c>
      <c r="ADW597" s="201" t="s">
        <v>4</v>
      </c>
      <c r="AED597" s="42"/>
      <c r="AEE597" s="10" t="s">
        <v>2034</v>
      </c>
      <c r="AEF597" s="201" t="s">
        <v>1640</v>
      </c>
      <c r="AEM597" s="42"/>
      <c r="AEN597" s="10" t="s">
        <v>2036</v>
      </c>
      <c r="AEO597" s="201" t="s">
        <v>1657</v>
      </c>
      <c r="AEV597" s="42"/>
      <c r="AEW597" s="10" t="s">
        <v>2037</v>
      </c>
      <c r="AEX597" s="201" t="s">
        <v>1650</v>
      </c>
      <c r="AFE597" s="42"/>
      <c r="AFF597" s="10" t="s">
        <v>2039</v>
      </c>
      <c r="AFG597" s="201" t="s">
        <v>1649</v>
      </c>
      <c r="AFN597" s="42"/>
      <c r="AFO597" s="10" t="s">
        <v>2040</v>
      </c>
      <c r="AFP597" s="201" t="s">
        <v>1675</v>
      </c>
      <c r="AFW597" s="42"/>
      <c r="AFX597" s="10" t="s">
        <v>2041</v>
      </c>
      <c r="AFY597" s="201" t="s">
        <v>1647</v>
      </c>
      <c r="AGF597" s="42"/>
      <c r="AGG597" s="10" t="s">
        <v>2043</v>
      </c>
      <c r="AGH597" s="201" t="s">
        <v>773</v>
      </c>
      <c r="AGO597" s="42"/>
      <c r="AGP597" s="10" t="s">
        <v>2045</v>
      </c>
      <c r="AGQ597" s="201" t="s">
        <v>783</v>
      </c>
      <c r="AGY597" s="10" t="s">
        <v>2047</v>
      </c>
      <c r="AGZ597" s="201" t="s">
        <v>3358</v>
      </c>
      <c r="AHG597" s="42"/>
      <c r="AHH597" s="10" t="s">
        <v>3393</v>
      </c>
      <c r="AHI597" s="201" t="s">
        <v>3359</v>
      </c>
      <c r="AHP597" s="42"/>
      <c r="AHQ597" s="10" t="s">
        <v>3394</v>
      </c>
      <c r="AHR597" s="201" t="s">
        <v>3360</v>
      </c>
      <c r="AHY597" s="42"/>
      <c r="AHZ597" s="10" t="s">
        <v>3395</v>
      </c>
      <c r="AIA597" s="201" t="s">
        <v>3361</v>
      </c>
      <c r="AIH597" s="42"/>
      <c r="AII597" s="10" t="s">
        <v>3396</v>
      </c>
      <c r="AIJ597" s="201" t="s">
        <v>3362</v>
      </c>
      <c r="AIQ597" s="42"/>
      <c r="AIR597" s="10" t="s">
        <v>3398</v>
      </c>
      <c r="AIS597" s="201" t="s">
        <v>3363</v>
      </c>
      <c r="AIZ597" s="42"/>
      <c r="AJA597" s="10" t="s">
        <v>3400</v>
      </c>
      <c r="AJB597" s="201" t="s">
        <v>3364</v>
      </c>
      <c r="AJI597" s="42"/>
      <c r="AJJ597" s="10" t="s">
        <v>3401</v>
      </c>
      <c r="AJK597" s="201" t="s">
        <v>3365</v>
      </c>
      <c r="AJR597" s="42"/>
      <c r="AJS597" s="10" t="s">
        <v>3403</v>
      </c>
      <c r="AJT597" s="201" t="s">
        <v>3366</v>
      </c>
      <c r="AKA597" s="42"/>
      <c r="AKB597" s="10" t="s">
        <v>3405</v>
      </c>
      <c r="AKC597" s="201" t="s">
        <v>3367</v>
      </c>
      <c r="AKJ597" s="42"/>
      <c r="AKK597" s="10" t="s">
        <v>3407</v>
      </c>
      <c r="AKL597" s="201" t="s">
        <v>3368</v>
      </c>
      <c r="AKS597" s="42"/>
      <c r="AKT597" s="10" t="s">
        <v>3409</v>
      </c>
      <c r="AKU597" s="201" t="s">
        <v>3369</v>
      </c>
      <c r="ALB597" s="42"/>
      <c r="ALC597" s="10" t="s">
        <v>3410</v>
      </c>
      <c r="ALD597" s="201" t="s">
        <v>3370</v>
      </c>
      <c r="ALK597" s="42"/>
      <c r="ALL597" s="10" t="s">
        <v>3411</v>
      </c>
      <c r="ALM597" s="201" t="s">
        <v>3371</v>
      </c>
      <c r="ALT597" s="42"/>
      <c r="ALU597" s="10" t="s">
        <v>3413</v>
      </c>
      <c r="ALV597" s="201" t="s">
        <v>3372</v>
      </c>
      <c r="AMC597" s="42"/>
      <c r="AMD597" s="10" t="s">
        <v>3414</v>
      </c>
      <c r="AME597" s="201" t="s">
        <v>3373</v>
      </c>
      <c r="AML597" s="42"/>
      <c r="AMM597" s="10" t="s">
        <v>3416</v>
      </c>
      <c r="AMN597" s="201" t="s">
        <v>3374</v>
      </c>
      <c r="AMU597" s="42"/>
      <c r="AMV597" s="10" t="s">
        <v>3417</v>
      </c>
      <c r="AMW597" s="201" t="s">
        <v>3375</v>
      </c>
      <c r="AND597" s="42"/>
      <c r="ANE597" s="10" t="s">
        <v>3419</v>
      </c>
      <c r="ANF597" s="201" t="s">
        <v>3392</v>
      </c>
      <c r="ANM597" s="42"/>
      <c r="ANN597" s="10" t="s">
        <v>3421</v>
      </c>
      <c r="ANO597" s="201" t="s">
        <v>3376</v>
      </c>
      <c r="ANV597" s="42"/>
      <c r="ANW597" s="10" t="s">
        <v>3422</v>
      </c>
      <c r="ANX597" s="201" t="s">
        <v>180</v>
      </c>
      <c r="AOE597" s="42"/>
      <c r="AOF597" s="10" t="s">
        <v>3424</v>
      </c>
      <c r="AOG597" s="201" t="s">
        <v>3378</v>
      </c>
      <c r="AON597" s="42"/>
      <c r="AOO597" s="10" t="s">
        <v>3426</v>
      </c>
      <c r="AOP597" s="201" t="s">
        <v>3379</v>
      </c>
      <c r="AOW597" s="42"/>
      <c r="AOX597" s="10" t="s">
        <v>3427</v>
      </c>
      <c r="AOY597" s="201" t="s">
        <v>3387</v>
      </c>
      <c r="APF597" s="42"/>
      <c r="APG597" s="10" t="s">
        <v>3428</v>
      </c>
      <c r="APH597" s="201" t="s">
        <v>3388</v>
      </c>
      <c r="APO597" s="42"/>
      <c r="APP597" s="10" t="s">
        <v>3429</v>
      </c>
      <c r="APQ597" s="201" t="s">
        <v>3390</v>
      </c>
      <c r="APX597" s="42"/>
      <c r="APY597" s="10" t="s">
        <v>3431</v>
      </c>
      <c r="APZ597" s="201" t="s">
        <v>3391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568</v>
      </c>
      <c r="D599" s="283">
        <f>IF(C599="Kopman",1.1,1)</f>
        <v>1</v>
      </c>
      <c r="E599" s="204">
        <f>VLOOKUP(B599,$A$681:$F$2483,6,FALSE)</f>
        <v>1587</v>
      </c>
      <c r="F599" s="203" t="s">
        <v>61</v>
      </c>
      <c r="G599" s="10">
        <f>E599*1.5</f>
        <v>2380.5</v>
      </c>
      <c r="H599" s="10"/>
      <c r="I599" s="267"/>
      <c r="J599" s="203" t="s">
        <v>60</v>
      </c>
      <c r="K599" s="276" t="s">
        <v>568</v>
      </c>
      <c r="M599" s="283">
        <f>IF(L599="Kopman",1.1,1)</f>
        <v>1</v>
      </c>
      <c r="N599" s="204">
        <f>VLOOKUP(K599,$A$681:$F$2483,6,FALSE)</f>
        <v>1587</v>
      </c>
      <c r="O599" s="203" t="s">
        <v>61</v>
      </c>
      <c r="P599" s="10">
        <f>N599*1.5*M599</f>
        <v>2380.5</v>
      </c>
      <c r="Q599" s="10"/>
      <c r="R599" s="267"/>
      <c r="S599" s="203" t="s">
        <v>60</v>
      </c>
      <c r="T599" s="276" t="s">
        <v>568</v>
      </c>
      <c r="V599" s="283">
        <f>IF(U599="Kopman",1.1,1)</f>
        <v>1</v>
      </c>
      <c r="W599" s="204">
        <f>VLOOKUP(T599,$A$681:$F$2483,6,FALSE)</f>
        <v>1587</v>
      </c>
      <c r="X599" s="203" t="s">
        <v>61</v>
      </c>
      <c r="Y599" s="10">
        <f>W599*1.5*V599</f>
        <v>2380.5</v>
      </c>
      <c r="Z599" s="10"/>
      <c r="AA599" s="267"/>
      <c r="AB599" s="203" t="s">
        <v>60</v>
      </c>
      <c r="AC599" s="276" t="s">
        <v>829</v>
      </c>
      <c r="AE599" s="283">
        <f>IF(AD599="Kopman",1.1,1)</f>
        <v>1</v>
      </c>
      <c r="AF599" s="204">
        <f>VLOOKUP(AC599,$A$681:$F$2483,6,FALSE)</f>
        <v>1056</v>
      </c>
      <c r="AG599" s="203" t="s">
        <v>61</v>
      </c>
      <c r="AH599" s="10">
        <f>AF599*1.5*AE599</f>
        <v>1584</v>
      </c>
      <c r="AI599" s="10"/>
      <c r="AJ599" s="267"/>
      <c r="AK599" s="203" t="s">
        <v>60</v>
      </c>
      <c r="AL599" s="409" t="s">
        <v>568</v>
      </c>
      <c r="AM599" s="408" t="s">
        <v>2015</v>
      </c>
      <c r="AN599" s="283">
        <f>IF(AM599="Kopman",1.1,1)</f>
        <v>1.1000000000000001</v>
      </c>
      <c r="AO599" s="204">
        <f>VLOOKUP(AL599,$A$681:$F$2483,6,FALSE)</f>
        <v>1587</v>
      </c>
      <c r="AP599" s="203" t="s">
        <v>61</v>
      </c>
      <c r="AQ599" s="10">
        <f>AO599*1.5*AN599</f>
        <v>2618.5500000000002</v>
      </c>
      <c r="AR599" s="10"/>
      <c r="AS599" s="267"/>
      <c r="AT599" s="203" t="s">
        <v>60</v>
      </c>
      <c r="AU599" s="276" t="s">
        <v>568</v>
      </c>
      <c r="AW599" s="283">
        <f>IF(AV599="Kopman",1.1,1)</f>
        <v>1</v>
      </c>
      <c r="AX599" s="204">
        <f>VLOOKUP(AU599,$A$681:$F$2483,6,FALSE)</f>
        <v>1587</v>
      </c>
      <c r="AY599" s="203" t="s">
        <v>61</v>
      </c>
      <c r="AZ599" s="10">
        <f>AX599*1.5*AW599</f>
        <v>2380.5</v>
      </c>
      <c r="BA599" s="10"/>
      <c r="BB599" s="267"/>
      <c r="BC599" s="203" t="s">
        <v>60</v>
      </c>
      <c r="BD599" s="276" t="s">
        <v>477</v>
      </c>
      <c r="BF599" s="283">
        <f>IF(BE599="Kopman",1.1,1)</f>
        <v>1</v>
      </c>
      <c r="BG599" s="204">
        <f>VLOOKUP(BD599,$A$681:$F$2483,6,FALSE)</f>
        <v>674</v>
      </c>
      <c r="BH599" s="203" t="s">
        <v>61</v>
      </c>
      <c r="BI599" s="10">
        <f>BG599*1.5*BF599</f>
        <v>1011</v>
      </c>
      <c r="BJ599" s="10"/>
      <c r="BK599" s="267"/>
      <c r="BL599" s="203" t="s">
        <v>60</v>
      </c>
      <c r="BM599" s="276" t="s">
        <v>568</v>
      </c>
      <c r="BO599" s="283">
        <f>IF(BN599="Kopman",1.1,1)</f>
        <v>1</v>
      </c>
      <c r="BP599" s="204">
        <f>VLOOKUP(BM599,$A$681:$F$2483,6,FALSE)</f>
        <v>1587</v>
      </c>
      <c r="BQ599" s="203" t="s">
        <v>61</v>
      </c>
      <c r="BR599" s="10">
        <f>BP599*1.5*BO599</f>
        <v>2380.5</v>
      </c>
      <c r="BS599" s="10"/>
      <c r="BT599" s="267"/>
      <c r="BU599" s="203" t="s">
        <v>60</v>
      </c>
      <c r="BV599" s="276" t="s">
        <v>568</v>
      </c>
      <c r="BX599" s="283">
        <f>IF(BW599="Kopman",1.1,1)</f>
        <v>1</v>
      </c>
      <c r="BY599" s="204">
        <f>VLOOKUP(BV599,$A$681:$F$2483,6,FALSE)</f>
        <v>1587</v>
      </c>
      <c r="BZ599" s="203" t="s">
        <v>61</v>
      </c>
      <c r="CA599" s="10">
        <f>BY599*1.5*BX599</f>
        <v>2380.5</v>
      </c>
      <c r="CB599" s="10"/>
      <c r="CC599" s="267"/>
      <c r="CD599" s="203" t="s">
        <v>60</v>
      </c>
      <c r="CE599" s="276" t="s">
        <v>568</v>
      </c>
      <c r="CG599" s="283">
        <f>IF(CF599="Kopman",1.1,1)</f>
        <v>1</v>
      </c>
      <c r="CH599" s="204">
        <f>VLOOKUP(CE599,$A$681:$F$2483,6,FALSE)</f>
        <v>1587</v>
      </c>
      <c r="CI599" s="203" t="s">
        <v>61</v>
      </c>
      <c r="CJ599" s="10">
        <f>CH599*1.5*CG599</f>
        <v>2380.5</v>
      </c>
      <c r="CK599" s="10"/>
      <c r="CL599" s="267"/>
      <c r="CM599" s="203" t="s">
        <v>60</v>
      </c>
      <c r="CN599" s="276" t="s">
        <v>568</v>
      </c>
      <c r="CP599" s="283">
        <f>IF(CO599="Kopman",1.1,1)</f>
        <v>1</v>
      </c>
      <c r="CQ599" s="204">
        <f>VLOOKUP(CN599,$A$681:$F$2483,6,FALSE)</f>
        <v>1587</v>
      </c>
      <c r="CR599" s="203" t="s">
        <v>61</v>
      </c>
      <c r="CS599" s="10">
        <f>CQ599*1.5*CP599</f>
        <v>2380.5</v>
      </c>
      <c r="CT599" s="10"/>
      <c r="CU599" s="267"/>
      <c r="CV599" s="203" t="s">
        <v>60</v>
      </c>
      <c r="CW599" s="276" t="s">
        <v>477</v>
      </c>
      <c r="CY599" s="283">
        <f>IF(CX599="Kopman",1.1,1)</f>
        <v>1</v>
      </c>
      <c r="CZ599" s="204">
        <f>VLOOKUP(CW599,$A$681:$F$2483,6,FALSE)</f>
        <v>674</v>
      </c>
      <c r="DA599" s="203" t="s">
        <v>61</v>
      </c>
      <c r="DB599" s="10">
        <f>CZ599*1.5*CY599</f>
        <v>1011</v>
      </c>
      <c r="DC599" s="10"/>
      <c r="DD599" s="267"/>
      <c r="DE599" s="203" t="s">
        <v>60</v>
      </c>
      <c r="DF599" s="276" t="s">
        <v>829</v>
      </c>
      <c r="DH599" s="283">
        <f>IF(DG599="Kopman",1.1,1)</f>
        <v>1</v>
      </c>
      <c r="DI599" s="204">
        <f>VLOOKUP(DF599,$A$681:$F$2483,6,FALSE)</f>
        <v>1056</v>
      </c>
      <c r="DJ599" s="203" t="s">
        <v>61</v>
      </c>
      <c r="DK599" s="10">
        <f>DI599*1.5*DH599</f>
        <v>1584</v>
      </c>
      <c r="DL599" s="10"/>
      <c r="DM599" s="267"/>
      <c r="DN599" s="203" t="s">
        <v>60</v>
      </c>
      <c r="DO599" s="276" t="s">
        <v>568</v>
      </c>
      <c r="DQ599" s="283">
        <f>IF(DP599="Kopman",1.1,1)</f>
        <v>1</v>
      </c>
      <c r="DR599" s="204">
        <f>VLOOKUP(DO599,$A$681:$F$2483,6,FALSE)</f>
        <v>1587</v>
      </c>
      <c r="DS599" s="203" t="s">
        <v>61</v>
      </c>
      <c r="DT599" s="10">
        <f>DR599*1.5*DQ599</f>
        <v>2380.5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VLOOKUP(DX599,$A$681:$F$2483,6,FALSE)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568</v>
      </c>
      <c r="EI599" s="283">
        <f>IF(EH599="Kopman",1.1,1)</f>
        <v>1</v>
      </c>
      <c r="EJ599" s="204">
        <f>VLOOKUP(EG599,$A$681:$F$2483,6,FALSE)</f>
        <v>1587</v>
      </c>
      <c r="EK599" s="203" t="s">
        <v>61</v>
      </c>
      <c r="EL599" s="10">
        <f>EJ599*1.5*EI599</f>
        <v>2380.5</v>
      </c>
      <c r="EM599" s="10"/>
      <c r="EN599" s="267"/>
      <c r="EO599" s="203" t="s">
        <v>60</v>
      </c>
      <c r="EP599" s="276" t="s">
        <v>829</v>
      </c>
      <c r="ER599" s="283">
        <f>IF(EQ599="Kopman",1.1,1)</f>
        <v>1</v>
      </c>
      <c r="ES599" s="204">
        <f>VLOOKUP(EP599,$A$681:$F$2483,6,FALSE)</f>
        <v>1056</v>
      </c>
      <c r="ET599" s="203" t="s">
        <v>61</v>
      </c>
      <c r="EU599" s="10">
        <f>ES599*1.5*ER599</f>
        <v>1584</v>
      </c>
      <c r="EV599" s="10"/>
      <c r="EW599" s="267"/>
      <c r="EX599" s="203" t="s">
        <v>60</v>
      </c>
      <c r="EY599" s="276" t="s">
        <v>477</v>
      </c>
      <c r="FA599" s="283">
        <f>IF(EZ599="Kopman",1.1,1)</f>
        <v>1</v>
      </c>
      <c r="FB599" s="204">
        <f>VLOOKUP(EY599,$A$681:$F$2483,6,FALSE)</f>
        <v>674</v>
      </c>
      <c r="FC599" s="203" t="s">
        <v>61</v>
      </c>
      <c r="FD599" s="10">
        <f>FB599*1.5*FA599</f>
        <v>1011</v>
      </c>
      <c r="FE599" s="10"/>
      <c r="FF599" s="267"/>
      <c r="FG599" s="203" t="s">
        <v>60</v>
      </c>
      <c r="FH599" s="414" t="s">
        <v>568</v>
      </c>
      <c r="FJ599" s="283">
        <f>IF(FI599="Kopman",1.1,1)</f>
        <v>1</v>
      </c>
      <c r="FK599" s="204">
        <f>VLOOKUP(FH599,$A$681:$F$2483,6,FALSE)</f>
        <v>1587</v>
      </c>
      <c r="FL599" s="203" t="s">
        <v>61</v>
      </c>
      <c r="FM599" s="10">
        <f>FK599*1.5*FJ599</f>
        <v>2380.5</v>
      </c>
      <c r="FN599" s="10"/>
      <c r="FO599" s="267"/>
      <c r="FP599" s="203" t="s">
        <v>60</v>
      </c>
      <c r="FQ599" s="409" t="s">
        <v>568</v>
      </c>
      <c r="FR599" s="408" t="s">
        <v>2015</v>
      </c>
      <c r="FS599" s="283">
        <f>IF(FR599="Kopman",1.1,1)</f>
        <v>1.1000000000000001</v>
      </c>
      <c r="FT599" s="204">
        <f>VLOOKUP(FQ599,$A$681:$F$2483,6,FALSE)</f>
        <v>1587</v>
      </c>
      <c r="FU599" s="203" t="s">
        <v>61</v>
      </c>
      <c r="FV599" s="10">
        <f>FT599*1.5*FS599</f>
        <v>2618.5500000000002</v>
      </c>
      <c r="FW599" s="10"/>
      <c r="FX599" s="267"/>
      <c r="FY599" s="203" t="s">
        <v>60</v>
      </c>
      <c r="FZ599" s="276" t="s">
        <v>568</v>
      </c>
      <c r="GB599" s="283">
        <f>IF(GA599="Kopman",1.1,1)</f>
        <v>1</v>
      </c>
      <c r="GC599" s="204">
        <f>VLOOKUP(FZ599,$A$681:$F$2483,6,FALSE)</f>
        <v>1587</v>
      </c>
      <c r="GD599" s="203" t="s">
        <v>61</v>
      </c>
      <c r="GE599" s="10">
        <f>GC599*1.5*GB599</f>
        <v>2380.5</v>
      </c>
      <c r="GF599" s="10"/>
      <c r="GG599" s="267"/>
      <c r="GH599" s="203" t="s">
        <v>60</v>
      </c>
      <c r="GI599" s="276" t="s">
        <v>568</v>
      </c>
      <c r="GK599" s="283">
        <f>IF(GJ599="Kopman",1.1,1)</f>
        <v>1</v>
      </c>
      <c r="GL599" s="204">
        <f>VLOOKUP(GI599,$A$681:$F$2483,6,FALSE)</f>
        <v>1587</v>
      </c>
      <c r="GM599" s="203" t="s">
        <v>61</v>
      </c>
      <c r="GN599" s="10">
        <f>GL599*1.5*GK599</f>
        <v>2380.5</v>
      </c>
      <c r="GO599" s="10"/>
      <c r="GP599" s="267"/>
      <c r="GQ599" s="203" t="s">
        <v>60</v>
      </c>
      <c r="GR599" s="276" t="s">
        <v>829</v>
      </c>
      <c r="GT599" s="283">
        <f>IF(GS599="Kopman",1.1,1)</f>
        <v>1</v>
      </c>
      <c r="GU599" s="204">
        <f>VLOOKUP(GR599,$A$681:$F$2483,6,FALSE)</f>
        <v>1056</v>
      </c>
      <c r="GV599" s="203" t="s">
        <v>61</v>
      </c>
      <c r="GW599" s="10">
        <f>GU599*1.5</f>
        <v>1584</v>
      </c>
      <c r="GX599" s="10"/>
      <c r="GY599" s="267"/>
      <c r="GZ599" s="203" t="s">
        <v>60</v>
      </c>
      <c r="HA599" s="409" t="s">
        <v>829</v>
      </c>
      <c r="HB599" s="408" t="s">
        <v>2015</v>
      </c>
      <c r="HC599" s="283">
        <f>IF(HB599="Kopman",1.1,1)</f>
        <v>1.1000000000000001</v>
      </c>
      <c r="HD599" s="204">
        <f>VLOOKUP(HA599,$A$681:$F$2483,6,FALSE)</f>
        <v>1056</v>
      </c>
      <c r="HE599" s="203" t="s">
        <v>61</v>
      </c>
      <c r="HF599" s="10">
        <f>HD599*1.5*HC599</f>
        <v>1742.4</v>
      </c>
      <c r="HG599" s="10"/>
      <c r="HH599" s="267"/>
      <c r="HI599" s="203" t="s">
        <v>60</v>
      </c>
      <c r="HJ599" s="276" t="s">
        <v>568</v>
      </c>
      <c r="HL599" s="283">
        <f>IF(HK599="Kopman",1.1,1)</f>
        <v>1</v>
      </c>
      <c r="HM599" s="204">
        <f>VLOOKUP(HJ599,$A$681:$F$2483,6,FALSE)</f>
        <v>1587</v>
      </c>
      <c r="HN599" s="203" t="s">
        <v>61</v>
      </c>
      <c r="HO599" s="10">
        <f>HM599*1.5</f>
        <v>2380.5</v>
      </c>
      <c r="HP599" s="10"/>
      <c r="HQ599" s="267"/>
      <c r="HR599" s="203" t="s">
        <v>60</v>
      </c>
      <c r="HS599" s="276" t="s">
        <v>568</v>
      </c>
      <c r="HU599" s="283">
        <f>IF(HT599="Kopman",1.1,1)</f>
        <v>1</v>
      </c>
      <c r="HV599" s="204">
        <f>VLOOKUP(HS599,$A$681:$F$2483,6,FALSE)</f>
        <v>1587</v>
      </c>
      <c r="HW599" s="203" t="s">
        <v>61</v>
      </c>
      <c r="HX599" s="10">
        <f>HV599*1.5*HU599</f>
        <v>2380.5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VLOOKUP(IB599,$A$681:$F$2483,6,FALSE)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477</v>
      </c>
      <c r="IM599" s="283">
        <f>IF(IL599="Kopman",1.1,1)</f>
        <v>1</v>
      </c>
      <c r="IN599" s="204">
        <f>VLOOKUP(IK599,$A$681:$F$2483,6,FALSE)</f>
        <v>674</v>
      </c>
      <c r="IO599" s="203" t="s">
        <v>61</v>
      </c>
      <c r="IP599" s="10">
        <f>IN599*1.5*IM599</f>
        <v>1011</v>
      </c>
      <c r="IQ599" s="10"/>
      <c r="IR599" s="267"/>
      <c r="IS599" s="203" t="s">
        <v>60</v>
      </c>
      <c r="IT599" s="276" t="s">
        <v>477</v>
      </c>
      <c r="IV599" s="283">
        <f>IF(IU599="Kopman",1.1,1)</f>
        <v>1</v>
      </c>
      <c r="IW599" s="204">
        <f>VLOOKUP(IT599,$A$681:$F$2483,6,FALSE)</f>
        <v>674</v>
      </c>
      <c r="IX599" s="203" t="s">
        <v>61</v>
      </c>
      <c r="IY599" s="10">
        <f>IW599*1.5*IV599</f>
        <v>1011</v>
      </c>
      <c r="IZ599" s="10"/>
      <c r="JA599" s="267"/>
      <c r="JB599" s="203" t="s">
        <v>60</v>
      </c>
      <c r="JC599" s="276" t="s">
        <v>829</v>
      </c>
      <c r="JE599" s="283">
        <f>IF(JD599="Kopman",1.1,1)</f>
        <v>1</v>
      </c>
      <c r="JF599" s="204">
        <f>VLOOKUP(JC599,$A$681:$F$2483,6,FALSE)</f>
        <v>1056</v>
      </c>
      <c r="JG599" s="203" t="s">
        <v>61</v>
      </c>
      <c r="JH599" s="10">
        <f>JF599*1.5*JE599</f>
        <v>1584</v>
      </c>
      <c r="JI599" s="10"/>
      <c r="JJ599" s="267"/>
      <c r="JK599" s="203" t="s">
        <v>60</v>
      </c>
      <c r="JL599" s="276" t="s">
        <v>568</v>
      </c>
      <c r="JN599" s="283">
        <f>IF(JM599="Kopman",1.1,1)</f>
        <v>1</v>
      </c>
      <c r="JO599" s="204">
        <f>VLOOKUP(JL599,$A$681:$F$2483,6,FALSE)</f>
        <v>1587</v>
      </c>
      <c r="JP599" s="203" t="s">
        <v>61</v>
      </c>
      <c r="JQ599" s="10">
        <f>JO599*1.5*JN599</f>
        <v>2380.5</v>
      </c>
      <c r="JR599" s="10"/>
      <c r="JS599" s="267"/>
      <c r="JT599" s="203" t="s">
        <v>60</v>
      </c>
      <c r="JU599" s="276" t="s">
        <v>477</v>
      </c>
      <c r="JW599" s="283">
        <f>IF(JV599="Kopman",1.1,1)</f>
        <v>1</v>
      </c>
      <c r="JX599" s="204">
        <f>VLOOKUP(JU599,$A$681:$F$2483,6,FALSE)</f>
        <v>674</v>
      </c>
      <c r="JY599" s="203" t="s">
        <v>61</v>
      </c>
      <c r="JZ599" s="10">
        <f>JX599*1.5*JW599</f>
        <v>1011</v>
      </c>
      <c r="KA599" s="10"/>
      <c r="KB599" s="267"/>
      <c r="KC599" s="203" t="s">
        <v>60</v>
      </c>
      <c r="KD599" s="276" t="s">
        <v>477</v>
      </c>
      <c r="KF599" s="283">
        <f>IF(KE599="Kopman",1.1,1)</f>
        <v>1</v>
      </c>
      <c r="KG599" s="204">
        <f>VLOOKUP(KD599,$A$681:$F$2483,6,FALSE)</f>
        <v>674</v>
      </c>
      <c r="KH599" s="203" t="s">
        <v>61</v>
      </c>
      <c r="KI599" s="10">
        <f>KG599*1.5*KF599</f>
        <v>1011</v>
      </c>
      <c r="KJ599" s="10"/>
      <c r="KK599" s="267"/>
      <c r="KL599" s="203" t="s">
        <v>60</v>
      </c>
      <c r="KM599" s="276" t="s">
        <v>477</v>
      </c>
      <c r="KO599" s="283">
        <f>IF(KN599="Kopman",1.1,1)</f>
        <v>1</v>
      </c>
      <c r="KP599" s="204">
        <f>VLOOKUP(KM599,$A$681:$F$2483,6,FALSE)</f>
        <v>674</v>
      </c>
      <c r="KQ599" s="203" t="s">
        <v>61</v>
      </c>
      <c r="KR599" s="10">
        <f>KP599*1.5</f>
        <v>1011</v>
      </c>
      <c r="KS599" s="10"/>
      <c r="KT599" s="267"/>
      <c r="KU599" s="203" t="s">
        <v>60</v>
      </c>
      <c r="KV599" s="276" t="s">
        <v>829</v>
      </c>
      <c r="KX599" s="283">
        <f>IF(KW599="Kopman",1.1,1)</f>
        <v>1</v>
      </c>
      <c r="KY599" s="204">
        <f>VLOOKUP(KV599,$A$681:$F$2483,6,FALSE)</f>
        <v>1056</v>
      </c>
      <c r="KZ599" s="203" t="s">
        <v>61</v>
      </c>
      <c r="LA599" s="10">
        <f>KY599*1.5*KX599</f>
        <v>1584</v>
      </c>
      <c r="LB599" s="10"/>
      <c r="LC599" s="267"/>
      <c r="LD599" s="203" t="s">
        <v>60</v>
      </c>
      <c r="LE599" s="276" t="s">
        <v>568</v>
      </c>
      <c r="LG599" s="283">
        <f>IF(LF599="Kopman",1.1,1)</f>
        <v>1</v>
      </c>
      <c r="LH599" s="204">
        <f>VLOOKUP(LE599,$A$681:$F$2483,6,FALSE)</f>
        <v>1587</v>
      </c>
      <c r="LI599" s="203" t="s">
        <v>61</v>
      </c>
      <c r="LJ599" s="10">
        <f>LH599*1.5*LG599</f>
        <v>2380.5</v>
      </c>
      <c r="LK599" s="10"/>
      <c r="LL599" s="267"/>
      <c r="LM599" s="203" t="s">
        <v>60</v>
      </c>
      <c r="LN599" s="276" t="s">
        <v>568</v>
      </c>
      <c r="LP599" s="283">
        <f>IF(LO599="Kopman",1.1,1)</f>
        <v>1</v>
      </c>
      <c r="LQ599" s="204">
        <f>VLOOKUP(LN599,$A$681:$F$2483,6,FALSE)</f>
        <v>1587</v>
      </c>
      <c r="LR599" s="203" t="s">
        <v>61</v>
      </c>
      <c r="LS599" s="10">
        <f>LQ599*1.5*LP599</f>
        <v>2380.5</v>
      </c>
      <c r="LT599" s="10"/>
      <c r="LU599" s="267"/>
      <c r="LV599" s="203" t="s">
        <v>60</v>
      </c>
      <c r="LW599" s="276" t="s">
        <v>477</v>
      </c>
      <c r="LY599" s="283">
        <f>IF(LX599="Kopman",1.1,1)</f>
        <v>1</v>
      </c>
      <c r="LZ599" s="204">
        <f>VLOOKUP(LW599,$A$681:$F$2483,6,FALSE)</f>
        <v>674</v>
      </c>
      <c r="MA599" s="203" t="s">
        <v>61</v>
      </c>
      <c r="MB599" s="10">
        <f>LZ599*1.5*LY599</f>
        <v>1011</v>
      </c>
      <c r="MC599" s="10"/>
      <c r="MD599" s="267"/>
      <c r="ME599" s="203" t="s">
        <v>60</v>
      </c>
      <c r="MF599" s="409" t="s">
        <v>568</v>
      </c>
      <c r="MG599" s="408" t="s">
        <v>2015</v>
      </c>
      <c r="MH599" s="283">
        <f>IF(MG599="Kopman",1.1,1)</f>
        <v>1.1000000000000001</v>
      </c>
      <c r="MI599" s="204">
        <f>VLOOKUP(MF599,$A$681:$F$2483,6,FALSE)</f>
        <v>1587</v>
      </c>
      <c r="MJ599" s="203" t="s">
        <v>61</v>
      </c>
      <c r="MK599" s="10">
        <f>MI599*1.5*MH599</f>
        <v>2618.5500000000002</v>
      </c>
      <c r="ML599" s="10"/>
      <c r="MM599" s="267"/>
      <c r="MN599" s="203" t="s">
        <v>60</v>
      </c>
      <c r="MO599" s="276" t="s">
        <v>477</v>
      </c>
      <c r="MQ599" s="283">
        <f>IF(MP599="Kopman",1.1,1)</f>
        <v>1</v>
      </c>
      <c r="MR599" s="204">
        <f>VLOOKUP(MO599,$A$681:$F$2483,6,FALSE)</f>
        <v>674</v>
      </c>
      <c r="MS599" s="203" t="s">
        <v>61</v>
      </c>
      <c r="MT599" s="10">
        <f>MR599*1.5*MQ599</f>
        <v>1011</v>
      </c>
      <c r="MU599" s="10"/>
      <c r="MV599" s="267"/>
      <c r="MW599" s="203" t="s">
        <v>60</v>
      </c>
      <c r="MX599" s="276" t="s">
        <v>477</v>
      </c>
      <c r="MZ599" s="283">
        <f>IF(MY599="Kopman",1.1,1)</f>
        <v>1</v>
      </c>
      <c r="NA599" s="204">
        <f>VLOOKUP(MX599,$A$681:$F$2483,6,FALSE)</f>
        <v>674</v>
      </c>
      <c r="NB599" s="203" t="s">
        <v>61</v>
      </c>
      <c r="NC599" s="10">
        <f>NA599*1.5*MZ599</f>
        <v>1011</v>
      </c>
      <c r="ND599" s="10"/>
      <c r="NE599" s="267"/>
      <c r="NF599" s="203" t="s">
        <v>60</v>
      </c>
      <c r="NG599" s="276" t="s">
        <v>568</v>
      </c>
      <c r="NI599" s="283">
        <f>IF(NH599="Kopman",1.1,1)</f>
        <v>1</v>
      </c>
      <c r="NJ599" s="204">
        <f>VLOOKUP(NG599,$A$681:$F$2483,6,FALSE)</f>
        <v>1587</v>
      </c>
      <c r="NK599" s="203" t="s">
        <v>61</v>
      </c>
      <c r="NL599" s="10">
        <f>NJ599*1.5*NI599</f>
        <v>2380.5</v>
      </c>
      <c r="NM599" s="10"/>
      <c r="NN599" s="267"/>
      <c r="NO599" s="203" t="s">
        <v>60</v>
      </c>
      <c r="NP599" s="417" t="s">
        <v>829</v>
      </c>
      <c r="NR599" s="283">
        <f>IF(NQ599="Kopman",1.1,1)</f>
        <v>1</v>
      </c>
      <c r="NS599" s="204">
        <f>VLOOKUP(NP599,$A$681:$F$2483,6,FALSE)</f>
        <v>1056</v>
      </c>
      <c r="NT599" s="203" t="s">
        <v>61</v>
      </c>
      <c r="NU599" s="10">
        <f>NS599*1.5*NR599</f>
        <v>1584</v>
      </c>
      <c r="NV599" s="10"/>
      <c r="NW599" s="267"/>
      <c r="NX599" s="203" t="s">
        <v>60</v>
      </c>
      <c r="NY599" s="409" t="s">
        <v>1001</v>
      </c>
      <c r="NZ599" s="408" t="s">
        <v>2015</v>
      </c>
      <c r="OA599" s="283">
        <f>IF(NZ599="Kopman",1.1,1)</f>
        <v>1.1000000000000001</v>
      </c>
      <c r="OB599" s="204">
        <f>VLOOKUP(NY599,$A$681:$F$2483,6,FALSE)</f>
        <v>914</v>
      </c>
      <c r="OC599" s="203" t="s">
        <v>61</v>
      </c>
      <c r="OD599" s="10">
        <f>OB599*1.5</f>
        <v>1371</v>
      </c>
      <c r="OE599" s="10"/>
      <c r="OF599" s="267"/>
      <c r="OG599" s="203" t="s">
        <v>60</v>
      </c>
      <c r="OH599" s="409" t="s">
        <v>568</v>
      </c>
      <c r="OI599" s="408" t="s">
        <v>2015</v>
      </c>
      <c r="OJ599" s="283">
        <f>IF(OI599="Kopman",1.1,1)</f>
        <v>1.1000000000000001</v>
      </c>
      <c r="OK599" s="204">
        <f>VLOOKUP(OH599,$A$681:$F$2483,6,FALSE)</f>
        <v>1587</v>
      </c>
      <c r="OL599" s="203" t="s">
        <v>61</v>
      </c>
      <c r="OM599" s="10">
        <f>OK599*1.5*OJ599</f>
        <v>2618.5500000000002</v>
      </c>
      <c r="ON599" s="10"/>
      <c r="OO599" s="267"/>
      <c r="OP599" s="203" t="s">
        <v>60</v>
      </c>
      <c r="OQ599" s="417" t="s">
        <v>568</v>
      </c>
      <c r="OS599" s="283">
        <f>IF(OR599="Kopman",1.1,1)</f>
        <v>1</v>
      </c>
      <c r="OT599" s="204">
        <f>VLOOKUP(OQ599,$A$681:$F$2483,6,FALSE)</f>
        <v>1587</v>
      </c>
      <c r="OU599" s="203" t="s">
        <v>61</v>
      </c>
      <c r="OV599" s="10">
        <f>OT599*1.5*OS599</f>
        <v>2380.5</v>
      </c>
      <c r="OW599" s="10"/>
      <c r="OX599" s="267"/>
      <c r="OY599" s="203" t="s">
        <v>60</v>
      </c>
      <c r="OZ599" s="421" t="s">
        <v>477</v>
      </c>
      <c r="PB599" s="283">
        <f>IF(PA599="Kopman",1.1,1)</f>
        <v>1</v>
      </c>
      <c r="PC599" s="204">
        <f>VLOOKUP(OZ599,$A$681:$F$2483,6,FALSE)</f>
        <v>674</v>
      </c>
      <c r="PD599" s="203" t="s">
        <v>61</v>
      </c>
      <c r="PE599" s="10">
        <f>PC599*1.5*PB599</f>
        <v>1011</v>
      </c>
      <c r="PF599" s="10"/>
      <c r="PG599" s="267"/>
      <c r="PH599" s="203" t="s">
        <v>60</v>
      </c>
      <c r="PI599" s="276" t="s">
        <v>568</v>
      </c>
      <c r="PK599" s="283">
        <f>IF(PJ599="Kopman",1.1,1)</f>
        <v>1</v>
      </c>
      <c r="PL599" s="204">
        <f>VLOOKUP(PI599,$A$681:$F$2483,6,FALSE)</f>
        <v>1587</v>
      </c>
      <c r="PM599" s="203" t="s">
        <v>61</v>
      </c>
      <c r="PN599" s="10">
        <f>PL599*1.5*PK599</f>
        <v>2380.5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VLOOKUP(PR599,$A$681:$F$2483,6,FALSE)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568</v>
      </c>
      <c r="QC599" s="283">
        <f>IF(QB599="Kopman",1.1,1)</f>
        <v>1</v>
      </c>
      <c r="QD599" s="204">
        <f>VLOOKUP(QA599,$A$681:$F$2483,6,FALSE)</f>
        <v>1587</v>
      </c>
      <c r="QE599" s="203" t="s">
        <v>61</v>
      </c>
      <c r="QF599" s="10">
        <f>QD599*1.5*QC599</f>
        <v>2380.5</v>
      </c>
      <c r="QG599" s="10"/>
      <c r="QH599" s="267"/>
      <c r="QI599" s="203" t="s">
        <v>60</v>
      </c>
      <c r="QJ599" s="276" t="s">
        <v>568</v>
      </c>
      <c r="QL599" s="283">
        <f>IF(QK599="Kopman",1.1,1)</f>
        <v>1</v>
      </c>
      <c r="QM599" s="204">
        <f>VLOOKUP(QJ599,$A$681:$F$2483,6,FALSE)</f>
        <v>1587</v>
      </c>
      <c r="QN599" s="203" t="s">
        <v>61</v>
      </c>
      <c r="QO599" s="10">
        <f>QM599*1.5*QL599</f>
        <v>2380.5</v>
      </c>
      <c r="QP599" s="10"/>
      <c r="QQ599" s="267"/>
      <c r="QR599" s="203" t="s">
        <v>60</v>
      </c>
      <c r="QS599" s="276" t="s">
        <v>477</v>
      </c>
      <c r="QU599" s="283">
        <f>IF(QT599="Kopman",1.1,1)</f>
        <v>1</v>
      </c>
      <c r="QV599" s="204">
        <f>VLOOKUP(QS599,$A$681:$F$2483,6,FALSE)</f>
        <v>674</v>
      </c>
      <c r="QW599" s="203" t="s">
        <v>61</v>
      </c>
      <c r="QX599" s="10">
        <f>QV599*1.5*QU599</f>
        <v>1011</v>
      </c>
      <c r="QY599" s="10"/>
      <c r="QZ599" s="267"/>
      <c r="RA599" s="203" t="s">
        <v>60</v>
      </c>
      <c r="RB599" s="409" t="s">
        <v>829</v>
      </c>
      <c r="RC599" s="408" t="s">
        <v>2015</v>
      </c>
      <c r="RD599" s="283">
        <f>IF(RC599="Kopman",1.1,1)</f>
        <v>1.1000000000000001</v>
      </c>
      <c r="RE599" s="204">
        <f>VLOOKUP(RB599,$A$681:$F$2483,6,FALSE)</f>
        <v>1056</v>
      </c>
      <c r="RF599" s="203" t="s">
        <v>61</v>
      </c>
      <c r="RG599" s="10">
        <f>RE599*1.5*RD599</f>
        <v>1742.4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VLOOKUP(RK599,$A$681:$F$2483,6,FALSE)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568</v>
      </c>
      <c r="RU599" s="408" t="s">
        <v>2015</v>
      </c>
      <c r="RV599" s="283">
        <f>IF(RU599="Kopman",1.1,1)</f>
        <v>1.1000000000000001</v>
      </c>
      <c r="RW599" s="204">
        <f>VLOOKUP(RT599,$A$681:$F$2483,6,FALSE)</f>
        <v>1587</v>
      </c>
      <c r="RX599" s="203" t="s">
        <v>61</v>
      </c>
      <c r="RY599" s="10">
        <f>RW599*1.5*RV599</f>
        <v>2618.5500000000002</v>
      </c>
      <c r="RZ599" s="10"/>
      <c r="SA599" s="273"/>
      <c r="SB599" s="203" t="s">
        <v>60</v>
      </c>
      <c r="SC599" s="276" t="s">
        <v>568</v>
      </c>
      <c r="SE599" s="283">
        <f>IF(SD599="Kopman",1.1,1)</f>
        <v>1</v>
      </c>
      <c r="SF599" s="204">
        <f>VLOOKUP(SC599,$A$681:$F$2483,6,FALSE)</f>
        <v>1587</v>
      </c>
      <c r="SG599" s="203" t="s">
        <v>61</v>
      </c>
      <c r="SH599" s="10">
        <f>SF599*1.5*SE599</f>
        <v>2380.5</v>
      </c>
      <c r="SI599" s="10"/>
      <c r="SJ599" s="273"/>
      <c r="SK599" s="203" t="s">
        <v>60</v>
      </c>
      <c r="SL599" s="276" t="s">
        <v>568</v>
      </c>
      <c r="SN599" s="283">
        <f>IF(SM599="Kopman",1.1,1)</f>
        <v>1</v>
      </c>
      <c r="SO599" s="204">
        <f>VLOOKUP(SL599,$A$681:$F$2483,6,FALSE)</f>
        <v>1587</v>
      </c>
      <c r="SP599" s="203" t="s">
        <v>61</v>
      </c>
      <c r="SQ599" s="10">
        <f>SO599*1.5*SN599</f>
        <v>2380.5</v>
      </c>
      <c r="SR599" s="10"/>
      <c r="SS599" s="273"/>
      <c r="ST599" s="203" t="s">
        <v>60</v>
      </c>
      <c r="SU599" s="276" t="s">
        <v>490</v>
      </c>
      <c r="SW599" s="283">
        <f>IF(SV599="Kopman",1.1,1)</f>
        <v>1</v>
      </c>
      <c r="SX599" s="204">
        <f>VLOOKUP(SU599,$A$681:$F$2483,6,FALSE)</f>
        <v>889</v>
      </c>
      <c r="SY599" s="203" t="s">
        <v>61</v>
      </c>
      <c r="SZ599" s="10">
        <f>SX599*1.5*SW599</f>
        <v>1333.5</v>
      </c>
      <c r="TA599" s="10"/>
      <c r="TB599" s="273"/>
      <c r="TC599" s="203" t="s">
        <v>60</v>
      </c>
      <c r="TD599" s="421" t="s">
        <v>477</v>
      </c>
      <c r="TF599" s="283">
        <f>IF(TE599="Kopman",1.1,1)</f>
        <v>1</v>
      </c>
      <c r="TG599" s="204">
        <f>VLOOKUP(TD599,$A$681:$F$2483,6,FALSE)</f>
        <v>674</v>
      </c>
      <c r="TH599" s="203" t="s">
        <v>61</v>
      </c>
      <c r="TI599" s="10">
        <f>TG599*1.5</f>
        <v>1011</v>
      </c>
      <c r="TK599" s="273"/>
      <c r="TL599" s="203" t="s">
        <v>60</v>
      </c>
      <c r="TM599" s="276" t="s">
        <v>568</v>
      </c>
      <c r="TO599" s="283">
        <f>IF(TN599="Kopman",1.1,1)</f>
        <v>1</v>
      </c>
      <c r="TP599" s="204">
        <f>VLOOKUP(TM599,$A$681:$F$2483,6,FALSE)</f>
        <v>1587</v>
      </c>
      <c r="TQ599" s="203" t="s">
        <v>61</v>
      </c>
      <c r="TR599" s="10">
        <f>TP599*1.5*TO599</f>
        <v>2380.5</v>
      </c>
      <c r="TS599" s="10"/>
      <c r="TT599" s="273"/>
      <c r="TU599" s="203" t="s">
        <v>60</v>
      </c>
      <c r="TV599" s="276" t="s">
        <v>477</v>
      </c>
      <c r="TX599" s="283">
        <f>IF(TW599="Kopman",1.1,1)</f>
        <v>1</v>
      </c>
      <c r="TY599" s="204">
        <f>VLOOKUP(TV599,$A$681:$F$2483,6,FALSE)</f>
        <v>674</v>
      </c>
      <c r="TZ599" s="203" t="s">
        <v>61</v>
      </c>
      <c r="UA599" s="10">
        <f>TY599*1.5*TX599</f>
        <v>1011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VLOOKUP(UE599,$A$681:$F$2483,6,FALSE)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568</v>
      </c>
      <c r="UP599" s="283">
        <f>IF(UO599="Kopman",1.1,1)</f>
        <v>1</v>
      </c>
      <c r="UQ599" s="204">
        <f>VLOOKUP(UN599,$A$681:$F$2483,6,FALSE)</f>
        <v>1587</v>
      </c>
      <c r="UR599" s="203" t="s">
        <v>61</v>
      </c>
      <c r="US599" s="10">
        <f>UQ599*1.5*UP599</f>
        <v>2380.5</v>
      </c>
      <c r="UT599" s="10"/>
      <c r="UU599" s="273"/>
      <c r="UV599" s="203" t="s">
        <v>60</v>
      </c>
      <c r="UW599" s="276" t="s">
        <v>568</v>
      </c>
      <c r="UY599" s="283">
        <f>IF(UX599="Kopman",1.1,1)</f>
        <v>1</v>
      </c>
      <c r="UZ599" s="204">
        <f>VLOOKUP(UW599,$A$681:$F$2483,6,FALSE)</f>
        <v>1587</v>
      </c>
      <c r="VA599" s="203" t="s">
        <v>61</v>
      </c>
      <c r="VB599" s="10">
        <f>UZ599*1.5*UY599</f>
        <v>2380.5</v>
      </c>
      <c r="VC599" s="10"/>
      <c r="VD599" s="273"/>
      <c r="VE599" s="203" t="s">
        <v>60</v>
      </c>
      <c r="VF599" s="276" t="s">
        <v>568</v>
      </c>
      <c r="VH599" s="283">
        <f>IF(VG599="Kopman",1.1,1)</f>
        <v>1</v>
      </c>
      <c r="VI599" s="204">
        <f>VLOOKUP(VF599,$A$681:$F$2483,6,FALSE)</f>
        <v>1587</v>
      </c>
      <c r="VJ599" s="203" t="s">
        <v>61</v>
      </c>
      <c r="VK599" s="10">
        <f>VI599*1.5*VH599</f>
        <v>2380.5</v>
      </c>
      <c r="VL599" s="10"/>
      <c r="VM599" s="273"/>
      <c r="VN599" s="203" t="s">
        <v>60</v>
      </c>
      <c r="VO599" s="276" t="s">
        <v>437</v>
      </c>
      <c r="VQ599" s="283">
        <f>IF(VP599="Kopman",1.1,1)</f>
        <v>1</v>
      </c>
      <c r="VR599" s="204">
        <f>VLOOKUP(VO599,$A$681:$F$2483,6,FALSE)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VLOOKUP(VX599,$A$681:$F$2483,6,FALSE)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1001</v>
      </c>
      <c r="WH599" s="408" t="s">
        <v>2015</v>
      </c>
      <c r="WI599" s="283">
        <f>IF(WH599="Kopman",1.1,1)</f>
        <v>1.1000000000000001</v>
      </c>
      <c r="WJ599" s="204">
        <f>VLOOKUP(WG599,$A$681:$F$2483,6,FALSE)</f>
        <v>914</v>
      </c>
      <c r="WK599" s="203" t="s">
        <v>61</v>
      </c>
      <c r="WL599" s="10">
        <f>WJ599*1.5</f>
        <v>1371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VLOOKUP(WP599,$A$681:$F$2483,6,FALSE)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VLOOKUP(WY599,$A$681:$F$2483,6,FALSE)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568</v>
      </c>
      <c r="XJ599" s="283">
        <f>IF(XI599="Kopman",1.1,1)</f>
        <v>1</v>
      </c>
      <c r="XK599" s="204">
        <f>VLOOKUP(XH599,$A$681:$F$2483,6,FALSE)</f>
        <v>1587</v>
      </c>
      <c r="XL599" s="203" t="s">
        <v>61</v>
      </c>
      <c r="XM599" s="10">
        <f>XK599*1.5</f>
        <v>2380.5</v>
      </c>
      <c r="XO599" s="273"/>
      <c r="XP599" s="203" t="s">
        <v>60</v>
      </c>
      <c r="XQ599" s="276" t="s">
        <v>568</v>
      </c>
      <c r="XS599" s="283">
        <f>IF(XR599="Kopman",1.1,1)</f>
        <v>1</v>
      </c>
      <c r="XT599" s="204">
        <f>VLOOKUP(XQ599,$A$681:$F$2483,6,FALSE)</f>
        <v>1587</v>
      </c>
      <c r="XU599" s="203" t="s">
        <v>61</v>
      </c>
      <c r="XV599" s="10">
        <f>XT599*1.5*XS599</f>
        <v>2380.5</v>
      </c>
      <c r="XW599" s="10"/>
      <c r="XX599" s="273"/>
      <c r="XY599" s="203" t="s">
        <v>60</v>
      </c>
      <c r="XZ599" s="276" t="s">
        <v>568</v>
      </c>
      <c r="YB599" s="283">
        <f>IF(YA599="Kopman",1.1,1)</f>
        <v>1</v>
      </c>
      <c r="YC599" s="204">
        <f>VLOOKUP(XZ599,$A$681:$F$2483,6,FALSE)</f>
        <v>1587</v>
      </c>
      <c r="YD599" s="203" t="s">
        <v>61</v>
      </c>
      <c r="YE599" s="10">
        <f>YC599*1.5</f>
        <v>2380.5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VLOOKUP(YI599,$A$681:$F$2483,6,FALSE)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VLOOKUP(YR599,$A$681:$F$2483,6,FALSE)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568</v>
      </c>
      <c r="ZC599" s="283">
        <f>IF(ZB599="Kopman",1.1,1)</f>
        <v>1</v>
      </c>
      <c r="ZD599" s="204">
        <f>VLOOKUP(ZA599,$A$681:$F$2483,6,FALSE)</f>
        <v>1587</v>
      </c>
      <c r="ZE599" s="203" t="s">
        <v>61</v>
      </c>
      <c r="ZF599" s="10">
        <f>ZD599*1.5</f>
        <v>2380.5</v>
      </c>
      <c r="ZH599" s="273"/>
      <c r="ZI599" s="203" t="s">
        <v>60</v>
      </c>
      <c r="ZJ599" s="409" t="s">
        <v>568</v>
      </c>
      <c r="ZK599" s="408" t="s">
        <v>2015</v>
      </c>
      <c r="ZL599" s="283">
        <f>IF(ZK599="Kopman",1.1,1)</f>
        <v>1.1000000000000001</v>
      </c>
      <c r="ZM599" s="204">
        <f>VLOOKUP(ZJ599,$A$681:$F$2483,6,FALSE)</f>
        <v>1587</v>
      </c>
      <c r="ZN599" s="203" t="s">
        <v>61</v>
      </c>
      <c r="ZO599" s="10">
        <f>ZM599*1.5</f>
        <v>2380.5</v>
      </c>
      <c r="ZQ599" s="273"/>
      <c r="ZR599" s="203" t="s">
        <v>60</v>
      </c>
      <c r="ZS599" s="276" t="s">
        <v>829</v>
      </c>
      <c r="ZU599" s="283">
        <f>IF(ZT599="Kopman",1.1,1)</f>
        <v>1</v>
      </c>
      <c r="ZV599" s="204">
        <f>VLOOKUP(ZS599,$A$681:$F$2483,6,FALSE)</f>
        <v>1056</v>
      </c>
      <c r="ZW599" s="203" t="s">
        <v>61</v>
      </c>
      <c r="ZX599" s="10">
        <f>ZV599*1.5*ZU599</f>
        <v>1584</v>
      </c>
      <c r="ZY599" s="10"/>
      <c r="ZZ599" s="273"/>
      <c r="AAA599" s="203" t="s">
        <v>60</v>
      </c>
      <c r="AAB599" s="276" t="s">
        <v>467</v>
      </c>
      <c r="AAD599" s="283">
        <f>IF(AAC599="Kopman",1.1,1)</f>
        <v>1</v>
      </c>
      <c r="AAE599" s="204">
        <f>VLOOKUP(AAB599,$A$681:$F$2483,6,FALSE)</f>
        <v>623</v>
      </c>
      <c r="AAF599" s="203" t="s">
        <v>61</v>
      </c>
      <c r="AAG599" s="10">
        <f>AAE599*1.5*AAD599</f>
        <v>934.5</v>
      </c>
      <c r="AAH599" s="10"/>
      <c r="AAI599" s="273"/>
      <c r="AAJ599" s="203" t="s">
        <v>60</v>
      </c>
      <c r="AAK599" s="276" t="s">
        <v>568</v>
      </c>
      <c r="AAM599" s="283">
        <f>IF(AAL599="Kopman",1.1,1)</f>
        <v>1</v>
      </c>
      <c r="AAN599" s="204">
        <f>VLOOKUP(AAK599,$A$681:$F$2483,6,FALSE)</f>
        <v>1587</v>
      </c>
      <c r="AAO599" s="203" t="s">
        <v>61</v>
      </c>
      <c r="AAP599" s="10">
        <f>AAN599*1.5*AAM599</f>
        <v>2380.5</v>
      </c>
      <c r="AAQ599" s="10"/>
      <c r="AAR599" s="273"/>
      <c r="AAS599" s="203" t="s">
        <v>60</v>
      </c>
      <c r="AAT599" s="276" t="s">
        <v>496</v>
      </c>
      <c r="AAV599" s="283">
        <f>IF(AAU599="Kopman",1.1,1)</f>
        <v>1</v>
      </c>
      <c r="AAW599" s="204">
        <f>VLOOKUP(AAT599,$A$681:$F$2483,6,FALSE)</f>
        <v>340</v>
      </c>
      <c r="AAX599" s="203" t="s">
        <v>61</v>
      </c>
      <c r="AAY599" s="10">
        <f>AAW599*1.5*AAV599</f>
        <v>510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VLOOKUP(ABC599,$A$681:$F$2483,6,FALSE)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437</v>
      </c>
      <c r="ABN599" s="283">
        <f>IF(ABM599="Kopman",1.1,1)</f>
        <v>1</v>
      </c>
      <c r="ABO599" s="204">
        <f>VLOOKUP(ABL599,$A$681:$F$2483,6,FALSE)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568</v>
      </c>
      <c r="ABW599" s="283">
        <f>IF(ABV599="Kopman",1.1,1)</f>
        <v>1</v>
      </c>
      <c r="ABX599" s="204">
        <f>VLOOKUP(ABU599,$A$681:$F$2483,6,FALSE)</f>
        <v>1587</v>
      </c>
      <c r="ABY599" s="203" t="s">
        <v>61</v>
      </c>
      <c r="ABZ599" s="10">
        <f>ABX599*1.5*ABW599</f>
        <v>2380.5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VLOOKUP(ACD599,$A$681:$F$2483,6,FALSE)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VLOOKUP(ACM599,$A$681:$F$2483,6,FALSE)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VLOOKUP(ACV599,$A$681:$F$2483,6,FALSE)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VLOOKUP(ADE599,$A$681:$F$2483,6,FALSE)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VLOOKUP(ADN599,$A$681:$F$2483,6,FALSE)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VLOOKUP(ADW599,$A$681:$F$2483,6,FALSE)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VLOOKUP(AEF599,$A$681:$F$2483,6,FALSE)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VLOOKUP(AEO599,$A$681:$F$2483,6,FALSE)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VLOOKUP(AEX599,$A$681:$F$2483,6,FALSE)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VLOOKUP(AFG599,$A$681:$F$2483,6,FALSE)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VLOOKUP(AFP599,$A$681:$F$2483,6,FALSE)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VLOOKUP(AFY599,$A$681:$F$2483,6,FALSE)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VLOOKUP(AGH599,$A$681:$F$2483,6,FALSE)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VLOOKUP(AGQ599,$A$681:$F$2483,6,FALSE)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477</v>
      </c>
      <c r="AHB599" s="283">
        <f>IF(AHA599="Kopman",1.1,1)</f>
        <v>1</v>
      </c>
      <c r="AHC599" s="204">
        <f>VLOOKUP(AGZ599,$A$681:$F$2483,6,FALSE)</f>
        <v>674</v>
      </c>
      <c r="AHD599" s="203" t="s">
        <v>61</v>
      </c>
      <c r="AHE599" s="10">
        <f>AHC599*1.5*AHB599</f>
        <v>1011</v>
      </c>
      <c r="AHF599" s="10"/>
      <c r="AHG599" s="273"/>
      <c r="AHH599" s="203" t="s">
        <v>60</v>
      </c>
      <c r="AHI599" s="409" t="s">
        <v>477</v>
      </c>
      <c r="AHJ599" s="408" t="s">
        <v>2015</v>
      </c>
      <c r="AHK599" s="283">
        <f>IF(AHJ599="Kopman",1.1,1)</f>
        <v>1.1000000000000001</v>
      </c>
      <c r="AHL599" s="204">
        <f>VLOOKUP(AHI599,$A$681:$F$2483,6,FALSE)</f>
        <v>674</v>
      </c>
      <c r="AHM599" s="203" t="s">
        <v>61</v>
      </c>
      <c r="AHN599" s="10">
        <f>AHL599*1.5*AHK599</f>
        <v>1112.1000000000001</v>
      </c>
      <c r="AHO599" s="10"/>
      <c r="AHP599" s="273"/>
      <c r="AHQ599" s="203" t="s">
        <v>60</v>
      </c>
      <c r="AHR599" s="409" t="s">
        <v>568</v>
      </c>
      <c r="AHS599" s="408" t="s">
        <v>2015</v>
      </c>
      <c r="AHT599" s="283">
        <f>IF(AHS599="Kopman",1.1,1)</f>
        <v>1.1000000000000001</v>
      </c>
      <c r="AHU599" s="204">
        <f>VLOOKUP(AHR599,$A$681:$F$2483,6,FALSE)</f>
        <v>1587</v>
      </c>
      <c r="AHV599" s="203" t="s">
        <v>61</v>
      </c>
      <c r="AHW599" s="10">
        <f>AHU599*1.5*AHT599</f>
        <v>2618.5500000000002</v>
      </c>
      <c r="AHX599" s="10"/>
      <c r="AHY599" s="273"/>
      <c r="AHZ599" s="203" t="s">
        <v>60</v>
      </c>
      <c r="AIA599" s="276" t="s">
        <v>568</v>
      </c>
      <c r="AIC599" s="283">
        <f>IF(AIB599="Kopman",1.1,1)</f>
        <v>1</v>
      </c>
      <c r="AID599" s="204">
        <f>VLOOKUP(AIA599,$A$681:$F$2483,6,FALSE)</f>
        <v>1587</v>
      </c>
      <c r="AIE599" s="203" t="s">
        <v>61</v>
      </c>
      <c r="AIF599" s="10">
        <f>AID599*1.5*AIC599</f>
        <v>2380.5</v>
      </c>
      <c r="AIG599" s="10"/>
      <c r="AIH599" s="273"/>
      <c r="AII599" s="203" t="s">
        <v>60</v>
      </c>
      <c r="AIJ599" s="409" t="s">
        <v>829</v>
      </c>
      <c r="AIK599" s="408" t="s">
        <v>2015</v>
      </c>
      <c r="AIL599" s="283">
        <f>IF(AIK599="Kopman",1.1,1)</f>
        <v>1.1000000000000001</v>
      </c>
      <c r="AIM599" s="204">
        <f>VLOOKUP(AIJ599,$A$681:$F$2483,6,FALSE)</f>
        <v>1056</v>
      </c>
      <c r="AIN599" s="203" t="s">
        <v>61</v>
      </c>
      <c r="AIO599" s="10">
        <f>AIM599*1.5*AIL599</f>
        <v>1742.4</v>
      </c>
      <c r="AIP599" s="10"/>
      <c r="AIQ599" s="273"/>
      <c r="AIR599" s="203" t="s">
        <v>60</v>
      </c>
      <c r="AIS599" s="409" t="s">
        <v>477</v>
      </c>
      <c r="AIT599" s="408" t="s">
        <v>2015</v>
      </c>
      <c r="AIU599" s="283">
        <f>IF(AIT599="Kopman",1.1,1)</f>
        <v>1.1000000000000001</v>
      </c>
      <c r="AIV599" s="204">
        <f>VLOOKUP(AIS599,$A$681:$F$2483,6,FALSE)</f>
        <v>674</v>
      </c>
      <c r="AIW599" s="203" t="s">
        <v>61</v>
      </c>
      <c r="AIX599" s="10">
        <f>AIV599*1.5*AIU599</f>
        <v>1112.1000000000001</v>
      </c>
      <c r="AIY599" s="10"/>
      <c r="AIZ599" s="273"/>
      <c r="AJA599" s="203" t="s">
        <v>60</v>
      </c>
      <c r="AJB599" s="276" t="s">
        <v>568</v>
      </c>
      <c r="AJD599" s="283">
        <f>IF(AJC599="Kopman",1.1,1)</f>
        <v>1</v>
      </c>
      <c r="AJE599" s="204">
        <f>VLOOKUP(AJB599,$A$681:$F$2483,6,FALSE)</f>
        <v>1587</v>
      </c>
      <c r="AJF599" s="203" t="s">
        <v>61</v>
      </c>
      <c r="AJG599" s="10">
        <f>AJE599*1.5*AJD599</f>
        <v>2380.5</v>
      </c>
      <c r="AJH599" s="10"/>
      <c r="AJI599" s="273"/>
      <c r="AJJ599" s="203" t="s">
        <v>60</v>
      </c>
      <c r="AJK599" s="409" t="s">
        <v>477</v>
      </c>
      <c r="AJL599" s="408" t="s">
        <v>2015</v>
      </c>
      <c r="AJM599" s="283">
        <f>IF(AJL599="Kopman",1.1,1)</f>
        <v>1.1000000000000001</v>
      </c>
      <c r="AJN599" s="204">
        <f>VLOOKUP(AJK599,$A$681:$F$2483,6,FALSE)</f>
        <v>674</v>
      </c>
      <c r="AJO599" s="203" t="s">
        <v>61</v>
      </c>
      <c r="AJP599" s="10">
        <f>AJN599*1.5*AJM599</f>
        <v>1112.1000000000001</v>
      </c>
      <c r="AJQ599" s="10"/>
      <c r="AJR599" s="273"/>
      <c r="AJS599" s="203" t="s">
        <v>60</v>
      </c>
      <c r="AJT599" s="409" t="s">
        <v>568</v>
      </c>
      <c r="AJU599" s="408" t="s">
        <v>2015</v>
      </c>
      <c r="AJV599" s="283">
        <f>IF(AJU599="Kopman",1.1,1)</f>
        <v>1.1000000000000001</v>
      </c>
      <c r="AJW599" s="204">
        <f>VLOOKUP(AJT599,$A$681:$F$2483,6,FALSE)</f>
        <v>1587</v>
      </c>
      <c r="AJX599" s="203" t="s">
        <v>61</v>
      </c>
      <c r="AJY599" s="10">
        <f>AJW599*1.5*AJV599</f>
        <v>2618.5500000000002</v>
      </c>
      <c r="AJZ599" s="10"/>
      <c r="AKA599" s="273"/>
      <c r="AKB599" s="203" t="s">
        <v>60</v>
      </c>
      <c r="AKC599" s="276" t="s">
        <v>477</v>
      </c>
      <c r="AKE599" s="283">
        <f>IF(AKD599="Kopman",1.1,1)</f>
        <v>1</v>
      </c>
      <c r="AKF599" s="204">
        <f>VLOOKUP(AKC599,$A$681:$F$2483,6,FALSE)</f>
        <v>674</v>
      </c>
      <c r="AKG599" s="203" t="s">
        <v>61</v>
      </c>
      <c r="AKH599" s="10">
        <f>AKF599*1.5*AKE599</f>
        <v>1011</v>
      </c>
      <c r="AKI599" s="10"/>
      <c r="AKJ599" s="273"/>
      <c r="AKK599" s="203" t="s">
        <v>60</v>
      </c>
      <c r="AKL599" s="276" t="s">
        <v>477</v>
      </c>
      <c r="AKN599" s="283">
        <f>IF(AKM599="Kopman",1.1,1)</f>
        <v>1</v>
      </c>
      <c r="AKO599" s="204">
        <f>VLOOKUP(AKL599,$A$681:$F$2483,6,FALSE)</f>
        <v>674</v>
      </c>
      <c r="AKP599" s="203" t="s">
        <v>61</v>
      </c>
      <c r="AKQ599" s="10">
        <f>AKO599*1.5*AKN599</f>
        <v>1011</v>
      </c>
      <c r="AKR599" s="10"/>
      <c r="AKS599" s="273"/>
      <c r="AKT599" s="203" t="s">
        <v>60</v>
      </c>
      <c r="AKU599" s="276" t="s">
        <v>956</v>
      </c>
      <c r="AKW599" s="283">
        <f>IF(AKV599="Kopman",1.1,1)</f>
        <v>1</v>
      </c>
      <c r="AKX599" s="204">
        <f>VLOOKUP(AKU599,$A$681:$F$2483,6,FALSE)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829</v>
      </c>
      <c r="ALF599" s="283">
        <f>IF(ALE599="Kopman",1.1,1)</f>
        <v>1</v>
      </c>
      <c r="ALG599" s="204">
        <f>VLOOKUP(ALD599,$A$681:$F$2483,6,FALSE)</f>
        <v>1056</v>
      </c>
      <c r="ALH599" s="203" t="s">
        <v>61</v>
      </c>
      <c r="ALI599" s="10">
        <f>ALG599*1.5*ALF599</f>
        <v>1584</v>
      </c>
      <c r="ALJ599" s="10"/>
      <c r="ALK599" s="273"/>
      <c r="ALL599" s="203" t="s">
        <v>60</v>
      </c>
      <c r="ALM599" s="276" t="s">
        <v>568</v>
      </c>
      <c r="ALO599" s="283">
        <f>IF(ALN599="Kopman",1.1,1)</f>
        <v>1</v>
      </c>
      <c r="ALP599" s="204">
        <f>VLOOKUP(ALM599,$A$681:$F$2483,6,FALSE)</f>
        <v>1587</v>
      </c>
      <c r="ALQ599" s="203" t="s">
        <v>61</v>
      </c>
      <c r="ALR599" s="10">
        <f>ALP599*1.5*ALO599</f>
        <v>2380.5</v>
      </c>
      <c r="ALS599" s="10"/>
      <c r="ALT599" s="273"/>
      <c r="ALU599" s="203" t="s">
        <v>60</v>
      </c>
      <c r="ALV599" s="409" t="s">
        <v>477</v>
      </c>
      <c r="ALW599" s="408" t="s">
        <v>2015</v>
      </c>
      <c r="ALX599" s="283">
        <f>IF(ALW599="Kopman",1.1,1)</f>
        <v>1.1000000000000001</v>
      </c>
      <c r="ALY599" s="204">
        <f>VLOOKUP(ALV599,$A$681:$F$2483,6,FALSE)</f>
        <v>674</v>
      </c>
      <c r="ALZ599" s="203" t="s">
        <v>61</v>
      </c>
      <c r="AMA599" s="10">
        <f>ALY599*1.5*ALX599</f>
        <v>1112.1000000000001</v>
      </c>
      <c r="AMB599" s="10"/>
      <c r="AMC599" s="273"/>
      <c r="AMD599" s="203" t="s">
        <v>60</v>
      </c>
      <c r="AME599" s="276" t="s">
        <v>829</v>
      </c>
      <c r="AMG599" s="283">
        <f>IF(AMF599="Kopman",1.1,1)</f>
        <v>1</v>
      </c>
      <c r="AMH599" s="204">
        <f>VLOOKUP(AME599,$A$681:$F$2483,6,FALSE)</f>
        <v>1056</v>
      </c>
      <c r="AMI599" s="203" t="s">
        <v>61</v>
      </c>
      <c r="AMJ599" s="10">
        <f>AMH599*1.5*AMG599</f>
        <v>1584</v>
      </c>
      <c r="AMK599" s="10"/>
      <c r="AML599" s="273"/>
      <c r="AMM599" s="203" t="s">
        <v>60</v>
      </c>
      <c r="AMN599" s="276" t="s">
        <v>477</v>
      </c>
      <c r="AMP599" s="283">
        <f>IF(AMO599="Kopman",1.1,1)</f>
        <v>1</v>
      </c>
      <c r="AMQ599" s="204">
        <f>VLOOKUP(AMN599,$A$681:$F$2483,6,FALSE)</f>
        <v>674</v>
      </c>
      <c r="AMR599" s="203" t="s">
        <v>61</v>
      </c>
      <c r="AMS599" s="10">
        <f>AMQ599*1.5*AMP599</f>
        <v>1011</v>
      </c>
      <c r="AMT599" s="10"/>
      <c r="AMU599" s="273"/>
      <c r="AMV599" s="203" t="s">
        <v>60</v>
      </c>
      <c r="AMW599" s="276" t="s">
        <v>829</v>
      </c>
      <c r="AMY599" s="283">
        <f>IF(AMX599="Kopman",1.1,1)</f>
        <v>1</v>
      </c>
      <c r="AMZ599" s="204">
        <f>VLOOKUP(AMW599,$A$681:$F$2483,6,FALSE)</f>
        <v>1056</v>
      </c>
      <c r="ANA599" s="203" t="s">
        <v>61</v>
      </c>
      <c r="ANB599" s="10">
        <f>AMZ599*1.5*AMY599</f>
        <v>1584</v>
      </c>
      <c r="ANC599" s="10"/>
      <c r="AND599" s="273"/>
      <c r="ANE599" s="203" t="s">
        <v>60</v>
      </c>
      <c r="ANF599" s="409" t="s">
        <v>477</v>
      </c>
      <c r="ANG599" s="408" t="s">
        <v>2015</v>
      </c>
      <c r="ANH599" s="283">
        <f>IF(ANG599="Kopman",1.1,1)</f>
        <v>1.1000000000000001</v>
      </c>
      <c r="ANI599" s="204">
        <f>VLOOKUP(ANF599,$A$681:$F$2483,6,FALSE)</f>
        <v>674</v>
      </c>
      <c r="ANJ599" s="203" t="s">
        <v>61</v>
      </c>
      <c r="ANK599" s="10">
        <f>ANI599*1.5*ANH599</f>
        <v>1112.1000000000001</v>
      </c>
      <c r="ANL599" s="10"/>
      <c r="ANM599" s="273"/>
      <c r="ANN599" s="203" t="s">
        <v>60</v>
      </c>
      <c r="ANO599" s="276" t="s">
        <v>477</v>
      </c>
      <c r="ANQ599" s="283">
        <f>IF(ANP599="Kopman",1.1,1)</f>
        <v>1</v>
      </c>
      <c r="ANR599" s="204">
        <f>VLOOKUP(ANO599,$A$681:$F$2483,6,FALSE)</f>
        <v>674</v>
      </c>
      <c r="ANS599" s="203" t="s">
        <v>61</v>
      </c>
      <c r="ANT599" s="10">
        <f>ANR599*1.5*ANQ599</f>
        <v>1011</v>
      </c>
      <c r="ANU599" s="10"/>
      <c r="ANV599" s="273"/>
      <c r="ANW599" s="203" t="s">
        <v>60</v>
      </c>
      <c r="ANX599" s="409" t="s">
        <v>568</v>
      </c>
      <c r="ANY599" s="408" t="s">
        <v>2015</v>
      </c>
      <c r="ANZ599" s="283">
        <f>IF(ANY599="Kopman",1.1,1)</f>
        <v>1.1000000000000001</v>
      </c>
      <c r="AOA599" s="204">
        <f>VLOOKUP(ANX599,$A$681:$F$2483,6,FALSE)</f>
        <v>1587</v>
      </c>
      <c r="AOB599" s="203" t="s">
        <v>61</v>
      </c>
      <c r="AOC599" s="10">
        <f>AOA599*1.5*ANZ599</f>
        <v>2618.5500000000002</v>
      </c>
      <c r="AOD599" s="10"/>
      <c r="AOE599" s="273"/>
      <c r="AOF599" s="203" t="s">
        <v>60</v>
      </c>
      <c r="AOG599" s="276" t="s">
        <v>568</v>
      </c>
      <c r="AOI599" s="283">
        <f>IF(AOH599="Kopman",1.1,1)</f>
        <v>1</v>
      </c>
      <c r="AOJ599" s="204">
        <f>VLOOKUP(AOG599,$A$681:$F$2483,6,FALSE)</f>
        <v>1587</v>
      </c>
      <c r="AOK599" s="203" t="s">
        <v>61</v>
      </c>
      <c r="AOL599" s="10">
        <f>AOJ599*1.5*AOI599</f>
        <v>2380.5</v>
      </c>
      <c r="AOM599" s="10"/>
      <c r="AON599" s="273"/>
      <c r="AOO599" s="203" t="s">
        <v>60</v>
      </c>
      <c r="AOP599" s="276" t="s">
        <v>477</v>
      </c>
      <c r="AOR599" s="283">
        <f>IF(AOQ599="Kopman",1.1,1)</f>
        <v>1</v>
      </c>
      <c r="AOS599" s="204">
        <f>VLOOKUP(AOP599,$A$681:$F$2483,6,FALSE)</f>
        <v>674</v>
      </c>
      <c r="AOT599" s="203" t="s">
        <v>61</v>
      </c>
      <c r="AOU599" s="10">
        <f>AOS599*1.5*AOR599</f>
        <v>1011</v>
      </c>
      <c r="AOV599" s="10"/>
      <c r="AOW599" s="273"/>
      <c r="AOX599" s="203" t="s">
        <v>60</v>
      </c>
      <c r="AOY599" s="276" t="s">
        <v>568</v>
      </c>
      <c r="APA599" s="283">
        <f>IF(AOZ599="Kopman",1.1,1)</f>
        <v>1</v>
      </c>
      <c r="APB599" s="204">
        <f>VLOOKUP(AOY599,$A$681:$F$2483,6,FALSE)</f>
        <v>1587</v>
      </c>
      <c r="APC599" s="203" t="s">
        <v>61</v>
      </c>
      <c r="APD599" s="10">
        <f>APB599*1.5*APA599</f>
        <v>2380.5</v>
      </c>
      <c r="APE599" s="10"/>
      <c r="APF599" s="273"/>
      <c r="APG599" s="203" t="s">
        <v>60</v>
      </c>
      <c r="APH599" s="276" t="s">
        <v>568</v>
      </c>
      <c r="APJ599" s="283">
        <f>IF(API599="Kopman",1.1,1)</f>
        <v>1</v>
      </c>
      <c r="APK599" s="204">
        <f>VLOOKUP(APH599,$A$681:$F$2483,6,FALSE)</f>
        <v>1587</v>
      </c>
      <c r="APL599" s="203" t="s">
        <v>61</v>
      </c>
      <c r="APM599" s="10">
        <f>APK599*1.5*APJ599</f>
        <v>2380.5</v>
      </c>
      <c r="APN599" s="10"/>
      <c r="APO599" s="273"/>
      <c r="APP599" s="203" t="s">
        <v>60</v>
      </c>
      <c r="APQ599" s="409" t="s">
        <v>829</v>
      </c>
      <c r="APR599" s="408" t="s">
        <v>2015</v>
      </c>
      <c r="APS599" s="283">
        <f>IF(APR599="Kopman",1.1,1)</f>
        <v>1.1000000000000001</v>
      </c>
      <c r="APT599" s="204">
        <f>VLOOKUP(APQ599,$A$681:$F$2483,6,FALSE)</f>
        <v>1056</v>
      </c>
      <c r="APU599" s="203" t="s">
        <v>61</v>
      </c>
      <c r="APV599" s="10">
        <f>APT599*1.5*APS599</f>
        <v>1742.4</v>
      </c>
      <c r="APW599" s="10"/>
      <c r="APX599" s="273"/>
      <c r="APY599" s="203" t="s">
        <v>60</v>
      </c>
      <c r="APZ599" s="409" t="s">
        <v>477</v>
      </c>
      <c r="AQA599" s="408" t="s">
        <v>2015</v>
      </c>
      <c r="AQB599" s="283">
        <f>IF(AQA599="Kopman",1.1,1)</f>
        <v>1.1000000000000001</v>
      </c>
      <c r="AQC599" s="204">
        <f>VLOOKUP(APZ599,$A$681:$F$2483,6,FALSE)</f>
        <v>674</v>
      </c>
      <c r="AQD599" s="203" t="s">
        <v>61</v>
      </c>
      <c r="AQE599" s="10">
        <f>AQC599*1.5*AQB599</f>
        <v>1112.1000000000001</v>
      </c>
      <c r="AQF599" s="10"/>
      <c r="AQG599" s="273"/>
    </row>
    <row r="600" spans="1:1125" s="14" customFormat="1" ht="15">
      <c r="A600" s="203" t="s">
        <v>62</v>
      </c>
      <c r="B600" s="276" t="s">
        <v>829</v>
      </c>
      <c r="D600" s="204"/>
      <c r="E600" s="204">
        <f>VLOOKUP(B600,$A$681:$F$2483,6,FALSE)</f>
        <v>1056</v>
      </c>
      <c r="F600" s="203" t="s">
        <v>63</v>
      </c>
      <c r="G600" s="10">
        <f>E600*1.4</f>
        <v>1478.3999999999999</v>
      </c>
      <c r="H600" s="10"/>
      <c r="I600" s="267"/>
      <c r="J600" s="203" t="s">
        <v>62</v>
      </c>
      <c r="K600" s="276" t="s">
        <v>829</v>
      </c>
      <c r="M600" s="204"/>
      <c r="N600" s="204">
        <f>VLOOKUP(K600,$A$681:$F$2483,6,FALSE)</f>
        <v>1056</v>
      </c>
      <c r="O600" s="203" t="s">
        <v>63</v>
      </c>
      <c r="P600" s="10">
        <f>N600*1.4</f>
        <v>1478.3999999999999</v>
      </c>
      <c r="Q600" s="10"/>
      <c r="R600" s="267"/>
      <c r="S600" s="203" t="s">
        <v>62</v>
      </c>
      <c r="T600" s="276" t="s">
        <v>477</v>
      </c>
      <c r="V600" s="204"/>
      <c r="W600" s="204">
        <f>VLOOKUP(T600,$A$681:$F$2483,6,FALSE)</f>
        <v>674</v>
      </c>
      <c r="X600" s="203" t="s">
        <v>63</v>
      </c>
      <c r="Y600" s="10">
        <f>W600*1.4</f>
        <v>943.59999999999991</v>
      </c>
      <c r="Z600" s="10"/>
      <c r="AA600" s="267"/>
      <c r="AB600" s="203" t="s">
        <v>62</v>
      </c>
      <c r="AC600" s="276" t="s">
        <v>568</v>
      </c>
      <c r="AE600" s="204"/>
      <c r="AF600" s="204">
        <f>VLOOKUP(AC600,$A$681:$F$2483,6,FALSE)</f>
        <v>1587</v>
      </c>
      <c r="AG600" s="203" t="s">
        <v>63</v>
      </c>
      <c r="AH600" s="10">
        <f>AF600*1.4</f>
        <v>2221.7999999999997</v>
      </c>
      <c r="AI600" s="10"/>
      <c r="AJ600" s="267"/>
      <c r="AK600" s="203" t="s">
        <v>62</v>
      </c>
      <c r="AL600" s="276" t="s">
        <v>477</v>
      </c>
      <c r="AN600" s="204"/>
      <c r="AO600" s="204">
        <f>VLOOKUP(AL600,$A$681:$F$2483,6,FALSE)</f>
        <v>674</v>
      </c>
      <c r="AP600" s="203" t="s">
        <v>63</v>
      </c>
      <c r="AQ600" s="10">
        <f>AO600*1.4</f>
        <v>943.59999999999991</v>
      </c>
      <c r="AR600" s="10"/>
      <c r="AS600" s="267"/>
      <c r="AT600" s="203" t="s">
        <v>62</v>
      </c>
      <c r="AU600" s="276" t="s">
        <v>477</v>
      </c>
      <c r="AW600" s="204"/>
      <c r="AX600" s="204">
        <f>VLOOKUP(AU600,$A$681:$F$2483,6,FALSE)</f>
        <v>674</v>
      </c>
      <c r="AY600" s="203" t="s">
        <v>63</v>
      </c>
      <c r="AZ600" s="10">
        <f>AX600*1.4</f>
        <v>943.59999999999991</v>
      </c>
      <c r="BA600" s="10"/>
      <c r="BB600" s="267"/>
      <c r="BC600" s="203" t="s">
        <v>62</v>
      </c>
      <c r="BD600" s="276" t="s">
        <v>568</v>
      </c>
      <c r="BF600" s="204"/>
      <c r="BG600" s="204">
        <f>VLOOKUP(BD600,$A$681:$F$2483,6,FALSE)</f>
        <v>1587</v>
      </c>
      <c r="BH600" s="203" t="s">
        <v>63</v>
      </c>
      <c r="BI600" s="10">
        <f>BG600*1.4</f>
        <v>2221.7999999999997</v>
      </c>
      <c r="BJ600" s="10"/>
      <c r="BK600" s="267"/>
      <c r="BL600" s="203" t="s">
        <v>62</v>
      </c>
      <c r="BM600" s="276" t="s">
        <v>829</v>
      </c>
      <c r="BO600" s="204"/>
      <c r="BP600" s="204">
        <f>VLOOKUP(BM600,$A$681:$F$2483,6,FALSE)</f>
        <v>1056</v>
      </c>
      <c r="BQ600" s="203" t="s">
        <v>63</v>
      </c>
      <c r="BR600" s="10">
        <f>BP600*1.4</f>
        <v>1478.3999999999999</v>
      </c>
      <c r="BS600" s="10"/>
      <c r="BT600" s="267"/>
      <c r="BU600" s="203" t="s">
        <v>62</v>
      </c>
      <c r="BV600" s="276" t="s">
        <v>829</v>
      </c>
      <c r="BX600" s="204"/>
      <c r="BY600" s="204">
        <f>VLOOKUP(BV600,$A$681:$F$2483,6,FALSE)</f>
        <v>1056</v>
      </c>
      <c r="BZ600" s="203" t="s">
        <v>63</v>
      </c>
      <c r="CA600" s="10">
        <f>BY600*1.4</f>
        <v>1478.3999999999999</v>
      </c>
      <c r="CB600" s="10"/>
      <c r="CC600" s="267"/>
      <c r="CD600" s="203" t="s">
        <v>62</v>
      </c>
      <c r="CE600" s="276" t="s">
        <v>477</v>
      </c>
      <c r="CG600" s="204"/>
      <c r="CH600" s="204">
        <f>VLOOKUP(CE600,$A$681:$F$2483,6,FALSE)</f>
        <v>674</v>
      </c>
      <c r="CI600" s="203" t="s">
        <v>63</v>
      </c>
      <c r="CJ600" s="10">
        <f>CH600*1.4</f>
        <v>943.59999999999991</v>
      </c>
      <c r="CK600" s="10"/>
      <c r="CL600" s="267"/>
      <c r="CM600" s="203" t="s">
        <v>62</v>
      </c>
      <c r="CN600" s="276" t="s">
        <v>829</v>
      </c>
      <c r="CP600" s="204"/>
      <c r="CQ600" s="204">
        <f>VLOOKUP(CN600,$A$681:$F$2483,6,FALSE)</f>
        <v>1056</v>
      </c>
      <c r="CR600" s="203" t="s">
        <v>63</v>
      </c>
      <c r="CS600" s="10">
        <f>CQ600*1.4</f>
        <v>1478.3999999999999</v>
      </c>
      <c r="CT600" s="10"/>
      <c r="CU600" s="267"/>
      <c r="CV600" s="203" t="s">
        <v>62</v>
      </c>
      <c r="CW600" s="276" t="s">
        <v>568</v>
      </c>
      <c r="CY600" s="204"/>
      <c r="CZ600" s="204">
        <f>VLOOKUP(CW600,$A$681:$F$2483,6,FALSE)</f>
        <v>1587</v>
      </c>
      <c r="DA600" s="203" t="s">
        <v>63</v>
      </c>
      <c r="DB600" s="10">
        <f>CZ600*1.4</f>
        <v>2221.7999999999997</v>
      </c>
      <c r="DC600" s="10"/>
      <c r="DD600" s="267"/>
      <c r="DE600" s="203" t="s">
        <v>62</v>
      </c>
      <c r="DF600" s="276" t="s">
        <v>568</v>
      </c>
      <c r="DH600" s="204"/>
      <c r="DI600" s="204">
        <f>VLOOKUP(DF600,$A$681:$F$2483,6,FALSE)</f>
        <v>1587</v>
      </c>
      <c r="DJ600" s="203" t="s">
        <v>63</v>
      </c>
      <c r="DK600" s="10">
        <f>DI600*1.4</f>
        <v>2221.7999999999997</v>
      </c>
      <c r="DL600" s="10"/>
      <c r="DM600" s="267"/>
      <c r="DN600" s="203" t="s">
        <v>62</v>
      </c>
      <c r="DO600" s="276" t="s">
        <v>829</v>
      </c>
      <c r="DQ600" s="204"/>
      <c r="DR600" s="204">
        <f>VLOOKUP(DO600,$A$681:$F$2483,6,FALSE)</f>
        <v>1056</v>
      </c>
      <c r="DS600" s="203" t="s">
        <v>63</v>
      </c>
      <c r="DT600" s="10">
        <f>DR600*1.4</f>
        <v>1478.3999999999999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VLOOKUP(DX600,$A$681:$F$2483,6,FALSE)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437</v>
      </c>
      <c r="EI600" s="204"/>
      <c r="EJ600" s="204">
        <f>VLOOKUP(EG600,$A$681:$F$2483,6,FALSE)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568</v>
      </c>
      <c r="ER600" s="204"/>
      <c r="ES600" s="204">
        <f>VLOOKUP(EP600,$A$681:$F$2483,6,FALSE)</f>
        <v>1587</v>
      </c>
      <c r="ET600" s="203" t="s">
        <v>63</v>
      </c>
      <c r="EU600" s="10">
        <f>ES600*1.4</f>
        <v>2221.7999999999997</v>
      </c>
      <c r="EV600" s="10"/>
      <c r="EW600" s="267"/>
      <c r="EX600" s="203" t="s">
        <v>62</v>
      </c>
      <c r="EY600" s="276" t="s">
        <v>568</v>
      </c>
      <c r="FA600" s="204"/>
      <c r="FB600" s="204">
        <f>VLOOKUP(EY600,$A$681:$F$2483,6,FALSE)</f>
        <v>1587</v>
      </c>
      <c r="FC600" s="203" t="s">
        <v>63</v>
      </c>
      <c r="FD600" s="10">
        <f>FB600*1.4</f>
        <v>2221.7999999999997</v>
      </c>
      <c r="FE600" s="10"/>
      <c r="FF600" s="267"/>
      <c r="FG600" s="203" t="s">
        <v>62</v>
      </c>
      <c r="FH600" s="414" t="s">
        <v>477</v>
      </c>
      <c r="FJ600" s="204"/>
      <c r="FK600" s="204">
        <f>VLOOKUP(FH600,$A$681:$F$2483,6,FALSE)</f>
        <v>674</v>
      </c>
      <c r="FL600" s="203" t="s">
        <v>63</v>
      </c>
      <c r="FM600" s="10">
        <f>FK600*1.4</f>
        <v>943.59999999999991</v>
      </c>
      <c r="FN600" s="10"/>
      <c r="FO600" s="267"/>
      <c r="FP600" s="203" t="s">
        <v>62</v>
      </c>
      <c r="FQ600" s="276" t="s">
        <v>477</v>
      </c>
      <c r="FS600" s="204"/>
      <c r="FT600" s="204">
        <f>VLOOKUP(FQ600,$A$681:$F$2483,6,FALSE)</f>
        <v>674</v>
      </c>
      <c r="FU600" s="203" t="s">
        <v>63</v>
      </c>
      <c r="FV600" s="10">
        <f>FT600*1.4</f>
        <v>943.59999999999991</v>
      </c>
      <c r="FW600" s="10"/>
      <c r="FX600" s="267"/>
      <c r="FY600" s="203" t="s">
        <v>62</v>
      </c>
      <c r="FZ600" s="276" t="s">
        <v>829</v>
      </c>
      <c r="GB600" s="204"/>
      <c r="GC600" s="204">
        <f>VLOOKUP(FZ600,$A$681:$F$2483,6,FALSE)</f>
        <v>1056</v>
      </c>
      <c r="GD600" s="203" t="s">
        <v>63</v>
      </c>
      <c r="GE600" s="10">
        <f>GC600*1.4</f>
        <v>1478.3999999999999</v>
      </c>
      <c r="GF600" s="10"/>
      <c r="GG600" s="267"/>
      <c r="GH600" s="203" t="s">
        <v>62</v>
      </c>
      <c r="GI600" s="276" t="s">
        <v>477</v>
      </c>
      <c r="GK600" s="204"/>
      <c r="GL600" s="204">
        <f>VLOOKUP(GI600,$A$681:$F$2483,6,FALSE)</f>
        <v>674</v>
      </c>
      <c r="GM600" s="203" t="s">
        <v>63</v>
      </c>
      <c r="GN600" s="10">
        <f>GL600*1.4</f>
        <v>943.59999999999991</v>
      </c>
      <c r="GO600" s="10"/>
      <c r="GP600" s="267"/>
      <c r="GQ600" s="203" t="s">
        <v>62</v>
      </c>
      <c r="GR600" s="276" t="s">
        <v>477</v>
      </c>
      <c r="GT600" s="204"/>
      <c r="GU600" s="204">
        <f>VLOOKUP(GR600,$A$681:$F$2483,6,FALSE)</f>
        <v>674</v>
      </c>
      <c r="GV600" s="203" t="s">
        <v>63</v>
      </c>
      <c r="GW600" s="10">
        <f>GU600*1.4</f>
        <v>943.59999999999991</v>
      </c>
      <c r="GX600" s="10"/>
      <c r="GY600" s="267"/>
      <c r="GZ600" s="203" t="s">
        <v>62</v>
      </c>
      <c r="HA600" s="276" t="s">
        <v>568</v>
      </c>
      <c r="HC600" s="204"/>
      <c r="HD600" s="204">
        <f>VLOOKUP(HA600,$A$681:$F$2483,6,FALSE)</f>
        <v>1587</v>
      </c>
      <c r="HE600" s="203" t="s">
        <v>63</v>
      </c>
      <c r="HF600" s="10">
        <f>HD600*1.4</f>
        <v>2221.7999999999997</v>
      </c>
      <c r="HG600" s="10"/>
      <c r="HH600" s="267"/>
      <c r="HI600" s="203" t="s">
        <v>62</v>
      </c>
      <c r="HJ600" s="276" t="s">
        <v>829</v>
      </c>
      <c r="HL600" s="204"/>
      <c r="HM600" s="204">
        <f>VLOOKUP(HJ600,$A$681:$F$2483,6,FALSE)</f>
        <v>1056</v>
      </c>
      <c r="HN600" s="203" t="s">
        <v>63</v>
      </c>
      <c r="HO600" s="10">
        <f>HM600*1.4</f>
        <v>1478.3999999999999</v>
      </c>
      <c r="HP600" s="10"/>
      <c r="HQ600" s="267"/>
      <c r="HR600" s="203" t="s">
        <v>62</v>
      </c>
      <c r="HS600" s="276" t="s">
        <v>477</v>
      </c>
      <c r="HU600" s="204"/>
      <c r="HV600" s="204">
        <f>VLOOKUP(HS600,$A$681:$F$2483,6,FALSE)</f>
        <v>674</v>
      </c>
      <c r="HW600" s="203" t="s">
        <v>63</v>
      </c>
      <c r="HX600" s="10">
        <f>HV600*1.4</f>
        <v>943.59999999999991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VLOOKUP(IB600,$A$681:$F$2483,6,FALSE)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829</v>
      </c>
      <c r="IM600" s="204"/>
      <c r="IN600" s="204">
        <f>VLOOKUP(IK600,$A$681:$F$2483,6,FALSE)</f>
        <v>1056</v>
      </c>
      <c r="IO600" s="203" t="s">
        <v>63</v>
      </c>
      <c r="IP600" s="10">
        <f>IN600*1.4</f>
        <v>1478.3999999999999</v>
      </c>
      <c r="IQ600" s="10"/>
      <c r="IR600" s="267"/>
      <c r="IS600" s="203" t="s">
        <v>62</v>
      </c>
      <c r="IT600" s="276" t="s">
        <v>829</v>
      </c>
      <c r="IV600" s="204"/>
      <c r="IW600" s="204">
        <f>VLOOKUP(IT600,$A$681:$F$2483,6,FALSE)</f>
        <v>1056</v>
      </c>
      <c r="IX600" s="203" t="s">
        <v>63</v>
      </c>
      <c r="IY600" s="10">
        <f>IW600*1.4</f>
        <v>1478.3999999999999</v>
      </c>
      <c r="IZ600" s="10"/>
      <c r="JA600" s="267"/>
      <c r="JB600" s="203" t="s">
        <v>62</v>
      </c>
      <c r="JC600" s="276" t="s">
        <v>568</v>
      </c>
      <c r="JE600" s="204"/>
      <c r="JF600" s="204">
        <f>VLOOKUP(JC600,$A$681:$F$2483,6,FALSE)</f>
        <v>1587</v>
      </c>
      <c r="JG600" s="203" t="s">
        <v>63</v>
      </c>
      <c r="JH600" s="10">
        <f>JF600*1.4</f>
        <v>2221.7999999999997</v>
      </c>
      <c r="JI600" s="10"/>
      <c r="JJ600" s="267"/>
      <c r="JK600" s="203" t="s">
        <v>62</v>
      </c>
      <c r="JL600" s="276" t="s">
        <v>437</v>
      </c>
      <c r="JN600" s="204"/>
      <c r="JO600" s="204">
        <f>VLOOKUP(JL600,$A$681:$F$2483,6,FALSE)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490</v>
      </c>
      <c r="JW600" s="204"/>
      <c r="JX600" s="204">
        <f>VLOOKUP(JU600,$A$681:$F$2483,6,FALSE)</f>
        <v>889</v>
      </c>
      <c r="JY600" s="203" t="s">
        <v>63</v>
      </c>
      <c r="JZ600" s="10">
        <f>JX600*1.4</f>
        <v>1244.5999999999999</v>
      </c>
      <c r="KA600" s="10"/>
      <c r="KB600" s="267"/>
      <c r="KC600" s="203" t="s">
        <v>62</v>
      </c>
      <c r="KD600" s="276" t="s">
        <v>568</v>
      </c>
      <c r="KF600" s="204"/>
      <c r="KG600" s="204">
        <f>VLOOKUP(KD600,$A$681:$F$2483,6,FALSE)</f>
        <v>1587</v>
      </c>
      <c r="KH600" s="203" t="s">
        <v>63</v>
      </c>
      <c r="KI600" s="10">
        <f>KG600*1.4</f>
        <v>2221.7999999999997</v>
      </c>
      <c r="KJ600" s="10"/>
      <c r="KK600" s="267"/>
      <c r="KL600" s="203" t="s">
        <v>62</v>
      </c>
      <c r="KM600" s="276" t="s">
        <v>568</v>
      </c>
      <c r="KO600" s="204"/>
      <c r="KP600" s="204">
        <f>VLOOKUP(KM600,$A$681:$F$2483,6,FALSE)</f>
        <v>1587</v>
      </c>
      <c r="KQ600" s="203" t="s">
        <v>63</v>
      </c>
      <c r="KR600" s="10">
        <f>KP600*1.4</f>
        <v>2221.7999999999997</v>
      </c>
      <c r="KS600" s="10"/>
      <c r="KT600" s="267"/>
      <c r="KU600" s="203" t="s">
        <v>62</v>
      </c>
      <c r="KV600" s="276" t="s">
        <v>568</v>
      </c>
      <c r="KX600" s="204"/>
      <c r="KY600" s="204">
        <f>VLOOKUP(KV600,$A$681:$F$2483,6,FALSE)</f>
        <v>1587</v>
      </c>
      <c r="KZ600" s="203" t="s">
        <v>63</v>
      </c>
      <c r="LA600" s="10">
        <f>KY600*1.4</f>
        <v>2221.7999999999997</v>
      </c>
      <c r="LB600" s="10"/>
      <c r="LC600" s="267"/>
      <c r="LD600" s="203" t="s">
        <v>62</v>
      </c>
      <c r="LE600" s="276" t="s">
        <v>829</v>
      </c>
      <c r="LG600" s="204"/>
      <c r="LH600" s="204">
        <f>VLOOKUP(LE600,$A$681:$F$2483,6,FALSE)</f>
        <v>1056</v>
      </c>
      <c r="LI600" s="203" t="s">
        <v>63</v>
      </c>
      <c r="LJ600" s="10">
        <f>LH600*1.4</f>
        <v>1478.3999999999999</v>
      </c>
      <c r="LK600" s="10"/>
      <c r="LL600" s="267"/>
      <c r="LM600" s="203" t="s">
        <v>62</v>
      </c>
      <c r="LN600" s="276" t="s">
        <v>829</v>
      </c>
      <c r="LP600" s="204"/>
      <c r="LQ600" s="204">
        <f>VLOOKUP(LN600,$A$681:$F$2483,6,FALSE)</f>
        <v>1056</v>
      </c>
      <c r="LR600" s="203" t="s">
        <v>63</v>
      </c>
      <c r="LS600" s="10">
        <f>LQ600*1.4</f>
        <v>1478.3999999999999</v>
      </c>
      <c r="LT600" s="10"/>
      <c r="LU600" s="267"/>
      <c r="LV600" s="203" t="s">
        <v>62</v>
      </c>
      <c r="LW600" s="276" t="s">
        <v>568</v>
      </c>
      <c r="LY600" s="204"/>
      <c r="LZ600" s="204">
        <f>VLOOKUP(LW600,$A$681:$F$2483,6,FALSE)</f>
        <v>1587</v>
      </c>
      <c r="MA600" s="203" t="s">
        <v>63</v>
      </c>
      <c r="MB600" s="10">
        <f>LZ600*1.4</f>
        <v>2221.7999999999997</v>
      </c>
      <c r="MC600" s="10"/>
      <c r="MD600" s="267"/>
      <c r="ME600" s="203" t="s">
        <v>62</v>
      </c>
      <c r="MF600" s="276" t="s">
        <v>477</v>
      </c>
      <c r="MH600" s="204"/>
      <c r="MI600" s="204">
        <f>VLOOKUP(MF600,$A$681:$F$2483,6,FALSE)</f>
        <v>674</v>
      </c>
      <c r="MJ600" s="203" t="s">
        <v>63</v>
      </c>
      <c r="MK600" s="10">
        <f>MI600*1.4</f>
        <v>943.59999999999991</v>
      </c>
      <c r="ML600" s="10"/>
      <c r="MM600" s="267"/>
      <c r="MN600" s="203" t="s">
        <v>62</v>
      </c>
      <c r="MO600" s="276" t="s">
        <v>956</v>
      </c>
      <c r="MQ600" s="204"/>
      <c r="MR600" s="204">
        <f>VLOOKUP(MO600,$A$681:$F$2483,6,FALSE)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568</v>
      </c>
      <c r="MZ600" s="204"/>
      <c r="NA600" s="204">
        <f>VLOOKUP(MX600,$A$681:$F$2483,6,FALSE)</f>
        <v>1587</v>
      </c>
      <c r="NB600" s="203" t="s">
        <v>63</v>
      </c>
      <c r="NC600" s="10">
        <f>NA600*1.4</f>
        <v>2221.7999999999997</v>
      </c>
      <c r="ND600" s="10"/>
      <c r="NE600" s="267"/>
      <c r="NF600" s="203" t="s">
        <v>62</v>
      </c>
      <c r="NG600" s="276" t="s">
        <v>829</v>
      </c>
      <c r="NI600" s="204"/>
      <c r="NJ600" s="204">
        <f>VLOOKUP(NG600,$A$681:$F$2483,6,FALSE)</f>
        <v>1056</v>
      </c>
      <c r="NK600" s="203" t="s">
        <v>63</v>
      </c>
      <c r="NL600" s="10">
        <f>NJ600*1.4</f>
        <v>1478.3999999999999</v>
      </c>
      <c r="NM600" s="10"/>
      <c r="NN600" s="267"/>
      <c r="NO600" s="203" t="s">
        <v>62</v>
      </c>
      <c r="NP600" s="417" t="s">
        <v>477</v>
      </c>
      <c r="NR600" s="204"/>
      <c r="NS600" s="204">
        <f>VLOOKUP(NP600,$A$681:$F$2483,6,FALSE)</f>
        <v>674</v>
      </c>
      <c r="NT600" s="203" t="s">
        <v>63</v>
      </c>
      <c r="NU600" s="10">
        <f>NS600*1.4</f>
        <v>943.59999999999991</v>
      </c>
      <c r="NV600" s="10"/>
      <c r="NW600" s="267"/>
      <c r="NX600" s="203" t="s">
        <v>62</v>
      </c>
      <c r="NY600" s="276" t="s">
        <v>467</v>
      </c>
      <c r="OA600" s="204"/>
      <c r="OB600" s="204">
        <f>VLOOKUP(NY600,$A$681:$F$2483,6,FALSE)</f>
        <v>623</v>
      </c>
      <c r="OC600" s="203" t="s">
        <v>63</v>
      </c>
      <c r="OD600" s="10">
        <f>OB600*1.4</f>
        <v>872.19999999999993</v>
      </c>
      <c r="OE600" s="10"/>
      <c r="OF600" s="267"/>
      <c r="OG600" s="203" t="s">
        <v>62</v>
      </c>
      <c r="OH600" s="276" t="s">
        <v>477</v>
      </c>
      <c r="OJ600" s="204"/>
      <c r="OK600" s="204">
        <f>VLOOKUP(OH600,$A$681:$F$2483,6,FALSE)</f>
        <v>674</v>
      </c>
      <c r="OL600" s="203" t="s">
        <v>63</v>
      </c>
      <c r="OM600" s="10">
        <f>OK600*1.4</f>
        <v>943.59999999999991</v>
      </c>
      <c r="ON600" s="10"/>
      <c r="OO600" s="267"/>
      <c r="OP600" s="203" t="s">
        <v>62</v>
      </c>
      <c r="OQ600" s="417" t="s">
        <v>477</v>
      </c>
      <c r="OS600" s="204"/>
      <c r="OT600" s="204">
        <f>VLOOKUP(OQ600,$A$681:$F$2483,6,FALSE)</f>
        <v>674</v>
      </c>
      <c r="OU600" s="203" t="s">
        <v>63</v>
      </c>
      <c r="OV600" s="10">
        <f>OT600*1.4</f>
        <v>943.59999999999991</v>
      </c>
      <c r="OW600" s="10"/>
      <c r="OX600" s="267"/>
      <c r="OY600" s="203" t="s">
        <v>62</v>
      </c>
      <c r="OZ600" s="421" t="s">
        <v>568</v>
      </c>
      <c r="PB600" s="204"/>
      <c r="PC600" s="204">
        <f>VLOOKUP(OZ600,$A$681:$F$2483,6,FALSE)</f>
        <v>1587</v>
      </c>
      <c r="PD600" s="203" t="s">
        <v>63</v>
      </c>
      <c r="PE600" s="10">
        <f>PC600*1.4</f>
        <v>2221.7999999999997</v>
      </c>
      <c r="PF600" s="10"/>
      <c r="PG600" s="267"/>
      <c r="PH600" s="203" t="s">
        <v>62</v>
      </c>
      <c r="PI600" s="276" t="s">
        <v>829</v>
      </c>
      <c r="PK600" s="204"/>
      <c r="PL600" s="204">
        <f>VLOOKUP(PI600,$A$681:$F$2483,6,FALSE)</f>
        <v>1056</v>
      </c>
      <c r="PM600" s="203" t="s">
        <v>63</v>
      </c>
      <c r="PN600" s="10">
        <f>PL600*1.4</f>
        <v>1478.3999999999999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VLOOKUP(PR600,$A$681:$F$2483,6,FALSE)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477</v>
      </c>
      <c r="QC600" s="204"/>
      <c r="QD600" s="204">
        <f>VLOOKUP(QA600,$A$681:$F$2483,6,FALSE)</f>
        <v>674</v>
      </c>
      <c r="QE600" s="203" t="s">
        <v>63</v>
      </c>
      <c r="QF600" s="10">
        <f>QD600*1.4</f>
        <v>943.59999999999991</v>
      </c>
      <c r="QG600" s="10"/>
      <c r="QH600" s="267"/>
      <c r="QI600" s="203" t="s">
        <v>62</v>
      </c>
      <c r="QJ600" s="276" t="s">
        <v>829</v>
      </c>
      <c r="QL600" s="204"/>
      <c r="QM600" s="204">
        <f>VLOOKUP(QJ600,$A$681:$F$2483,6,FALSE)</f>
        <v>1056</v>
      </c>
      <c r="QN600" s="203" t="s">
        <v>63</v>
      </c>
      <c r="QO600" s="10">
        <f>QM600*1.4</f>
        <v>1478.3999999999999</v>
      </c>
      <c r="QP600" s="10"/>
      <c r="QQ600" s="267"/>
      <c r="QR600" s="203" t="s">
        <v>62</v>
      </c>
      <c r="QS600" s="276" t="s">
        <v>568</v>
      </c>
      <c r="QU600" s="204"/>
      <c r="QV600" s="204">
        <f>VLOOKUP(QS600,$A$681:$F$2483,6,FALSE)</f>
        <v>1587</v>
      </c>
      <c r="QW600" s="203" t="s">
        <v>63</v>
      </c>
      <c r="QX600" s="10">
        <f>QV600*1.4</f>
        <v>2221.7999999999997</v>
      </c>
      <c r="QY600" s="10"/>
      <c r="QZ600" s="267"/>
      <c r="RA600" s="203" t="s">
        <v>62</v>
      </c>
      <c r="RB600" s="276" t="s">
        <v>956</v>
      </c>
      <c r="RD600" s="204"/>
      <c r="RE600" s="204">
        <f>VLOOKUP(RB600,$A$681:$F$2483,6,FALSE)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VLOOKUP(RK600,$A$681:$F$2483,6,FALSE)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829</v>
      </c>
      <c r="RV600" s="204"/>
      <c r="RW600" s="204">
        <f>VLOOKUP(RT600,$A$681:$F$2483,6,FALSE)</f>
        <v>1056</v>
      </c>
      <c r="RX600" s="203" t="s">
        <v>63</v>
      </c>
      <c r="RY600" s="10">
        <f>RW600*1.4</f>
        <v>1478.3999999999999</v>
      </c>
      <c r="RZ600" s="10"/>
      <c r="SA600" s="273"/>
      <c r="SB600" s="203" t="s">
        <v>62</v>
      </c>
      <c r="SC600" s="276" t="s">
        <v>477</v>
      </c>
      <c r="SE600" s="204"/>
      <c r="SF600" s="204">
        <f>VLOOKUP(SC600,$A$681:$F$2483,6,FALSE)</f>
        <v>674</v>
      </c>
      <c r="SG600" s="203" t="s">
        <v>63</v>
      </c>
      <c r="SH600" s="10">
        <f>SF600*1.4</f>
        <v>943.59999999999991</v>
      </c>
      <c r="SI600" s="10"/>
      <c r="SJ600" s="273"/>
      <c r="SK600" s="203" t="s">
        <v>62</v>
      </c>
      <c r="SL600" s="276" t="s">
        <v>829</v>
      </c>
      <c r="SN600" s="204"/>
      <c r="SO600" s="204">
        <f>VLOOKUP(SL600,$A$681:$F$2483,6,FALSE)</f>
        <v>1056</v>
      </c>
      <c r="SP600" s="203" t="s">
        <v>63</v>
      </c>
      <c r="SQ600" s="10">
        <f>SO600*1.4</f>
        <v>1478.3999999999999</v>
      </c>
      <c r="SR600" s="10"/>
      <c r="SS600" s="273"/>
      <c r="ST600" s="203" t="s">
        <v>62</v>
      </c>
      <c r="SU600" s="276" t="s">
        <v>437</v>
      </c>
      <c r="SW600" s="204"/>
      <c r="SX600" s="204">
        <f>VLOOKUP(SU600,$A$681:$F$2483,6,FALSE)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1" t="s">
        <v>568</v>
      </c>
      <c r="TF600" s="204"/>
      <c r="TG600" s="204">
        <f>VLOOKUP(TD600,$A$681:$F$2483,6,FALSE)</f>
        <v>1587</v>
      </c>
      <c r="TH600" s="203" t="s">
        <v>63</v>
      </c>
      <c r="TI600" s="10">
        <f>TG600*1.4</f>
        <v>2221.7999999999997</v>
      </c>
      <c r="TK600" s="273"/>
      <c r="TL600" s="203" t="s">
        <v>62</v>
      </c>
      <c r="TM600" s="276" t="s">
        <v>829</v>
      </c>
      <c r="TO600" s="204"/>
      <c r="TP600" s="204">
        <f>VLOOKUP(TM600,$A$681:$F$2483,6,FALSE)</f>
        <v>1056</v>
      </c>
      <c r="TQ600" s="203" t="s">
        <v>63</v>
      </c>
      <c r="TR600" s="10">
        <f>TP600*1.4</f>
        <v>1478.3999999999999</v>
      </c>
      <c r="TS600" s="10"/>
      <c r="TT600" s="273"/>
      <c r="TU600" s="203" t="s">
        <v>62</v>
      </c>
      <c r="TV600" s="276" t="s">
        <v>568</v>
      </c>
      <c r="TX600" s="204"/>
      <c r="TY600" s="204">
        <f>VLOOKUP(TV600,$A$681:$F$2483,6,FALSE)</f>
        <v>1587</v>
      </c>
      <c r="TZ600" s="203" t="s">
        <v>63</v>
      </c>
      <c r="UA600" s="10">
        <f>TY600*1.4</f>
        <v>2221.7999999999997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VLOOKUP(UE600,$A$681:$F$2483,6,FALSE)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1001</v>
      </c>
      <c r="UP600" s="204"/>
      <c r="UQ600" s="204">
        <f>VLOOKUP(UN600,$A$681:$F$2483,6,FALSE)</f>
        <v>914</v>
      </c>
      <c r="UR600" s="203" t="s">
        <v>63</v>
      </c>
      <c r="US600" s="10">
        <f>UQ600*1.4</f>
        <v>1279.5999999999999</v>
      </c>
      <c r="UT600" s="10"/>
      <c r="UU600" s="273"/>
      <c r="UV600" s="203" t="s">
        <v>62</v>
      </c>
      <c r="UW600" s="276" t="s">
        <v>467</v>
      </c>
      <c r="UY600" s="204"/>
      <c r="UZ600" s="204">
        <f>VLOOKUP(UW600,$A$681:$F$2483,6,FALSE)</f>
        <v>623</v>
      </c>
      <c r="VA600" s="203" t="s">
        <v>63</v>
      </c>
      <c r="VB600" s="10">
        <f>UZ600*1.4</f>
        <v>872.19999999999993</v>
      </c>
      <c r="VC600" s="10"/>
      <c r="VD600" s="273"/>
      <c r="VE600" s="203" t="s">
        <v>62</v>
      </c>
      <c r="VF600" s="276" t="s">
        <v>829</v>
      </c>
      <c r="VH600" s="204"/>
      <c r="VI600" s="204">
        <f>VLOOKUP(VF600,$A$681:$F$2483,6,FALSE)</f>
        <v>1056</v>
      </c>
      <c r="VJ600" s="203" t="s">
        <v>63</v>
      </c>
      <c r="VK600" s="10">
        <f>VI600*1.4</f>
        <v>1478.3999999999999</v>
      </c>
      <c r="VL600" s="10"/>
      <c r="VM600" s="273"/>
      <c r="VN600" s="203" t="s">
        <v>62</v>
      </c>
      <c r="VO600" s="276" t="s">
        <v>640</v>
      </c>
      <c r="VQ600" s="204"/>
      <c r="VR600" s="204">
        <f>VLOOKUP(VO600,$A$681:$F$2483,6,FALSE)</f>
        <v>238</v>
      </c>
      <c r="VS600" s="203" t="s">
        <v>63</v>
      </c>
      <c r="VT600" s="10">
        <f>VR600*1.4</f>
        <v>333.2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VLOOKUP(VX600,$A$681:$F$2483,6,FALSE)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467</v>
      </c>
      <c r="WI600" s="204"/>
      <c r="WJ600" s="204">
        <f>VLOOKUP(WG600,$A$681:$F$2483,6,FALSE)</f>
        <v>623</v>
      </c>
      <c r="WK600" s="203" t="s">
        <v>63</v>
      </c>
      <c r="WL600" s="10">
        <f>WJ600*1.4</f>
        <v>872.19999999999993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VLOOKUP(WP600,$A$681:$F$2483,6,FALSE)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VLOOKUP(WY600,$A$681:$F$2483,6,FALSE)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829</v>
      </c>
      <c r="XJ600" s="204"/>
      <c r="XK600" s="204">
        <f>VLOOKUP(XH600,$A$681:$F$2483,6,FALSE)</f>
        <v>1056</v>
      </c>
      <c r="XL600" s="203" t="s">
        <v>63</v>
      </c>
      <c r="XM600" s="10">
        <f>XK600*1.4</f>
        <v>1478.3999999999999</v>
      </c>
      <c r="XO600" s="273"/>
      <c r="XP600" s="203" t="s">
        <v>62</v>
      </c>
      <c r="XQ600" s="276" t="s">
        <v>956</v>
      </c>
      <c r="XS600" s="204"/>
      <c r="XT600" s="204">
        <f>VLOOKUP(XQ600,$A$681:$F$2483,6,FALSE)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477</v>
      </c>
      <c r="YB600" s="204"/>
      <c r="YC600" s="204">
        <f>VLOOKUP(XZ600,$A$681:$F$2483,6,FALSE)</f>
        <v>674</v>
      </c>
      <c r="YD600" s="203" t="s">
        <v>63</v>
      </c>
      <c r="YE600" s="10">
        <f>YC600*1.4</f>
        <v>943.59999999999991</v>
      </c>
      <c r="YG600" s="273"/>
      <c r="YH600" s="203" t="s">
        <v>62</v>
      </c>
      <c r="YI600" s="278" t="s">
        <v>183</v>
      </c>
      <c r="YK600" s="204"/>
      <c r="YL600" s="204" t="e">
        <f>VLOOKUP(YI600,$A$681:$F$2483,6,FALSE)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VLOOKUP(YR600,$A$681:$F$2483,6,FALSE)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829</v>
      </c>
      <c r="ZC600" s="204"/>
      <c r="ZD600" s="204">
        <f>VLOOKUP(ZA600,$A$681:$F$2483,6,FALSE)</f>
        <v>1056</v>
      </c>
      <c r="ZE600" s="203" t="s">
        <v>63</v>
      </c>
      <c r="ZF600" s="10">
        <f>ZD600*1.4</f>
        <v>1478.3999999999999</v>
      </c>
      <c r="ZH600" s="273"/>
      <c r="ZI600" s="203" t="s">
        <v>62</v>
      </c>
      <c r="ZJ600" s="276" t="s">
        <v>829</v>
      </c>
      <c r="ZL600" s="204"/>
      <c r="ZM600" s="204">
        <f>VLOOKUP(ZJ600,$A$681:$F$2483,6,FALSE)</f>
        <v>1056</v>
      </c>
      <c r="ZN600" s="203" t="s">
        <v>63</v>
      </c>
      <c r="ZO600" s="10">
        <f>ZM600*1.4</f>
        <v>1478.3999999999999</v>
      </c>
      <c r="ZQ600" s="273"/>
      <c r="ZR600" s="203" t="s">
        <v>62</v>
      </c>
      <c r="ZS600" s="276" t="s">
        <v>568</v>
      </c>
      <c r="ZU600" s="204"/>
      <c r="ZV600" s="204">
        <f>VLOOKUP(ZS600,$A$681:$F$2483,6,FALSE)</f>
        <v>1587</v>
      </c>
      <c r="ZW600" s="203" t="s">
        <v>63</v>
      </c>
      <c r="ZX600" s="10">
        <f>ZV600*1.4</f>
        <v>2221.7999999999997</v>
      </c>
      <c r="ZY600" s="10"/>
      <c r="ZZ600" s="273"/>
      <c r="AAA600" s="203" t="s">
        <v>62</v>
      </c>
      <c r="AAB600" s="276" t="s">
        <v>496</v>
      </c>
      <c r="AAD600" s="204"/>
      <c r="AAE600" s="204">
        <f>VLOOKUP(AAB600,$A$681:$F$2483,6,FALSE)</f>
        <v>340</v>
      </c>
      <c r="AAF600" s="203" t="s">
        <v>63</v>
      </c>
      <c r="AAG600" s="10">
        <f>AAE600*1.4</f>
        <v>475.99999999999994</v>
      </c>
      <c r="AAH600" s="10"/>
      <c r="AAI600" s="273"/>
      <c r="AAJ600" s="203" t="s">
        <v>62</v>
      </c>
      <c r="AAK600" s="276" t="s">
        <v>490</v>
      </c>
      <c r="AAM600" s="204"/>
      <c r="AAN600" s="204">
        <f>VLOOKUP(AAK600,$A$681:$F$2483,6,FALSE)</f>
        <v>889</v>
      </c>
      <c r="AAO600" s="203" t="s">
        <v>63</v>
      </c>
      <c r="AAP600" s="10">
        <f>AAN600*1.4</f>
        <v>1244.5999999999999</v>
      </c>
      <c r="AAQ600" s="10"/>
      <c r="AAR600" s="273"/>
      <c r="AAS600" s="203" t="s">
        <v>62</v>
      </c>
      <c r="AAT600" s="276" t="s">
        <v>568</v>
      </c>
      <c r="AAV600" s="204"/>
      <c r="AAW600" s="204">
        <f>VLOOKUP(AAT600,$A$681:$F$2483,6,FALSE)</f>
        <v>1587</v>
      </c>
      <c r="AAX600" s="203" t="s">
        <v>63</v>
      </c>
      <c r="AAY600" s="10">
        <f>AAW600*1.4</f>
        <v>2221.7999999999997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VLOOKUP(ABC600,$A$681:$F$2483,6,FALSE)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1001</v>
      </c>
      <c r="ABN600" s="204"/>
      <c r="ABO600" s="204">
        <f>VLOOKUP(ABL600,$A$681:$F$2483,6,FALSE)</f>
        <v>914</v>
      </c>
      <c r="ABP600" s="203" t="s">
        <v>63</v>
      </c>
      <c r="ABQ600" s="10">
        <f>ABO600*1.4</f>
        <v>1279.5999999999999</v>
      </c>
      <c r="ABR600" s="10"/>
      <c r="ABS600" s="273"/>
      <c r="ABT600" s="203" t="s">
        <v>62</v>
      </c>
      <c r="ABU600" s="276" t="s">
        <v>477</v>
      </c>
      <c r="ABW600" s="204"/>
      <c r="ABX600" s="204">
        <f>VLOOKUP(ABU600,$A$681:$F$2483,6,FALSE)</f>
        <v>674</v>
      </c>
      <c r="ABY600" s="203" t="s">
        <v>63</v>
      </c>
      <c r="ABZ600" s="10">
        <f>ABX600*1.4</f>
        <v>943.59999999999991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VLOOKUP(ACD600,$A$681:$F$2483,6,FALSE)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VLOOKUP(ACM600,$A$681:$F$2483,6,FALSE)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VLOOKUP(ACV600,$A$681:$F$2483,6,FALSE)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VLOOKUP(ADE600,$A$681:$F$2483,6,FALSE)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VLOOKUP(ADN600,$A$681:$F$2483,6,FALSE)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VLOOKUP(ADW600,$A$681:$F$2483,6,FALSE)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VLOOKUP(AEF600,$A$681:$F$2483,6,FALSE)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VLOOKUP(AEO600,$A$681:$F$2483,6,FALSE)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VLOOKUP(AEX600,$A$681:$F$2483,6,FALSE)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VLOOKUP(AFG600,$A$681:$F$2483,6,FALSE)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VLOOKUP(AFP600,$A$681:$F$2483,6,FALSE)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VLOOKUP(AFY600,$A$681:$F$2483,6,FALSE)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VLOOKUP(AGH600,$A$681:$F$2483,6,FALSE)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VLOOKUP(AGQ600,$A$681:$F$2483,6,FALSE)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568</v>
      </c>
      <c r="AHB600" s="204"/>
      <c r="AHC600" s="204">
        <f>VLOOKUP(AGZ600,$A$681:$F$2483,6,FALSE)</f>
        <v>1587</v>
      </c>
      <c r="AHD600" s="203" t="s">
        <v>63</v>
      </c>
      <c r="AHE600" s="10">
        <f>AHC600*1.4</f>
        <v>2221.7999999999997</v>
      </c>
      <c r="AHF600" s="10"/>
      <c r="AHG600" s="273"/>
      <c r="AHH600" s="203" t="s">
        <v>62</v>
      </c>
      <c r="AHI600" s="276" t="s">
        <v>568</v>
      </c>
      <c r="AHK600" s="204"/>
      <c r="AHL600" s="204">
        <f>VLOOKUP(AHI600,$A$681:$F$2483,6,FALSE)</f>
        <v>1587</v>
      </c>
      <c r="AHM600" s="203" t="s">
        <v>63</v>
      </c>
      <c r="AHN600" s="10">
        <f>AHL600*1.4</f>
        <v>2221.7999999999997</v>
      </c>
      <c r="AHO600" s="10"/>
      <c r="AHP600" s="273"/>
      <c r="AHQ600" s="203" t="s">
        <v>62</v>
      </c>
      <c r="AHR600" s="276" t="s">
        <v>829</v>
      </c>
      <c r="AHT600" s="204"/>
      <c r="AHU600" s="204">
        <f>VLOOKUP(AHR600,$A$681:$F$2483,6,FALSE)</f>
        <v>1056</v>
      </c>
      <c r="AHV600" s="203" t="s">
        <v>63</v>
      </c>
      <c r="AHW600" s="10">
        <f>AHU600*1.4</f>
        <v>1478.3999999999999</v>
      </c>
      <c r="AHX600" s="10"/>
      <c r="AHY600" s="273"/>
      <c r="AHZ600" s="203" t="s">
        <v>62</v>
      </c>
      <c r="AIA600" s="276" t="s">
        <v>829</v>
      </c>
      <c r="AIC600" s="204"/>
      <c r="AID600" s="204">
        <f>VLOOKUP(AIA600,$A$681:$F$2483,6,FALSE)</f>
        <v>1056</v>
      </c>
      <c r="AIE600" s="203" t="s">
        <v>63</v>
      </c>
      <c r="AIF600" s="10">
        <f>AID600*1.4</f>
        <v>1478.3999999999999</v>
      </c>
      <c r="AIG600" s="10"/>
      <c r="AIH600" s="273"/>
      <c r="AII600" s="203" t="s">
        <v>62</v>
      </c>
      <c r="AIJ600" s="276" t="s">
        <v>568</v>
      </c>
      <c r="AIL600" s="204"/>
      <c r="AIM600" s="204">
        <f>VLOOKUP(AIJ600,$A$681:$F$2483,6,FALSE)</f>
        <v>1587</v>
      </c>
      <c r="AIN600" s="203" t="s">
        <v>63</v>
      </c>
      <c r="AIO600" s="10">
        <f>AIM600*1.4</f>
        <v>2221.7999999999997</v>
      </c>
      <c r="AIP600" s="10"/>
      <c r="AIQ600" s="273"/>
      <c r="AIR600" s="203" t="s">
        <v>62</v>
      </c>
      <c r="AIS600" s="423" t="s">
        <v>829</v>
      </c>
      <c r="AIU600" s="204"/>
      <c r="AIV600" s="204">
        <f>VLOOKUP(AIS600,$A$681:$F$2483,6,FALSE)</f>
        <v>1056</v>
      </c>
      <c r="AIW600" s="203" t="s">
        <v>63</v>
      </c>
      <c r="AIX600" s="10">
        <f>AIV600*1.4</f>
        <v>1478.3999999999999</v>
      </c>
      <c r="AIY600" s="10"/>
      <c r="AIZ600" s="273"/>
      <c r="AJA600" s="203" t="s">
        <v>62</v>
      </c>
      <c r="AJB600" s="276" t="s">
        <v>829</v>
      </c>
      <c r="AJD600" s="204"/>
      <c r="AJE600" s="204">
        <f>VLOOKUP(AJB600,$A$681:$F$2483,6,FALSE)</f>
        <v>1056</v>
      </c>
      <c r="AJF600" s="203" t="s">
        <v>63</v>
      </c>
      <c r="AJG600" s="10">
        <f>AJE600*1.4</f>
        <v>1478.3999999999999</v>
      </c>
      <c r="AJH600" s="10"/>
      <c r="AJI600" s="273"/>
      <c r="AJJ600" s="203" t="s">
        <v>62</v>
      </c>
      <c r="AJK600" s="276" t="s">
        <v>568</v>
      </c>
      <c r="AJM600" s="204"/>
      <c r="AJN600" s="204">
        <f>VLOOKUP(AJK600,$A$681:$F$2483,6,FALSE)</f>
        <v>1587</v>
      </c>
      <c r="AJO600" s="203" t="s">
        <v>63</v>
      </c>
      <c r="AJP600" s="10">
        <f>AJN600*1.4</f>
        <v>2221.7999999999997</v>
      </c>
      <c r="AJQ600" s="10"/>
      <c r="AJR600" s="273"/>
      <c r="AJS600" s="203" t="s">
        <v>62</v>
      </c>
      <c r="AJT600" s="424" t="s">
        <v>829</v>
      </c>
      <c r="AJV600" s="204"/>
      <c r="AJW600" s="204">
        <f>VLOOKUP(AJT600,$A$681:$F$2483,6,FALSE)</f>
        <v>1056</v>
      </c>
      <c r="AJX600" s="203" t="s">
        <v>63</v>
      </c>
      <c r="AJY600" s="10">
        <f>AJW600*1.4</f>
        <v>1478.3999999999999</v>
      </c>
      <c r="AJZ600" s="10"/>
      <c r="AKA600" s="273"/>
      <c r="AKB600" s="203" t="s">
        <v>62</v>
      </c>
      <c r="AKC600" s="276" t="s">
        <v>490</v>
      </c>
      <c r="AKE600" s="204"/>
      <c r="AKF600" s="204">
        <f>VLOOKUP(AKC600,$A$681:$F$2483,6,FALSE)</f>
        <v>889</v>
      </c>
      <c r="AKG600" s="203" t="s">
        <v>63</v>
      </c>
      <c r="AKH600" s="10">
        <f>AKF600*1.4</f>
        <v>1244.5999999999999</v>
      </c>
      <c r="AKI600" s="10"/>
      <c r="AKJ600" s="273"/>
      <c r="AKK600" s="203" t="s">
        <v>62</v>
      </c>
      <c r="AKL600" s="276" t="s">
        <v>568</v>
      </c>
      <c r="AKN600" s="204"/>
      <c r="AKO600" s="204">
        <f>VLOOKUP(AKL600,$A$681:$F$2483,6,FALSE)</f>
        <v>1587</v>
      </c>
      <c r="AKP600" s="203" t="s">
        <v>63</v>
      </c>
      <c r="AKQ600" s="10">
        <f>AKO600*1.4</f>
        <v>2221.7999999999997</v>
      </c>
      <c r="AKR600" s="10"/>
      <c r="AKS600" s="273"/>
      <c r="AKT600" s="203" t="s">
        <v>62</v>
      </c>
      <c r="AKU600" s="276" t="s">
        <v>477</v>
      </c>
      <c r="AKW600" s="204"/>
      <c r="AKX600" s="204">
        <f>VLOOKUP(AKU600,$A$681:$F$2483,6,FALSE)</f>
        <v>674</v>
      </c>
      <c r="AKY600" s="203" t="s">
        <v>63</v>
      </c>
      <c r="AKZ600" s="10">
        <f>AKX600*1.4</f>
        <v>943.59999999999991</v>
      </c>
      <c r="ALA600" s="10"/>
      <c r="ALB600" s="273"/>
      <c r="ALC600" s="203" t="s">
        <v>62</v>
      </c>
      <c r="ALD600" s="276" t="s">
        <v>568</v>
      </c>
      <c r="ALF600" s="204"/>
      <c r="ALG600" s="204">
        <f>VLOOKUP(ALD600,$A$681:$F$2483,6,FALSE)</f>
        <v>1587</v>
      </c>
      <c r="ALH600" s="203" t="s">
        <v>63</v>
      </c>
      <c r="ALI600" s="10">
        <f>ALG600*1.4</f>
        <v>2221.7999999999997</v>
      </c>
      <c r="ALJ600" s="10"/>
      <c r="ALK600" s="273"/>
      <c r="ALL600" s="203" t="s">
        <v>62</v>
      </c>
      <c r="ALM600" s="276" t="s">
        <v>496</v>
      </c>
      <c r="ALO600" s="204"/>
      <c r="ALP600" s="204">
        <f>VLOOKUP(ALM600,$A$681:$F$2483,6,FALSE)</f>
        <v>340</v>
      </c>
      <c r="ALQ600" s="203" t="s">
        <v>63</v>
      </c>
      <c r="ALR600" s="10">
        <f>ALP600*1.4</f>
        <v>475.99999999999994</v>
      </c>
      <c r="ALS600" s="10"/>
      <c r="ALT600" s="273"/>
      <c r="ALU600" s="203" t="s">
        <v>62</v>
      </c>
      <c r="ALV600" s="276" t="s">
        <v>829</v>
      </c>
      <c r="ALX600" s="204"/>
      <c r="ALY600" s="204">
        <f>VLOOKUP(ALV600,$A$681:$F$2483,6,FALSE)</f>
        <v>1056</v>
      </c>
      <c r="ALZ600" s="203" t="s">
        <v>63</v>
      </c>
      <c r="AMA600" s="10">
        <f>ALY600*1.4</f>
        <v>1478.3999999999999</v>
      </c>
      <c r="AMB600" s="10"/>
      <c r="AMC600" s="273"/>
      <c r="AMD600" s="203" t="s">
        <v>62</v>
      </c>
      <c r="AME600" s="276" t="s">
        <v>568</v>
      </c>
      <c r="AMG600" s="204"/>
      <c r="AMH600" s="204">
        <f>VLOOKUP(AME600,$A$681:$F$2483,6,FALSE)</f>
        <v>1587</v>
      </c>
      <c r="AMI600" s="203" t="s">
        <v>63</v>
      </c>
      <c r="AMJ600" s="10">
        <f>AMH600*1.4</f>
        <v>2221.7999999999997</v>
      </c>
      <c r="AMK600" s="10"/>
      <c r="AML600" s="273"/>
      <c r="AMM600" s="203" t="s">
        <v>62</v>
      </c>
      <c r="AMN600" s="276" t="s">
        <v>568</v>
      </c>
      <c r="AMP600" s="204"/>
      <c r="AMQ600" s="204">
        <f>VLOOKUP(AMN600,$A$681:$F$2483,6,FALSE)</f>
        <v>1587</v>
      </c>
      <c r="AMR600" s="203" t="s">
        <v>63</v>
      </c>
      <c r="AMS600" s="10">
        <f>AMQ600*1.4</f>
        <v>2221.7999999999997</v>
      </c>
      <c r="AMT600" s="10"/>
      <c r="AMU600" s="273"/>
      <c r="AMV600" s="203" t="s">
        <v>62</v>
      </c>
      <c r="AMW600" s="276" t="s">
        <v>477</v>
      </c>
      <c r="AMY600" s="204"/>
      <c r="AMZ600" s="204">
        <f>VLOOKUP(AMW600,$A$681:$F$2483,6,FALSE)</f>
        <v>674</v>
      </c>
      <c r="ANA600" s="203" t="s">
        <v>63</v>
      </c>
      <c r="ANB600" s="10">
        <f>AMZ600*1.4</f>
        <v>943.59999999999991</v>
      </c>
      <c r="ANC600" s="10"/>
      <c r="AND600" s="273"/>
      <c r="ANE600" s="203" t="s">
        <v>62</v>
      </c>
      <c r="ANF600" s="276" t="s">
        <v>568</v>
      </c>
      <c r="ANH600" s="204"/>
      <c r="ANI600" s="204">
        <f>VLOOKUP(ANF600,$A$681:$F$2483,6,FALSE)</f>
        <v>1587</v>
      </c>
      <c r="ANJ600" s="203" t="s">
        <v>63</v>
      </c>
      <c r="ANK600" s="10">
        <f>ANI600*1.4</f>
        <v>2221.7999999999997</v>
      </c>
      <c r="ANL600" s="10"/>
      <c r="ANM600" s="273"/>
      <c r="ANN600" s="203" t="s">
        <v>62</v>
      </c>
      <c r="ANO600" s="276" t="s">
        <v>496</v>
      </c>
      <c r="ANQ600" s="204"/>
      <c r="ANR600" s="204">
        <f>VLOOKUP(ANO600,$A$681:$F$2483,6,FALSE)</f>
        <v>340</v>
      </c>
      <c r="ANS600" s="203" t="s">
        <v>63</v>
      </c>
      <c r="ANT600" s="10">
        <f>ANR600*1.4</f>
        <v>475.99999999999994</v>
      </c>
      <c r="ANU600" s="10"/>
      <c r="ANV600" s="273"/>
      <c r="ANW600" s="203" t="s">
        <v>62</v>
      </c>
      <c r="ANX600" s="276" t="s">
        <v>829</v>
      </c>
      <c r="ANZ600" s="204"/>
      <c r="AOA600" s="204">
        <f>VLOOKUP(ANX600,$A$681:$F$2483,6,FALSE)</f>
        <v>1056</v>
      </c>
      <c r="AOB600" s="203" t="s">
        <v>63</v>
      </c>
      <c r="AOC600" s="10">
        <f>AOA600*1.4</f>
        <v>1478.3999999999999</v>
      </c>
      <c r="AOD600" s="10"/>
      <c r="AOE600" s="273"/>
      <c r="AOF600" s="203" t="s">
        <v>62</v>
      </c>
      <c r="AOG600" s="276" t="s">
        <v>829</v>
      </c>
      <c r="AOI600" s="204"/>
      <c r="AOJ600" s="204">
        <f>VLOOKUP(AOG600,$A$681:$F$2483,6,FALSE)</f>
        <v>1056</v>
      </c>
      <c r="AOK600" s="203" t="s">
        <v>63</v>
      </c>
      <c r="AOL600" s="10">
        <f>AOJ600*1.4</f>
        <v>1478.3999999999999</v>
      </c>
      <c r="AOM600" s="10"/>
      <c r="AON600" s="273"/>
      <c r="AOO600" s="203" t="s">
        <v>62</v>
      </c>
      <c r="AOP600" s="276" t="s">
        <v>568</v>
      </c>
      <c r="AOR600" s="204"/>
      <c r="AOS600" s="204">
        <f>VLOOKUP(AOP600,$A$681:$F$2483,6,FALSE)</f>
        <v>1587</v>
      </c>
      <c r="AOT600" s="203" t="s">
        <v>63</v>
      </c>
      <c r="AOU600" s="10">
        <f>AOS600*1.4</f>
        <v>2221.7999999999997</v>
      </c>
      <c r="AOV600" s="10"/>
      <c r="AOW600" s="273"/>
      <c r="AOX600" s="203" t="s">
        <v>62</v>
      </c>
      <c r="AOY600" s="276" t="s">
        <v>829</v>
      </c>
      <c r="APA600" s="204"/>
      <c r="APB600" s="204">
        <f>VLOOKUP(AOY600,$A$681:$F$2483,6,FALSE)</f>
        <v>1056</v>
      </c>
      <c r="APC600" s="203" t="s">
        <v>63</v>
      </c>
      <c r="APD600" s="10">
        <f>APB600*1.4</f>
        <v>1478.3999999999999</v>
      </c>
      <c r="APE600" s="10"/>
      <c r="APF600" s="273"/>
      <c r="APG600" s="203" t="s">
        <v>62</v>
      </c>
      <c r="APH600" s="276" t="s">
        <v>477</v>
      </c>
      <c r="APJ600" s="204"/>
      <c r="APK600" s="204">
        <f>VLOOKUP(APH600,$A$681:$F$2483,6,FALSE)</f>
        <v>674</v>
      </c>
      <c r="APL600" s="203" t="s">
        <v>63</v>
      </c>
      <c r="APM600" s="10">
        <f>APK600*1.4</f>
        <v>943.59999999999991</v>
      </c>
      <c r="APN600" s="10"/>
      <c r="APO600" s="273"/>
      <c r="APP600" s="203" t="s">
        <v>62</v>
      </c>
      <c r="APQ600" s="276" t="s">
        <v>477</v>
      </c>
      <c r="APS600" s="204"/>
      <c r="APT600" s="204">
        <f>VLOOKUP(APQ600,$A$681:$F$2483,6,FALSE)</f>
        <v>674</v>
      </c>
      <c r="APU600" s="203" t="s">
        <v>63</v>
      </c>
      <c r="APV600" s="10">
        <f>APT600*1.4</f>
        <v>943.59999999999991</v>
      </c>
      <c r="APW600" s="10"/>
      <c r="APX600" s="273"/>
      <c r="APY600" s="203" t="s">
        <v>62</v>
      </c>
      <c r="APZ600" s="276" t="s">
        <v>829</v>
      </c>
      <c r="AQB600" s="204"/>
      <c r="AQC600" s="204">
        <f>VLOOKUP(APZ600,$A$681:$F$2483,6,FALSE)</f>
        <v>1056</v>
      </c>
      <c r="AQD600" s="203" t="s">
        <v>63</v>
      </c>
      <c r="AQE600" s="10">
        <f>AQC600*1.4</f>
        <v>1478.3999999999999</v>
      </c>
      <c r="AQF600" s="10"/>
      <c r="AQG600" s="273"/>
    </row>
    <row r="601" spans="1:1125" s="14" customFormat="1" ht="15">
      <c r="A601" s="203" t="s">
        <v>64</v>
      </c>
      <c r="B601" s="276" t="s">
        <v>477</v>
      </c>
      <c r="D601" s="204"/>
      <c r="E601" s="204">
        <f>VLOOKUP(B601,$A$681:$F$2483,6,FALSE)</f>
        <v>674</v>
      </c>
      <c r="F601" s="203" t="s">
        <v>65</v>
      </c>
      <c r="G601" s="10">
        <f>E601*1.3</f>
        <v>876.2</v>
      </c>
      <c r="H601" s="10"/>
      <c r="I601" s="267"/>
      <c r="J601" s="203" t="s">
        <v>64</v>
      </c>
      <c r="K601" s="276" t="s">
        <v>477</v>
      </c>
      <c r="M601" s="204"/>
      <c r="N601" s="204">
        <f>VLOOKUP(K601,$A$681:$F$2483,6,FALSE)</f>
        <v>674</v>
      </c>
      <c r="O601" s="203" t="s">
        <v>65</v>
      </c>
      <c r="P601" s="10">
        <f>N601*1.3</f>
        <v>876.2</v>
      </c>
      <c r="Q601" s="10"/>
      <c r="R601" s="267"/>
      <c r="S601" s="203" t="s">
        <v>64</v>
      </c>
      <c r="T601" s="276" t="s">
        <v>829</v>
      </c>
      <c r="V601" s="204"/>
      <c r="W601" s="204">
        <f>VLOOKUP(T601,$A$681:$F$2483,6,FALSE)</f>
        <v>1056</v>
      </c>
      <c r="X601" s="203" t="s">
        <v>65</v>
      </c>
      <c r="Y601" s="10">
        <f>W601*1.3</f>
        <v>1372.8</v>
      </c>
      <c r="Z601" s="10"/>
      <c r="AA601" s="267"/>
      <c r="AB601" s="203" t="s">
        <v>64</v>
      </c>
      <c r="AC601" s="276" t="s">
        <v>477</v>
      </c>
      <c r="AE601" s="204"/>
      <c r="AF601" s="204">
        <f>VLOOKUP(AC601,$A$681:$F$2483,6,FALSE)</f>
        <v>674</v>
      </c>
      <c r="AG601" s="203" t="s">
        <v>65</v>
      </c>
      <c r="AH601" s="10">
        <f>AF601*1.3</f>
        <v>876.2</v>
      </c>
      <c r="AI601" s="10"/>
      <c r="AJ601" s="267"/>
      <c r="AK601" s="203" t="s">
        <v>64</v>
      </c>
      <c r="AL601" s="276" t="s">
        <v>956</v>
      </c>
      <c r="AN601" s="204"/>
      <c r="AO601" s="204">
        <f>VLOOKUP(AL601,$A$681:$F$2483,6,FALSE)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829</v>
      </c>
      <c r="AW601" s="204"/>
      <c r="AX601" s="204">
        <f>VLOOKUP(AU601,$A$681:$F$2483,6,FALSE)</f>
        <v>1056</v>
      </c>
      <c r="AY601" s="203" t="s">
        <v>65</v>
      </c>
      <c r="AZ601" s="10">
        <f>AX601*1.3</f>
        <v>1372.8</v>
      </c>
      <c r="BA601" s="10"/>
      <c r="BB601" s="267"/>
      <c r="BC601" s="203" t="s">
        <v>64</v>
      </c>
      <c r="BD601" s="276" t="s">
        <v>829</v>
      </c>
      <c r="BF601" s="204"/>
      <c r="BG601" s="204">
        <f>VLOOKUP(BD601,$A$681:$F$2483,6,FALSE)</f>
        <v>1056</v>
      </c>
      <c r="BH601" s="203" t="s">
        <v>65</v>
      </c>
      <c r="BI601" s="10">
        <f>BG601*1.3</f>
        <v>1372.8</v>
      </c>
      <c r="BJ601" s="10"/>
      <c r="BK601" s="267"/>
      <c r="BL601" s="203" t="s">
        <v>64</v>
      </c>
      <c r="BM601" s="276" t="s">
        <v>956</v>
      </c>
      <c r="BO601" s="204"/>
      <c r="BP601" s="204">
        <f>VLOOKUP(BM601,$A$681:$F$2483,6,FALSE)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477</v>
      </c>
      <c r="BX601" s="204"/>
      <c r="BY601" s="204">
        <f>VLOOKUP(BV601,$A$681:$F$2483,6,FALSE)</f>
        <v>674</v>
      </c>
      <c r="BZ601" s="203" t="s">
        <v>65</v>
      </c>
      <c r="CA601" s="10">
        <f>BY601*1.3</f>
        <v>876.2</v>
      </c>
      <c r="CB601" s="10"/>
      <c r="CC601" s="267"/>
      <c r="CD601" s="203" t="s">
        <v>64</v>
      </c>
      <c r="CE601" s="276" t="s">
        <v>829</v>
      </c>
      <c r="CG601" s="204"/>
      <c r="CH601" s="204">
        <f>VLOOKUP(CE601,$A$681:$F$2483,6,FALSE)</f>
        <v>1056</v>
      </c>
      <c r="CI601" s="203" t="s">
        <v>65</v>
      </c>
      <c r="CJ601" s="10">
        <f>CH601*1.3</f>
        <v>1372.8</v>
      </c>
      <c r="CK601" s="10"/>
      <c r="CL601" s="267"/>
      <c r="CM601" s="203" t="s">
        <v>64</v>
      </c>
      <c r="CN601" s="276" t="s">
        <v>477</v>
      </c>
      <c r="CP601" s="204"/>
      <c r="CQ601" s="204">
        <f>VLOOKUP(CN601,$A$681:$F$2483,6,FALSE)</f>
        <v>674</v>
      </c>
      <c r="CR601" s="203" t="s">
        <v>65</v>
      </c>
      <c r="CS601" s="10">
        <f>CQ601*1.3</f>
        <v>876.2</v>
      </c>
      <c r="CT601" s="10"/>
      <c r="CU601" s="267"/>
      <c r="CV601" s="203" t="s">
        <v>64</v>
      </c>
      <c r="CW601" s="276" t="s">
        <v>956</v>
      </c>
      <c r="CY601" s="204"/>
      <c r="CZ601" s="204">
        <f>VLOOKUP(CW601,$A$681:$F$2483,6,FALSE)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956</v>
      </c>
      <c r="DH601" s="204"/>
      <c r="DI601" s="204">
        <f>VLOOKUP(DF601,$A$681:$F$2483,6,FALSE)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477</v>
      </c>
      <c r="DQ601" s="204"/>
      <c r="DR601" s="204">
        <f>VLOOKUP(DO601,$A$681:$F$2483,6,FALSE)</f>
        <v>674</v>
      </c>
      <c r="DS601" s="203" t="s">
        <v>65</v>
      </c>
      <c r="DT601" s="10">
        <f>DR601*1.3</f>
        <v>876.2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VLOOKUP(DX601,$A$681:$F$2483,6,FALSE)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829</v>
      </c>
      <c r="EI601" s="204"/>
      <c r="EJ601" s="204">
        <f>VLOOKUP(EG601,$A$681:$F$2483,6,FALSE)</f>
        <v>1056</v>
      </c>
      <c r="EK601" s="203" t="s">
        <v>65</v>
      </c>
      <c r="EL601" s="10">
        <f>EJ601*1.3</f>
        <v>1372.8</v>
      </c>
      <c r="EM601" s="10"/>
      <c r="EN601" s="267"/>
      <c r="EO601" s="203" t="s">
        <v>64</v>
      </c>
      <c r="EP601" s="276" t="s">
        <v>477</v>
      </c>
      <c r="ER601" s="204"/>
      <c r="ES601" s="204">
        <f>VLOOKUP(EP601,$A$681:$F$2483,6,FALSE)</f>
        <v>674</v>
      </c>
      <c r="ET601" s="203" t="s">
        <v>65</v>
      </c>
      <c r="EU601" s="10">
        <f>ES601*1.3</f>
        <v>876.2</v>
      </c>
      <c r="EV601" s="10"/>
      <c r="EW601" s="267"/>
      <c r="EX601" s="203" t="s">
        <v>64</v>
      </c>
      <c r="EY601" s="276" t="s">
        <v>829</v>
      </c>
      <c r="FA601" s="204"/>
      <c r="FB601" s="204">
        <f>VLOOKUP(EY601,$A$681:$F$2483,6,FALSE)</f>
        <v>1056</v>
      </c>
      <c r="FC601" s="203" t="s">
        <v>65</v>
      </c>
      <c r="FD601" s="10">
        <f>FB601*1.3</f>
        <v>1372.8</v>
      </c>
      <c r="FE601" s="10"/>
      <c r="FF601" s="267"/>
      <c r="FG601" s="203" t="s">
        <v>64</v>
      </c>
      <c r="FH601" s="414" t="s">
        <v>829</v>
      </c>
      <c r="FJ601" s="204"/>
      <c r="FK601" s="204">
        <f>VLOOKUP(FH601,$A$681:$F$2483,6,FALSE)</f>
        <v>1056</v>
      </c>
      <c r="FL601" s="203" t="s">
        <v>65</v>
      </c>
      <c r="FM601" s="10">
        <f>FK601*1.3</f>
        <v>1372.8</v>
      </c>
      <c r="FN601" s="10"/>
      <c r="FO601" s="267"/>
      <c r="FP601" s="203" t="s">
        <v>64</v>
      </c>
      <c r="FQ601" s="276" t="s">
        <v>829</v>
      </c>
      <c r="FS601" s="204"/>
      <c r="FT601" s="204">
        <f>VLOOKUP(FQ601,$A$681:$F$2483,6,FALSE)</f>
        <v>1056</v>
      </c>
      <c r="FU601" s="203" t="s">
        <v>65</v>
      </c>
      <c r="FV601" s="10">
        <f>FT601*1.3</f>
        <v>1372.8</v>
      </c>
      <c r="FW601" s="10"/>
      <c r="FX601" s="267"/>
      <c r="FY601" s="203" t="s">
        <v>64</v>
      </c>
      <c r="FZ601" s="276" t="s">
        <v>477</v>
      </c>
      <c r="GB601" s="204"/>
      <c r="GC601" s="204">
        <f>VLOOKUP(FZ601,$A$681:$F$2483,6,FALSE)</f>
        <v>674</v>
      </c>
      <c r="GD601" s="203" t="s">
        <v>65</v>
      </c>
      <c r="GE601" s="10">
        <f>GC601*1.3</f>
        <v>876.2</v>
      </c>
      <c r="GF601" s="10"/>
      <c r="GG601" s="267"/>
      <c r="GH601" s="203" t="s">
        <v>64</v>
      </c>
      <c r="GI601" s="276" t="s">
        <v>829</v>
      </c>
      <c r="GK601" s="204"/>
      <c r="GL601" s="204">
        <f>VLOOKUP(GI601,$A$681:$F$2483,6,FALSE)</f>
        <v>1056</v>
      </c>
      <c r="GM601" s="203" t="s">
        <v>65</v>
      </c>
      <c r="GN601" s="10">
        <f>GL601*1.3</f>
        <v>1372.8</v>
      </c>
      <c r="GO601" s="10"/>
      <c r="GP601" s="267"/>
      <c r="GQ601" s="203" t="s">
        <v>64</v>
      </c>
      <c r="GR601" s="276" t="s">
        <v>568</v>
      </c>
      <c r="GT601" s="204"/>
      <c r="GU601" s="204">
        <f>VLOOKUP(GR601,$A$681:$F$2483,6,FALSE)</f>
        <v>1587</v>
      </c>
      <c r="GV601" s="203" t="s">
        <v>65</v>
      </c>
      <c r="GW601" s="10">
        <f>GU601*1.3</f>
        <v>2063.1</v>
      </c>
      <c r="GX601" s="10"/>
      <c r="GY601" s="267"/>
      <c r="GZ601" s="203" t="s">
        <v>64</v>
      </c>
      <c r="HA601" s="276" t="s">
        <v>956</v>
      </c>
      <c r="HC601" s="204"/>
      <c r="HD601" s="204">
        <f>VLOOKUP(HA601,$A$681:$F$2483,6,FALSE)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477</v>
      </c>
      <c r="HL601" s="204"/>
      <c r="HM601" s="204">
        <f>VLOOKUP(HJ601,$A$681:$F$2483,6,FALSE)</f>
        <v>674</v>
      </c>
      <c r="HN601" s="203" t="s">
        <v>65</v>
      </c>
      <c r="HO601" s="10">
        <f>HM601*1.3</f>
        <v>876.2</v>
      </c>
      <c r="HP601" s="10"/>
      <c r="HQ601" s="267"/>
      <c r="HR601" s="203" t="s">
        <v>64</v>
      </c>
      <c r="HS601" s="276" t="s">
        <v>956</v>
      </c>
      <c r="HU601" s="204"/>
      <c r="HV601" s="204">
        <f>VLOOKUP(HS601,$A$681:$F$2483,6,FALSE)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VLOOKUP(IB601,$A$681:$F$2483,6,FALSE)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568</v>
      </c>
      <c r="IM601" s="204"/>
      <c r="IN601" s="204">
        <f>VLOOKUP(IK601,$A$681:$F$2483,6,FALSE)</f>
        <v>1587</v>
      </c>
      <c r="IO601" s="203" t="s">
        <v>65</v>
      </c>
      <c r="IP601" s="10">
        <f>IN601*1.3</f>
        <v>2063.1</v>
      </c>
      <c r="IQ601" s="10"/>
      <c r="IR601" s="267"/>
      <c r="IS601" s="203" t="s">
        <v>64</v>
      </c>
      <c r="IT601" s="276" t="s">
        <v>568</v>
      </c>
      <c r="IV601" s="204"/>
      <c r="IW601" s="204">
        <f>VLOOKUP(IT601,$A$681:$F$2483,6,FALSE)</f>
        <v>1587</v>
      </c>
      <c r="IX601" s="203" t="s">
        <v>65</v>
      </c>
      <c r="IY601" s="10">
        <f>IW601*1.3</f>
        <v>2063.1</v>
      </c>
      <c r="IZ601" s="10"/>
      <c r="JA601" s="267"/>
      <c r="JB601" s="203" t="s">
        <v>64</v>
      </c>
      <c r="JC601" s="276" t="s">
        <v>477</v>
      </c>
      <c r="JE601" s="204"/>
      <c r="JF601" s="204">
        <f>VLOOKUP(JC601,$A$681:$F$2483,6,FALSE)</f>
        <v>674</v>
      </c>
      <c r="JG601" s="203" t="s">
        <v>65</v>
      </c>
      <c r="JH601" s="10">
        <f>JF601*1.3</f>
        <v>876.2</v>
      </c>
      <c r="JI601" s="10"/>
      <c r="JJ601" s="267"/>
      <c r="JK601" s="203" t="s">
        <v>64</v>
      </c>
      <c r="JL601" s="276" t="s">
        <v>467</v>
      </c>
      <c r="JN601" s="204"/>
      <c r="JO601" s="204">
        <f>VLOOKUP(JL601,$A$681:$F$2483,6,FALSE)</f>
        <v>623</v>
      </c>
      <c r="JP601" s="203" t="s">
        <v>65</v>
      </c>
      <c r="JQ601" s="10">
        <f>JO601*1.3</f>
        <v>809.9</v>
      </c>
      <c r="JR601" s="10"/>
      <c r="JS601" s="267"/>
      <c r="JT601" s="203" t="s">
        <v>64</v>
      </c>
      <c r="JU601" s="276" t="s">
        <v>568</v>
      </c>
      <c r="JW601" s="204"/>
      <c r="JX601" s="204">
        <f>VLOOKUP(JU601,$A$681:$F$2483,6,FALSE)</f>
        <v>1587</v>
      </c>
      <c r="JY601" s="203" t="s">
        <v>65</v>
      </c>
      <c r="JZ601" s="10">
        <f>JX601*1.3</f>
        <v>2063.1</v>
      </c>
      <c r="KA601" s="10"/>
      <c r="KB601" s="267"/>
      <c r="KC601" s="203" t="s">
        <v>64</v>
      </c>
      <c r="KD601" s="276" t="s">
        <v>829</v>
      </c>
      <c r="KF601" s="204"/>
      <c r="KG601" s="204">
        <f>VLOOKUP(KD601,$A$681:$F$2483,6,FALSE)</f>
        <v>1056</v>
      </c>
      <c r="KH601" s="203" t="s">
        <v>65</v>
      </c>
      <c r="KI601" s="10">
        <f>KG601*1.3</f>
        <v>1372.8</v>
      </c>
      <c r="KJ601" s="10"/>
      <c r="KK601" s="267"/>
      <c r="KL601" s="203" t="s">
        <v>64</v>
      </c>
      <c r="KM601" s="276" t="s">
        <v>829</v>
      </c>
      <c r="KO601" s="204"/>
      <c r="KP601" s="204">
        <f>VLOOKUP(KM601,$A$681:$F$2483,6,FALSE)</f>
        <v>1056</v>
      </c>
      <c r="KQ601" s="203" t="s">
        <v>65</v>
      </c>
      <c r="KR601" s="10">
        <f>KP601*1.3</f>
        <v>1372.8</v>
      </c>
      <c r="KS601" s="10"/>
      <c r="KT601" s="267"/>
      <c r="KU601" s="203" t="s">
        <v>64</v>
      </c>
      <c r="KV601" s="276" t="s">
        <v>477</v>
      </c>
      <c r="KX601" s="204"/>
      <c r="KY601" s="204">
        <f>VLOOKUP(KV601,$A$681:$F$2483,6,FALSE)</f>
        <v>674</v>
      </c>
      <c r="KZ601" s="203" t="s">
        <v>65</v>
      </c>
      <c r="LA601" s="10">
        <f>KY601*1.3</f>
        <v>876.2</v>
      </c>
      <c r="LB601" s="10"/>
      <c r="LC601" s="267"/>
      <c r="LD601" s="203" t="s">
        <v>64</v>
      </c>
      <c r="LE601" s="276" t="s">
        <v>477</v>
      </c>
      <c r="LG601" s="204"/>
      <c r="LH601" s="204">
        <f>VLOOKUP(LE601,$A$681:$F$2483,6,FALSE)</f>
        <v>674</v>
      </c>
      <c r="LI601" s="203" t="s">
        <v>65</v>
      </c>
      <c r="LJ601" s="10">
        <f>LH601*1.3</f>
        <v>876.2</v>
      </c>
      <c r="LK601" s="10"/>
      <c r="LL601" s="267"/>
      <c r="LM601" s="203" t="s">
        <v>64</v>
      </c>
      <c r="LN601" s="276" t="s">
        <v>477</v>
      </c>
      <c r="LP601" s="204"/>
      <c r="LQ601" s="204">
        <f>VLOOKUP(LN601,$A$681:$F$2483,6,FALSE)</f>
        <v>674</v>
      </c>
      <c r="LR601" s="203" t="s">
        <v>65</v>
      </c>
      <c r="LS601" s="10">
        <f>LQ601*1.3</f>
        <v>876.2</v>
      </c>
      <c r="LT601" s="10"/>
      <c r="LU601" s="267"/>
      <c r="LV601" s="203" t="s">
        <v>64</v>
      </c>
      <c r="LW601" s="276" t="s">
        <v>437</v>
      </c>
      <c r="LY601" s="204"/>
      <c r="LZ601" s="204">
        <f>VLOOKUP(LW601,$A$681:$F$2483,6,FALSE)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829</v>
      </c>
      <c r="MH601" s="204"/>
      <c r="MI601" s="204">
        <f>VLOOKUP(MF601,$A$681:$F$2483,6,FALSE)</f>
        <v>1056</v>
      </c>
      <c r="MJ601" s="203" t="s">
        <v>65</v>
      </c>
      <c r="MK601" s="10">
        <f>MI601*1.3</f>
        <v>1372.8</v>
      </c>
      <c r="ML601" s="10"/>
      <c r="MM601" s="267"/>
      <c r="MN601" s="203" t="s">
        <v>64</v>
      </c>
      <c r="MO601" s="276" t="s">
        <v>829</v>
      </c>
      <c r="MQ601" s="204"/>
      <c r="MR601" s="204">
        <f>VLOOKUP(MO601,$A$681:$F$2483,6,FALSE)</f>
        <v>1056</v>
      </c>
      <c r="MS601" s="203" t="s">
        <v>65</v>
      </c>
      <c r="MT601" s="10">
        <f>MR601*1.3</f>
        <v>1372.8</v>
      </c>
      <c r="MU601" s="10"/>
      <c r="MV601" s="267"/>
      <c r="MW601" s="203" t="s">
        <v>64</v>
      </c>
      <c r="MX601" s="276" t="s">
        <v>829</v>
      </c>
      <c r="MZ601" s="204"/>
      <c r="NA601" s="204">
        <f>VLOOKUP(MX601,$A$681:$F$2483,6,FALSE)</f>
        <v>1056</v>
      </c>
      <c r="NB601" s="203" t="s">
        <v>65</v>
      </c>
      <c r="NC601" s="10">
        <f>NA601*1.3</f>
        <v>1372.8</v>
      </c>
      <c r="ND601" s="10"/>
      <c r="NE601" s="267"/>
      <c r="NF601" s="203" t="s">
        <v>64</v>
      </c>
      <c r="NG601" s="276" t="s">
        <v>437</v>
      </c>
      <c r="NI601" s="204"/>
      <c r="NJ601" s="204">
        <f>VLOOKUP(NG601,$A$681:$F$2483,6,FALSE)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17" t="s">
        <v>1001</v>
      </c>
      <c r="NR601" s="204"/>
      <c r="NS601" s="204">
        <f>VLOOKUP(NP601,$A$681:$F$2483,6,FALSE)</f>
        <v>914</v>
      </c>
      <c r="NT601" s="203" t="s">
        <v>65</v>
      </c>
      <c r="NU601" s="10">
        <f>NS601*1.3</f>
        <v>1188.2</v>
      </c>
      <c r="NV601" s="10"/>
      <c r="NW601" s="267"/>
      <c r="NX601" s="203" t="s">
        <v>64</v>
      </c>
      <c r="NY601" s="276" t="s">
        <v>437</v>
      </c>
      <c r="OA601" s="204"/>
      <c r="OB601" s="204">
        <f>VLOOKUP(NY601,$A$681:$F$2483,6,FALSE)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829</v>
      </c>
      <c r="OJ601" s="204"/>
      <c r="OK601" s="204">
        <f>VLOOKUP(OH601,$A$681:$F$2483,6,FALSE)</f>
        <v>1056</v>
      </c>
      <c r="OL601" s="203" t="s">
        <v>65</v>
      </c>
      <c r="OM601" s="10">
        <f>OK601*1.3</f>
        <v>1372.8</v>
      </c>
      <c r="ON601" s="10"/>
      <c r="OO601" s="267"/>
      <c r="OP601" s="203" t="s">
        <v>64</v>
      </c>
      <c r="OQ601" s="417" t="s">
        <v>956</v>
      </c>
      <c r="OS601" s="204"/>
      <c r="OT601" s="204">
        <f>VLOOKUP(OQ601,$A$681:$F$2483,6,FALSE)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829</v>
      </c>
      <c r="PB601" s="204"/>
      <c r="PC601" s="204">
        <f>VLOOKUP(OZ601,$A$681:$F$2483,6,FALSE)</f>
        <v>1056</v>
      </c>
      <c r="PD601" s="203" t="s">
        <v>65</v>
      </c>
      <c r="PE601" s="10">
        <f>PC601*1.3</f>
        <v>1372.8</v>
      </c>
      <c r="PF601" s="10"/>
      <c r="PG601" s="267"/>
      <c r="PH601" s="203" t="s">
        <v>64</v>
      </c>
      <c r="PI601" s="276" t="s">
        <v>490</v>
      </c>
      <c r="PK601" s="204"/>
      <c r="PL601" s="204">
        <f>VLOOKUP(PI601,$A$681:$F$2483,6,FALSE)</f>
        <v>889</v>
      </c>
      <c r="PM601" s="203" t="s">
        <v>65</v>
      </c>
      <c r="PN601" s="10">
        <f>PL601*1.3</f>
        <v>1155.7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VLOOKUP(PR601,$A$681:$F$2483,6,FALSE)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956</v>
      </c>
      <c r="QC601" s="204"/>
      <c r="QD601" s="204">
        <f>VLOOKUP(QA601,$A$681:$F$2483,6,FALSE)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477</v>
      </c>
      <c r="QL601" s="204"/>
      <c r="QM601" s="204">
        <f>VLOOKUP(QJ601,$A$681:$F$2483,6,FALSE)</f>
        <v>674</v>
      </c>
      <c r="QN601" s="203" t="s">
        <v>65</v>
      </c>
      <c r="QO601" s="10">
        <f>QM601*1.3</f>
        <v>876.2</v>
      </c>
      <c r="QP601" s="10"/>
      <c r="QQ601" s="267"/>
      <c r="QR601" s="203" t="s">
        <v>64</v>
      </c>
      <c r="QS601" s="276" t="s">
        <v>829</v>
      </c>
      <c r="QU601" s="204"/>
      <c r="QV601" s="204">
        <f>VLOOKUP(QS601,$A$681:$F$2483,6,FALSE)</f>
        <v>1056</v>
      </c>
      <c r="QW601" s="203" t="s">
        <v>65</v>
      </c>
      <c r="QX601" s="10">
        <f>QV601*1.3</f>
        <v>1372.8</v>
      </c>
      <c r="QY601" s="10"/>
      <c r="QZ601" s="267"/>
      <c r="RA601" s="203" t="s">
        <v>64</v>
      </c>
      <c r="RB601" s="276" t="s">
        <v>568</v>
      </c>
      <c r="RD601" s="204"/>
      <c r="RE601" s="204">
        <f>VLOOKUP(RB601,$A$681:$F$2483,6,FALSE)</f>
        <v>1587</v>
      </c>
      <c r="RF601" s="203" t="s">
        <v>65</v>
      </c>
      <c r="RG601" s="10">
        <f>RE601*1.3</f>
        <v>2063.1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VLOOKUP(RK601,$A$681:$F$2483,6,FALSE)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477</v>
      </c>
      <c r="RV601" s="204"/>
      <c r="RW601" s="204">
        <f>VLOOKUP(RT601,$A$681:$F$2483,6,FALSE)</f>
        <v>674</v>
      </c>
      <c r="RX601" s="203" t="s">
        <v>65</v>
      </c>
      <c r="RY601" s="10">
        <f>RW601*1.3</f>
        <v>876.2</v>
      </c>
      <c r="RZ601" s="10"/>
      <c r="SA601" s="273"/>
      <c r="SB601" s="203" t="s">
        <v>64</v>
      </c>
      <c r="SC601" s="276" t="s">
        <v>829</v>
      </c>
      <c r="SE601" s="204"/>
      <c r="SF601" s="204">
        <f>VLOOKUP(SC601,$A$681:$F$2483,6,FALSE)</f>
        <v>1056</v>
      </c>
      <c r="SG601" s="203" t="s">
        <v>65</v>
      </c>
      <c r="SH601" s="10">
        <f>SF601*1.3</f>
        <v>1372.8</v>
      </c>
      <c r="SI601" s="10"/>
      <c r="SJ601" s="273"/>
      <c r="SK601" s="203" t="s">
        <v>64</v>
      </c>
      <c r="SL601" s="276" t="s">
        <v>956</v>
      </c>
      <c r="SN601" s="204"/>
      <c r="SO601" s="204">
        <f>VLOOKUP(SL601,$A$681:$F$2483,6,FALSE)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956</v>
      </c>
      <c r="SW601" s="204"/>
      <c r="SX601" s="204">
        <f>VLOOKUP(SU601,$A$681:$F$2483,6,FALSE)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829</v>
      </c>
      <c r="TF601" s="204"/>
      <c r="TG601" s="204">
        <f>VLOOKUP(TD601,$A$681:$F$2483,6,FALSE)</f>
        <v>1056</v>
      </c>
      <c r="TH601" s="203" t="s">
        <v>65</v>
      </c>
      <c r="TI601" s="10">
        <f>TG601*1.3</f>
        <v>1372.8</v>
      </c>
      <c r="TK601" s="273"/>
      <c r="TL601" s="203" t="s">
        <v>64</v>
      </c>
      <c r="TM601" s="276" t="s">
        <v>477</v>
      </c>
      <c r="TO601" s="204"/>
      <c r="TP601" s="204">
        <f>VLOOKUP(TM601,$A$681:$F$2483,6,FALSE)</f>
        <v>674</v>
      </c>
      <c r="TQ601" s="203" t="s">
        <v>65</v>
      </c>
      <c r="TR601" s="10">
        <f>TP601*1.3</f>
        <v>876.2</v>
      </c>
      <c r="TS601" s="10"/>
      <c r="TT601" s="273"/>
      <c r="TU601" s="203" t="s">
        <v>64</v>
      </c>
      <c r="TV601" s="276" t="s">
        <v>956</v>
      </c>
      <c r="TX601" s="204"/>
      <c r="TY601" s="204">
        <f>VLOOKUP(TV601,$A$681:$F$2483,6,FALSE)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VLOOKUP(UE601,$A$681:$F$2483,6,FALSE)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477</v>
      </c>
      <c r="UP601" s="204"/>
      <c r="UQ601" s="204">
        <f>VLOOKUP(UN601,$A$681:$F$2483,6,FALSE)</f>
        <v>674</v>
      </c>
      <c r="UR601" s="203" t="s">
        <v>65</v>
      </c>
      <c r="US601" s="10">
        <f>UQ601*1.3</f>
        <v>876.2</v>
      </c>
      <c r="UT601" s="10"/>
      <c r="UU601" s="273"/>
      <c r="UV601" s="203" t="s">
        <v>64</v>
      </c>
      <c r="UW601" s="276" t="s">
        <v>477</v>
      </c>
      <c r="UY601" s="204"/>
      <c r="UZ601" s="204">
        <f>VLOOKUP(UW601,$A$681:$F$2483,6,FALSE)</f>
        <v>674</v>
      </c>
      <c r="VA601" s="203" t="s">
        <v>65</v>
      </c>
      <c r="VB601" s="10">
        <f>UZ601*1.3</f>
        <v>876.2</v>
      </c>
      <c r="VC601" s="10"/>
      <c r="VD601" s="273"/>
      <c r="VE601" s="203" t="s">
        <v>64</v>
      </c>
      <c r="VF601" s="276" t="s">
        <v>477</v>
      </c>
      <c r="VH601" s="204"/>
      <c r="VI601" s="204">
        <f>VLOOKUP(VF601,$A$681:$F$2483,6,FALSE)</f>
        <v>674</v>
      </c>
      <c r="VJ601" s="203" t="s">
        <v>65</v>
      </c>
      <c r="VK601" s="10">
        <f>VI601*1.3</f>
        <v>876.2</v>
      </c>
      <c r="VL601" s="10"/>
      <c r="VM601" s="273"/>
      <c r="VN601" s="203" t="s">
        <v>64</v>
      </c>
      <c r="VO601" s="276" t="s">
        <v>1001</v>
      </c>
      <c r="VQ601" s="204"/>
      <c r="VR601" s="204">
        <f>VLOOKUP(VO601,$A$681:$F$2483,6,FALSE)</f>
        <v>914</v>
      </c>
      <c r="VS601" s="203" t="s">
        <v>65</v>
      </c>
      <c r="VT601" s="10">
        <f>VR601*1.3</f>
        <v>1188.2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VLOOKUP(VX601,$A$681:$F$2483,6,FALSE)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437</v>
      </c>
      <c r="WI601" s="204"/>
      <c r="WJ601" s="204">
        <f>VLOOKUP(WG601,$A$681:$F$2483,6,FALSE)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VLOOKUP(WP601,$A$681:$F$2483,6,FALSE)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VLOOKUP(WY601,$A$681:$F$2483,6,FALSE)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477</v>
      </c>
      <c r="XJ601" s="204"/>
      <c r="XK601" s="204">
        <f>VLOOKUP(XH601,$A$681:$F$2483,6,FALSE)</f>
        <v>674</v>
      </c>
      <c r="XL601" s="203" t="s">
        <v>65</v>
      </c>
      <c r="XM601" s="10">
        <f>XK601*1.3</f>
        <v>876.2</v>
      </c>
      <c r="XO601" s="273"/>
      <c r="XP601" s="203" t="s">
        <v>64</v>
      </c>
      <c r="XQ601" s="276" t="s">
        <v>477</v>
      </c>
      <c r="XS601" s="204"/>
      <c r="XT601" s="204">
        <f>VLOOKUP(XQ601,$A$681:$F$2483,6,FALSE)</f>
        <v>674</v>
      </c>
      <c r="XU601" s="203" t="s">
        <v>65</v>
      </c>
      <c r="XV601" s="10">
        <f>XT601*1.3</f>
        <v>876.2</v>
      </c>
      <c r="XW601" s="10"/>
      <c r="XX601" s="273"/>
      <c r="XY601" s="203" t="s">
        <v>64</v>
      </c>
      <c r="XZ601" s="276" t="s">
        <v>829</v>
      </c>
      <c r="YB601" s="204"/>
      <c r="YC601" s="204">
        <f>VLOOKUP(XZ601,$A$681:$F$2483,6,FALSE)</f>
        <v>1056</v>
      </c>
      <c r="YD601" s="203" t="s">
        <v>65</v>
      </c>
      <c r="YE601" s="10">
        <f>YC601*1.3</f>
        <v>1372.8</v>
      </c>
      <c r="YG601" s="273"/>
      <c r="YH601" s="203" t="s">
        <v>64</v>
      </c>
      <c r="YI601" s="278" t="s">
        <v>183</v>
      </c>
      <c r="YK601" s="204"/>
      <c r="YL601" s="204" t="e">
        <f>VLOOKUP(YI601,$A$681:$F$2483,6,FALSE)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VLOOKUP(YR601,$A$681:$F$2483,6,FALSE)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956</v>
      </c>
      <c r="ZC601" s="204"/>
      <c r="ZD601" s="204">
        <f>VLOOKUP(ZA601,$A$681:$F$2483,6,FALSE)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477</v>
      </c>
      <c r="ZL601" s="204"/>
      <c r="ZM601" s="204">
        <f>VLOOKUP(ZJ601,$A$681:$F$2483,6,FALSE)</f>
        <v>674</v>
      </c>
      <c r="ZN601" s="203" t="s">
        <v>65</v>
      </c>
      <c r="ZO601" s="10">
        <f>ZM601*1.3</f>
        <v>876.2</v>
      </c>
      <c r="ZQ601" s="273"/>
      <c r="ZR601" s="203" t="s">
        <v>64</v>
      </c>
      <c r="ZS601" s="276" t="s">
        <v>477</v>
      </c>
      <c r="ZU601" s="204"/>
      <c r="ZV601" s="204">
        <f>VLOOKUP(ZS601,$A$681:$F$2483,6,FALSE)</f>
        <v>674</v>
      </c>
      <c r="ZW601" s="203" t="s">
        <v>65</v>
      </c>
      <c r="ZX601" s="10">
        <f>ZV601*1.3</f>
        <v>876.2</v>
      </c>
      <c r="ZY601" s="10"/>
      <c r="ZZ601" s="273"/>
      <c r="AAA601" s="203" t="s">
        <v>64</v>
      </c>
      <c r="AAB601" s="276" t="s">
        <v>568</v>
      </c>
      <c r="AAD601" s="204"/>
      <c r="AAE601" s="204">
        <f>VLOOKUP(AAB601,$A$681:$F$2483,6,FALSE)</f>
        <v>1587</v>
      </c>
      <c r="AAF601" s="203" t="s">
        <v>65</v>
      </c>
      <c r="AAG601" s="10">
        <f>AAE601*1.3</f>
        <v>2063.1</v>
      </c>
      <c r="AAH601" s="10"/>
      <c r="AAI601" s="273"/>
      <c r="AAJ601" s="203" t="s">
        <v>64</v>
      </c>
      <c r="AAK601" s="276" t="s">
        <v>956</v>
      </c>
      <c r="AAM601" s="204"/>
      <c r="AAN601" s="204">
        <f>VLOOKUP(AAK601,$A$681:$F$2483,6,FALSE)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829</v>
      </c>
      <c r="AAV601" s="204"/>
      <c r="AAW601" s="204">
        <f>VLOOKUP(AAT601,$A$681:$F$2483,6,FALSE)</f>
        <v>1056</v>
      </c>
      <c r="AAX601" s="203" t="s">
        <v>65</v>
      </c>
      <c r="AAY601" s="10">
        <f>AAW601*1.3</f>
        <v>1372.8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VLOOKUP(ABC601,$A$681:$F$2483,6,FALSE)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568</v>
      </c>
      <c r="ABN601" s="204"/>
      <c r="ABO601" s="204">
        <f>VLOOKUP(ABL601,$A$681:$F$2483,6,FALSE)</f>
        <v>1587</v>
      </c>
      <c r="ABP601" s="203" t="s">
        <v>65</v>
      </c>
      <c r="ABQ601" s="10">
        <f>ABO601*1.3</f>
        <v>2063.1</v>
      </c>
      <c r="ABR601" s="10"/>
      <c r="ABS601" s="273"/>
      <c r="ABT601" s="203" t="s">
        <v>64</v>
      </c>
      <c r="ABU601" s="276" t="s">
        <v>829</v>
      </c>
      <c r="ABW601" s="204"/>
      <c r="ABX601" s="204">
        <f>VLOOKUP(ABU601,$A$681:$F$2483,6,FALSE)</f>
        <v>1056</v>
      </c>
      <c r="ABY601" s="203" t="s">
        <v>65</v>
      </c>
      <c r="ABZ601" s="10">
        <f>ABX601*1.3</f>
        <v>1372.8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VLOOKUP(ACD601,$A$681:$F$2483,6,FALSE)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VLOOKUP(ACM601,$A$681:$F$2483,6,FALSE)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VLOOKUP(ACV601,$A$681:$F$2483,6,FALSE)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VLOOKUP(ADE601,$A$681:$F$2483,6,FALSE)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VLOOKUP(ADN601,$A$681:$F$2483,6,FALSE)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VLOOKUP(ADW601,$A$681:$F$2483,6,FALSE)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VLOOKUP(AEF601,$A$681:$F$2483,6,FALSE)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VLOOKUP(AEO601,$A$681:$F$2483,6,FALSE)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VLOOKUP(AEX601,$A$681:$F$2483,6,FALSE)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VLOOKUP(AFG601,$A$681:$F$2483,6,FALSE)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VLOOKUP(AFP601,$A$681:$F$2483,6,FALSE)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VLOOKUP(AFY601,$A$681:$F$2483,6,FALSE)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VLOOKUP(AGH601,$A$681:$F$2483,6,FALSE)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VLOOKUP(AGQ601,$A$681:$F$2483,6,FALSE)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956</v>
      </c>
      <c r="AHB601" s="204"/>
      <c r="AHC601" s="204">
        <f>VLOOKUP(AGZ601,$A$681:$F$2483,6,FALSE)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496</v>
      </c>
      <c r="AHK601" s="204"/>
      <c r="AHL601" s="204">
        <f>VLOOKUP(AHI601,$A$681:$F$2483,6,FALSE)</f>
        <v>340</v>
      </c>
      <c r="AHM601" s="203" t="s">
        <v>65</v>
      </c>
      <c r="AHN601" s="10">
        <f>AHL601*1.3</f>
        <v>442</v>
      </c>
      <c r="AHO601" s="10"/>
      <c r="AHP601" s="273"/>
      <c r="AHQ601" s="203" t="s">
        <v>64</v>
      </c>
      <c r="AHR601" s="276" t="s">
        <v>477</v>
      </c>
      <c r="AHT601" s="204"/>
      <c r="AHU601" s="204">
        <f>VLOOKUP(AHR601,$A$681:$F$2483,6,FALSE)</f>
        <v>674</v>
      </c>
      <c r="AHV601" s="203" t="s">
        <v>65</v>
      </c>
      <c r="AHW601" s="10">
        <f>AHU601*1.3</f>
        <v>876.2</v>
      </c>
      <c r="AHX601" s="10"/>
      <c r="AHY601" s="273"/>
      <c r="AHZ601" s="203" t="s">
        <v>64</v>
      </c>
      <c r="AIA601" s="276" t="s">
        <v>477</v>
      </c>
      <c r="AIC601" s="204"/>
      <c r="AID601" s="204">
        <f>VLOOKUP(AIA601,$A$681:$F$2483,6,FALSE)</f>
        <v>674</v>
      </c>
      <c r="AIE601" s="203" t="s">
        <v>65</v>
      </c>
      <c r="AIF601" s="10">
        <f>AID601*1.3</f>
        <v>876.2</v>
      </c>
      <c r="AIG601" s="10"/>
      <c r="AIH601" s="273"/>
      <c r="AII601" s="203" t="s">
        <v>64</v>
      </c>
      <c r="AIJ601" s="276" t="s">
        <v>477</v>
      </c>
      <c r="AIL601" s="204"/>
      <c r="AIM601" s="204">
        <f>VLOOKUP(AIJ601,$A$681:$F$2483,6,FALSE)</f>
        <v>674</v>
      </c>
      <c r="AIN601" s="203" t="s">
        <v>65</v>
      </c>
      <c r="AIO601" s="10">
        <f>AIM601*1.3</f>
        <v>876.2</v>
      </c>
      <c r="AIP601" s="10"/>
      <c r="AIQ601" s="273"/>
      <c r="AIR601" s="203" t="s">
        <v>64</v>
      </c>
      <c r="AIS601" s="276" t="s">
        <v>477</v>
      </c>
      <c r="AIU601" s="204"/>
      <c r="AIV601" s="204">
        <f>VLOOKUP(AIS601,$A$681:$F$2483,6,FALSE)</f>
        <v>674</v>
      </c>
      <c r="AIW601" s="203" t="s">
        <v>65</v>
      </c>
      <c r="AIX601" s="10">
        <f>AIV601*1.3</f>
        <v>876.2</v>
      </c>
      <c r="AIY601" s="10"/>
      <c r="AIZ601" s="273"/>
      <c r="AJA601" s="203" t="s">
        <v>64</v>
      </c>
      <c r="AJB601" s="276" t="s">
        <v>477</v>
      </c>
      <c r="AJD601" s="204"/>
      <c r="AJE601" s="204">
        <f>VLOOKUP(AJB601,$A$681:$F$2483,6,FALSE)</f>
        <v>674</v>
      </c>
      <c r="AJF601" s="203" t="s">
        <v>65</v>
      </c>
      <c r="AJG601" s="10">
        <f>AJE601*1.3</f>
        <v>876.2</v>
      </c>
      <c r="AJH601" s="10"/>
      <c r="AJI601" s="273"/>
      <c r="AJJ601" s="203" t="s">
        <v>64</v>
      </c>
      <c r="AJK601" s="276" t="s">
        <v>829</v>
      </c>
      <c r="AJM601" s="204"/>
      <c r="AJN601" s="204">
        <f>VLOOKUP(AJK601,$A$681:$F$2483,6,FALSE)</f>
        <v>1056</v>
      </c>
      <c r="AJO601" s="203" t="s">
        <v>65</v>
      </c>
      <c r="AJP601" s="10">
        <f>AJN601*1.3</f>
        <v>1372.8</v>
      </c>
      <c r="AJQ601" s="10"/>
      <c r="AJR601" s="273"/>
      <c r="AJS601" s="203" t="s">
        <v>64</v>
      </c>
      <c r="AJT601" s="424" t="s">
        <v>477</v>
      </c>
      <c r="AJV601" s="204"/>
      <c r="AJW601" s="204">
        <f>VLOOKUP(AJT601,$A$681:$F$2483,6,FALSE)</f>
        <v>674</v>
      </c>
      <c r="AJX601" s="203" t="s">
        <v>65</v>
      </c>
      <c r="AJY601" s="10">
        <f>AJW601*1.3</f>
        <v>876.2</v>
      </c>
      <c r="AJZ601" s="10"/>
      <c r="AKA601" s="273"/>
      <c r="AKB601" s="203" t="s">
        <v>64</v>
      </c>
      <c r="AKC601" s="276" t="s">
        <v>568</v>
      </c>
      <c r="AKE601" s="204"/>
      <c r="AKF601" s="204">
        <f>VLOOKUP(AKC601,$A$681:$F$2483,6,FALSE)</f>
        <v>1587</v>
      </c>
      <c r="AKG601" s="203" t="s">
        <v>65</v>
      </c>
      <c r="AKH601" s="10">
        <f>AKF601*1.3</f>
        <v>2063.1</v>
      </c>
      <c r="AKI601" s="10"/>
      <c r="AKJ601" s="273"/>
      <c r="AKK601" s="203" t="s">
        <v>64</v>
      </c>
      <c r="AKL601" s="276" t="s">
        <v>490</v>
      </c>
      <c r="AKN601" s="204"/>
      <c r="AKO601" s="204">
        <f>VLOOKUP(AKL601,$A$681:$F$2483,6,FALSE)</f>
        <v>889</v>
      </c>
      <c r="AKP601" s="203" t="s">
        <v>65</v>
      </c>
      <c r="AKQ601" s="10">
        <f>AKO601*1.3</f>
        <v>1155.7</v>
      </c>
      <c r="AKR601" s="10"/>
      <c r="AKS601" s="273"/>
      <c r="AKT601" s="203" t="s">
        <v>64</v>
      </c>
      <c r="AKU601" s="276" t="s">
        <v>568</v>
      </c>
      <c r="AKW601" s="204"/>
      <c r="AKX601" s="204">
        <f>VLOOKUP(AKU601,$A$681:$F$2483,6,FALSE)</f>
        <v>1587</v>
      </c>
      <c r="AKY601" s="203" t="s">
        <v>65</v>
      </c>
      <c r="AKZ601" s="10">
        <f>AKX601*1.3</f>
        <v>2063.1</v>
      </c>
      <c r="ALA601" s="10"/>
      <c r="ALB601" s="273"/>
      <c r="ALC601" s="203" t="s">
        <v>64</v>
      </c>
      <c r="ALD601" s="276" t="s">
        <v>477</v>
      </c>
      <c r="ALF601" s="204"/>
      <c r="ALG601" s="204">
        <f>VLOOKUP(ALD601,$A$681:$F$2483,6,FALSE)</f>
        <v>674</v>
      </c>
      <c r="ALH601" s="203" t="s">
        <v>65</v>
      </c>
      <c r="ALI601" s="10">
        <f>ALG601*1.3</f>
        <v>876.2</v>
      </c>
      <c r="ALJ601" s="10"/>
      <c r="ALK601" s="273"/>
      <c r="ALL601" s="203" t="s">
        <v>64</v>
      </c>
      <c r="ALM601" s="276" t="s">
        <v>467</v>
      </c>
      <c r="ALO601" s="204"/>
      <c r="ALP601" s="204">
        <f>VLOOKUP(ALM601,$A$681:$F$2483,6,FALSE)</f>
        <v>623</v>
      </c>
      <c r="ALQ601" s="203" t="s">
        <v>65</v>
      </c>
      <c r="ALR601" s="10">
        <f>ALP601*1.3</f>
        <v>809.9</v>
      </c>
      <c r="ALS601" s="10"/>
      <c r="ALT601" s="273"/>
      <c r="ALU601" s="203" t="s">
        <v>64</v>
      </c>
      <c r="ALV601" s="276" t="s">
        <v>956</v>
      </c>
      <c r="ALX601" s="204"/>
      <c r="ALY601" s="204">
        <f>VLOOKUP(ALV601,$A$681:$F$2483,6,FALSE)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477</v>
      </c>
      <c r="AMG601" s="204"/>
      <c r="AMH601" s="204">
        <f>VLOOKUP(AME601,$A$681:$F$2483,6,FALSE)</f>
        <v>674</v>
      </c>
      <c r="AMI601" s="203" t="s">
        <v>65</v>
      </c>
      <c r="AMJ601" s="10">
        <f>AMH601*1.3</f>
        <v>876.2</v>
      </c>
      <c r="AMK601" s="10"/>
      <c r="AML601" s="273"/>
      <c r="AMM601" s="203" t="s">
        <v>64</v>
      </c>
      <c r="AMN601" s="276" t="s">
        <v>829</v>
      </c>
      <c r="AMP601" s="204"/>
      <c r="AMQ601" s="204">
        <f>VLOOKUP(AMN601,$A$681:$F$2483,6,FALSE)</f>
        <v>1056</v>
      </c>
      <c r="AMR601" s="203" t="s">
        <v>65</v>
      </c>
      <c r="AMS601" s="10">
        <f>AMQ601*1.3</f>
        <v>1372.8</v>
      </c>
      <c r="AMT601" s="10"/>
      <c r="AMU601" s="273"/>
      <c r="AMV601" s="203" t="s">
        <v>64</v>
      </c>
      <c r="AMW601" s="276" t="s">
        <v>956</v>
      </c>
      <c r="AMY601" s="204"/>
      <c r="AMZ601" s="204">
        <f>VLOOKUP(AMW601,$A$681:$F$2483,6,FALSE)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956</v>
      </c>
      <c r="ANH601" s="204"/>
      <c r="ANI601" s="204">
        <f>VLOOKUP(ANF601,$A$681:$F$2483,6,FALSE)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490</v>
      </c>
      <c r="ANQ601" s="204"/>
      <c r="ANR601" s="204">
        <f>VLOOKUP(ANO601,$A$681:$F$2483,6,FALSE)</f>
        <v>889</v>
      </c>
      <c r="ANS601" s="203" t="s">
        <v>65</v>
      </c>
      <c r="ANT601" s="10">
        <f>ANR601*1.3</f>
        <v>1155.7</v>
      </c>
      <c r="ANU601" s="10"/>
      <c r="ANV601" s="273"/>
      <c r="ANW601" s="203" t="s">
        <v>64</v>
      </c>
      <c r="ANX601" s="276" t="s">
        <v>640</v>
      </c>
      <c r="ANZ601" s="204"/>
      <c r="AOA601" s="204">
        <f>VLOOKUP(ANX601,$A$681:$F$2483,6,FALSE)</f>
        <v>238</v>
      </c>
      <c r="AOB601" s="203" t="s">
        <v>65</v>
      </c>
      <c r="AOC601" s="10">
        <f>AOA601*1.3</f>
        <v>309.40000000000003</v>
      </c>
      <c r="AOD601" s="10"/>
      <c r="AOE601" s="273"/>
      <c r="AOF601" s="203" t="s">
        <v>64</v>
      </c>
      <c r="AOG601" s="276" t="s">
        <v>477</v>
      </c>
      <c r="AOI601" s="204"/>
      <c r="AOJ601" s="204">
        <f>VLOOKUP(AOG601,$A$681:$F$2483,6,FALSE)</f>
        <v>674</v>
      </c>
      <c r="AOK601" s="203" t="s">
        <v>65</v>
      </c>
      <c r="AOL601" s="10">
        <f>AOJ601*1.3</f>
        <v>876.2</v>
      </c>
      <c r="AOM601" s="10"/>
      <c r="AON601" s="273"/>
      <c r="AOO601" s="203" t="s">
        <v>64</v>
      </c>
      <c r="AOP601" s="276" t="s">
        <v>829</v>
      </c>
      <c r="AOR601" s="204"/>
      <c r="AOS601" s="204">
        <f>VLOOKUP(AOP601,$A$681:$F$2483,6,FALSE)</f>
        <v>1056</v>
      </c>
      <c r="AOT601" s="203" t="s">
        <v>65</v>
      </c>
      <c r="AOU601" s="10">
        <f>AOS601*1.3</f>
        <v>1372.8</v>
      </c>
      <c r="AOV601" s="10"/>
      <c r="AOW601" s="273"/>
      <c r="AOX601" s="203" t="s">
        <v>64</v>
      </c>
      <c r="AOY601" s="276" t="s">
        <v>477</v>
      </c>
      <c r="APA601" s="204"/>
      <c r="APB601" s="204">
        <f>VLOOKUP(AOY601,$A$681:$F$2483,6,FALSE)</f>
        <v>674</v>
      </c>
      <c r="APC601" s="203" t="s">
        <v>65</v>
      </c>
      <c r="APD601" s="10">
        <f>APB601*1.3</f>
        <v>876.2</v>
      </c>
      <c r="APE601" s="10"/>
      <c r="APF601" s="273"/>
      <c r="APG601" s="203" t="s">
        <v>64</v>
      </c>
      <c r="APH601" s="276" t="s">
        <v>956</v>
      </c>
      <c r="APJ601" s="204"/>
      <c r="APK601" s="204">
        <f>VLOOKUP(APH601,$A$681:$F$2483,6,FALSE)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956</v>
      </c>
      <c r="APS601" s="204"/>
      <c r="APT601" s="204">
        <f>VLOOKUP(APQ601,$A$681:$F$2483,6,FALSE)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568</v>
      </c>
      <c r="AQB601" s="204"/>
      <c r="AQC601" s="204">
        <f>VLOOKUP(APZ601,$A$681:$F$2483,6,FALSE)</f>
        <v>1587</v>
      </c>
      <c r="AQD601" s="203" t="s">
        <v>65</v>
      </c>
      <c r="AQE601" s="10">
        <f>AQC601*1.3</f>
        <v>2063.1</v>
      </c>
      <c r="AQF601" s="10"/>
      <c r="AQG601" s="273"/>
    </row>
    <row r="602" spans="1:1125" s="14" customFormat="1" ht="15">
      <c r="A602" s="203" t="s">
        <v>66</v>
      </c>
      <c r="B602" s="276" t="s">
        <v>956</v>
      </c>
      <c r="D602" s="204"/>
      <c r="E602" s="204">
        <f>VLOOKUP(B602,$A$681:$F$2483,6,FALSE)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956</v>
      </c>
      <c r="M602" s="204"/>
      <c r="N602" s="204">
        <f>VLOOKUP(K602,$A$681:$F$2483,6,FALSE)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956</v>
      </c>
      <c r="V602" s="204"/>
      <c r="W602" s="204">
        <f>VLOOKUP(T602,$A$681:$F$2483,6,FALSE)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1001</v>
      </c>
      <c r="AE602" s="204"/>
      <c r="AF602" s="204">
        <f>VLOOKUP(AC602,$A$681:$F$2483,6,FALSE)</f>
        <v>914</v>
      </c>
      <c r="AG602" s="203" t="s">
        <v>67</v>
      </c>
      <c r="AH602" s="10">
        <f>AF602*1.2</f>
        <v>1096.8</v>
      </c>
      <c r="AI602" s="10"/>
      <c r="AJ602" s="267"/>
      <c r="AK602" s="203" t="s">
        <v>66</v>
      </c>
      <c r="AL602" s="276" t="s">
        <v>829</v>
      </c>
      <c r="AN602" s="204"/>
      <c r="AO602" s="204">
        <f>VLOOKUP(AL602,$A$681:$F$2483,6,FALSE)</f>
        <v>1056</v>
      </c>
      <c r="AP602" s="203" t="s">
        <v>67</v>
      </c>
      <c r="AQ602" s="10">
        <f>AO602*1.2</f>
        <v>1267.2</v>
      </c>
      <c r="AR602" s="10"/>
      <c r="AS602" s="267"/>
      <c r="AT602" s="203" t="s">
        <v>66</v>
      </c>
      <c r="AU602" s="276" t="s">
        <v>956</v>
      </c>
      <c r="AW602" s="204"/>
      <c r="AX602" s="204">
        <f>VLOOKUP(AU602,$A$681:$F$2483,6,FALSE)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956</v>
      </c>
      <c r="BF602" s="204"/>
      <c r="BG602" s="204">
        <f>VLOOKUP(BD602,$A$681:$F$2483,6,FALSE)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477</v>
      </c>
      <c r="BO602" s="204"/>
      <c r="BP602" s="204">
        <f>VLOOKUP(BM602,$A$681:$F$2483,6,FALSE)</f>
        <v>674</v>
      </c>
      <c r="BQ602" s="203" t="s">
        <v>67</v>
      </c>
      <c r="BR602" s="10">
        <f>BP602*1.2</f>
        <v>808.8</v>
      </c>
      <c r="BS602" s="10"/>
      <c r="BT602" s="267"/>
      <c r="BU602" s="203" t="s">
        <v>66</v>
      </c>
      <c r="BV602" s="276" t="s">
        <v>1001</v>
      </c>
      <c r="BX602" s="204"/>
      <c r="BY602" s="204">
        <f>VLOOKUP(BV602,$A$681:$F$2483,6,FALSE)</f>
        <v>914</v>
      </c>
      <c r="BZ602" s="203" t="s">
        <v>67</v>
      </c>
      <c r="CA602" s="10">
        <f>BY602*1.2</f>
        <v>1096.8</v>
      </c>
      <c r="CB602" s="10"/>
      <c r="CC602" s="267"/>
      <c r="CD602" s="203" t="s">
        <v>66</v>
      </c>
      <c r="CE602" s="276" t="s">
        <v>956</v>
      </c>
      <c r="CG602" s="204"/>
      <c r="CH602" s="204">
        <f>VLOOKUP(CE602,$A$681:$F$2483,6,FALSE)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956</v>
      </c>
      <c r="CP602" s="204"/>
      <c r="CQ602" s="204">
        <f>VLOOKUP(CN602,$A$681:$F$2483,6,FALSE)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829</v>
      </c>
      <c r="CY602" s="204"/>
      <c r="CZ602" s="204">
        <f>VLOOKUP(CW602,$A$681:$F$2483,6,FALSE)</f>
        <v>1056</v>
      </c>
      <c r="DA602" s="203" t="s">
        <v>67</v>
      </c>
      <c r="DB602" s="10">
        <f>CZ602*1.2</f>
        <v>1267.2</v>
      </c>
      <c r="DC602" s="10"/>
      <c r="DD602" s="267"/>
      <c r="DE602" s="203" t="s">
        <v>66</v>
      </c>
      <c r="DF602" s="276" t="s">
        <v>477</v>
      </c>
      <c r="DH602" s="204"/>
      <c r="DI602" s="204">
        <f>VLOOKUP(DF602,$A$681:$F$2483,6,FALSE)</f>
        <v>674</v>
      </c>
      <c r="DJ602" s="203" t="s">
        <v>67</v>
      </c>
      <c r="DK602" s="10">
        <f>DI602*1.2</f>
        <v>808.8</v>
      </c>
      <c r="DL602" s="10"/>
      <c r="DM602" s="267"/>
      <c r="DN602" s="203" t="s">
        <v>66</v>
      </c>
      <c r="DO602" s="276" t="s">
        <v>1001</v>
      </c>
      <c r="DQ602" s="204"/>
      <c r="DR602" s="204">
        <f>VLOOKUP(DO602,$A$681:$F$2483,6,FALSE)</f>
        <v>914</v>
      </c>
      <c r="DS602" s="203" t="s">
        <v>67</v>
      </c>
      <c r="DT602" s="10">
        <f>DR602*1.2</f>
        <v>1096.8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VLOOKUP(DX602,$A$681:$F$2483,6,FALSE)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490</v>
      </c>
      <c r="EI602" s="204"/>
      <c r="EJ602" s="204">
        <f>VLOOKUP(EG602,$A$681:$F$2483,6,FALSE)</f>
        <v>889</v>
      </c>
      <c r="EK602" s="203" t="s">
        <v>67</v>
      </c>
      <c r="EL602" s="10">
        <f>EJ602*1.2</f>
        <v>1066.8</v>
      </c>
      <c r="EM602" s="10"/>
      <c r="EN602" s="267"/>
      <c r="EO602" s="203" t="s">
        <v>66</v>
      </c>
      <c r="EP602" s="276" t="s">
        <v>956</v>
      </c>
      <c r="ER602" s="204"/>
      <c r="ES602" s="204">
        <f>VLOOKUP(EP602,$A$681:$F$2483,6,FALSE)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956</v>
      </c>
      <c r="FA602" s="204"/>
      <c r="FB602" s="204">
        <f>VLOOKUP(EY602,$A$681:$F$2483,6,FALSE)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956</v>
      </c>
      <c r="FJ602" s="204"/>
      <c r="FK602" s="204">
        <f>VLOOKUP(FH602,$A$681:$F$2483,6,FALSE)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956</v>
      </c>
      <c r="FS602" s="204"/>
      <c r="FT602" s="204">
        <f>VLOOKUP(FQ602,$A$681:$F$2483,6,FALSE)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956</v>
      </c>
      <c r="GB602" s="204"/>
      <c r="GC602" s="204">
        <f>VLOOKUP(FZ602,$A$681:$F$2483,6,FALSE)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956</v>
      </c>
      <c r="GK602" s="204"/>
      <c r="GL602" s="204">
        <f>VLOOKUP(GI602,$A$681:$F$2483,6,FALSE)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1001</v>
      </c>
      <c r="GT602" s="204"/>
      <c r="GU602" s="204">
        <f>VLOOKUP(GR602,$A$681:$F$2483,6,FALSE)</f>
        <v>914</v>
      </c>
      <c r="GV602" s="203" t="s">
        <v>67</v>
      </c>
      <c r="GW602" s="10">
        <f>GU602*1.2</f>
        <v>1096.8</v>
      </c>
      <c r="GX602" s="10"/>
      <c r="GY602" s="267"/>
      <c r="GZ602" s="203" t="s">
        <v>66</v>
      </c>
      <c r="HA602" s="276" t="s">
        <v>477</v>
      </c>
      <c r="HC602" s="204"/>
      <c r="HD602" s="204">
        <f>VLOOKUP(HA602,$A$681:$F$2483,6,FALSE)</f>
        <v>674</v>
      </c>
      <c r="HE602" s="203" t="s">
        <v>67</v>
      </c>
      <c r="HF602" s="10">
        <f>HD602*1.2</f>
        <v>808.8</v>
      </c>
      <c r="HG602" s="10"/>
      <c r="HH602" s="267"/>
      <c r="HI602" s="203" t="s">
        <v>66</v>
      </c>
      <c r="HJ602" s="276" t="s">
        <v>956</v>
      </c>
      <c r="HL602" s="204"/>
      <c r="HM602" s="204">
        <f>VLOOKUP(HJ602,$A$681:$F$2483,6,FALSE)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829</v>
      </c>
      <c r="HU602" s="204"/>
      <c r="HV602" s="204">
        <f>VLOOKUP(HS602,$A$681:$F$2483,6,FALSE)</f>
        <v>1056</v>
      </c>
      <c r="HW602" s="203" t="s">
        <v>67</v>
      </c>
      <c r="HX602" s="10">
        <f>HV602*1.2</f>
        <v>1267.2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VLOOKUP(IB602,$A$681:$F$2483,6,FALSE)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956</v>
      </c>
      <c r="IM602" s="204"/>
      <c r="IN602" s="204">
        <f>VLOOKUP(IK602,$A$681:$F$2483,6,FALSE)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640</v>
      </c>
      <c r="IV602" s="204"/>
      <c r="IW602" s="204">
        <f>VLOOKUP(IT602,$A$681:$F$2483,6,FALSE)</f>
        <v>238</v>
      </c>
      <c r="IX602" s="203" t="s">
        <v>67</v>
      </c>
      <c r="IY602" s="10">
        <f>IW602*1.2</f>
        <v>285.59999999999997</v>
      </c>
      <c r="IZ602" s="10"/>
      <c r="JA602" s="267"/>
      <c r="JB602" s="203" t="s">
        <v>66</v>
      </c>
      <c r="JC602" s="276" t="s">
        <v>956</v>
      </c>
      <c r="JE602" s="204"/>
      <c r="JF602" s="204">
        <f>VLOOKUP(JC602,$A$681:$F$2483,6,FALSE)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477</v>
      </c>
      <c r="JN602" s="204"/>
      <c r="JO602" s="204">
        <f>VLOOKUP(JL602,$A$681:$F$2483,6,FALSE)</f>
        <v>674</v>
      </c>
      <c r="JP602" s="203" t="s">
        <v>67</v>
      </c>
      <c r="JQ602" s="10">
        <f>JO602*1.2</f>
        <v>808.8</v>
      </c>
      <c r="JR602" s="10"/>
      <c r="JS602" s="267"/>
      <c r="JT602" s="203" t="s">
        <v>66</v>
      </c>
      <c r="JU602" s="276" t="s">
        <v>829</v>
      </c>
      <c r="JW602" s="204"/>
      <c r="JX602" s="204">
        <f>VLOOKUP(JU602,$A$681:$F$2483,6,FALSE)</f>
        <v>1056</v>
      </c>
      <c r="JY602" s="203" t="s">
        <v>67</v>
      </c>
      <c r="JZ602" s="10">
        <f>JX602*1.2</f>
        <v>1267.2</v>
      </c>
      <c r="KA602" s="10"/>
      <c r="KB602" s="267"/>
      <c r="KC602" s="203" t="s">
        <v>66</v>
      </c>
      <c r="KD602" s="276" t="s">
        <v>956</v>
      </c>
      <c r="KF602" s="204"/>
      <c r="KG602" s="204">
        <f>VLOOKUP(KD602,$A$681:$F$2483,6,FALSE)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956</v>
      </c>
      <c r="KO602" s="204"/>
      <c r="KP602" s="204">
        <f>VLOOKUP(KM602,$A$681:$F$2483,6,FALSE)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490</v>
      </c>
      <c r="KX602" s="204"/>
      <c r="KY602" s="204">
        <f>VLOOKUP(KV602,$A$681:$F$2483,6,FALSE)</f>
        <v>889</v>
      </c>
      <c r="KZ602" s="203" t="s">
        <v>67</v>
      </c>
      <c r="LA602" s="10">
        <f>KY602*1.2</f>
        <v>1066.8</v>
      </c>
      <c r="LB602" s="10"/>
      <c r="LC602" s="267"/>
      <c r="LD602" s="203" t="s">
        <v>66</v>
      </c>
      <c r="LE602" s="276" t="s">
        <v>490</v>
      </c>
      <c r="LG602" s="204"/>
      <c r="LH602" s="204">
        <f>VLOOKUP(LE602,$A$681:$F$2483,6,FALSE)</f>
        <v>889</v>
      </c>
      <c r="LI602" s="203" t="s">
        <v>67</v>
      </c>
      <c r="LJ602" s="10">
        <f>LH602*1.2</f>
        <v>1066.8</v>
      </c>
      <c r="LK602" s="10"/>
      <c r="LL602" s="267"/>
      <c r="LM602" s="203" t="s">
        <v>66</v>
      </c>
      <c r="LN602" s="276" t="s">
        <v>956</v>
      </c>
      <c r="LP602" s="204"/>
      <c r="LQ602" s="204">
        <f>VLOOKUP(LN602,$A$681:$F$2483,6,FALSE)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829</v>
      </c>
      <c r="LY602" s="204"/>
      <c r="LZ602" s="204">
        <f>VLOOKUP(LW602,$A$681:$F$2483,6,FALSE)</f>
        <v>1056</v>
      </c>
      <c r="MA602" s="203" t="s">
        <v>67</v>
      </c>
      <c r="MB602" s="10">
        <f>LZ602*1.2</f>
        <v>1267.2</v>
      </c>
      <c r="MC602" s="10"/>
      <c r="MD602" s="267"/>
      <c r="ME602" s="203" t="s">
        <v>66</v>
      </c>
      <c r="MF602" s="276" t="s">
        <v>490</v>
      </c>
      <c r="MH602" s="204"/>
      <c r="MI602" s="204">
        <f>VLOOKUP(MF602,$A$681:$F$2483,6,FALSE)</f>
        <v>889</v>
      </c>
      <c r="MJ602" s="203" t="s">
        <v>67</v>
      </c>
      <c r="MK602" s="10">
        <f>MI602*1.2</f>
        <v>1066.8</v>
      </c>
      <c r="ML602" s="10"/>
      <c r="MM602" s="267"/>
      <c r="MN602" s="203" t="s">
        <v>66</v>
      </c>
      <c r="MO602" s="276" t="s">
        <v>437</v>
      </c>
      <c r="MQ602" s="204"/>
      <c r="MR602" s="204">
        <f>VLOOKUP(MO602,$A$681:$F$2483,6,FALSE)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956</v>
      </c>
      <c r="MZ602" s="204"/>
      <c r="NA602" s="204">
        <f>VLOOKUP(MX602,$A$681:$F$2483,6,FALSE)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477</v>
      </c>
      <c r="NI602" s="204"/>
      <c r="NJ602" s="204">
        <f>VLOOKUP(NG602,$A$681:$F$2483,6,FALSE)</f>
        <v>674</v>
      </c>
      <c r="NK602" s="203" t="s">
        <v>67</v>
      </c>
      <c r="NL602" s="10">
        <f>NJ602*1.2</f>
        <v>808.8</v>
      </c>
      <c r="NM602" s="10"/>
      <c r="NN602" s="267"/>
      <c r="NO602" s="203" t="s">
        <v>66</v>
      </c>
      <c r="NP602" s="417" t="s">
        <v>568</v>
      </c>
      <c r="NR602" s="204"/>
      <c r="NS602" s="204">
        <f>VLOOKUP(NP602,$A$681:$F$2483,6,FALSE)</f>
        <v>1587</v>
      </c>
      <c r="NT602" s="203" t="s">
        <v>67</v>
      </c>
      <c r="NU602" s="10">
        <f>NS602*1.2</f>
        <v>1904.3999999999999</v>
      </c>
      <c r="NV602" s="10"/>
      <c r="NW602" s="267"/>
      <c r="NX602" s="203" t="s">
        <v>66</v>
      </c>
      <c r="NY602" s="276" t="s">
        <v>829</v>
      </c>
      <c r="OA602" s="204"/>
      <c r="OB602" s="204">
        <f>VLOOKUP(NY602,$A$681:$F$2483,6,FALSE)</f>
        <v>1056</v>
      </c>
      <c r="OC602" s="203" t="s">
        <v>67</v>
      </c>
      <c r="OD602" s="10">
        <f>OB602*1.2</f>
        <v>1267.2</v>
      </c>
      <c r="OE602" s="10"/>
      <c r="OF602" s="267"/>
      <c r="OG602" s="203" t="s">
        <v>66</v>
      </c>
      <c r="OH602" s="276" t="s">
        <v>956</v>
      </c>
      <c r="OJ602" s="204"/>
      <c r="OK602" s="204">
        <f>VLOOKUP(OH602,$A$681:$F$2483,6,FALSE)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829</v>
      </c>
      <c r="OS602" s="204"/>
      <c r="OT602" s="204">
        <f>VLOOKUP(OQ602,$A$681:$F$2483,6,FALSE)</f>
        <v>1056</v>
      </c>
      <c r="OU602" s="203" t="s">
        <v>67</v>
      </c>
      <c r="OV602" s="10">
        <f>OT602*1.2</f>
        <v>1267.2</v>
      </c>
      <c r="OW602" s="10"/>
      <c r="OX602" s="267"/>
      <c r="OY602" s="203" t="s">
        <v>66</v>
      </c>
      <c r="OZ602" s="421" t="s">
        <v>956</v>
      </c>
      <c r="PB602" s="204"/>
      <c r="PC602" s="204">
        <f>VLOOKUP(OZ602,$A$681:$F$2483,6,FALSE)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477</v>
      </c>
      <c r="PK602" s="204"/>
      <c r="PL602" s="204">
        <f>VLOOKUP(PI602,$A$681:$F$2483,6,FALSE)</f>
        <v>674</v>
      </c>
      <c r="PM602" s="203" t="s">
        <v>67</v>
      </c>
      <c r="PN602" s="10">
        <f>PL602*1.2</f>
        <v>808.8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VLOOKUP(PR602,$A$681:$F$2483,6,FALSE)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829</v>
      </c>
      <c r="QC602" s="204"/>
      <c r="QD602" s="204">
        <f>VLOOKUP(QA602,$A$681:$F$2483,6,FALSE)</f>
        <v>1056</v>
      </c>
      <c r="QE602" s="203" t="s">
        <v>67</v>
      </c>
      <c r="QF602" s="10">
        <f>QD602*1.2</f>
        <v>1267.2</v>
      </c>
      <c r="QG602" s="10"/>
      <c r="QH602" s="267"/>
      <c r="QI602" s="203" t="s">
        <v>66</v>
      </c>
      <c r="QJ602" s="276" t="s">
        <v>956</v>
      </c>
      <c r="QL602" s="204"/>
      <c r="QM602" s="204">
        <f>VLOOKUP(QJ602,$A$681:$F$2483,6,FALSE)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956</v>
      </c>
      <c r="QU602" s="204"/>
      <c r="QV602" s="204">
        <f>VLOOKUP(QS602,$A$681:$F$2483,6,FALSE)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477</v>
      </c>
      <c r="RD602" s="204"/>
      <c r="RE602" s="204">
        <f>VLOOKUP(RB602,$A$681:$F$2483,6,FALSE)</f>
        <v>674</v>
      </c>
      <c r="RF602" s="203" t="s">
        <v>67</v>
      </c>
      <c r="RG602" s="10">
        <f>RE602*1.2</f>
        <v>808.8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VLOOKUP(RK602,$A$681:$F$2483,6,FALSE)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956</v>
      </c>
      <c r="RV602" s="204"/>
      <c r="RW602" s="204">
        <f>VLOOKUP(RT602,$A$681:$F$2483,6,FALSE)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437</v>
      </c>
      <c r="SE602" s="204"/>
      <c r="SF602" s="204">
        <f>VLOOKUP(SC602,$A$681:$F$2483,6,FALSE)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477</v>
      </c>
      <c r="SN602" s="204"/>
      <c r="SO602" s="204">
        <f>VLOOKUP(SL602,$A$681:$F$2483,6,FALSE)</f>
        <v>674</v>
      </c>
      <c r="SP602" s="203" t="s">
        <v>67</v>
      </c>
      <c r="SQ602" s="10">
        <f>SO602*1.2</f>
        <v>808.8</v>
      </c>
      <c r="SR602" s="10"/>
      <c r="SS602" s="273"/>
      <c r="ST602" s="203" t="s">
        <v>66</v>
      </c>
      <c r="SU602" s="276" t="s">
        <v>477</v>
      </c>
      <c r="SW602" s="204"/>
      <c r="SX602" s="204">
        <f>VLOOKUP(SU602,$A$681:$F$2483,6,FALSE)</f>
        <v>674</v>
      </c>
      <c r="SY602" s="203" t="s">
        <v>67</v>
      </c>
      <c r="SZ602" s="10">
        <f>SX602*1.2</f>
        <v>808.8</v>
      </c>
      <c r="TA602" s="10"/>
      <c r="TB602" s="273"/>
      <c r="TC602" s="203" t="s">
        <v>66</v>
      </c>
      <c r="TD602" s="421" t="s">
        <v>956</v>
      </c>
      <c r="TF602" s="204"/>
      <c r="TG602" s="204">
        <f>VLOOKUP(TD602,$A$681:$F$2483,6,FALSE)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437</v>
      </c>
      <c r="TO602" s="204"/>
      <c r="TP602" s="204">
        <f>VLOOKUP(TM602,$A$681:$F$2483,6,FALSE)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829</v>
      </c>
      <c r="TX602" s="204"/>
      <c r="TY602" s="204">
        <f>VLOOKUP(TV602,$A$681:$F$2483,6,FALSE)</f>
        <v>1056</v>
      </c>
      <c r="TZ602" s="203" t="s">
        <v>67</v>
      </c>
      <c r="UA602" s="10">
        <f>TY602*1.2</f>
        <v>1267.2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VLOOKUP(UE602,$A$681:$F$2483,6,FALSE)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829</v>
      </c>
      <c r="UP602" s="204"/>
      <c r="UQ602" s="204">
        <f>VLOOKUP(UN602,$A$681:$F$2483,6,FALSE)</f>
        <v>1056</v>
      </c>
      <c r="UR602" s="203" t="s">
        <v>67</v>
      </c>
      <c r="US602" s="10">
        <f>UQ602*1.2</f>
        <v>1267.2</v>
      </c>
      <c r="UT602" s="10"/>
      <c r="UU602" s="273"/>
      <c r="UV602" s="203" t="s">
        <v>66</v>
      </c>
      <c r="UW602" s="276" t="s">
        <v>437</v>
      </c>
      <c r="UY602" s="204"/>
      <c r="UZ602" s="204">
        <f>VLOOKUP(UW602,$A$681:$F$2483,6,FALSE)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956</v>
      </c>
      <c r="VH602" s="204"/>
      <c r="VI602" s="204">
        <f>VLOOKUP(VF602,$A$681:$F$2483,6,FALSE)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467</v>
      </c>
      <c r="VQ602" s="204"/>
      <c r="VR602" s="204">
        <f>VLOOKUP(VO602,$A$681:$F$2483,6,FALSE)</f>
        <v>623</v>
      </c>
      <c r="VS602" s="203" t="s">
        <v>67</v>
      </c>
      <c r="VT602" s="10">
        <f>VR602*1.2</f>
        <v>747.6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VLOOKUP(VX602,$A$681:$F$2483,6,FALSE)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477</v>
      </c>
      <c r="WI602" s="204"/>
      <c r="WJ602" s="204">
        <f>VLOOKUP(WG602,$A$681:$F$2483,6,FALSE)</f>
        <v>674</v>
      </c>
      <c r="WK602" s="203" t="s">
        <v>67</v>
      </c>
      <c r="WL602" s="10">
        <f>WJ602*1.2</f>
        <v>808.8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VLOOKUP(WP602,$A$681:$F$2483,6,FALSE)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VLOOKUP(WY602,$A$681:$F$2483,6,FALSE)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437</v>
      </c>
      <c r="XJ602" s="204"/>
      <c r="XK602" s="204">
        <f>VLOOKUP(XH602,$A$681:$F$2483,6,FALSE)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829</v>
      </c>
      <c r="XS602" s="204"/>
      <c r="XT602" s="204">
        <f>VLOOKUP(XQ602,$A$681:$F$2483,6,FALSE)</f>
        <v>1056</v>
      </c>
      <c r="XU602" s="203" t="s">
        <v>67</v>
      </c>
      <c r="XV602" s="10">
        <f>XT602*1.2</f>
        <v>1267.2</v>
      </c>
      <c r="XW602" s="10"/>
      <c r="XX602" s="273"/>
      <c r="XY602" s="203" t="s">
        <v>66</v>
      </c>
      <c r="XZ602" s="276" t="s">
        <v>490</v>
      </c>
      <c r="YB602" s="204"/>
      <c r="YC602" s="204">
        <f>VLOOKUP(XZ602,$A$681:$F$2483,6,FALSE)</f>
        <v>889</v>
      </c>
      <c r="YD602" s="203" t="s">
        <v>67</v>
      </c>
      <c r="YE602" s="10">
        <f>YC602*1.2</f>
        <v>1066.8</v>
      </c>
      <c r="YG602" s="273"/>
      <c r="YH602" s="203" t="s">
        <v>66</v>
      </c>
      <c r="YI602" s="278" t="s">
        <v>183</v>
      </c>
      <c r="YK602" s="204"/>
      <c r="YL602" s="204" t="e">
        <f>VLOOKUP(YI602,$A$681:$F$2483,6,FALSE)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VLOOKUP(YR602,$A$681:$F$2483,6,FALSE)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477</v>
      </c>
      <c r="ZC602" s="204"/>
      <c r="ZD602" s="204">
        <f>VLOOKUP(ZA602,$A$681:$F$2483,6,FALSE)</f>
        <v>674</v>
      </c>
      <c r="ZE602" s="203" t="s">
        <v>67</v>
      </c>
      <c r="ZF602" s="10">
        <f>ZD602*1.2</f>
        <v>808.8</v>
      </c>
      <c r="ZH602" s="273"/>
      <c r="ZI602" s="203" t="s">
        <v>66</v>
      </c>
      <c r="ZJ602" s="276" t="s">
        <v>956</v>
      </c>
      <c r="ZL602" s="204"/>
      <c r="ZM602" s="204">
        <f>VLOOKUP(ZJ602,$A$681:$F$2483,6,FALSE)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640</v>
      </c>
      <c r="ZU602" s="204"/>
      <c r="ZV602" s="204">
        <f>VLOOKUP(ZS602,$A$681:$F$2483,6,FALSE)</f>
        <v>238</v>
      </c>
      <c r="ZW602" s="203" t="s">
        <v>67</v>
      </c>
      <c r="ZX602" s="10">
        <f>ZV602*1.2</f>
        <v>285.59999999999997</v>
      </c>
      <c r="ZY602" s="10"/>
      <c r="ZZ602" s="273"/>
      <c r="AAA602" s="203" t="s">
        <v>66</v>
      </c>
      <c r="AAB602" s="276" t="s">
        <v>477</v>
      </c>
      <c r="AAD602" s="204"/>
      <c r="AAE602" s="204">
        <f>VLOOKUP(AAB602,$A$681:$F$2483,6,FALSE)</f>
        <v>674</v>
      </c>
      <c r="AAF602" s="203" t="s">
        <v>67</v>
      </c>
      <c r="AAG602" s="10">
        <f>AAE602*1.2</f>
        <v>808.8</v>
      </c>
      <c r="AAH602" s="10"/>
      <c r="AAI602" s="273"/>
      <c r="AAJ602" s="203" t="s">
        <v>66</v>
      </c>
      <c r="AAK602" s="276" t="s">
        <v>477</v>
      </c>
      <c r="AAM602" s="204"/>
      <c r="AAN602" s="204">
        <f>VLOOKUP(AAK602,$A$681:$F$2483,6,FALSE)</f>
        <v>674</v>
      </c>
      <c r="AAO602" s="203" t="s">
        <v>67</v>
      </c>
      <c r="AAP602" s="10">
        <f>AAN602*1.2</f>
        <v>808.8</v>
      </c>
      <c r="AAQ602" s="10"/>
      <c r="AAR602" s="273"/>
      <c r="AAS602" s="203" t="s">
        <v>66</v>
      </c>
      <c r="AAT602" s="276" t="s">
        <v>640</v>
      </c>
      <c r="AAV602" s="204"/>
      <c r="AAW602" s="204">
        <f>VLOOKUP(AAT602,$A$681:$F$2483,6,FALSE)</f>
        <v>238</v>
      </c>
      <c r="AAX602" s="203" t="s">
        <v>67</v>
      </c>
      <c r="AAY602" s="10">
        <f>AAW602*1.2</f>
        <v>285.59999999999997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VLOOKUP(ABC602,$A$681:$F$2483,6,FALSE)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477</v>
      </c>
      <c r="ABN602" s="204"/>
      <c r="ABO602" s="204">
        <f>VLOOKUP(ABL602,$A$681:$F$2483,6,FALSE)</f>
        <v>674</v>
      </c>
      <c r="ABP602" s="203" t="s">
        <v>67</v>
      </c>
      <c r="ABQ602" s="10">
        <f>ABO602*1.2</f>
        <v>808.8</v>
      </c>
      <c r="ABR602" s="10"/>
      <c r="ABS602" s="273"/>
      <c r="ABT602" s="203" t="s">
        <v>66</v>
      </c>
      <c r="ABU602" s="276" t="s">
        <v>956</v>
      </c>
      <c r="ABW602" s="204"/>
      <c r="ABX602" s="204">
        <f>VLOOKUP(ABU602,$A$681:$F$2483,6,FALSE)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VLOOKUP(ACD602,$A$681:$F$2483,6,FALSE)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VLOOKUP(ACM602,$A$681:$F$2483,6,FALSE)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VLOOKUP(ACV602,$A$681:$F$2483,6,FALSE)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VLOOKUP(ADE602,$A$681:$F$2483,6,FALSE)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VLOOKUP(ADN602,$A$681:$F$2483,6,FALSE)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VLOOKUP(ADW602,$A$681:$F$2483,6,FALSE)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VLOOKUP(AEF602,$A$681:$F$2483,6,FALSE)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VLOOKUP(AEO602,$A$681:$F$2483,6,FALSE)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VLOOKUP(AEX602,$A$681:$F$2483,6,FALSE)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VLOOKUP(AFG602,$A$681:$F$2483,6,FALSE)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VLOOKUP(AFP602,$A$681:$F$2483,6,FALSE)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VLOOKUP(AFY602,$A$681:$F$2483,6,FALSE)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VLOOKUP(AGH602,$A$681:$F$2483,6,FALSE)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VLOOKUP(AGQ602,$A$681:$F$2483,6,FALSE)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467</v>
      </c>
      <c r="AHB602" s="204"/>
      <c r="AHC602" s="204">
        <f>VLOOKUP(AGZ602,$A$681:$F$2483,6,FALSE)</f>
        <v>623</v>
      </c>
      <c r="AHD602" s="203" t="s">
        <v>67</v>
      </c>
      <c r="AHE602" s="10">
        <f>AHC602*1.2</f>
        <v>747.6</v>
      </c>
      <c r="AHF602" s="10"/>
      <c r="AHG602" s="273"/>
      <c r="AHH602" s="203" t="s">
        <v>66</v>
      </c>
      <c r="AHI602" s="276" t="s">
        <v>467</v>
      </c>
      <c r="AHK602" s="204"/>
      <c r="AHL602" s="204">
        <f>VLOOKUP(AHI602,$A$681:$F$2483,6,FALSE)</f>
        <v>623</v>
      </c>
      <c r="AHM602" s="203" t="s">
        <v>67</v>
      </c>
      <c r="AHN602" s="10">
        <f>AHL602*1.2</f>
        <v>747.6</v>
      </c>
      <c r="AHO602" s="10"/>
      <c r="AHP602" s="273"/>
      <c r="AHQ602" s="203" t="s">
        <v>66</v>
      </c>
      <c r="AHR602" s="276" t="s">
        <v>640</v>
      </c>
      <c r="AHT602" s="204"/>
      <c r="AHU602" s="204">
        <f>VLOOKUP(AHR602,$A$681:$F$2483,6,FALSE)</f>
        <v>238</v>
      </c>
      <c r="AHV602" s="203" t="s">
        <v>67</v>
      </c>
      <c r="AHW602" s="10">
        <f>AHU602*1.2</f>
        <v>285.59999999999997</v>
      </c>
      <c r="AHX602" s="10"/>
      <c r="AHY602" s="273"/>
      <c r="AHZ602" s="203" t="s">
        <v>66</v>
      </c>
      <c r="AIA602" s="276" t="s">
        <v>956</v>
      </c>
      <c r="AIC602" s="204"/>
      <c r="AID602" s="204">
        <f>VLOOKUP(AIA602,$A$681:$F$2483,6,FALSE)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437</v>
      </c>
      <c r="AIL602" s="204"/>
      <c r="AIM602" s="204">
        <f>VLOOKUP(AIJ602,$A$681:$F$2483,6,FALSE)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568</v>
      </c>
      <c r="AIU602" s="204"/>
      <c r="AIV602" s="204">
        <f>VLOOKUP(AIS602,$A$681:$F$2483,6,FALSE)</f>
        <v>1587</v>
      </c>
      <c r="AIW602" s="203" t="s">
        <v>67</v>
      </c>
      <c r="AIX602" s="10">
        <f>AIV602*1.2</f>
        <v>1904.3999999999999</v>
      </c>
      <c r="AIY602" s="10"/>
      <c r="AIZ602" s="273"/>
      <c r="AJA602" s="203" t="s">
        <v>66</v>
      </c>
      <c r="AJB602" s="276" t="s">
        <v>956</v>
      </c>
      <c r="AJD602" s="204"/>
      <c r="AJE602" s="204">
        <f>VLOOKUP(AJB602,$A$681:$F$2483,6,FALSE)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490</v>
      </c>
      <c r="AJM602" s="204"/>
      <c r="AJN602" s="204">
        <f>VLOOKUP(AJK602,$A$681:$F$2483,6,FALSE)</f>
        <v>889</v>
      </c>
      <c r="AJO602" s="203" t="s">
        <v>67</v>
      </c>
      <c r="AJP602" s="10">
        <f>AJN602*1.2</f>
        <v>1066.8</v>
      </c>
      <c r="AJQ602" s="10"/>
      <c r="AJR602" s="273"/>
      <c r="AJS602" s="203" t="s">
        <v>66</v>
      </c>
      <c r="AJT602" s="424" t="s">
        <v>956</v>
      </c>
      <c r="AJV602" s="204"/>
      <c r="AJW602" s="204">
        <f>VLOOKUP(AJT602,$A$681:$F$2483,6,FALSE)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829</v>
      </c>
      <c r="AKE602" s="204"/>
      <c r="AKF602" s="204">
        <f>VLOOKUP(AKC602,$A$681:$F$2483,6,FALSE)</f>
        <v>1056</v>
      </c>
      <c r="AKG602" s="203" t="s">
        <v>67</v>
      </c>
      <c r="AKH602" s="10">
        <f>AKF602*1.2</f>
        <v>1267.2</v>
      </c>
      <c r="AKI602" s="10"/>
      <c r="AKJ602" s="273"/>
      <c r="AKK602" s="203" t="s">
        <v>66</v>
      </c>
      <c r="AKL602" s="276" t="s">
        <v>829</v>
      </c>
      <c r="AKN602" s="204"/>
      <c r="AKO602" s="204">
        <f>VLOOKUP(AKL602,$A$681:$F$2483,6,FALSE)</f>
        <v>1056</v>
      </c>
      <c r="AKP602" s="203" t="s">
        <v>67</v>
      </c>
      <c r="AKQ602" s="10">
        <f>AKO602*1.2</f>
        <v>1267.2</v>
      </c>
      <c r="AKR602" s="10"/>
      <c r="AKS602" s="273"/>
      <c r="AKT602" s="203" t="s">
        <v>66</v>
      </c>
      <c r="AKU602" s="276" t="s">
        <v>437</v>
      </c>
      <c r="AKW602" s="204"/>
      <c r="AKX602" s="204">
        <f>VLOOKUP(AKU602,$A$681:$F$2483,6,FALSE)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640</v>
      </c>
      <c r="ALF602" s="204"/>
      <c r="ALG602" s="204">
        <f>VLOOKUP(ALD602,$A$681:$F$2483,6,FALSE)</f>
        <v>238</v>
      </c>
      <c r="ALH602" s="203" t="s">
        <v>67</v>
      </c>
      <c r="ALI602" s="10">
        <f>ALG602*1.2</f>
        <v>285.59999999999997</v>
      </c>
      <c r="ALJ602" s="10"/>
      <c r="ALK602" s="273"/>
      <c r="ALL602" s="203" t="s">
        <v>66</v>
      </c>
      <c r="ALM602" s="276" t="s">
        <v>477</v>
      </c>
      <c r="ALO602" s="204"/>
      <c r="ALP602" s="204">
        <f>VLOOKUP(ALM602,$A$681:$F$2483,6,FALSE)</f>
        <v>674</v>
      </c>
      <c r="ALQ602" s="203" t="s">
        <v>67</v>
      </c>
      <c r="ALR602" s="10">
        <f>ALP602*1.2</f>
        <v>808.8</v>
      </c>
      <c r="ALS602" s="10"/>
      <c r="ALT602" s="273"/>
      <c r="ALU602" s="203" t="s">
        <v>66</v>
      </c>
      <c r="ALV602" s="276" t="s">
        <v>568</v>
      </c>
      <c r="ALX602" s="204"/>
      <c r="ALY602" s="204">
        <f>VLOOKUP(ALV602,$A$681:$F$2483,6,FALSE)</f>
        <v>1587</v>
      </c>
      <c r="ALZ602" s="203" t="s">
        <v>67</v>
      </c>
      <c r="AMA602" s="10">
        <f>ALY602*1.2</f>
        <v>1904.3999999999999</v>
      </c>
      <c r="AMB602" s="10"/>
      <c r="AMC602" s="273"/>
      <c r="AMD602" s="203" t="s">
        <v>66</v>
      </c>
      <c r="AME602" s="276" t="s">
        <v>490</v>
      </c>
      <c r="AMG602" s="204"/>
      <c r="AMH602" s="204">
        <f>VLOOKUP(AME602,$A$681:$F$2483,6,FALSE)</f>
        <v>889</v>
      </c>
      <c r="AMI602" s="203" t="s">
        <v>67</v>
      </c>
      <c r="AMJ602" s="10">
        <f>AMH602*1.2</f>
        <v>1066.8</v>
      </c>
      <c r="AMK602" s="10"/>
      <c r="AML602" s="273"/>
      <c r="AMM602" s="203" t="s">
        <v>66</v>
      </c>
      <c r="AMN602" s="276" t="s">
        <v>490</v>
      </c>
      <c r="AMP602" s="204"/>
      <c r="AMQ602" s="204">
        <f>VLOOKUP(AMN602,$A$681:$F$2483,6,FALSE)</f>
        <v>889</v>
      </c>
      <c r="AMR602" s="203" t="s">
        <v>67</v>
      </c>
      <c r="AMS602" s="10">
        <f>AMQ602*1.2</f>
        <v>1066.8</v>
      </c>
      <c r="AMT602" s="10"/>
      <c r="AMU602" s="273"/>
      <c r="AMV602" s="203" t="s">
        <v>66</v>
      </c>
      <c r="AMW602" s="276" t="s">
        <v>568</v>
      </c>
      <c r="AMY602" s="204"/>
      <c r="AMZ602" s="204">
        <f>VLOOKUP(AMW602,$A$681:$F$2483,6,FALSE)</f>
        <v>1587</v>
      </c>
      <c r="ANA602" s="203" t="s">
        <v>67</v>
      </c>
      <c r="ANB602" s="10">
        <f>AMZ602*1.2</f>
        <v>1904.3999999999999</v>
      </c>
      <c r="ANC602" s="10"/>
      <c r="AND602" s="273"/>
      <c r="ANE602" s="203" t="s">
        <v>66</v>
      </c>
      <c r="ANF602" s="276" t="s">
        <v>496</v>
      </c>
      <c r="ANH602" s="204"/>
      <c r="ANI602" s="204">
        <f>VLOOKUP(ANF602,$A$681:$F$2483,6,FALSE)</f>
        <v>340</v>
      </c>
      <c r="ANJ602" s="203" t="s">
        <v>67</v>
      </c>
      <c r="ANK602" s="10">
        <f>ANI602*1.2</f>
        <v>408</v>
      </c>
      <c r="ANL602" s="10"/>
      <c r="ANM602" s="273"/>
      <c r="ANN602" s="203" t="s">
        <v>66</v>
      </c>
      <c r="ANO602" s="276" t="s">
        <v>568</v>
      </c>
      <c r="ANQ602" s="204"/>
      <c r="ANR602" s="204">
        <f>VLOOKUP(ANO602,$A$681:$F$2483,6,FALSE)</f>
        <v>1587</v>
      </c>
      <c r="ANS602" s="203" t="s">
        <v>67</v>
      </c>
      <c r="ANT602" s="10">
        <f>ANR602*1.2</f>
        <v>1904.3999999999999</v>
      </c>
      <c r="ANU602" s="10"/>
      <c r="ANV602" s="273"/>
      <c r="ANW602" s="203" t="s">
        <v>66</v>
      </c>
      <c r="ANX602" s="276" t="s">
        <v>956</v>
      </c>
      <c r="ANZ602" s="204"/>
      <c r="AOA602" s="204">
        <f>VLOOKUP(ANX602,$A$681:$F$2483,6,FALSE)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956</v>
      </c>
      <c r="AOI602" s="204"/>
      <c r="AOJ602" s="204">
        <f>VLOOKUP(AOG602,$A$681:$F$2483,6,FALSE)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956</v>
      </c>
      <c r="AOR602" s="204"/>
      <c r="AOS602" s="204">
        <f>VLOOKUP(AOP602,$A$681:$F$2483,6,FALSE)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956</v>
      </c>
      <c r="APA602" s="204"/>
      <c r="APB602" s="204">
        <f>VLOOKUP(AOY602,$A$681:$F$2483,6,FALSE)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437</v>
      </c>
      <c r="APJ602" s="204"/>
      <c r="APK602" s="204">
        <f>VLOOKUP(APH602,$A$681:$F$2483,6,FALSE)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568</v>
      </c>
      <c r="APS602" s="204"/>
      <c r="APT602" s="204">
        <f>VLOOKUP(APQ602,$A$681:$F$2483,6,FALSE)</f>
        <v>1587</v>
      </c>
      <c r="APU602" s="203" t="s">
        <v>67</v>
      </c>
      <c r="APV602" s="10">
        <f>APT602*1.2</f>
        <v>1904.3999999999999</v>
      </c>
      <c r="APW602" s="10"/>
      <c r="APX602" s="273"/>
      <c r="APY602" s="203" t="s">
        <v>66</v>
      </c>
      <c r="APZ602" s="276" t="s">
        <v>956</v>
      </c>
      <c r="AQB602" s="204"/>
      <c r="AQC602" s="204">
        <f>VLOOKUP(APZ602,$A$681:$F$2483,6,FALSE)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640</v>
      </c>
      <c r="D603" s="204"/>
      <c r="E603" s="204">
        <f>VLOOKUP(B603,$A$681:$F$2483,6,FALSE)</f>
        <v>238</v>
      </c>
      <c r="F603" s="203" t="s">
        <v>69</v>
      </c>
      <c r="G603" s="10">
        <f>E603*1.1</f>
        <v>261.8</v>
      </c>
      <c r="H603" s="10"/>
      <c r="I603" s="267"/>
      <c r="J603" s="203" t="s">
        <v>68</v>
      </c>
      <c r="K603" s="276" t="s">
        <v>1001</v>
      </c>
      <c r="M603" s="204"/>
      <c r="N603" s="204">
        <f>VLOOKUP(K603,$A$681:$F$2483,6,FALSE)</f>
        <v>914</v>
      </c>
      <c r="O603" s="203" t="s">
        <v>69</v>
      </c>
      <c r="P603" s="10">
        <f>N603*1.1</f>
        <v>1005.4000000000001</v>
      </c>
      <c r="Q603" s="10"/>
      <c r="R603" s="267"/>
      <c r="S603" s="203" t="s">
        <v>68</v>
      </c>
      <c r="T603" s="276" t="s">
        <v>1001</v>
      </c>
      <c r="V603" s="204"/>
      <c r="W603" s="204">
        <f>VLOOKUP(T603,$A$681:$F$2483,6,FALSE)</f>
        <v>914</v>
      </c>
      <c r="X603" s="203" t="s">
        <v>69</v>
      </c>
      <c r="Y603" s="10">
        <f>W603*1.1</f>
        <v>1005.4000000000001</v>
      </c>
      <c r="Z603" s="10"/>
      <c r="AA603" s="267"/>
      <c r="AB603" s="203" t="s">
        <v>68</v>
      </c>
      <c r="AC603" s="276" t="s">
        <v>956</v>
      </c>
      <c r="AE603" s="204"/>
      <c r="AF603" s="204">
        <f>VLOOKUP(AC603,$A$681:$F$2483,6,FALSE)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640</v>
      </c>
      <c r="AN603" s="204"/>
      <c r="AO603" s="204">
        <f>VLOOKUP(AL603,$A$681:$F$2483,6,FALSE)</f>
        <v>238</v>
      </c>
      <c r="AP603" s="203" t="s">
        <v>69</v>
      </c>
      <c r="AQ603" s="10">
        <f>AO603*1.1</f>
        <v>261.8</v>
      </c>
      <c r="AR603" s="10"/>
      <c r="AS603" s="267"/>
      <c r="AT603" s="203" t="s">
        <v>68</v>
      </c>
      <c r="AU603" s="276" t="s">
        <v>1001</v>
      </c>
      <c r="AW603" s="204"/>
      <c r="AX603" s="204">
        <f>VLOOKUP(AU603,$A$681:$F$2483,6,FALSE)</f>
        <v>914</v>
      </c>
      <c r="AY603" s="203" t="s">
        <v>69</v>
      </c>
      <c r="AZ603" s="10">
        <f>AX603*1.1</f>
        <v>1005.4000000000001</v>
      </c>
      <c r="BA603" s="10"/>
      <c r="BB603" s="267"/>
      <c r="BC603" s="203" t="s">
        <v>68</v>
      </c>
      <c r="BD603" s="276" t="s">
        <v>640</v>
      </c>
      <c r="BF603" s="204"/>
      <c r="BG603" s="204">
        <f>VLOOKUP(BD603,$A$681:$F$2483,6,FALSE)</f>
        <v>238</v>
      </c>
      <c r="BH603" s="203" t="s">
        <v>69</v>
      </c>
      <c r="BI603" s="10">
        <f>BG603*1.1</f>
        <v>261.8</v>
      </c>
      <c r="BJ603" s="10"/>
      <c r="BK603" s="267"/>
      <c r="BL603" s="203" t="s">
        <v>68</v>
      </c>
      <c r="BM603" s="276" t="s">
        <v>1001</v>
      </c>
      <c r="BO603" s="204"/>
      <c r="BP603" s="204">
        <f>VLOOKUP(BM603,$A$681:$F$2483,6,FALSE)</f>
        <v>914</v>
      </c>
      <c r="BQ603" s="203" t="s">
        <v>69</v>
      </c>
      <c r="BR603" s="10">
        <f>BP603*1.1</f>
        <v>1005.4000000000001</v>
      </c>
      <c r="BS603" s="10"/>
      <c r="BT603" s="267"/>
      <c r="BU603" s="203" t="s">
        <v>68</v>
      </c>
      <c r="BV603" s="276" t="s">
        <v>437</v>
      </c>
      <c r="BX603" s="204"/>
      <c r="BY603" s="204">
        <f>VLOOKUP(BV603,$A$681:$F$2483,6,FALSE)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490</v>
      </c>
      <c r="CG603" s="204"/>
      <c r="CH603" s="204">
        <f>VLOOKUP(CE603,$A$681:$F$2483,6,FALSE)</f>
        <v>889</v>
      </c>
      <c r="CI603" s="203" t="s">
        <v>69</v>
      </c>
      <c r="CJ603" s="10">
        <f>CH603*1.1</f>
        <v>977.90000000000009</v>
      </c>
      <c r="CK603" s="10"/>
      <c r="CL603" s="267"/>
      <c r="CM603" s="203" t="s">
        <v>68</v>
      </c>
      <c r="CN603" s="276" t="s">
        <v>1001</v>
      </c>
      <c r="CP603" s="204"/>
      <c r="CQ603" s="204">
        <f>VLOOKUP(CN603,$A$681:$F$2483,6,FALSE)</f>
        <v>914</v>
      </c>
      <c r="CR603" s="203" t="s">
        <v>69</v>
      </c>
      <c r="CS603" s="10">
        <f>CQ603*1.1</f>
        <v>1005.4000000000001</v>
      </c>
      <c r="CT603" s="10"/>
      <c r="CU603" s="267"/>
      <c r="CV603" s="203" t="s">
        <v>68</v>
      </c>
      <c r="CW603" s="276" t="s">
        <v>640</v>
      </c>
      <c r="CY603" s="204"/>
      <c r="CZ603" s="204">
        <f>VLOOKUP(CW603,$A$681:$F$2483,6,FALSE)</f>
        <v>238</v>
      </c>
      <c r="DA603" s="203" t="s">
        <v>69</v>
      </c>
      <c r="DB603" s="10">
        <f>CZ603*1.1</f>
        <v>261.8</v>
      </c>
      <c r="DC603" s="10"/>
      <c r="DD603" s="267"/>
      <c r="DE603" s="203" t="s">
        <v>68</v>
      </c>
      <c r="DF603" s="276" t="s">
        <v>1001</v>
      </c>
      <c r="DH603" s="204"/>
      <c r="DI603" s="204">
        <f>VLOOKUP(DF603,$A$681:$F$2483,6,FALSE)</f>
        <v>914</v>
      </c>
      <c r="DJ603" s="203" t="s">
        <v>69</v>
      </c>
      <c r="DK603" s="10">
        <f>DI603*1.1</f>
        <v>1005.4000000000001</v>
      </c>
      <c r="DL603" s="10"/>
      <c r="DM603" s="267"/>
      <c r="DN603" s="203" t="s">
        <v>68</v>
      </c>
      <c r="DO603" s="276" t="s">
        <v>956</v>
      </c>
      <c r="DQ603" s="204"/>
      <c r="DR603" s="204">
        <f>VLOOKUP(DO603,$A$681:$F$2483,6,FALSE)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VLOOKUP(DX603,$A$681:$F$2483,6,FALSE)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956</v>
      </c>
      <c r="EI603" s="204"/>
      <c r="EJ603" s="204">
        <f>VLOOKUP(EG603,$A$681:$F$2483,6,FALSE)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640</v>
      </c>
      <c r="ER603" s="204"/>
      <c r="ES603" s="204">
        <f>VLOOKUP(EP603,$A$681:$F$2483,6,FALSE)</f>
        <v>238</v>
      </c>
      <c r="ET603" s="203" t="s">
        <v>69</v>
      </c>
      <c r="EU603" s="10">
        <f>ES603*1.1</f>
        <v>261.8</v>
      </c>
      <c r="EV603" s="10"/>
      <c r="EW603" s="267"/>
      <c r="EX603" s="203" t="s">
        <v>68</v>
      </c>
      <c r="EY603" s="276" t="s">
        <v>437</v>
      </c>
      <c r="FA603" s="204"/>
      <c r="FB603" s="204">
        <f>VLOOKUP(EY603,$A$681:$F$2483,6,FALSE)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4" t="s">
        <v>1001</v>
      </c>
      <c r="FJ603" s="204"/>
      <c r="FK603" s="204">
        <f>VLOOKUP(FH603,$A$681:$F$2483,6,FALSE)</f>
        <v>914</v>
      </c>
      <c r="FL603" s="203" t="s">
        <v>69</v>
      </c>
      <c r="FM603" s="10">
        <f>FK603*1.1</f>
        <v>1005.4000000000001</v>
      </c>
      <c r="FN603" s="10"/>
      <c r="FO603" s="267"/>
      <c r="FP603" s="203" t="s">
        <v>68</v>
      </c>
      <c r="FQ603" s="276" t="s">
        <v>640</v>
      </c>
      <c r="FS603" s="204"/>
      <c r="FT603" s="204">
        <f>VLOOKUP(FQ603,$A$681:$F$2483,6,FALSE)</f>
        <v>238</v>
      </c>
      <c r="FU603" s="203" t="s">
        <v>69</v>
      </c>
      <c r="FV603" s="10">
        <f>FT603*1.1</f>
        <v>261.8</v>
      </c>
      <c r="FW603" s="10"/>
      <c r="FX603" s="267"/>
      <c r="FY603" s="203" t="s">
        <v>68</v>
      </c>
      <c r="FZ603" s="276" t="s">
        <v>640</v>
      </c>
      <c r="GB603" s="204"/>
      <c r="GC603" s="204">
        <f>VLOOKUP(FZ603,$A$681:$F$2483,6,FALSE)</f>
        <v>238</v>
      </c>
      <c r="GD603" s="203" t="s">
        <v>69</v>
      </c>
      <c r="GE603" s="10">
        <f>GC603*1.1</f>
        <v>261.8</v>
      </c>
      <c r="GF603" s="10"/>
      <c r="GG603" s="267"/>
      <c r="GH603" s="203" t="s">
        <v>68</v>
      </c>
      <c r="GI603" s="276" t="s">
        <v>490</v>
      </c>
      <c r="GK603" s="204"/>
      <c r="GL603" s="204">
        <f>VLOOKUP(GI603,$A$681:$F$2483,6,FALSE)</f>
        <v>889</v>
      </c>
      <c r="GM603" s="203" t="s">
        <v>69</v>
      </c>
      <c r="GN603" s="10">
        <f>GL603*1.1</f>
        <v>977.90000000000009</v>
      </c>
      <c r="GO603" s="10"/>
      <c r="GP603" s="267"/>
      <c r="GQ603" s="203" t="s">
        <v>68</v>
      </c>
      <c r="GR603" s="276" t="s">
        <v>956</v>
      </c>
      <c r="GT603" s="204"/>
      <c r="GU603" s="204">
        <f>VLOOKUP(GR603,$A$681:$F$2483,6,FALSE)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1001</v>
      </c>
      <c r="HC603" s="204"/>
      <c r="HD603" s="204">
        <f>VLOOKUP(HA603,$A$681:$F$2483,6,FALSE)</f>
        <v>914</v>
      </c>
      <c r="HE603" s="203" t="s">
        <v>69</v>
      </c>
      <c r="HF603" s="10">
        <f>HD603*1.1</f>
        <v>1005.4000000000001</v>
      </c>
      <c r="HG603" s="10"/>
      <c r="HH603" s="267"/>
      <c r="HI603" s="203" t="s">
        <v>68</v>
      </c>
      <c r="HJ603" s="276" t="s">
        <v>1001</v>
      </c>
      <c r="HL603" s="204"/>
      <c r="HM603" s="204">
        <f>VLOOKUP(HJ603,$A$681:$F$2483,6,FALSE)</f>
        <v>914</v>
      </c>
      <c r="HN603" s="203" t="s">
        <v>69</v>
      </c>
      <c r="HO603" s="10">
        <f>HM603*1.1</f>
        <v>1005.4000000000001</v>
      </c>
      <c r="HP603" s="10"/>
      <c r="HQ603" s="267"/>
      <c r="HR603" s="203" t="s">
        <v>68</v>
      </c>
      <c r="HS603" s="276" t="s">
        <v>640</v>
      </c>
      <c r="HU603" s="204"/>
      <c r="HV603" s="204">
        <f>VLOOKUP(HS603,$A$681:$F$2483,6,FALSE)</f>
        <v>238</v>
      </c>
      <c r="HW603" s="203" t="s">
        <v>69</v>
      </c>
      <c r="HX603" s="10">
        <f>HV603*1.1</f>
        <v>261.8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VLOOKUP(IB603,$A$681:$F$2483,6,FALSE)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1001</v>
      </c>
      <c r="IM603" s="204"/>
      <c r="IN603" s="204">
        <f>VLOOKUP(IK603,$A$681:$F$2483,6,FALSE)</f>
        <v>914</v>
      </c>
      <c r="IO603" s="203" t="s">
        <v>69</v>
      </c>
      <c r="IP603" s="10">
        <f>IN603*1.1</f>
        <v>1005.4000000000001</v>
      </c>
      <c r="IQ603" s="10"/>
      <c r="IR603" s="267"/>
      <c r="IS603" s="203" t="s">
        <v>68</v>
      </c>
      <c r="IT603" s="276" t="s">
        <v>956</v>
      </c>
      <c r="IV603" s="204"/>
      <c r="IW603" s="204">
        <f>VLOOKUP(IT603,$A$681:$F$2483,6,FALSE)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490</v>
      </c>
      <c r="JE603" s="204"/>
      <c r="JF603" s="204">
        <f>VLOOKUP(JC603,$A$681:$F$2483,6,FALSE)</f>
        <v>889</v>
      </c>
      <c r="JG603" s="203" t="s">
        <v>69</v>
      </c>
      <c r="JH603" s="10">
        <f>JF603*1.1</f>
        <v>977.90000000000009</v>
      </c>
      <c r="JI603" s="10"/>
      <c r="JJ603" s="267"/>
      <c r="JK603" s="203" t="s">
        <v>68</v>
      </c>
      <c r="JL603" s="276" t="s">
        <v>829</v>
      </c>
      <c r="JN603" s="204"/>
      <c r="JO603" s="204">
        <f>VLOOKUP(JL603,$A$681:$F$2483,6,FALSE)</f>
        <v>1056</v>
      </c>
      <c r="JP603" s="203" t="s">
        <v>69</v>
      </c>
      <c r="JQ603" s="10">
        <f>JO603*1.1</f>
        <v>1161.6000000000001</v>
      </c>
      <c r="JR603" s="10"/>
      <c r="JS603" s="267"/>
      <c r="JT603" s="203" t="s">
        <v>68</v>
      </c>
      <c r="JU603" s="276" t="s">
        <v>956</v>
      </c>
      <c r="JW603" s="204"/>
      <c r="JX603" s="204">
        <f>VLOOKUP(JU603,$A$681:$F$2483,6,FALSE)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490</v>
      </c>
      <c r="KF603" s="204"/>
      <c r="KG603" s="204">
        <f>VLOOKUP(KD603,$A$681:$F$2483,6,FALSE)</f>
        <v>889</v>
      </c>
      <c r="KH603" s="203" t="s">
        <v>69</v>
      </c>
      <c r="KI603" s="10">
        <f>KG603*1.1</f>
        <v>977.90000000000009</v>
      </c>
      <c r="KJ603" s="10"/>
      <c r="KK603" s="267"/>
      <c r="KL603" s="203" t="s">
        <v>68</v>
      </c>
      <c r="KM603" s="276" t="s">
        <v>496</v>
      </c>
      <c r="KO603" s="204"/>
      <c r="KP603" s="204">
        <f>VLOOKUP(KM603,$A$681:$F$2483,6,FALSE)</f>
        <v>340</v>
      </c>
      <c r="KQ603" s="203" t="s">
        <v>69</v>
      </c>
      <c r="KR603" s="10">
        <f>KP603*1.1</f>
        <v>374.00000000000006</v>
      </c>
      <c r="KS603" s="10"/>
      <c r="KT603" s="267"/>
      <c r="KU603" s="203" t="s">
        <v>68</v>
      </c>
      <c r="KV603" s="276" t="s">
        <v>956</v>
      </c>
      <c r="KX603" s="204"/>
      <c r="KY603" s="204">
        <f>VLOOKUP(KV603,$A$681:$F$2483,6,FALSE)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956</v>
      </c>
      <c r="LG603" s="204"/>
      <c r="LH603" s="204">
        <f>VLOOKUP(LE603,$A$681:$F$2483,6,FALSE)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1001</v>
      </c>
      <c r="LP603" s="204"/>
      <c r="LQ603" s="204">
        <f>VLOOKUP(LN603,$A$681:$F$2483,6,FALSE)</f>
        <v>914</v>
      </c>
      <c r="LR603" s="203" t="s">
        <v>69</v>
      </c>
      <c r="LS603" s="10">
        <f>LQ603*1.1</f>
        <v>1005.4000000000001</v>
      </c>
      <c r="LT603" s="10"/>
      <c r="LU603" s="267"/>
      <c r="LV603" s="203" t="s">
        <v>68</v>
      </c>
      <c r="LW603" s="276" t="s">
        <v>496</v>
      </c>
      <c r="LY603" s="204"/>
      <c r="LZ603" s="204">
        <f>VLOOKUP(LW603,$A$681:$F$2483,6,FALSE)</f>
        <v>340</v>
      </c>
      <c r="MA603" s="203" t="s">
        <v>69</v>
      </c>
      <c r="MB603" s="10">
        <f>LZ603*1.1</f>
        <v>374.00000000000006</v>
      </c>
      <c r="MC603" s="10"/>
      <c r="MD603" s="267"/>
      <c r="ME603" s="203" t="s">
        <v>68</v>
      </c>
      <c r="MF603" s="276" t="s">
        <v>956</v>
      </c>
      <c r="MH603" s="204"/>
      <c r="MI603" s="204">
        <f>VLOOKUP(MF603,$A$681:$F$2483,6,FALSE)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490</v>
      </c>
      <c r="MQ603" s="204"/>
      <c r="MR603" s="204">
        <f>VLOOKUP(MO603,$A$681:$F$2483,6,FALSE)</f>
        <v>889</v>
      </c>
      <c r="MS603" s="203" t="s">
        <v>69</v>
      </c>
      <c r="MT603" s="10">
        <f>MR603*1.1</f>
        <v>977.90000000000009</v>
      </c>
      <c r="MU603" s="10"/>
      <c r="MV603" s="267"/>
      <c r="MW603" s="203" t="s">
        <v>68</v>
      </c>
      <c r="MX603" s="276" t="s">
        <v>437</v>
      </c>
      <c r="MZ603" s="204"/>
      <c r="NA603" s="204">
        <f>VLOOKUP(MX603,$A$681:$F$2483,6,FALSE)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956</v>
      </c>
      <c r="NI603" s="204"/>
      <c r="NJ603" s="204">
        <f>VLOOKUP(NG603,$A$681:$F$2483,6,FALSE)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496</v>
      </c>
      <c r="NR603" s="204"/>
      <c r="NS603" s="204">
        <f>VLOOKUP(NP603,$A$681:$F$2483,6,FALSE)</f>
        <v>340</v>
      </c>
      <c r="NT603" s="203" t="s">
        <v>69</v>
      </c>
      <c r="NU603" s="10">
        <f>NS603*1.1</f>
        <v>374.00000000000006</v>
      </c>
      <c r="NV603" s="10"/>
      <c r="NW603" s="267"/>
      <c r="NX603" s="203" t="s">
        <v>68</v>
      </c>
      <c r="NY603" s="276" t="s">
        <v>496</v>
      </c>
      <c r="OA603" s="204"/>
      <c r="OB603" s="204">
        <f>VLOOKUP(NY603,$A$681:$F$2483,6,FALSE)</f>
        <v>340</v>
      </c>
      <c r="OC603" s="203" t="s">
        <v>69</v>
      </c>
      <c r="OD603" s="10">
        <f>OB603*1.1</f>
        <v>374.00000000000006</v>
      </c>
      <c r="OE603" s="10"/>
      <c r="OF603" s="267"/>
      <c r="OG603" s="203" t="s">
        <v>68</v>
      </c>
      <c r="OH603" s="276" t="s">
        <v>1001</v>
      </c>
      <c r="OJ603" s="204"/>
      <c r="OK603" s="204">
        <f>VLOOKUP(OH603,$A$681:$F$2483,6,FALSE)</f>
        <v>914</v>
      </c>
      <c r="OL603" s="203" t="s">
        <v>69</v>
      </c>
      <c r="OM603" s="10">
        <f>OK603*1.1</f>
        <v>1005.4000000000001</v>
      </c>
      <c r="ON603" s="10"/>
      <c r="OO603" s="267"/>
      <c r="OP603" s="203" t="s">
        <v>68</v>
      </c>
      <c r="OQ603" s="417" t="s">
        <v>437</v>
      </c>
      <c r="OS603" s="204"/>
      <c r="OT603" s="204">
        <f>VLOOKUP(OQ603,$A$681:$F$2483,6,FALSE)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1" t="s">
        <v>490</v>
      </c>
      <c r="PB603" s="204"/>
      <c r="PC603" s="204">
        <f>VLOOKUP(OZ603,$A$681:$F$2483,6,FALSE)</f>
        <v>889</v>
      </c>
      <c r="PD603" s="203" t="s">
        <v>69</v>
      </c>
      <c r="PE603" s="10">
        <f>PC603*1.1</f>
        <v>977.90000000000009</v>
      </c>
      <c r="PF603" s="10"/>
      <c r="PG603" s="267"/>
      <c r="PH603" s="203" t="s">
        <v>68</v>
      </c>
      <c r="PI603" s="276" t="s">
        <v>956</v>
      </c>
      <c r="PK603" s="204"/>
      <c r="PL603" s="204">
        <f>VLOOKUP(PI603,$A$681:$F$2483,6,FALSE)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VLOOKUP(PR603,$A$681:$F$2483,6,FALSE)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437</v>
      </c>
      <c r="QC603" s="204"/>
      <c r="QD603" s="204">
        <f>VLOOKUP(QA603,$A$681:$F$2483,6,FALSE)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437</v>
      </c>
      <c r="QL603" s="204"/>
      <c r="QM603" s="204">
        <f>VLOOKUP(QJ603,$A$681:$F$2483,6,FALSE)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437</v>
      </c>
      <c r="QU603" s="204"/>
      <c r="QV603" s="204">
        <f>VLOOKUP(QS603,$A$681:$F$2483,6,FALSE)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467</v>
      </c>
      <c r="RD603" s="204"/>
      <c r="RE603" s="204">
        <f>VLOOKUP(RB603,$A$681:$F$2483,6,FALSE)</f>
        <v>623</v>
      </c>
      <c r="RF603" s="203" t="s">
        <v>69</v>
      </c>
      <c r="RG603" s="10">
        <f>RE603*1.1</f>
        <v>685.30000000000007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VLOOKUP(RK603,$A$681:$F$2483,6,FALSE)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490</v>
      </c>
      <c r="RV603" s="204"/>
      <c r="RW603" s="204">
        <f>VLOOKUP(RT603,$A$681:$F$2483,6,FALSE)</f>
        <v>889</v>
      </c>
      <c r="RX603" s="203" t="s">
        <v>69</v>
      </c>
      <c r="RY603" s="10">
        <f>RW603*1.1</f>
        <v>977.90000000000009</v>
      </c>
      <c r="RZ603" s="10"/>
      <c r="SA603" s="273"/>
      <c r="SB603" s="203" t="s">
        <v>68</v>
      </c>
      <c r="SC603" s="276" t="s">
        <v>956</v>
      </c>
      <c r="SE603" s="204"/>
      <c r="SF603" s="204">
        <f>VLOOKUP(SC603,$A$681:$F$2483,6,FALSE)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490</v>
      </c>
      <c r="SN603" s="204"/>
      <c r="SO603" s="204">
        <f>VLOOKUP(SL603,$A$681:$F$2483,6,FALSE)</f>
        <v>889</v>
      </c>
      <c r="SP603" s="203" t="s">
        <v>69</v>
      </c>
      <c r="SQ603" s="10">
        <f>SO603*1.1</f>
        <v>977.90000000000009</v>
      </c>
      <c r="SR603" s="10"/>
      <c r="SS603" s="273"/>
      <c r="ST603" s="203" t="s">
        <v>68</v>
      </c>
      <c r="SU603" s="276" t="s">
        <v>829</v>
      </c>
      <c r="SW603" s="204"/>
      <c r="SX603" s="204">
        <f>VLOOKUP(SU603,$A$681:$F$2483,6,FALSE)</f>
        <v>1056</v>
      </c>
      <c r="SY603" s="203" t="s">
        <v>69</v>
      </c>
      <c r="SZ603" s="10">
        <f>SX603*1.1</f>
        <v>1161.6000000000001</v>
      </c>
      <c r="TA603" s="10"/>
      <c r="TB603" s="273"/>
      <c r="TC603" s="203" t="s">
        <v>68</v>
      </c>
      <c r="TD603" s="421" t="s">
        <v>1001</v>
      </c>
      <c r="TF603" s="204"/>
      <c r="TG603" s="204">
        <f>VLOOKUP(TD603,$A$681:$F$2483,6,FALSE)</f>
        <v>914</v>
      </c>
      <c r="TH603" s="203" t="s">
        <v>69</v>
      </c>
      <c r="TI603" s="10">
        <f>TG603*1.1</f>
        <v>1005.4000000000001</v>
      </c>
      <c r="TK603" s="273"/>
      <c r="TL603" s="203" t="s">
        <v>68</v>
      </c>
      <c r="TM603" s="276" t="s">
        <v>496</v>
      </c>
      <c r="TO603" s="204"/>
      <c r="TP603" s="204">
        <f>VLOOKUP(TM603,$A$681:$F$2483,6,FALSE)</f>
        <v>340</v>
      </c>
      <c r="TQ603" s="203" t="s">
        <v>69</v>
      </c>
      <c r="TR603" s="10">
        <f>TP603*1.1</f>
        <v>374.00000000000006</v>
      </c>
      <c r="TS603" s="10"/>
      <c r="TT603" s="273"/>
      <c r="TU603" s="203" t="s">
        <v>68</v>
      </c>
      <c r="TV603" s="276" t="s">
        <v>467</v>
      </c>
      <c r="TX603" s="204"/>
      <c r="TY603" s="204">
        <f>VLOOKUP(TV603,$A$681:$F$2483,6,FALSE)</f>
        <v>623</v>
      </c>
      <c r="TZ603" s="203" t="s">
        <v>69</v>
      </c>
      <c r="UA603" s="10">
        <f>TY603*1.1</f>
        <v>685.30000000000007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VLOOKUP(UE603,$A$681:$F$2483,6,FALSE)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496</v>
      </c>
      <c r="UP603" s="204"/>
      <c r="UQ603" s="204">
        <f>VLOOKUP(UN603,$A$681:$F$2483,6,FALSE)</f>
        <v>340</v>
      </c>
      <c r="UR603" s="203" t="s">
        <v>69</v>
      </c>
      <c r="US603" s="10">
        <f>UQ603*1.1</f>
        <v>374.00000000000006</v>
      </c>
      <c r="UT603" s="10"/>
      <c r="UU603" s="273"/>
      <c r="UV603" s="203" t="s">
        <v>68</v>
      </c>
      <c r="UW603" s="276" t="s">
        <v>829</v>
      </c>
      <c r="UY603" s="204"/>
      <c r="UZ603" s="204">
        <f>VLOOKUP(UW603,$A$681:$F$2483,6,FALSE)</f>
        <v>1056</v>
      </c>
      <c r="VA603" s="203" t="s">
        <v>69</v>
      </c>
      <c r="VB603" s="10">
        <f>UZ603*1.1</f>
        <v>1161.6000000000001</v>
      </c>
      <c r="VC603" s="10"/>
      <c r="VD603" s="273"/>
      <c r="VE603" s="203" t="s">
        <v>68</v>
      </c>
      <c r="VF603" s="276" t="s">
        <v>1001</v>
      </c>
      <c r="VH603" s="204"/>
      <c r="VI603" s="204">
        <f>VLOOKUP(VF603,$A$681:$F$2483,6,FALSE)</f>
        <v>914</v>
      </c>
      <c r="VJ603" s="203" t="s">
        <v>69</v>
      </c>
      <c r="VK603" s="10">
        <f>VI603*1.1</f>
        <v>1005.4000000000001</v>
      </c>
      <c r="VL603" s="10"/>
      <c r="VM603" s="273"/>
      <c r="VN603" s="203" t="s">
        <v>68</v>
      </c>
      <c r="VO603" s="276" t="s">
        <v>568</v>
      </c>
      <c r="VQ603" s="204"/>
      <c r="VR603" s="204">
        <f>VLOOKUP(VO603,$A$681:$F$2483,6,FALSE)</f>
        <v>1587</v>
      </c>
      <c r="VS603" s="203" t="s">
        <v>69</v>
      </c>
      <c r="VT603" s="10">
        <f>VR603*1.1</f>
        <v>1745.7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VLOOKUP(VX603,$A$681:$F$2483,6,FALSE)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568</v>
      </c>
      <c r="WI603" s="204"/>
      <c r="WJ603" s="204">
        <f>VLOOKUP(WG603,$A$681:$F$2483,6,FALSE)</f>
        <v>1587</v>
      </c>
      <c r="WK603" s="203" t="s">
        <v>69</v>
      </c>
      <c r="WL603" s="10">
        <f>WJ603*1.1</f>
        <v>1745.7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VLOOKUP(WP603,$A$681:$F$2483,6,FALSE)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VLOOKUP(WY603,$A$681:$F$2483,6,FALSE)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640</v>
      </c>
      <c r="XJ603" s="204"/>
      <c r="XK603" s="204">
        <f>VLOOKUP(XH603,$A$681:$F$2483,6,FALSE)</f>
        <v>238</v>
      </c>
      <c r="XL603" s="203" t="s">
        <v>69</v>
      </c>
      <c r="XM603" s="10">
        <f>XK603*1.1</f>
        <v>261.8</v>
      </c>
      <c r="XO603" s="273"/>
      <c r="XP603" s="203" t="s">
        <v>68</v>
      </c>
      <c r="XQ603" s="276" t="s">
        <v>1001</v>
      </c>
      <c r="XS603" s="204"/>
      <c r="XT603" s="204">
        <f>VLOOKUP(XQ603,$A$681:$F$2483,6,FALSE)</f>
        <v>914</v>
      </c>
      <c r="XU603" s="203" t="s">
        <v>69</v>
      </c>
      <c r="XV603" s="10">
        <f>XT603*1.1</f>
        <v>1005.4000000000001</v>
      </c>
      <c r="XW603" s="10"/>
      <c r="XX603" s="273"/>
      <c r="XY603" s="203" t="s">
        <v>68</v>
      </c>
      <c r="XZ603" s="276" t="s">
        <v>1001</v>
      </c>
      <c r="YB603" s="204"/>
      <c r="YC603" s="204">
        <f>VLOOKUP(XZ603,$A$681:$F$2483,6,FALSE)</f>
        <v>914</v>
      </c>
      <c r="YD603" s="203" t="s">
        <v>69</v>
      </c>
      <c r="YE603" s="10">
        <f>YC603*1.1</f>
        <v>1005.4000000000001</v>
      </c>
      <c r="YG603" s="273"/>
      <c r="YH603" s="203" t="s">
        <v>68</v>
      </c>
      <c r="YI603" s="278" t="s">
        <v>183</v>
      </c>
      <c r="YK603" s="204"/>
      <c r="YL603" s="204" t="e">
        <f>VLOOKUP(YI603,$A$681:$F$2483,6,FALSE)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VLOOKUP(YR603,$A$681:$F$2483,6,FALSE)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490</v>
      </c>
      <c r="ZC603" s="204"/>
      <c r="ZD603" s="204">
        <f>VLOOKUP(ZA603,$A$681:$F$2483,6,FALSE)</f>
        <v>889</v>
      </c>
      <c r="ZE603" s="203" t="s">
        <v>69</v>
      </c>
      <c r="ZF603" s="10">
        <f>ZD603*1.1</f>
        <v>977.90000000000009</v>
      </c>
      <c r="ZH603" s="273"/>
      <c r="ZI603" s="203" t="s">
        <v>68</v>
      </c>
      <c r="ZJ603" s="276" t="s">
        <v>490</v>
      </c>
      <c r="ZL603" s="204"/>
      <c r="ZM603" s="204">
        <f>VLOOKUP(ZJ603,$A$681:$F$2483,6,FALSE)</f>
        <v>889</v>
      </c>
      <c r="ZN603" s="203" t="s">
        <v>69</v>
      </c>
      <c r="ZO603" s="10">
        <f>ZM603*1.1</f>
        <v>977.90000000000009</v>
      </c>
      <c r="ZQ603" s="273"/>
      <c r="ZR603" s="203" t="s">
        <v>68</v>
      </c>
      <c r="ZS603" s="276" t="s">
        <v>956</v>
      </c>
      <c r="ZU603" s="204"/>
      <c r="ZV603" s="204">
        <f>VLOOKUP(ZS603,$A$681:$F$2483,6,FALSE)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956</v>
      </c>
      <c r="AAD603" s="204"/>
      <c r="AAE603" s="204">
        <f>VLOOKUP(AAB603,$A$681:$F$2483,6,FALSE)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496</v>
      </c>
      <c r="AAM603" s="204"/>
      <c r="AAN603" s="204">
        <f>VLOOKUP(AAK603,$A$681:$F$2483,6,FALSE)</f>
        <v>340</v>
      </c>
      <c r="AAO603" s="203" t="s">
        <v>69</v>
      </c>
      <c r="AAP603" s="10">
        <f>AAN603*1.1</f>
        <v>374.00000000000006</v>
      </c>
      <c r="AAQ603" s="10"/>
      <c r="AAR603" s="273"/>
      <c r="AAS603" s="203" t="s">
        <v>68</v>
      </c>
      <c r="AAT603" s="276" t="s">
        <v>437</v>
      </c>
      <c r="AAV603" s="204"/>
      <c r="AAW603" s="204">
        <f>VLOOKUP(AAT603,$A$681:$F$2483,6,FALSE)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VLOOKUP(ABC603,$A$681:$F$2483,6,FALSE)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640</v>
      </c>
      <c r="ABN603" s="204"/>
      <c r="ABO603" s="204">
        <f>VLOOKUP(ABL603,$A$681:$F$2483,6,FALSE)</f>
        <v>238</v>
      </c>
      <c r="ABP603" s="203" t="s">
        <v>69</v>
      </c>
      <c r="ABQ603" s="10">
        <f>ABO603*1.1</f>
        <v>261.8</v>
      </c>
      <c r="ABR603" s="10"/>
      <c r="ABS603" s="273"/>
      <c r="ABT603" s="203" t="s">
        <v>68</v>
      </c>
      <c r="ABU603" s="276" t="s">
        <v>1001</v>
      </c>
      <c r="ABW603" s="204"/>
      <c r="ABX603" s="204">
        <f>VLOOKUP(ABU603,$A$681:$F$2483,6,FALSE)</f>
        <v>914</v>
      </c>
      <c r="ABY603" s="203" t="s">
        <v>69</v>
      </c>
      <c r="ABZ603" s="10">
        <f>ABX603*1.1</f>
        <v>1005.4000000000001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VLOOKUP(ACD603,$A$681:$F$2483,6,FALSE)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VLOOKUP(ACM603,$A$681:$F$2483,6,FALSE)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VLOOKUP(ACV603,$A$681:$F$2483,6,FALSE)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VLOOKUP(ADE603,$A$681:$F$2483,6,FALSE)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VLOOKUP(ADN603,$A$681:$F$2483,6,FALSE)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VLOOKUP(ADW603,$A$681:$F$2483,6,FALSE)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VLOOKUP(AEF603,$A$681:$F$2483,6,FALSE)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VLOOKUP(AEO603,$A$681:$F$2483,6,FALSE)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VLOOKUP(AEX603,$A$681:$F$2483,6,FALSE)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VLOOKUP(AFG603,$A$681:$F$2483,6,FALSE)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VLOOKUP(AFP603,$A$681:$F$2483,6,FALSE)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VLOOKUP(AFY603,$A$681:$F$2483,6,FALSE)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VLOOKUP(AGH603,$A$681:$F$2483,6,FALSE)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VLOOKUP(AGQ603,$A$681:$F$2483,6,FALSE)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496</v>
      </c>
      <c r="AHB603" s="204"/>
      <c r="AHC603" s="204">
        <f>VLOOKUP(AGZ603,$A$681:$F$2483,6,FALSE)</f>
        <v>340</v>
      </c>
      <c r="AHD603" s="203" t="s">
        <v>69</v>
      </c>
      <c r="AHE603" s="10">
        <f>AHC603*1.1</f>
        <v>374.00000000000006</v>
      </c>
      <c r="AHF603" s="10"/>
      <c r="AHG603" s="273"/>
      <c r="AHH603" s="203" t="s">
        <v>68</v>
      </c>
      <c r="AHI603" s="276" t="s">
        <v>437</v>
      </c>
      <c r="AHK603" s="204"/>
      <c r="AHL603" s="204">
        <f>VLOOKUP(AHI603,$A$681:$F$2483,6,FALSE)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496</v>
      </c>
      <c r="AHT603" s="204"/>
      <c r="AHU603" s="204">
        <f>VLOOKUP(AHR603,$A$681:$F$2483,6,FALSE)</f>
        <v>340</v>
      </c>
      <c r="AHV603" s="203" t="s">
        <v>69</v>
      </c>
      <c r="AHW603" s="10">
        <f>AHU603*1.1</f>
        <v>374.00000000000006</v>
      </c>
      <c r="AHX603" s="10"/>
      <c r="AHY603" s="273"/>
      <c r="AHZ603" s="203" t="s">
        <v>68</v>
      </c>
      <c r="AIA603" s="276" t="s">
        <v>437</v>
      </c>
      <c r="AIC603" s="204"/>
      <c r="AID603" s="204">
        <f>VLOOKUP(AIA603,$A$681:$F$2483,6,FALSE)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956</v>
      </c>
      <c r="AIL603" s="204"/>
      <c r="AIM603" s="204">
        <f>VLOOKUP(AIJ603,$A$681:$F$2483,6,FALSE)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496</v>
      </c>
      <c r="AIU603" s="204"/>
      <c r="AIV603" s="204">
        <f>VLOOKUP(AIS603,$A$681:$F$2483,6,FALSE)</f>
        <v>340</v>
      </c>
      <c r="AIW603" s="203" t="s">
        <v>69</v>
      </c>
      <c r="AIX603" s="10">
        <f>AIV603*1.1</f>
        <v>374.00000000000006</v>
      </c>
      <c r="AIY603" s="10"/>
      <c r="AIZ603" s="273"/>
      <c r="AJA603" s="203" t="s">
        <v>68</v>
      </c>
      <c r="AJB603" s="276" t="s">
        <v>437</v>
      </c>
      <c r="AJD603" s="204"/>
      <c r="AJE603" s="204">
        <f>VLOOKUP(AJB603,$A$681:$F$2483,6,FALSE)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956</v>
      </c>
      <c r="AJM603" s="204"/>
      <c r="AJN603" s="204">
        <f>VLOOKUP(AJK603,$A$681:$F$2483,6,FALSE)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640</v>
      </c>
      <c r="AJV603" s="204"/>
      <c r="AJW603" s="204">
        <f>VLOOKUP(AJT603,$A$681:$F$2483,6,FALSE)</f>
        <v>238</v>
      </c>
      <c r="AJX603" s="203" t="s">
        <v>69</v>
      </c>
      <c r="AJY603" s="10">
        <f>AJW603*1.1</f>
        <v>261.8</v>
      </c>
      <c r="AJZ603" s="10"/>
      <c r="AKA603" s="273"/>
      <c r="AKB603" s="203" t="s">
        <v>68</v>
      </c>
      <c r="AKC603" s="276" t="s">
        <v>956</v>
      </c>
      <c r="AKE603" s="204"/>
      <c r="AKF603" s="204">
        <f>VLOOKUP(AKC603,$A$681:$F$2483,6,FALSE)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956</v>
      </c>
      <c r="AKN603" s="204"/>
      <c r="AKO603" s="204">
        <f>VLOOKUP(AKL603,$A$681:$F$2483,6,FALSE)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490</v>
      </c>
      <c r="AKW603" s="204"/>
      <c r="AKX603" s="204">
        <f>VLOOKUP(AKU603,$A$681:$F$2483,6,FALSE)</f>
        <v>889</v>
      </c>
      <c r="AKY603" s="203" t="s">
        <v>69</v>
      </c>
      <c r="AKZ603" s="10">
        <f>AKX603*1.1</f>
        <v>977.90000000000009</v>
      </c>
      <c r="ALA603" s="10"/>
      <c r="ALB603" s="273"/>
      <c r="ALC603" s="203" t="s">
        <v>68</v>
      </c>
      <c r="ALD603" s="276" t="s">
        <v>1001</v>
      </c>
      <c r="ALF603" s="204"/>
      <c r="ALG603" s="204">
        <f>VLOOKUP(ALD603,$A$681:$F$2483,6,FALSE)</f>
        <v>914</v>
      </c>
      <c r="ALH603" s="203" t="s">
        <v>69</v>
      </c>
      <c r="ALI603" s="10">
        <f>ALG603*1.1</f>
        <v>1005.4000000000001</v>
      </c>
      <c r="ALJ603" s="10"/>
      <c r="ALK603" s="273"/>
      <c r="ALL603" s="203" t="s">
        <v>68</v>
      </c>
      <c r="ALM603" s="276" t="s">
        <v>829</v>
      </c>
      <c r="ALO603" s="204"/>
      <c r="ALP603" s="204">
        <f>VLOOKUP(ALM603,$A$681:$F$2483,6,FALSE)</f>
        <v>1056</v>
      </c>
      <c r="ALQ603" s="203" t="s">
        <v>69</v>
      </c>
      <c r="ALR603" s="10">
        <f>ALP603*1.1</f>
        <v>1161.6000000000001</v>
      </c>
      <c r="ALS603" s="10"/>
      <c r="ALT603" s="273"/>
      <c r="ALU603" s="203" t="s">
        <v>68</v>
      </c>
      <c r="ALV603" s="276" t="s">
        <v>467</v>
      </c>
      <c r="ALX603" s="204"/>
      <c r="ALY603" s="204">
        <f>VLOOKUP(ALV603,$A$681:$F$2483,6,FALSE)</f>
        <v>623</v>
      </c>
      <c r="ALZ603" s="203" t="s">
        <v>69</v>
      </c>
      <c r="AMA603" s="10">
        <f>ALY603*1.1</f>
        <v>685.30000000000007</v>
      </c>
      <c r="AMB603" s="10"/>
      <c r="AMC603" s="273"/>
      <c r="AMD603" s="203" t="s">
        <v>68</v>
      </c>
      <c r="AME603" s="276" t="s">
        <v>956</v>
      </c>
      <c r="AMG603" s="204"/>
      <c r="AMH603" s="204">
        <f>VLOOKUP(AME603,$A$681:$F$2483,6,FALSE)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956</v>
      </c>
      <c r="AMP603" s="204"/>
      <c r="AMQ603" s="204">
        <f>VLOOKUP(AMN603,$A$681:$F$2483,6,FALSE)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490</v>
      </c>
      <c r="AMY603" s="204"/>
      <c r="AMZ603" s="204">
        <f>VLOOKUP(AMW603,$A$681:$F$2483,6,FALSE)</f>
        <v>889</v>
      </c>
      <c r="ANA603" s="203" t="s">
        <v>69</v>
      </c>
      <c r="ANB603" s="10">
        <f>AMZ603*1.1</f>
        <v>977.90000000000009</v>
      </c>
      <c r="ANC603" s="10"/>
      <c r="AND603" s="273"/>
      <c r="ANE603" s="203" t="s">
        <v>68</v>
      </c>
      <c r="ANF603" s="276" t="s">
        <v>437</v>
      </c>
      <c r="ANH603" s="204"/>
      <c r="ANI603" s="204">
        <f>VLOOKUP(ANF603,$A$681:$F$2483,6,FALSE)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829</v>
      </c>
      <c r="ANQ603" s="204"/>
      <c r="ANR603" s="204">
        <f>VLOOKUP(ANO603,$A$681:$F$2483,6,FALSE)</f>
        <v>1056</v>
      </c>
      <c r="ANS603" s="203" t="s">
        <v>69</v>
      </c>
      <c r="ANT603" s="10">
        <f>ANR603*1.1</f>
        <v>1161.6000000000001</v>
      </c>
      <c r="ANU603" s="10"/>
      <c r="ANV603" s="273"/>
      <c r="ANW603" s="203" t="s">
        <v>68</v>
      </c>
      <c r="ANX603" s="276" t="s">
        <v>477</v>
      </c>
      <c r="ANZ603" s="204"/>
      <c r="AOA603" s="204">
        <f>VLOOKUP(ANX603,$A$681:$F$2483,6,FALSE)</f>
        <v>674</v>
      </c>
      <c r="AOB603" s="203" t="s">
        <v>69</v>
      </c>
      <c r="AOC603" s="10">
        <f>AOA603*1.1</f>
        <v>741.40000000000009</v>
      </c>
      <c r="AOD603" s="10"/>
      <c r="AOE603" s="273"/>
      <c r="AOF603" s="203" t="s">
        <v>68</v>
      </c>
      <c r="AOG603" s="276" t="s">
        <v>640</v>
      </c>
      <c r="AOI603" s="204"/>
      <c r="AOJ603" s="204">
        <f>VLOOKUP(AOG603,$A$681:$F$2483,6,FALSE)</f>
        <v>238</v>
      </c>
      <c r="AOK603" s="203" t="s">
        <v>69</v>
      </c>
      <c r="AOL603" s="10">
        <f>AOJ603*1.1</f>
        <v>261.8</v>
      </c>
      <c r="AOM603" s="10"/>
      <c r="AON603" s="273"/>
      <c r="AOO603" s="203" t="s">
        <v>68</v>
      </c>
      <c r="AOP603" s="276" t="s">
        <v>437</v>
      </c>
      <c r="AOR603" s="204"/>
      <c r="AOS603" s="204">
        <f>VLOOKUP(AOP603,$A$681:$F$2483,6,FALSE)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640</v>
      </c>
      <c r="APA603" s="204"/>
      <c r="APB603" s="204">
        <f>VLOOKUP(AOY603,$A$681:$F$2483,6,FALSE)</f>
        <v>238</v>
      </c>
      <c r="APC603" s="203" t="s">
        <v>69</v>
      </c>
      <c r="APD603" s="10">
        <f>APB603*1.1</f>
        <v>261.8</v>
      </c>
      <c r="APE603" s="10"/>
      <c r="APF603" s="273"/>
      <c r="APG603" s="203" t="s">
        <v>68</v>
      </c>
      <c r="APH603" s="276" t="s">
        <v>829</v>
      </c>
      <c r="APJ603" s="204"/>
      <c r="APK603" s="204">
        <f>VLOOKUP(APH603,$A$681:$F$2483,6,FALSE)</f>
        <v>1056</v>
      </c>
      <c r="APL603" s="203" t="s">
        <v>69</v>
      </c>
      <c r="APM603" s="10">
        <f>APK603*1.1</f>
        <v>1161.6000000000001</v>
      </c>
      <c r="APN603" s="10"/>
      <c r="APO603" s="273"/>
      <c r="APP603" s="203" t="s">
        <v>68</v>
      </c>
      <c r="APQ603" s="276" t="s">
        <v>1001</v>
      </c>
      <c r="APS603" s="204"/>
      <c r="APT603" s="204">
        <f>VLOOKUP(APQ603,$A$681:$F$2483,6,FALSE)</f>
        <v>914</v>
      </c>
      <c r="APU603" s="203" t="s">
        <v>69</v>
      </c>
      <c r="APV603" s="10">
        <f>APT603*1.1</f>
        <v>1005.4000000000001</v>
      </c>
      <c r="APW603" s="10"/>
      <c r="APX603" s="273"/>
      <c r="APY603" s="203" t="s">
        <v>68</v>
      </c>
      <c r="APZ603" s="276" t="s">
        <v>437</v>
      </c>
      <c r="AQB603" s="204"/>
      <c r="AQC603" s="204">
        <f>VLOOKUP(APZ603,$A$681:$F$2483,6,FALSE)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6310.9</v>
      </c>
      <c r="I604" s="267"/>
      <c r="J604" s="203"/>
      <c r="K604" s="407"/>
      <c r="M604" s="203"/>
      <c r="N604" s="203"/>
      <c r="O604" s="203"/>
      <c r="P604" s="10"/>
      <c r="Q604" s="10">
        <f>SUM(P599:P603)</f>
        <v>7054.5</v>
      </c>
      <c r="R604" s="267"/>
      <c r="S604" s="203"/>
      <c r="T604" s="264"/>
      <c r="V604" s="203"/>
      <c r="W604" s="203"/>
      <c r="X604" s="203"/>
      <c r="Y604" s="10"/>
      <c r="Z604" s="10">
        <f>SUM(Y599:Y603)</f>
        <v>7016.2999999999993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6983.3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6514.65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7016.2999999999993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6181.4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7096.6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5889.0999999999995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6988.7999999999993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7054.5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6185.2999999999993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7043.5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7036.4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6097.4000000000005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6257.8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5976.7999999999993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7016.2999999999993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6510.75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6310.9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6988.7999999999993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6892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7201.9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7054.5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6276.6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6871.9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6042.6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6973.9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5233.6000000000004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6790.4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6897.5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6293.5999999999995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6953.3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7006.4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7054.5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4941.5999999999995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7206.25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4957.1000000000004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5976.7999999999993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5939.7999999999993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5994.2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3952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7254.35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6072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6897.5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7027.9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6072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6106.2999999999993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5976.7999999999993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6832.6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7265.0499999999993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5963.7999999999993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7069.1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4800.2000000000007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6925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5171.4999999999991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6608.7999999999993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6177.5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5352.9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7054.5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4092.7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4865.2999999999993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5059.2999999999993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7062.2999999999993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6769.1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7069.1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7027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6172.1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5486.9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6231.4000000000005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4447.3999999999996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4491.3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7016.2999999999993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5777.9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4580.7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5632.75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6106.2999999999993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6107.2999999999993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5745.0999999999995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6106.2999999999993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6978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6548.95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6790.4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6860.2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5689.5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5973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5636.8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6603.7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6953.3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6876.9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6833.4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5222.5999999999995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5708.7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6461.75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6310.9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5976.7999999999993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6310.9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5971.6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7019.2999999999993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6024.8</v>
      </c>
      <c r="AQG604" s="273"/>
    </row>
    <row r="605" spans="1:1125" s="14" customFormat="1" ht="15">
      <c r="A605" s="203" t="s">
        <v>70</v>
      </c>
      <c r="B605" s="276" t="s">
        <v>2064</v>
      </c>
      <c r="D605" s="283">
        <f>IF(C605="Kopman",1.2,1)</f>
        <v>1</v>
      </c>
      <c r="E605" s="204">
        <f>VLOOKUP(B605,$A$681:$F$2483,6,FALSE)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424</v>
      </c>
      <c r="M605" s="283">
        <f>IF(L605="Kopman",1.2,1)</f>
        <v>1</v>
      </c>
      <c r="N605" s="204">
        <f>VLOOKUP(K605,$A$681:$F$2483,6,FALSE)</f>
        <v>948</v>
      </c>
      <c r="O605" s="203" t="s">
        <v>61</v>
      </c>
      <c r="P605" s="10">
        <f>N605*1.5*M605</f>
        <v>1422</v>
      </c>
      <c r="Q605" s="10"/>
      <c r="R605" s="267"/>
      <c r="S605" s="203" t="s">
        <v>70</v>
      </c>
      <c r="T605" s="276" t="s">
        <v>436</v>
      </c>
      <c r="V605" s="283">
        <f>IF(U605="Kopman",1.2,1)</f>
        <v>1</v>
      </c>
      <c r="W605" s="204">
        <f>VLOOKUP(T605,$A$681:$F$2483,6,FALSE)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424</v>
      </c>
      <c r="AE605" s="283">
        <f>IF(AD605="Kopman",1.2,1)</f>
        <v>1</v>
      </c>
      <c r="AF605" s="204">
        <f>VLOOKUP(AC605,$A$681:$F$2483,6,FALSE)</f>
        <v>948</v>
      </c>
      <c r="AG605" s="203" t="s">
        <v>61</v>
      </c>
      <c r="AH605" s="10">
        <f>AF605*1.5*AE605</f>
        <v>1422</v>
      </c>
      <c r="AI605" s="10"/>
      <c r="AJ605" s="267"/>
      <c r="AK605" s="203" t="s">
        <v>70</v>
      </c>
      <c r="AL605" s="276" t="s">
        <v>2064</v>
      </c>
      <c r="AN605" s="283">
        <f>IF(AM605="Kopman",1.2,1)</f>
        <v>1</v>
      </c>
      <c r="AO605" s="204">
        <f>VLOOKUP(AL605,$A$681:$F$2483,6,FALSE)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516</v>
      </c>
      <c r="AW605" s="283">
        <f>IF(AV605="Kopman",1.2,1)</f>
        <v>1</v>
      </c>
      <c r="AX605" s="204">
        <f>VLOOKUP(AU605,$A$681:$F$2483,6,FALSE)</f>
        <v>527</v>
      </c>
      <c r="AY605" s="203" t="s">
        <v>61</v>
      </c>
      <c r="AZ605" s="10">
        <f>AX605*1.5*AW605</f>
        <v>790.5</v>
      </c>
      <c r="BA605" s="10"/>
      <c r="BB605" s="267"/>
      <c r="BC605" s="203" t="s">
        <v>70</v>
      </c>
      <c r="BD605" s="276" t="s">
        <v>424</v>
      </c>
      <c r="BF605" s="283">
        <f>IF(BE605="Kopman",1.2,1)</f>
        <v>1</v>
      </c>
      <c r="BG605" s="204">
        <f>VLOOKUP(BD605,$A$681:$F$2483,6,FALSE)</f>
        <v>948</v>
      </c>
      <c r="BH605" s="203" t="s">
        <v>61</v>
      </c>
      <c r="BI605" s="10">
        <f>BG605*1.5*BF605</f>
        <v>1422</v>
      </c>
      <c r="BJ605" s="10"/>
      <c r="BK605" s="267"/>
      <c r="BL605" s="203" t="s">
        <v>70</v>
      </c>
      <c r="BM605" s="276" t="s">
        <v>710</v>
      </c>
      <c r="BO605" s="283">
        <f>IF(BN605="Kopman",1.2,1)</f>
        <v>1</v>
      </c>
      <c r="BP605" s="204">
        <f>VLOOKUP(BM605,$A$681:$F$2483,6,FALSE)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424</v>
      </c>
      <c r="BX605" s="283">
        <f>IF(BW605="Kopman",1.2,1)</f>
        <v>1</v>
      </c>
      <c r="BY605" s="204">
        <f>VLOOKUP(BV605,$A$681:$F$2483,6,FALSE)</f>
        <v>948</v>
      </c>
      <c r="BZ605" s="203" t="s">
        <v>61</v>
      </c>
      <c r="CA605" s="10">
        <f>BY605*1.5*BX605</f>
        <v>1422</v>
      </c>
      <c r="CB605" s="10"/>
      <c r="CC605" s="267"/>
      <c r="CD605" s="203" t="s">
        <v>70</v>
      </c>
      <c r="CE605" s="276" t="s">
        <v>424</v>
      </c>
      <c r="CG605" s="283">
        <f>IF(CF605="Kopman",1.2,1)</f>
        <v>1</v>
      </c>
      <c r="CH605" s="204">
        <f>VLOOKUP(CE605,$A$681:$F$2483,6,FALSE)</f>
        <v>948</v>
      </c>
      <c r="CI605" s="203" t="s">
        <v>61</v>
      </c>
      <c r="CJ605" s="10">
        <f>CH605*1.5*CG605</f>
        <v>1422</v>
      </c>
      <c r="CK605" s="10"/>
      <c r="CL605" s="267"/>
      <c r="CM605" s="203" t="s">
        <v>70</v>
      </c>
      <c r="CN605" s="276" t="s">
        <v>2064</v>
      </c>
      <c r="CP605" s="283">
        <f>IF(CO605="Kopman",1.2,1)</f>
        <v>1</v>
      </c>
      <c r="CQ605" s="204">
        <f>VLOOKUP(CN605,$A$681:$F$2483,6,FALSE)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424</v>
      </c>
      <c r="CY605" s="283">
        <f>IF(CX605="Kopman",1.2,1)</f>
        <v>1</v>
      </c>
      <c r="CZ605" s="204">
        <f>VLOOKUP(CW605,$A$681:$F$2483,6,FALSE)</f>
        <v>948</v>
      </c>
      <c r="DA605" s="203" t="s">
        <v>61</v>
      </c>
      <c r="DB605" s="10">
        <f>CZ605*1.5*CY605</f>
        <v>1422</v>
      </c>
      <c r="DC605" s="10"/>
      <c r="DD605" s="267"/>
      <c r="DE605" s="203" t="s">
        <v>70</v>
      </c>
      <c r="DF605" s="276" t="s">
        <v>2064</v>
      </c>
      <c r="DH605" s="283">
        <f>IF(DG605="Kopman",1.2,1)</f>
        <v>1</v>
      </c>
      <c r="DI605" s="204">
        <f>VLOOKUP(DF605,$A$681:$F$2483,6,FALSE)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424</v>
      </c>
      <c r="DQ605" s="283">
        <f>IF(DP605="Kopman",1.2,1)</f>
        <v>1</v>
      </c>
      <c r="DR605" s="204">
        <f>VLOOKUP(DO605,$A$681:$F$2483,6,FALSE)</f>
        <v>948</v>
      </c>
      <c r="DS605" s="203" t="s">
        <v>61</v>
      </c>
      <c r="DT605" s="10">
        <f>DR605*1.5*DQ605</f>
        <v>1422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VLOOKUP(DX605,$A$681:$F$2483,6,FALSE)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424</v>
      </c>
      <c r="EI605" s="283">
        <f>IF(EH605="Kopman",1.2,1)</f>
        <v>1</v>
      </c>
      <c r="EJ605" s="204">
        <f>VLOOKUP(EG605,$A$681:$F$2483,6,FALSE)</f>
        <v>948</v>
      </c>
      <c r="EK605" s="203" t="s">
        <v>61</v>
      </c>
      <c r="EL605" s="10">
        <f>EJ605*1.5*EI605</f>
        <v>1422</v>
      </c>
      <c r="EM605" s="10"/>
      <c r="EN605" s="267"/>
      <c r="EO605" s="203" t="s">
        <v>70</v>
      </c>
      <c r="EP605" s="276" t="s">
        <v>424</v>
      </c>
      <c r="ER605" s="283">
        <f>IF(EQ605="Kopman",1.2,1)</f>
        <v>1</v>
      </c>
      <c r="ES605" s="204">
        <f>VLOOKUP(EP605,$A$681:$F$2483,6,FALSE)</f>
        <v>948</v>
      </c>
      <c r="ET605" s="203" t="s">
        <v>61</v>
      </c>
      <c r="EU605" s="10">
        <f>ES605*1.5*ER605</f>
        <v>1422</v>
      </c>
      <c r="EV605" s="10"/>
      <c r="EW605" s="267"/>
      <c r="EX605" s="203" t="s">
        <v>70</v>
      </c>
      <c r="EY605" s="276" t="s">
        <v>2064</v>
      </c>
      <c r="FA605" s="283">
        <f>IF(EZ605="Kopman",1.2,1)</f>
        <v>1</v>
      </c>
      <c r="FB605" s="204">
        <f>VLOOKUP(EY605,$A$681:$F$2483,6,FALSE)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516</v>
      </c>
      <c r="FJ605" s="283">
        <f>IF(FI605="Kopman",1.2,1)</f>
        <v>1</v>
      </c>
      <c r="FK605" s="204">
        <f>VLOOKUP(FH605,$A$681:$F$2483,6,FALSE)</f>
        <v>527</v>
      </c>
      <c r="FL605" s="203" t="s">
        <v>61</v>
      </c>
      <c r="FM605" s="10">
        <f>FK605*1.5*FJ605</f>
        <v>790.5</v>
      </c>
      <c r="FN605" s="10"/>
      <c r="FO605" s="267"/>
      <c r="FP605" s="203" t="s">
        <v>70</v>
      </c>
      <c r="FQ605" s="276" t="s">
        <v>424</v>
      </c>
      <c r="FS605" s="283">
        <f>IF(FR605="Kopman",1.2,1)</f>
        <v>1</v>
      </c>
      <c r="FT605" s="204">
        <f>VLOOKUP(FQ605,$A$681:$F$2483,6,FALSE)</f>
        <v>948</v>
      </c>
      <c r="FU605" s="203" t="s">
        <v>61</v>
      </c>
      <c r="FV605" s="10">
        <f>FT605*1.5*FS605</f>
        <v>1422</v>
      </c>
      <c r="FW605" s="10"/>
      <c r="FX605" s="267"/>
      <c r="FY605" s="203" t="s">
        <v>70</v>
      </c>
      <c r="FZ605" s="276" t="s">
        <v>424</v>
      </c>
      <c r="GB605" s="283">
        <f>IF(GA605="Kopman",1.2,1)</f>
        <v>1</v>
      </c>
      <c r="GC605" s="204">
        <f>VLOOKUP(FZ605,$A$681:$F$2483,6,FALSE)</f>
        <v>948</v>
      </c>
      <c r="GD605" s="203" t="s">
        <v>61</v>
      </c>
      <c r="GE605" s="10">
        <f>GC605*1.5*GB605</f>
        <v>1422</v>
      </c>
      <c r="GF605" s="10"/>
      <c r="GG605" s="267"/>
      <c r="GH605" s="203" t="s">
        <v>70</v>
      </c>
      <c r="GI605" s="276" t="s">
        <v>2064</v>
      </c>
      <c r="GK605" s="283">
        <f>IF(GJ605="Kopman",1.2,1)</f>
        <v>1</v>
      </c>
      <c r="GL605" s="204">
        <f>VLOOKUP(GI605,$A$681:$F$2483,6,FALSE)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2064</v>
      </c>
      <c r="GT605" s="283">
        <f>IF(GS605="Kopman",1.2,1)</f>
        <v>1</v>
      </c>
      <c r="GU605" s="204">
        <f>VLOOKUP(GR605,$A$681:$F$2483,6,FALSE)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565</v>
      </c>
      <c r="HC605" s="283">
        <f>IF(HB605="Kopman",1.2,1)</f>
        <v>1</v>
      </c>
      <c r="HD605" s="204">
        <f>VLOOKUP(HA605,$A$681:$F$2483,6,FALSE)</f>
        <v>776</v>
      </c>
      <c r="HE605" s="203" t="s">
        <v>61</v>
      </c>
      <c r="HF605" s="10">
        <f>HD605*1.5*HC605</f>
        <v>1164</v>
      </c>
      <c r="HG605" s="10"/>
      <c r="HH605" s="267"/>
      <c r="HI605" s="203" t="s">
        <v>70</v>
      </c>
      <c r="HJ605" s="276" t="s">
        <v>424</v>
      </c>
      <c r="HL605" s="283">
        <f>IF(HK605="Kopman",1.2,1)</f>
        <v>1</v>
      </c>
      <c r="HM605" s="204">
        <f>VLOOKUP(HJ605,$A$681:$F$2483,6,FALSE)</f>
        <v>948</v>
      </c>
      <c r="HN605" s="203" t="s">
        <v>61</v>
      </c>
      <c r="HO605" s="10">
        <f>HM605*1.5</f>
        <v>1422</v>
      </c>
      <c r="HP605" s="10"/>
      <c r="HQ605" s="267"/>
      <c r="HR605" s="203" t="s">
        <v>70</v>
      </c>
      <c r="HS605" s="276" t="s">
        <v>424</v>
      </c>
      <c r="HU605" s="283">
        <f>IF(HT605="Kopman",1.2,1)</f>
        <v>1</v>
      </c>
      <c r="HV605" s="204">
        <f>VLOOKUP(HS605,$A$681:$F$2483,6,FALSE)</f>
        <v>948</v>
      </c>
      <c r="HW605" s="203" t="s">
        <v>61</v>
      </c>
      <c r="HX605" s="10">
        <f>HV605*1.5*HU605</f>
        <v>1422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VLOOKUP(IB605,$A$681:$F$2483,6,FALSE)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516</v>
      </c>
      <c r="IM605" s="283">
        <f>IF(IL605="Kopman",1.2,1)</f>
        <v>1</v>
      </c>
      <c r="IN605" s="204">
        <f>VLOOKUP(IK605,$A$681:$F$2483,6,FALSE)</f>
        <v>527</v>
      </c>
      <c r="IO605" s="203" t="s">
        <v>61</v>
      </c>
      <c r="IP605" s="10">
        <f>IN605*1.5*IM605</f>
        <v>790.5</v>
      </c>
      <c r="IQ605" s="10"/>
      <c r="IR605" s="267"/>
      <c r="IS605" s="203" t="s">
        <v>70</v>
      </c>
      <c r="IT605" s="409" t="s">
        <v>1641</v>
      </c>
      <c r="IU605" s="408" t="s">
        <v>2015</v>
      </c>
      <c r="IV605" s="283">
        <f>IF(IU605="Kopman",1.2,1)</f>
        <v>1.2</v>
      </c>
      <c r="IW605" s="204">
        <f>VLOOKUP(IT605,$A$681:$F$2483,6,FALSE)</f>
        <v>487</v>
      </c>
      <c r="IX605" s="203" t="s">
        <v>61</v>
      </c>
      <c r="IY605" s="10">
        <f>IW605*1.5*IV605</f>
        <v>876.6</v>
      </c>
      <c r="IZ605" s="10"/>
      <c r="JA605" s="267"/>
      <c r="JB605" s="203" t="s">
        <v>70</v>
      </c>
      <c r="JC605" s="276" t="s">
        <v>516</v>
      </c>
      <c r="JE605" s="283">
        <f>IF(JD605="Kopman",1.2,1)</f>
        <v>1</v>
      </c>
      <c r="JF605" s="204">
        <f>VLOOKUP(JC605,$A$681:$F$2483,6,FALSE)</f>
        <v>527</v>
      </c>
      <c r="JG605" s="203" t="s">
        <v>61</v>
      </c>
      <c r="JH605" s="10">
        <f>JF605*1.5*JE605</f>
        <v>790.5</v>
      </c>
      <c r="JI605" s="10"/>
      <c r="JJ605" s="267"/>
      <c r="JK605" s="203" t="s">
        <v>70</v>
      </c>
      <c r="JL605" s="276" t="s">
        <v>436</v>
      </c>
      <c r="JN605" s="283">
        <f>IF(JM605="Kopman",1.2,1)</f>
        <v>1</v>
      </c>
      <c r="JO605" s="204">
        <f>VLOOKUP(JL605,$A$681:$F$2483,6,FALSE)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09" t="s">
        <v>516</v>
      </c>
      <c r="JV605" s="408" t="s">
        <v>2015</v>
      </c>
      <c r="JW605" s="283">
        <f>IF(JV605="Kopman",1.2,1)</f>
        <v>1.2</v>
      </c>
      <c r="JX605" s="204">
        <f>VLOOKUP(JU605,$A$681:$F$2483,6,FALSE)</f>
        <v>527</v>
      </c>
      <c r="JY605" s="203" t="s">
        <v>61</v>
      </c>
      <c r="JZ605" s="10">
        <f>JX605*1.5*JW605</f>
        <v>948.59999999999991</v>
      </c>
      <c r="KA605" s="10"/>
      <c r="KB605" s="267"/>
      <c r="KC605" s="203" t="s">
        <v>70</v>
      </c>
      <c r="KD605" s="409" t="s">
        <v>516</v>
      </c>
      <c r="KE605" s="408" t="s">
        <v>2015</v>
      </c>
      <c r="KF605" s="283">
        <f>IF(KE605="Kopman",1.2,1)</f>
        <v>1.2</v>
      </c>
      <c r="KG605" s="204">
        <f>VLOOKUP(KD605,$A$681:$F$2483,6,FALSE)</f>
        <v>527</v>
      </c>
      <c r="KH605" s="203" t="s">
        <v>61</v>
      </c>
      <c r="KI605" s="10">
        <f>KG605*1.5*KF605</f>
        <v>948.59999999999991</v>
      </c>
      <c r="KJ605" s="10"/>
      <c r="KK605" s="267"/>
      <c r="KL605" s="203" t="s">
        <v>70</v>
      </c>
      <c r="KM605" s="276" t="s">
        <v>2064</v>
      </c>
      <c r="KO605" s="283">
        <f>IF(KN605="Kopman",1.2,1)</f>
        <v>1</v>
      </c>
      <c r="KP605" s="204">
        <f>VLOOKUP(KM605,$A$681:$F$2483,6,FALSE)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516</v>
      </c>
      <c r="KX605" s="283">
        <f>IF(KW605="Kopman",1.2,1)</f>
        <v>1</v>
      </c>
      <c r="KY605" s="204">
        <f>VLOOKUP(KV605,$A$681:$F$2483,6,FALSE)</f>
        <v>527</v>
      </c>
      <c r="KZ605" s="203" t="s">
        <v>61</v>
      </c>
      <c r="LA605" s="10">
        <f>KY605*1.5*KX605</f>
        <v>790.5</v>
      </c>
      <c r="LB605" s="10"/>
      <c r="LC605" s="267"/>
      <c r="LD605" s="203" t="s">
        <v>70</v>
      </c>
      <c r="LE605" s="276" t="s">
        <v>424</v>
      </c>
      <c r="LG605" s="283">
        <f>IF(LF605="Kopman",1.2,1)</f>
        <v>1</v>
      </c>
      <c r="LH605" s="204">
        <f>VLOOKUP(LE605,$A$681:$F$2483,6,FALSE)</f>
        <v>948</v>
      </c>
      <c r="LI605" s="203" t="s">
        <v>61</v>
      </c>
      <c r="LJ605" s="10">
        <f>LH605*1.5*LG605</f>
        <v>1422</v>
      </c>
      <c r="LK605" s="10"/>
      <c r="LL605" s="267"/>
      <c r="LM605" s="203" t="s">
        <v>70</v>
      </c>
      <c r="LN605" s="276" t="s">
        <v>436</v>
      </c>
      <c r="LP605" s="283">
        <f>IF(LO605="Kopman",1.2,1)</f>
        <v>1</v>
      </c>
      <c r="LQ605" s="204">
        <f>VLOOKUP(LN605,$A$681:$F$2483,6,FALSE)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424</v>
      </c>
      <c r="LY605" s="283">
        <f>IF(LX605="Kopman",1.2,1)</f>
        <v>1</v>
      </c>
      <c r="LZ605" s="204">
        <f>VLOOKUP(LW605,$A$681:$F$2483,6,FALSE)</f>
        <v>948</v>
      </c>
      <c r="MA605" s="203" t="s">
        <v>61</v>
      </c>
      <c r="MB605" s="10">
        <f>LZ605*1.5*LY605</f>
        <v>1422</v>
      </c>
      <c r="MC605" s="10"/>
      <c r="MD605" s="267"/>
      <c r="ME605" s="203" t="s">
        <v>70</v>
      </c>
      <c r="MF605" s="276" t="s">
        <v>516</v>
      </c>
      <c r="MH605" s="283">
        <f>IF(MG605="Kopman",1.2,1)</f>
        <v>1</v>
      </c>
      <c r="MI605" s="204">
        <f>VLOOKUP(MF605,$A$681:$F$2483,6,FALSE)</f>
        <v>527</v>
      </c>
      <c r="MJ605" s="203" t="s">
        <v>61</v>
      </c>
      <c r="MK605" s="10">
        <f>MI605*1.5*MH605</f>
        <v>790.5</v>
      </c>
      <c r="ML605" s="10"/>
      <c r="MM605" s="267"/>
      <c r="MN605" s="203" t="s">
        <v>70</v>
      </c>
      <c r="MO605" s="276" t="s">
        <v>424</v>
      </c>
      <c r="MQ605" s="283">
        <f>IF(MP605="Kopman",1.2,1)</f>
        <v>1</v>
      </c>
      <c r="MR605" s="204">
        <f>VLOOKUP(MO605,$A$681:$F$2483,6,FALSE)</f>
        <v>948</v>
      </c>
      <c r="MS605" s="203" t="s">
        <v>61</v>
      </c>
      <c r="MT605" s="10">
        <f>MR605*1.5*MQ605</f>
        <v>1422</v>
      </c>
      <c r="MU605" s="10"/>
      <c r="MV605" s="267"/>
      <c r="MW605" s="203" t="s">
        <v>70</v>
      </c>
      <c r="MX605" s="276" t="s">
        <v>424</v>
      </c>
      <c r="MZ605" s="283">
        <f>IF(MY605="Kopman",1.2,1)</f>
        <v>1</v>
      </c>
      <c r="NA605" s="204">
        <f>VLOOKUP(MX605,$A$681:$F$2483,6,FALSE)</f>
        <v>948</v>
      </c>
      <c r="NB605" s="203" t="s">
        <v>61</v>
      </c>
      <c r="NC605" s="10">
        <f>NA605*1.5*MZ605</f>
        <v>1422</v>
      </c>
      <c r="ND605" s="10"/>
      <c r="NE605" s="267"/>
      <c r="NF605" s="203" t="s">
        <v>70</v>
      </c>
      <c r="NG605" s="276" t="s">
        <v>821</v>
      </c>
      <c r="NI605" s="283">
        <f>IF(NH605="Kopman",1.2,1)</f>
        <v>1</v>
      </c>
      <c r="NJ605" s="204">
        <f>VLOOKUP(NG605,$A$681:$F$2483,6,FALSE)</f>
        <v>124</v>
      </c>
      <c r="NK605" s="203" t="s">
        <v>61</v>
      </c>
      <c r="NL605" s="10">
        <f>NJ605*1.5*NI605</f>
        <v>186</v>
      </c>
      <c r="NM605" s="10"/>
      <c r="NN605" s="267"/>
      <c r="NO605" s="203" t="s">
        <v>70</v>
      </c>
      <c r="NP605" s="417" t="s">
        <v>710</v>
      </c>
      <c r="NR605" s="283">
        <f>IF(NQ605="Kopman",1.2,1)</f>
        <v>1</v>
      </c>
      <c r="NS605" s="204">
        <f>VLOOKUP(NP605,$A$681:$F$2483,6,FALSE)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678</v>
      </c>
      <c r="OA605" s="283">
        <f>IF(NZ605="Kopman",1.2,1)</f>
        <v>1</v>
      </c>
      <c r="OB605" s="204">
        <f>VLOOKUP(NY605,$A$681:$F$2483,6,FALSE)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516</v>
      </c>
      <c r="OJ605" s="283">
        <f>IF(OI605="Kopman",1.2,1)</f>
        <v>1</v>
      </c>
      <c r="OK605" s="204">
        <f>VLOOKUP(OH605,$A$681:$F$2483,6,FALSE)</f>
        <v>527</v>
      </c>
      <c r="OL605" s="203" t="s">
        <v>61</v>
      </c>
      <c r="OM605" s="10">
        <f>OK605*1.5*OJ605</f>
        <v>790.5</v>
      </c>
      <c r="ON605" s="10"/>
      <c r="OO605" s="267"/>
      <c r="OP605" s="203" t="s">
        <v>70</v>
      </c>
      <c r="OQ605" s="417" t="s">
        <v>516</v>
      </c>
      <c r="OS605" s="283">
        <f>IF(OR605="Kopman",1.2,1)</f>
        <v>1</v>
      </c>
      <c r="OT605" s="204">
        <f>VLOOKUP(OQ605,$A$681:$F$2483,6,FALSE)</f>
        <v>527</v>
      </c>
      <c r="OU605" s="203" t="s">
        <v>61</v>
      </c>
      <c r="OV605" s="10">
        <f>OT605*1.5*OS605</f>
        <v>790.5</v>
      </c>
      <c r="OW605" s="10"/>
      <c r="OX605" s="267"/>
      <c r="OY605" s="203" t="s">
        <v>70</v>
      </c>
      <c r="OZ605" s="421" t="s">
        <v>424</v>
      </c>
      <c r="PB605" s="283">
        <f>IF(PA605="Kopman",1.2,1)</f>
        <v>1</v>
      </c>
      <c r="PC605" s="204">
        <f>VLOOKUP(OZ605,$A$681:$F$2483,6,FALSE)</f>
        <v>948</v>
      </c>
      <c r="PD605" s="203" t="s">
        <v>61</v>
      </c>
      <c r="PE605" s="10">
        <f>PC605*1.5*PB605</f>
        <v>1422</v>
      </c>
      <c r="PF605" s="10"/>
      <c r="PG605" s="267"/>
      <c r="PH605" s="203" t="s">
        <v>70</v>
      </c>
      <c r="PI605" s="276" t="s">
        <v>2064</v>
      </c>
      <c r="PK605" s="283">
        <f>IF(PJ605="Kopman",1.2,1)</f>
        <v>1</v>
      </c>
      <c r="PL605" s="204">
        <f>VLOOKUP(PI605,$A$681:$F$2483,6,FALSE)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VLOOKUP(PR605,$A$681:$F$2483,6,FALSE)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427</v>
      </c>
      <c r="QC605" s="283">
        <f>IF(QB605="Kopman",1.2,1)</f>
        <v>1</v>
      </c>
      <c r="QD605" s="204">
        <f>VLOOKUP(QA605,$A$681:$F$2483,6,FALSE)</f>
        <v>196</v>
      </c>
      <c r="QE605" s="203" t="s">
        <v>61</v>
      </c>
      <c r="QF605" s="10">
        <f>QD605*1.5*QC605</f>
        <v>294</v>
      </c>
      <c r="QG605" s="10"/>
      <c r="QH605" s="267"/>
      <c r="QI605" s="203" t="s">
        <v>70</v>
      </c>
      <c r="QJ605" s="276" t="s">
        <v>516</v>
      </c>
      <c r="QL605" s="283">
        <f>IF(QK605="Kopman",1.2,1)</f>
        <v>1</v>
      </c>
      <c r="QM605" s="204">
        <f>VLOOKUP(QJ605,$A$681:$F$2483,6,FALSE)</f>
        <v>527</v>
      </c>
      <c r="QN605" s="203" t="s">
        <v>61</v>
      </c>
      <c r="QO605" s="10">
        <f>QM605*1.5*QL605</f>
        <v>790.5</v>
      </c>
      <c r="QP605" s="10"/>
      <c r="QQ605" s="267"/>
      <c r="QR605" s="203" t="s">
        <v>70</v>
      </c>
      <c r="QS605" s="276" t="s">
        <v>2064</v>
      </c>
      <c r="QU605" s="283">
        <f>IF(QT605="Kopman",1.2,1)</f>
        <v>1</v>
      </c>
      <c r="QV605" s="204">
        <f>VLOOKUP(QS605,$A$681:$F$2483,6,FALSE)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472</v>
      </c>
      <c r="RD605" s="283">
        <f>IF(RC605="Kopman",1.2,1)</f>
        <v>1</v>
      </c>
      <c r="RE605" s="204">
        <f>VLOOKUP(RB605,$A$681:$F$2483,6,FALSE)</f>
        <v>521</v>
      </c>
      <c r="RF605" s="203" t="s">
        <v>61</v>
      </c>
      <c r="RG605" s="10">
        <f>RE605*1.5*RD605</f>
        <v>781.5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VLOOKUP(RK605,$A$681:$F$2483,6,FALSE)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424</v>
      </c>
      <c r="RV605" s="283">
        <f>IF(RU605="Kopman",1.2,1)</f>
        <v>1</v>
      </c>
      <c r="RW605" s="204">
        <f>VLOOKUP(RT605,$A$681:$F$2483,6,FALSE)</f>
        <v>948</v>
      </c>
      <c r="RX605" s="203" t="s">
        <v>61</v>
      </c>
      <c r="RY605" s="10">
        <f>RW605*1.5*RV605</f>
        <v>1422</v>
      </c>
      <c r="RZ605" s="10"/>
      <c r="SA605" s="273"/>
      <c r="SB605" s="203" t="s">
        <v>70</v>
      </c>
      <c r="SC605" s="276" t="s">
        <v>424</v>
      </c>
      <c r="SE605" s="283">
        <f>IF(SD605="Kopman",1.2,1)</f>
        <v>1</v>
      </c>
      <c r="SF605" s="204">
        <f>VLOOKUP(SC605,$A$681:$F$2483,6,FALSE)</f>
        <v>948</v>
      </c>
      <c r="SG605" s="203" t="s">
        <v>61</v>
      </c>
      <c r="SH605" s="10">
        <f>SF605*1.5*SE605</f>
        <v>1422</v>
      </c>
      <c r="SI605" s="10"/>
      <c r="SJ605" s="273"/>
      <c r="SK605" s="203" t="s">
        <v>70</v>
      </c>
      <c r="SL605" s="276" t="s">
        <v>516</v>
      </c>
      <c r="SN605" s="283">
        <f>IF(SM605="Kopman",1.2,1)</f>
        <v>1</v>
      </c>
      <c r="SO605" s="204">
        <f>VLOOKUP(SL605,$A$681:$F$2483,6,FALSE)</f>
        <v>527</v>
      </c>
      <c r="SP605" s="203" t="s">
        <v>61</v>
      </c>
      <c r="SQ605" s="10">
        <f>SO605*1.5*SN605</f>
        <v>790.5</v>
      </c>
      <c r="SR605" s="10"/>
      <c r="SS605" s="273"/>
      <c r="ST605" s="203" t="s">
        <v>70</v>
      </c>
      <c r="SU605" s="276" t="s">
        <v>472</v>
      </c>
      <c r="SW605" s="283">
        <f>IF(SV605="Kopman",1.2,1)</f>
        <v>1</v>
      </c>
      <c r="SX605" s="204">
        <f>VLOOKUP(SU605,$A$681:$F$2483,6,FALSE)</f>
        <v>521</v>
      </c>
      <c r="SY605" s="203" t="s">
        <v>61</v>
      </c>
      <c r="SZ605" s="10">
        <f>SX605*1.5*SW605</f>
        <v>781.5</v>
      </c>
      <c r="TA605" s="10"/>
      <c r="TB605" s="273"/>
      <c r="TC605" s="203" t="s">
        <v>70</v>
      </c>
      <c r="TD605" s="420" t="s">
        <v>424</v>
      </c>
      <c r="TE605" s="408" t="s">
        <v>2015</v>
      </c>
      <c r="TF605" s="283">
        <f>IF(TE605="Kopman",1.2,1)</f>
        <v>1.2</v>
      </c>
      <c r="TG605" s="204">
        <f>VLOOKUP(TD605,$A$681:$F$2483,6,FALSE)</f>
        <v>948</v>
      </c>
      <c r="TH605" s="203" t="s">
        <v>61</v>
      </c>
      <c r="TI605" s="10">
        <f>TG605*1.5</f>
        <v>1422</v>
      </c>
      <c r="TK605" s="273"/>
      <c r="TL605" s="203" t="s">
        <v>70</v>
      </c>
      <c r="TM605" s="276" t="s">
        <v>678</v>
      </c>
      <c r="TO605" s="283">
        <f>IF(TN605="Kopman",1.2,1)</f>
        <v>1</v>
      </c>
      <c r="TP605" s="204">
        <f>VLOOKUP(TM605,$A$681:$F$2483,6,FALSE)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424</v>
      </c>
      <c r="TX605" s="283">
        <f>IF(TW605="Kopman",1.2,1)</f>
        <v>1</v>
      </c>
      <c r="TY605" s="204">
        <f>VLOOKUP(TV605,$A$681:$F$2483,6,FALSE)</f>
        <v>948</v>
      </c>
      <c r="TZ605" s="203" t="s">
        <v>61</v>
      </c>
      <c r="UA605" s="10">
        <f>TY605*1.5*TX605</f>
        <v>1422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VLOOKUP(#REF!,$A$681:$F$2483,6,FALSE)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424</v>
      </c>
      <c r="UP605" s="283">
        <f>IF(UO605="Kopman",1.2,1)</f>
        <v>1</v>
      </c>
      <c r="UQ605" s="204">
        <f>VLOOKUP(UN605,$A$681:$F$2483,6,FALSE)</f>
        <v>948</v>
      </c>
      <c r="UR605" s="203" t="s">
        <v>61</v>
      </c>
      <c r="US605" s="10">
        <f>UQ605*1.5*UP605</f>
        <v>1422</v>
      </c>
      <c r="UT605" s="10"/>
      <c r="UU605" s="273"/>
      <c r="UV605" s="203" t="s">
        <v>70</v>
      </c>
      <c r="UW605" s="276" t="s">
        <v>516</v>
      </c>
      <c r="UY605" s="283">
        <f>IF(UX605="Kopman",1.2,1)</f>
        <v>1</v>
      </c>
      <c r="UZ605" s="204">
        <f>VLOOKUP(UW605,$A$681:$F$2483,6,FALSE)</f>
        <v>527</v>
      </c>
      <c r="VA605" s="203" t="s">
        <v>61</v>
      </c>
      <c r="VB605" s="10">
        <f>UZ605*1.5*UY605</f>
        <v>790.5</v>
      </c>
      <c r="VC605" s="10"/>
      <c r="VD605" s="273"/>
      <c r="VE605" s="203" t="s">
        <v>70</v>
      </c>
      <c r="VF605" s="276" t="s">
        <v>824</v>
      </c>
      <c r="VH605" s="283">
        <f>IF(VG605="Kopman",1.2,1)</f>
        <v>1</v>
      </c>
      <c r="VI605" s="204">
        <f>VLOOKUP(VF605,$A$681:$F$2483,6,FALSE)</f>
        <v>174</v>
      </c>
      <c r="VJ605" s="203" t="s">
        <v>61</v>
      </c>
      <c r="VK605" s="10">
        <f>VI605*1.5*VH605</f>
        <v>261</v>
      </c>
      <c r="VL605" s="10"/>
      <c r="VM605" s="273"/>
      <c r="VN605" s="203" t="s">
        <v>70</v>
      </c>
      <c r="VO605" s="276" t="s">
        <v>2064</v>
      </c>
      <c r="VQ605" s="283">
        <f>IF(VP605="Kopman",1.2,1)</f>
        <v>1</v>
      </c>
      <c r="VR605" s="204">
        <f>VLOOKUP(VO605,$A$681:$F$2483,6,FALSE)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VLOOKUP(VX605,$A$681:$F$2483,6,FALSE)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710</v>
      </c>
      <c r="WI605" s="283">
        <f>IF(WH605="Kopman",1.2,1)</f>
        <v>1</v>
      </c>
      <c r="WJ605" s="204">
        <f>VLOOKUP(WG605,$A$681:$F$2483,6,FALSE)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VLOOKUP(WP605,$A$681:$F$2483,6,FALSE)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VLOOKUP(WY605,$A$681:$F$2483,6,FALSE)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2064</v>
      </c>
      <c r="XJ605" s="283">
        <f>IF(XI605="Kopman",1.2,1)</f>
        <v>1</v>
      </c>
      <c r="XK605" s="204">
        <f>VLOOKUP(XH605,$A$681:$F$2483,6,FALSE)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2064</v>
      </c>
      <c r="XS605" s="283">
        <f>IF(XR605="Kopman",1.2,1)</f>
        <v>1</v>
      </c>
      <c r="XT605" s="204">
        <f>VLOOKUP(XQ605,$A$681:$F$2483,6,FALSE)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424</v>
      </c>
      <c r="YB605" s="283">
        <f>IF(YA605="Kopman",1.2,1)</f>
        <v>1</v>
      </c>
      <c r="YC605" s="204">
        <f>VLOOKUP(XZ605,$A$681:$F$2483,6,FALSE)</f>
        <v>948</v>
      </c>
      <c r="YD605" s="203" t="s">
        <v>61</v>
      </c>
      <c r="YE605" s="10">
        <f>YC605*1.5</f>
        <v>1422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VLOOKUP(YI605,$A$681:$F$2483,6,FALSE)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VLOOKUP(YR605,$A$681:$F$2483,6,FALSE)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436</v>
      </c>
      <c r="ZC605" s="283">
        <f>IF(ZB605="Kopman",1.2,1)</f>
        <v>1</v>
      </c>
      <c r="ZD605" s="204">
        <f>VLOOKUP(ZA605,$A$681:$F$2483,6,FALSE)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424</v>
      </c>
      <c r="ZL605" s="283">
        <f>IF(ZK605="Kopman",1.2,1)</f>
        <v>1</v>
      </c>
      <c r="ZM605" s="204">
        <f>VLOOKUP(ZJ605,$A$681:$F$2483,6,FALSE)</f>
        <v>948</v>
      </c>
      <c r="ZN605" s="203" t="s">
        <v>61</v>
      </c>
      <c r="ZO605" s="10">
        <f>ZM605*1.5</f>
        <v>1422</v>
      </c>
      <c r="ZQ605" s="273"/>
      <c r="ZR605" s="203" t="s">
        <v>70</v>
      </c>
      <c r="ZS605" s="276" t="s">
        <v>470</v>
      </c>
      <c r="ZU605" s="283">
        <f>IF(ZT605="Kopman",1.2,1)</f>
        <v>1</v>
      </c>
      <c r="ZV605" s="204">
        <f>VLOOKUP(ZS605,$A$681:$F$2483,6,FALSE)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821</v>
      </c>
      <c r="AAD605" s="283">
        <f>IF(AAC605="Kopman",1.2,1)</f>
        <v>1</v>
      </c>
      <c r="AAE605" s="204">
        <f>VLOOKUP(AAB605,$A$681:$F$2483,6,FALSE)</f>
        <v>124</v>
      </c>
      <c r="AAF605" s="203" t="s">
        <v>61</v>
      </c>
      <c r="AAG605" s="10">
        <f>AAE605*1.5*AAD605</f>
        <v>186</v>
      </c>
      <c r="AAH605" s="10"/>
      <c r="AAI605" s="273"/>
      <c r="AAJ605" s="203" t="s">
        <v>70</v>
      </c>
      <c r="AAK605" s="276" t="s">
        <v>516</v>
      </c>
      <c r="AAM605" s="283">
        <f>IF(AAL605="Kopman",1.2,1)</f>
        <v>1</v>
      </c>
      <c r="AAN605" s="204">
        <f>VLOOKUP(AAK605,$A$681:$F$2483,6,FALSE)</f>
        <v>527</v>
      </c>
      <c r="AAO605" s="203" t="s">
        <v>61</v>
      </c>
      <c r="AAP605" s="10">
        <f>AAN605*1.5*AAM605</f>
        <v>790.5</v>
      </c>
      <c r="AAQ605" s="10"/>
      <c r="AAR605" s="273"/>
      <c r="AAS605" s="203" t="s">
        <v>70</v>
      </c>
      <c r="AAT605" s="276" t="s">
        <v>427</v>
      </c>
      <c r="AAV605" s="283">
        <f>IF(AAU605="Kopman",1.2,1)</f>
        <v>1</v>
      </c>
      <c r="AAW605" s="204">
        <f>VLOOKUP(AAT605,$A$681:$F$2483,6,FALSE)</f>
        <v>196</v>
      </c>
      <c r="AAX605" s="203" t="s">
        <v>61</v>
      </c>
      <c r="AAY605" s="10">
        <f>AAW605*1.5*AAV605</f>
        <v>294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VLOOKUP(ABC605,$A$681:$F$2483,6,FALSE)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1641</v>
      </c>
      <c r="ABN605" s="283">
        <f>IF(ABM605="Kopman",1.2,1)</f>
        <v>1</v>
      </c>
      <c r="ABO605" s="204">
        <f>VLOOKUP(ABL605,$A$681:$F$2483,6,FALSE)</f>
        <v>487</v>
      </c>
      <c r="ABP605" s="203" t="s">
        <v>61</v>
      </c>
      <c r="ABQ605" s="10">
        <f>ABO605*1.5*ABN605</f>
        <v>730.5</v>
      </c>
      <c r="ABR605" s="10"/>
      <c r="ABS605" s="273"/>
      <c r="ABT605" s="203" t="s">
        <v>70</v>
      </c>
      <c r="ABU605" s="276" t="s">
        <v>824</v>
      </c>
      <c r="ABW605" s="283">
        <f>IF(ABV605="Kopman",1.2,1)</f>
        <v>1</v>
      </c>
      <c r="ABX605" s="204">
        <f>VLOOKUP(ABU605,$A$681:$F$2483,6,FALSE)</f>
        <v>174</v>
      </c>
      <c r="ABY605" s="203" t="s">
        <v>61</v>
      </c>
      <c r="ABZ605" s="10">
        <f>ABX605*1.5*ABW605</f>
        <v>261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VLOOKUP(ACD605,$A$681:$F$2483,6,FALSE)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VLOOKUP(ACM605,$A$681:$F$2483,6,FALSE)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VLOOKUP(ACV605,$A$681:$F$2483,6,FALSE)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VLOOKUP(ADE605,$A$681:$F$2483,6,FALSE)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VLOOKUP(ADN605,$A$681:$F$2483,6,FALSE)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VLOOKUP(ADW605,$A$681:$F$2483,6,FALSE)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VLOOKUP(AEF605,$A$681:$F$2483,6,FALSE)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VLOOKUP(AEO605,$A$681:$F$2483,6,FALSE)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VLOOKUP(AEX605,$A$681:$F$2483,6,FALSE)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VLOOKUP(AFG605,$A$681:$F$2483,6,FALSE)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VLOOKUP(AFP605,$A$681:$F$2483,6,FALSE)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VLOOKUP(AFY605,$A$681:$F$2483,6,FALSE)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VLOOKUP(AGH605,$A$681:$F$2483,6,FALSE)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VLOOKUP(AGQ605,$A$681:$F$2483,6,FALSE)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424</v>
      </c>
      <c r="AHA605" s="408" t="s">
        <v>2015</v>
      </c>
      <c r="AHB605" s="283">
        <f>IF(AHA605="Kopman",1.2,1)</f>
        <v>1.2</v>
      </c>
      <c r="AHC605" s="204">
        <f>VLOOKUP(AGZ605,$A$681:$F$2483,6,FALSE)</f>
        <v>948</v>
      </c>
      <c r="AHD605" s="203" t="s">
        <v>61</v>
      </c>
      <c r="AHE605" s="10">
        <f>AHC605*1.5*AHB605</f>
        <v>1706.3999999999999</v>
      </c>
      <c r="AHF605" s="10"/>
      <c r="AHG605" s="273"/>
      <c r="AHH605" s="203" t="s">
        <v>70</v>
      </c>
      <c r="AHI605" s="276" t="s">
        <v>678</v>
      </c>
      <c r="AHK605" s="283">
        <f>IF(AHJ605="Kopman",1.2,1)</f>
        <v>1</v>
      </c>
      <c r="AHL605" s="204">
        <f>VLOOKUP(AHI605,$A$681:$F$2483,6,FALSE)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436</v>
      </c>
      <c r="AHT605" s="283">
        <f>IF(AHS605="Kopman",1.2,1)</f>
        <v>1</v>
      </c>
      <c r="AHU605" s="204">
        <f>VLOOKUP(AHR605,$A$681:$F$2483,6,FALSE)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09" t="s">
        <v>2064</v>
      </c>
      <c r="AIB605" s="408" t="s">
        <v>2015</v>
      </c>
      <c r="AIC605" s="283">
        <f>IF(AIB605="Kopman",1.2,1)</f>
        <v>1.2</v>
      </c>
      <c r="AID605" s="204">
        <f>VLOOKUP(AIA605,$A$681:$F$2483,6,FALSE)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424</v>
      </c>
      <c r="AIL605" s="283">
        <f>IF(AIK605="Kopman",1.2,1)</f>
        <v>1</v>
      </c>
      <c r="AIM605" s="204">
        <f>VLOOKUP(AIJ605,$A$681:$F$2483,6,FALSE)</f>
        <v>948</v>
      </c>
      <c r="AIN605" s="203" t="s">
        <v>61</v>
      </c>
      <c r="AIO605" s="10">
        <f>AIM605*1.5*AIL605</f>
        <v>1422</v>
      </c>
      <c r="AIP605" s="10"/>
      <c r="AIQ605" s="273"/>
      <c r="AIR605" s="203" t="s">
        <v>70</v>
      </c>
      <c r="AIS605" s="276" t="s">
        <v>424</v>
      </c>
      <c r="AIU605" s="283">
        <f>IF(AIT605="Kopman",1.2,1)</f>
        <v>1</v>
      </c>
      <c r="AIV605" s="204">
        <f>VLOOKUP(AIS605,$A$681:$F$2483,6,FALSE)</f>
        <v>948</v>
      </c>
      <c r="AIW605" s="203" t="s">
        <v>61</v>
      </c>
      <c r="AIX605" s="10">
        <f>AIV605*1.5*AIU605</f>
        <v>1422</v>
      </c>
      <c r="AIY605" s="10"/>
      <c r="AIZ605" s="273"/>
      <c r="AJA605" s="203" t="s">
        <v>70</v>
      </c>
      <c r="AJB605" s="276" t="s">
        <v>678</v>
      </c>
      <c r="AJD605" s="283">
        <f>IF(AJC605="Kopman",1.2,1)</f>
        <v>1</v>
      </c>
      <c r="AJE605" s="204">
        <f>VLOOKUP(AJB605,$A$681:$F$2483,6,FALSE)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424</v>
      </c>
      <c r="AJM605" s="283">
        <f>IF(AJL605="Kopman",1.2,1)</f>
        <v>1</v>
      </c>
      <c r="AJN605" s="204">
        <f>VLOOKUP(AJK605,$A$681:$F$2483,6,FALSE)</f>
        <v>948</v>
      </c>
      <c r="AJO605" s="203" t="s">
        <v>61</v>
      </c>
      <c r="AJP605" s="10">
        <f>AJN605*1.5*AJM605</f>
        <v>1422</v>
      </c>
      <c r="AJQ605" s="10"/>
      <c r="AJR605" s="273"/>
      <c r="AJS605" s="203" t="s">
        <v>70</v>
      </c>
      <c r="AJT605" s="424" t="s">
        <v>516</v>
      </c>
      <c r="AJV605" s="283">
        <f>IF(AJU605="Kopman",1.2,1)</f>
        <v>1</v>
      </c>
      <c r="AJW605" s="204">
        <f>VLOOKUP(AJT605,$A$681:$F$2483,6,FALSE)</f>
        <v>527</v>
      </c>
      <c r="AJX605" s="203" t="s">
        <v>61</v>
      </c>
      <c r="AJY605" s="10">
        <f>AJW605*1.5*AJV605</f>
        <v>790.5</v>
      </c>
      <c r="AJZ605" s="10"/>
      <c r="AKA605" s="273"/>
      <c r="AKB605" s="203" t="s">
        <v>70</v>
      </c>
      <c r="AKC605" s="276" t="s">
        <v>516</v>
      </c>
      <c r="AKE605" s="283">
        <f>IF(AKD605="Kopman",1.2,1)</f>
        <v>1</v>
      </c>
      <c r="AKF605" s="204">
        <f>VLOOKUP(AKC605,$A$681:$F$2483,6,FALSE)</f>
        <v>527</v>
      </c>
      <c r="AKG605" s="203" t="s">
        <v>61</v>
      </c>
      <c r="AKH605" s="10">
        <f>AKF605*1.5*AKE605</f>
        <v>790.5</v>
      </c>
      <c r="AKI605" s="10"/>
      <c r="AKJ605" s="273"/>
      <c r="AKK605" s="203" t="s">
        <v>70</v>
      </c>
      <c r="AKL605" s="276" t="s">
        <v>424</v>
      </c>
      <c r="AKN605" s="283">
        <f>IF(AKM605="Kopman",1.2,1)</f>
        <v>1</v>
      </c>
      <c r="AKO605" s="204">
        <f>VLOOKUP(AKL605,$A$681:$F$2483,6,FALSE)</f>
        <v>948</v>
      </c>
      <c r="AKP605" s="203" t="s">
        <v>61</v>
      </c>
      <c r="AKQ605" s="10">
        <f>AKO605*1.5*AKN605</f>
        <v>1422</v>
      </c>
      <c r="AKR605" s="10"/>
      <c r="AKS605" s="273"/>
      <c r="AKT605" s="203" t="s">
        <v>70</v>
      </c>
      <c r="AKU605" s="276" t="s">
        <v>824</v>
      </c>
      <c r="AKW605" s="283">
        <f>IF(AKV605="Kopman",1.2,1)</f>
        <v>1</v>
      </c>
      <c r="AKX605" s="204">
        <f>VLOOKUP(AKU605,$A$681:$F$2483,6,FALSE)</f>
        <v>174</v>
      </c>
      <c r="AKY605" s="203" t="s">
        <v>61</v>
      </c>
      <c r="AKZ605" s="10">
        <f>AKX605*1.5*AKW605</f>
        <v>261</v>
      </c>
      <c r="ALA605" s="10"/>
      <c r="ALB605" s="273"/>
      <c r="ALC605" s="203" t="s">
        <v>70</v>
      </c>
      <c r="ALD605" s="276" t="s">
        <v>821</v>
      </c>
      <c r="ALF605" s="283">
        <f>IF(ALE605="Kopman",1.2,1)</f>
        <v>1</v>
      </c>
      <c r="ALG605" s="204">
        <f>VLOOKUP(ALD605,$A$681:$F$2483,6,FALSE)</f>
        <v>124</v>
      </c>
      <c r="ALH605" s="203" t="s">
        <v>61</v>
      </c>
      <c r="ALI605" s="10">
        <f>ALG605*1.5*ALF605</f>
        <v>186</v>
      </c>
      <c r="ALJ605" s="10"/>
      <c r="ALK605" s="273"/>
      <c r="ALL605" s="203" t="s">
        <v>70</v>
      </c>
      <c r="ALM605" s="276" t="s">
        <v>565</v>
      </c>
      <c r="ALO605" s="283">
        <f>IF(ALN605="Kopman",1.2,1)</f>
        <v>1</v>
      </c>
      <c r="ALP605" s="204">
        <f>VLOOKUP(ALM605,$A$681:$F$2483,6,FALSE)</f>
        <v>776</v>
      </c>
      <c r="ALQ605" s="203" t="s">
        <v>61</v>
      </c>
      <c r="ALR605" s="10">
        <f>ALP605*1.5*ALO605</f>
        <v>1164</v>
      </c>
      <c r="ALS605" s="10"/>
      <c r="ALT605" s="273"/>
      <c r="ALU605" s="203" t="s">
        <v>70</v>
      </c>
      <c r="ALV605" s="276" t="s">
        <v>516</v>
      </c>
      <c r="ALX605" s="283">
        <f>IF(ALW605="Kopman",1.2,1)</f>
        <v>1</v>
      </c>
      <c r="ALY605" s="204">
        <f>VLOOKUP(ALV605,$A$681:$F$2483,6,FALSE)</f>
        <v>527</v>
      </c>
      <c r="ALZ605" s="203" t="s">
        <v>61</v>
      </c>
      <c r="AMA605" s="10">
        <f>ALY605*1.5*ALX605</f>
        <v>790.5</v>
      </c>
      <c r="AMB605" s="10"/>
      <c r="AMC605" s="273"/>
      <c r="AMD605" s="203" t="s">
        <v>70</v>
      </c>
      <c r="AME605" s="276" t="s">
        <v>565</v>
      </c>
      <c r="AMG605" s="283">
        <f>IF(AMF605="Kopman",1.2,1)</f>
        <v>1</v>
      </c>
      <c r="AMH605" s="204">
        <f>VLOOKUP(AME605,$A$681:$F$2483,6,FALSE)</f>
        <v>776</v>
      </c>
      <c r="AMI605" s="203" t="s">
        <v>61</v>
      </c>
      <c r="AMJ605" s="10">
        <f>AMH605*1.5*AMG605</f>
        <v>1164</v>
      </c>
      <c r="AMK605" s="10"/>
      <c r="AML605" s="273"/>
      <c r="AMM605" s="203" t="s">
        <v>70</v>
      </c>
      <c r="AMN605" s="276" t="s">
        <v>516</v>
      </c>
      <c r="AMP605" s="283">
        <f>IF(AMO605="Kopman",1.2,1)</f>
        <v>1</v>
      </c>
      <c r="AMQ605" s="204">
        <f>VLOOKUP(AMN605,$A$681:$F$2483,6,FALSE)</f>
        <v>527</v>
      </c>
      <c r="AMR605" s="203" t="s">
        <v>61</v>
      </c>
      <c r="AMS605" s="10">
        <f>AMQ605*1.5*AMP605</f>
        <v>790.5</v>
      </c>
      <c r="AMT605" s="10"/>
      <c r="AMU605" s="273"/>
      <c r="AMV605" s="203" t="s">
        <v>70</v>
      </c>
      <c r="AMW605" s="276" t="s">
        <v>565</v>
      </c>
      <c r="AMY605" s="283">
        <f>IF(AMX605="Kopman",1.2,1)</f>
        <v>1</v>
      </c>
      <c r="AMZ605" s="204">
        <f>VLOOKUP(AMW605,$A$681:$F$2483,6,FALSE)</f>
        <v>776</v>
      </c>
      <c r="ANA605" s="203" t="s">
        <v>61</v>
      </c>
      <c r="ANB605" s="10">
        <f>AMZ605*1.5*AMY605</f>
        <v>1164</v>
      </c>
      <c r="ANC605" s="10"/>
      <c r="AND605" s="273"/>
      <c r="ANE605" s="203" t="s">
        <v>70</v>
      </c>
      <c r="ANF605" s="276" t="s">
        <v>516</v>
      </c>
      <c r="ANH605" s="283">
        <f>IF(ANG605="Kopman",1.2,1)</f>
        <v>1</v>
      </c>
      <c r="ANI605" s="204">
        <f>VLOOKUP(ANF605,$A$681:$F$2483,6,FALSE)</f>
        <v>527</v>
      </c>
      <c r="ANJ605" s="203" t="s">
        <v>61</v>
      </c>
      <c r="ANK605" s="10">
        <f>ANI605*1.5*ANH605</f>
        <v>790.5</v>
      </c>
      <c r="ANL605" s="10"/>
      <c r="ANM605" s="273"/>
      <c r="ANN605" s="203" t="s">
        <v>70</v>
      </c>
      <c r="ANO605" s="276" t="s">
        <v>516</v>
      </c>
      <c r="ANQ605" s="283">
        <f>IF(ANP605="Kopman",1.2,1)</f>
        <v>1</v>
      </c>
      <c r="ANR605" s="204">
        <f>VLOOKUP(ANO605,$A$681:$F$2483,6,FALSE)</f>
        <v>527</v>
      </c>
      <c r="ANS605" s="203" t="s">
        <v>61</v>
      </c>
      <c r="ANT605" s="10">
        <f>ANR605*1.5*ANQ605</f>
        <v>790.5</v>
      </c>
      <c r="ANU605" s="10"/>
      <c r="ANV605" s="273"/>
      <c r="ANW605" s="203" t="s">
        <v>70</v>
      </c>
      <c r="ANX605" s="276" t="s">
        <v>821</v>
      </c>
      <c r="ANZ605" s="283">
        <f>IF(ANY605="Kopman",1.2,1)</f>
        <v>1</v>
      </c>
      <c r="AOA605" s="204">
        <f>VLOOKUP(ANX605,$A$681:$F$2483,6,FALSE)</f>
        <v>124</v>
      </c>
      <c r="AOB605" s="203" t="s">
        <v>61</v>
      </c>
      <c r="AOC605" s="10">
        <f>AOA605*1.5*ANZ605</f>
        <v>186</v>
      </c>
      <c r="AOD605" s="10"/>
      <c r="AOE605" s="273"/>
      <c r="AOF605" s="203" t="s">
        <v>70</v>
      </c>
      <c r="AOG605" s="276" t="s">
        <v>424</v>
      </c>
      <c r="AOI605" s="283">
        <f>IF(AOH605="Kopman",1.2,1)</f>
        <v>1</v>
      </c>
      <c r="AOJ605" s="204">
        <f>VLOOKUP(AOG605,$A$681:$F$2483,6,FALSE)</f>
        <v>948</v>
      </c>
      <c r="AOK605" s="203" t="s">
        <v>61</v>
      </c>
      <c r="AOL605" s="10">
        <f>AOJ605*1.5*AOI605</f>
        <v>1422</v>
      </c>
      <c r="AOM605" s="10"/>
      <c r="AON605" s="273"/>
      <c r="AOO605" s="203" t="s">
        <v>70</v>
      </c>
      <c r="AOP605" s="276" t="s">
        <v>565</v>
      </c>
      <c r="AOR605" s="283">
        <f>IF(AOQ605="Kopman",1.2,1)</f>
        <v>1</v>
      </c>
      <c r="AOS605" s="204">
        <f>VLOOKUP(AOP605,$A$681:$F$2483,6,FALSE)</f>
        <v>776</v>
      </c>
      <c r="AOT605" s="203" t="s">
        <v>61</v>
      </c>
      <c r="AOU605" s="10">
        <f>AOS605*1.5*AOR605</f>
        <v>1164</v>
      </c>
      <c r="AOV605" s="10"/>
      <c r="AOW605" s="273"/>
      <c r="AOX605" s="203" t="s">
        <v>70</v>
      </c>
      <c r="AOY605" s="276" t="s">
        <v>424</v>
      </c>
      <c r="APA605" s="283">
        <f>IF(AOZ605="Kopman",1.2,1)</f>
        <v>1</v>
      </c>
      <c r="APB605" s="204">
        <f>VLOOKUP(AOY605,$A$681:$F$2483,6,FALSE)</f>
        <v>948</v>
      </c>
      <c r="APC605" s="203" t="s">
        <v>61</v>
      </c>
      <c r="APD605" s="10">
        <f>APB605*1.5*APA605</f>
        <v>1422</v>
      </c>
      <c r="APE605" s="10"/>
      <c r="APF605" s="273"/>
      <c r="APG605" s="203" t="s">
        <v>70</v>
      </c>
      <c r="APH605" s="276" t="s">
        <v>516</v>
      </c>
      <c r="APJ605" s="283">
        <f>IF(API605="Kopman",1.2,1)</f>
        <v>1</v>
      </c>
      <c r="APK605" s="204">
        <f>VLOOKUP(APH605,$A$681:$F$2483,6,FALSE)</f>
        <v>527</v>
      </c>
      <c r="APL605" s="203" t="s">
        <v>61</v>
      </c>
      <c r="APM605" s="10">
        <f>APK605*1.5*APJ605</f>
        <v>790.5</v>
      </c>
      <c r="APN605" s="10"/>
      <c r="APO605" s="273"/>
      <c r="APP605" s="203" t="s">
        <v>70</v>
      </c>
      <c r="APQ605" s="276" t="s">
        <v>427</v>
      </c>
      <c r="APS605" s="283">
        <f>IF(APR605="Kopman",1.2,1)</f>
        <v>1</v>
      </c>
      <c r="APT605" s="204">
        <f>VLOOKUP(APQ605,$A$681:$F$2483,6,FALSE)</f>
        <v>196</v>
      </c>
      <c r="APU605" s="203" t="s">
        <v>61</v>
      </c>
      <c r="APV605" s="10">
        <f>APT605*1.5*APS605</f>
        <v>294</v>
      </c>
      <c r="APW605" s="10"/>
      <c r="APX605" s="273"/>
      <c r="APY605" s="203" t="s">
        <v>70</v>
      </c>
      <c r="APZ605" s="276" t="s">
        <v>424</v>
      </c>
      <c r="AQB605" s="283">
        <f>IF(AQA605="Kopman",1.2,1)</f>
        <v>1</v>
      </c>
      <c r="AQC605" s="204">
        <f>VLOOKUP(APZ605,$A$681:$F$2483,6,FALSE)</f>
        <v>948</v>
      </c>
      <c r="AQD605" s="203" t="s">
        <v>61</v>
      </c>
      <c r="AQE605" s="10">
        <f>AQC605*1.5*AQB605</f>
        <v>1422</v>
      </c>
      <c r="AQF605" s="10"/>
      <c r="AQG605" s="273"/>
    </row>
    <row r="606" spans="1:1125" s="14" customFormat="1" ht="15">
      <c r="A606" s="203" t="s">
        <v>71</v>
      </c>
      <c r="B606" s="276" t="s">
        <v>1641</v>
      </c>
      <c r="D606" s="204"/>
      <c r="E606" s="204">
        <f>VLOOKUP(B606,$A$681:$F$2483,6,FALSE)</f>
        <v>487</v>
      </c>
      <c r="F606" s="203" t="s">
        <v>63</v>
      </c>
      <c r="G606" s="10">
        <f>E606*1.4</f>
        <v>681.8</v>
      </c>
      <c r="H606" s="10"/>
      <c r="I606" s="267"/>
      <c r="J606" s="203" t="s">
        <v>71</v>
      </c>
      <c r="K606" s="276" t="s">
        <v>2064</v>
      </c>
      <c r="M606" s="204"/>
      <c r="N606" s="204">
        <f>VLOOKUP(K606,$A$681:$F$2483,6,FALSE)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2064</v>
      </c>
      <c r="V606" s="204"/>
      <c r="W606" s="204">
        <f>VLOOKUP(T606,$A$681:$F$2483,6,FALSE)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2064</v>
      </c>
      <c r="AE606" s="204"/>
      <c r="AF606" s="204">
        <f>VLOOKUP(AC606,$A$681:$F$2483,6,FALSE)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424</v>
      </c>
      <c r="AN606" s="204"/>
      <c r="AO606" s="204">
        <f>VLOOKUP(AL606,$A$681:$F$2483,6,FALSE)</f>
        <v>948</v>
      </c>
      <c r="AP606" s="203" t="s">
        <v>63</v>
      </c>
      <c r="AQ606" s="10">
        <f>AO606*1.4</f>
        <v>1327.1999999999998</v>
      </c>
      <c r="AR606" s="10"/>
      <c r="AS606" s="267"/>
      <c r="AT606" s="203" t="s">
        <v>71</v>
      </c>
      <c r="AU606" s="276" t="s">
        <v>2064</v>
      </c>
      <c r="AW606" s="204"/>
      <c r="AX606" s="204">
        <f>VLOOKUP(AU606,$A$681:$F$2483,6,FALSE)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565</v>
      </c>
      <c r="BF606" s="204"/>
      <c r="BG606" s="204">
        <f>VLOOKUP(BD606,$A$681:$F$2483,6,FALSE)</f>
        <v>776</v>
      </c>
      <c r="BH606" s="203" t="s">
        <v>63</v>
      </c>
      <c r="BI606" s="10">
        <f>BG606*1.4</f>
        <v>1086.3999999999999</v>
      </c>
      <c r="BJ606" s="10"/>
      <c r="BK606" s="267"/>
      <c r="BL606" s="203" t="s">
        <v>71</v>
      </c>
      <c r="BM606" s="276" t="s">
        <v>2064</v>
      </c>
      <c r="BO606" s="204"/>
      <c r="BP606" s="204">
        <f>VLOOKUP(BM606,$A$681:$F$2483,6,FALSE)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516</v>
      </c>
      <c r="BX606" s="204"/>
      <c r="BY606" s="204">
        <f>VLOOKUP(BV606,$A$681:$F$2483,6,FALSE)</f>
        <v>527</v>
      </c>
      <c r="BZ606" s="203" t="s">
        <v>63</v>
      </c>
      <c r="CA606" s="10">
        <f>BY606*1.4</f>
        <v>737.8</v>
      </c>
      <c r="CB606" s="10"/>
      <c r="CC606" s="267"/>
      <c r="CD606" s="203" t="s">
        <v>71</v>
      </c>
      <c r="CE606" s="276" t="s">
        <v>2064</v>
      </c>
      <c r="CG606" s="204"/>
      <c r="CH606" s="204">
        <f>VLOOKUP(CE606,$A$681:$F$2483,6,FALSE)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1641</v>
      </c>
      <c r="CP606" s="204"/>
      <c r="CQ606" s="204">
        <f>VLOOKUP(CN606,$A$681:$F$2483,6,FALSE)</f>
        <v>487</v>
      </c>
      <c r="CR606" s="203" t="s">
        <v>63</v>
      </c>
      <c r="CS606" s="10">
        <f>CQ606*1.4</f>
        <v>681.8</v>
      </c>
      <c r="CT606" s="10"/>
      <c r="CU606" s="267"/>
      <c r="CV606" s="203" t="s">
        <v>71</v>
      </c>
      <c r="CW606" s="276" t="s">
        <v>436</v>
      </c>
      <c r="CY606" s="204"/>
      <c r="CZ606" s="204">
        <f>VLOOKUP(CW606,$A$681:$F$2483,6,FALSE)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424</v>
      </c>
      <c r="DH606" s="204"/>
      <c r="DI606" s="204">
        <f>VLOOKUP(DF606,$A$681:$F$2483,6,FALSE)</f>
        <v>948</v>
      </c>
      <c r="DJ606" s="203" t="s">
        <v>63</v>
      </c>
      <c r="DK606" s="10">
        <f>DI606*1.4</f>
        <v>1327.1999999999998</v>
      </c>
      <c r="DL606" s="10"/>
      <c r="DM606" s="267"/>
      <c r="DN606" s="203" t="s">
        <v>71</v>
      </c>
      <c r="DO606" s="276" t="s">
        <v>516</v>
      </c>
      <c r="DQ606" s="204"/>
      <c r="DR606" s="204">
        <f>VLOOKUP(DO606,$A$681:$F$2483,6,FALSE)</f>
        <v>527</v>
      </c>
      <c r="DS606" s="203" t="s">
        <v>63</v>
      </c>
      <c r="DT606" s="10">
        <f>DR606*1.4</f>
        <v>737.8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VLOOKUP(DX606,$A$681:$F$2483,6,FALSE)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516</v>
      </c>
      <c r="EI606" s="204"/>
      <c r="EJ606" s="204">
        <f>VLOOKUP(EG606,$A$681:$F$2483,6,FALSE)</f>
        <v>527</v>
      </c>
      <c r="EK606" s="203" t="s">
        <v>63</v>
      </c>
      <c r="EL606" s="10">
        <f>EJ606*1.4</f>
        <v>737.8</v>
      </c>
      <c r="EM606" s="10"/>
      <c r="EN606" s="267"/>
      <c r="EO606" s="203" t="s">
        <v>71</v>
      </c>
      <c r="EP606" s="276" t="s">
        <v>2064</v>
      </c>
      <c r="ER606" s="204"/>
      <c r="ES606" s="204">
        <f>VLOOKUP(EP606,$A$681:$F$2483,6,FALSE)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565</v>
      </c>
      <c r="FA606" s="204"/>
      <c r="FB606" s="204">
        <f>VLOOKUP(EY606,$A$681:$F$2483,6,FALSE)</f>
        <v>776</v>
      </c>
      <c r="FC606" s="203" t="s">
        <v>63</v>
      </c>
      <c r="FD606" s="10">
        <f>FB606*1.4</f>
        <v>1086.3999999999999</v>
      </c>
      <c r="FE606" s="10"/>
      <c r="FF606" s="267"/>
      <c r="FG606" s="203" t="s">
        <v>71</v>
      </c>
      <c r="FH606" s="414" t="s">
        <v>424</v>
      </c>
      <c r="FJ606" s="204"/>
      <c r="FK606" s="204">
        <f>VLOOKUP(FH606,$A$681:$F$2483,6,FALSE)</f>
        <v>948</v>
      </c>
      <c r="FL606" s="203" t="s">
        <v>63</v>
      </c>
      <c r="FM606" s="10">
        <f>FK606*1.4</f>
        <v>1327.1999999999998</v>
      </c>
      <c r="FN606" s="10"/>
      <c r="FO606" s="267"/>
      <c r="FP606" s="203" t="s">
        <v>71</v>
      </c>
      <c r="FQ606" s="276" t="s">
        <v>516</v>
      </c>
      <c r="FS606" s="204"/>
      <c r="FT606" s="204">
        <f>VLOOKUP(FQ606,$A$681:$F$2483,6,FALSE)</f>
        <v>527</v>
      </c>
      <c r="FU606" s="203" t="s">
        <v>63</v>
      </c>
      <c r="FV606" s="10">
        <f>FT606*1.4</f>
        <v>737.8</v>
      </c>
      <c r="FW606" s="10"/>
      <c r="FX606" s="267"/>
      <c r="FY606" s="203" t="s">
        <v>71</v>
      </c>
      <c r="FZ606" s="276" t="s">
        <v>436</v>
      </c>
      <c r="GB606" s="204"/>
      <c r="GC606" s="204">
        <f>VLOOKUP(FZ606,$A$681:$F$2483,6,FALSE)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516</v>
      </c>
      <c r="GK606" s="204"/>
      <c r="GL606" s="204">
        <f>VLOOKUP(GI606,$A$681:$F$2483,6,FALSE)</f>
        <v>527</v>
      </c>
      <c r="GM606" s="203" t="s">
        <v>63</v>
      </c>
      <c r="GN606" s="10">
        <f>GL606*1.4</f>
        <v>737.8</v>
      </c>
      <c r="GO606" s="10"/>
      <c r="GP606" s="267"/>
      <c r="GQ606" s="203" t="s">
        <v>71</v>
      </c>
      <c r="GR606" s="276" t="s">
        <v>516</v>
      </c>
      <c r="GT606" s="204"/>
      <c r="GU606" s="204">
        <f>VLOOKUP(GR606,$A$681:$F$2483,6,FALSE)</f>
        <v>527</v>
      </c>
      <c r="GV606" s="203" t="s">
        <v>63</v>
      </c>
      <c r="GW606" s="10">
        <f>GU606*1.4</f>
        <v>737.8</v>
      </c>
      <c r="GX606" s="10"/>
      <c r="GY606" s="267"/>
      <c r="GZ606" s="203" t="s">
        <v>71</v>
      </c>
      <c r="HA606" s="276" t="s">
        <v>2064</v>
      </c>
      <c r="HC606" s="204"/>
      <c r="HD606" s="204">
        <f>VLOOKUP(HA606,$A$681:$F$2483,6,FALSE)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516</v>
      </c>
      <c r="HL606" s="204"/>
      <c r="HM606" s="204">
        <f>VLOOKUP(HJ606,$A$681:$F$2483,6,FALSE)</f>
        <v>527</v>
      </c>
      <c r="HN606" s="203" t="s">
        <v>63</v>
      </c>
      <c r="HO606" s="10">
        <f>HM606*1.4</f>
        <v>737.8</v>
      </c>
      <c r="HP606" s="10"/>
      <c r="HQ606" s="267"/>
      <c r="HR606" s="203" t="s">
        <v>71</v>
      </c>
      <c r="HS606" s="276" t="s">
        <v>472</v>
      </c>
      <c r="HU606" s="204"/>
      <c r="HV606" s="204">
        <f>VLOOKUP(HS606,$A$681:$F$2483,6,FALSE)</f>
        <v>521</v>
      </c>
      <c r="HW606" s="203" t="s">
        <v>63</v>
      </c>
      <c r="HX606" s="10">
        <f>HV606*1.4</f>
        <v>729.4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VLOOKUP(IB606,$A$681:$F$2483,6,FALSE)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424</v>
      </c>
      <c r="IM606" s="204"/>
      <c r="IN606" s="204">
        <f>VLOOKUP(IK606,$A$681:$F$2483,6,FALSE)</f>
        <v>948</v>
      </c>
      <c r="IO606" s="203" t="s">
        <v>63</v>
      </c>
      <c r="IP606" s="10">
        <f>IN606*1.4</f>
        <v>1327.1999999999998</v>
      </c>
      <c r="IQ606" s="10"/>
      <c r="IR606" s="267"/>
      <c r="IS606" s="203" t="s">
        <v>71</v>
      </c>
      <c r="IT606" s="276" t="s">
        <v>565</v>
      </c>
      <c r="IV606" s="204"/>
      <c r="IW606" s="204">
        <f>VLOOKUP(IT606,$A$681:$F$2483,6,FALSE)</f>
        <v>776</v>
      </c>
      <c r="IX606" s="203" t="s">
        <v>63</v>
      </c>
      <c r="IY606" s="10">
        <f>IW606*1.4</f>
        <v>1086.3999999999999</v>
      </c>
      <c r="IZ606" s="10"/>
      <c r="JA606" s="267"/>
      <c r="JB606" s="203" t="s">
        <v>71</v>
      </c>
      <c r="JC606" s="276" t="s">
        <v>436</v>
      </c>
      <c r="JE606" s="204"/>
      <c r="JF606" s="204">
        <f>VLOOKUP(JC606,$A$681:$F$2483,6,FALSE)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824</v>
      </c>
      <c r="JN606" s="204"/>
      <c r="JO606" s="204">
        <f>VLOOKUP(JL606,$A$681:$F$2483,6,FALSE)</f>
        <v>174</v>
      </c>
      <c r="JP606" s="203" t="s">
        <v>63</v>
      </c>
      <c r="JQ606" s="10">
        <f>JO606*1.4</f>
        <v>243.6</v>
      </c>
      <c r="JR606" s="10"/>
      <c r="JS606" s="267"/>
      <c r="JT606" s="203" t="s">
        <v>71</v>
      </c>
      <c r="JU606" s="276" t="s">
        <v>470</v>
      </c>
      <c r="JW606" s="204"/>
      <c r="JX606" s="204">
        <f>VLOOKUP(JU606,$A$681:$F$2483,6,FALSE)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2064</v>
      </c>
      <c r="KF606" s="204"/>
      <c r="KG606" s="204">
        <f>VLOOKUP(KD606,$A$681:$F$2483,6,FALSE)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424</v>
      </c>
      <c r="KO606" s="204"/>
      <c r="KP606" s="204">
        <f>VLOOKUP(KM606,$A$681:$F$2483,6,FALSE)</f>
        <v>948</v>
      </c>
      <c r="KQ606" s="203" t="s">
        <v>63</v>
      </c>
      <c r="KR606" s="10">
        <f>KP606*1.4</f>
        <v>1327.1999999999998</v>
      </c>
      <c r="KS606" s="10"/>
      <c r="KT606" s="267"/>
      <c r="KU606" s="203" t="s">
        <v>71</v>
      </c>
      <c r="KV606" s="276" t="s">
        <v>565</v>
      </c>
      <c r="KX606" s="204"/>
      <c r="KY606" s="204">
        <f>VLOOKUP(KV606,$A$681:$F$2483,6,FALSE)</f>
        <v>776</v>
      </c>
      <c r="KZ606" s="203" t="s">
        <v>63</v>
      </c>
      <c r="LA606" s="10">
        <f>KY606*1.4</f>
        <v>1086.3999999999999</v>
      </c>
      <c r="LB606" s="10"/>
      <c r="LC606" s="267"/>
      <c r="LD606" s="203" t="s">
        <v>71</v>
      </c>
      <c r="LE606" s="276" t="s">
        <v>2064</v>
      </c>
      <c r="LG606" s="204"/>
      <c r="LH606" s="204">
        <f>VLOOKUP(LE606,$A$681:$F$2483,6,FALSE)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2064</v>
      </c>
      <c r="LP606" s="204"/>
      <c r="LQ606" s="204">
        <f>VLOOKUP(LN606,$A$681:$F$2483,6,FALSE)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472</v>
      </c>
      <c r="LY606" s="204"/>
      <c r="LZ606" s="204">
        <f>VLOOKUP(LW606,$A$681:$F$2483,6,FALSE)</f>
        <v>521</v>
      </c>
      <c r="MA606" s="203" t="s">
        <v>63</v>
      </c>
      <c r="MB606" s="10">
        <f>LZ606*1.4</f>
        <v>729.4</v>
      </c>
      <c r="MC606" s="10"/>
      <c r="MD606" s="267"/>
      <c r="ME606" s="203" t="s">
        <v>71</v>
      </c>
      <c r="MF606" s="276" t="s">
        <v>424</v>
      </c>
      <c r="MH606" s="204"/>
      <c r="MI606" s="204">
        <f>VLOOKUP(MF606,$A$681:$F$2483,6,FALSE)</f>
        <v>948</v>
      </c>
      <c r="MJ606" s="203" t="s">
        <v>63</v>
      </c>
      <c r="MK606" s="10">
        <f>MI606*1.4</f>
        <v>1327.1999999999998</v>
      </c>
      <c r="ML606" s="10"/>
      <c r="MM606" s="267"/>
      <c r="MN606" s="203" t="s">
        <v>71</v>
      </c>
      <c r="MO606" s="276" t="s">
        <v>427</v>
      </c>
      <c r="MQ606" s="204"/>
      <c r="MR606" s="204">
        <f>VLOOKUP(MO606,$A$681:$F$2483,6,FALSE)</f>
        <v>196</v>
      </c>
      <c r="MS606" s="203" t="s">
        <v>63</v>
      </c>
      <c r="MT606" s="10">
        <f>MR606*1.4</f>
        <v>274.39999999999998</v>
      </c>
      <c r="MU606" s="10"/>
      <c r="MV606" s="267"/>
      <c r="MW606" s="203" t="s">
        <v>71</v>
      </c>
      <c r="MX606" s="276" t="s">
        <v>2064</v>
      </c>
      <c r="MZ606" s="204"/>
      <c r="NA606" s="204">
        <f>VLOOKUP(MX606,$A$681:$F$2483,6,FALSE)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1641</v>
      </c>
      <c r="NI606" s="204"/>
      <c r="NJ606" s="204">
        <f>VLOOKUP(NG606,$A$681:$F$2483,6,FALSE)</f>
        <v>487</v>
      </c>
      <c r="NK606" s="203" t="s">
        <v>63</v>
      </c>
      <c r="NL606" s="10">
        <f>NJ606*1.4</f>
        <v>681.8</v>
      </c>
      <c r="NM606" s="10"/>
      <c r="NN606" s="267"/>
      <c r="NO606" s="203" t="s">
        <v>71</v>
      </c>
      <c r="NP606" s="417" t="s">
        <v>1641</v>
      </c>
      <c r="NR606" s="204"/>
      <c r="NS606" s="204">
        <f>VLOOKUP(NP606,$A$681:$F$2483,6,FALSE)</f>
        <v>487</v>
      </c>
      <c r="NT606" s="203" t="s">
        <v>63</v>
      </c>
      <c r="NU606" s="10">
        <f>NS606*1.4</f>
        <v>681.8</v>
      </c>
      <c r="NV606" s="10"/>
      <c r="NW606" s="267"/>
      <c r="NX606" s="203" t="s">
        <v>71</v>
      </c>
      <c r="NY606" s="276" t="s">
        <v>2064</v>
      </c>
      <c r="OA606" s="204"/>
      <c r="OB606" s="204">
        <f>VLOOKUP(NY606,$A$681:$F$2483,6,FALSE)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424</v>
      </c>
      <c r="OJ606" s="204"/>
      <c r="OK606" s="204">
        <f>VLOOKUP(OH606,$A$681:$F$2483,6,FALSE)</f>
        <v>948</v>
      </c>
      <c r="OL606" s="203" t="s">
        <v>63</v>
      </c>
      <c r="OM606" s="10">
        <f>OK606*1.4</f>
        <v>1327.1999999999998</v>
      </c>
      <c r="ON606" s="10"/>
      <c r="OO606" s="267"/>
      <c r="OP606" s="203" t="s">
        <v>71</v>
      </c>
      <c r="OQ606" s="417" t="s">
        <v>1641</v>
      </c>
      <c r="OS606" s="204"/>
      <c r="OT606" s="204">
        <f>VLOOKUP(OQ606,$A$681:$F$2483,6,FALSE)</f>
        <v>487</v>
      </c>
      <c r="OU606" s="203" t="s">
        <v>63</v>
      </c>
      <c r="OV606" s="10">
        <f>OT606*1.4</f>
        <v>681.8</v>
      </c>
      <c r="OW606" s="10"/>
      <c r="OX606" s="267"/>
      <c r="OY606" s="203" t="s">
        <v>71</v>
      </c>
      <c r="OZ606" s="421" t="s">
        <v>565</v>
      </c>
      <c r="PB606" s="204"/>
      <c r="PC606" s="204">
        <f>VLOOKUP(OZ606,$A$681:$F$2483,6,FALSE)</f>
        <v>776</v>
      </c>
      <c r="PD606" s="203" t="s">
        <v>63</v>
      </c>
      <c r="PE606" s="10">
        <f>PC606*1.4</f>
        <v>1086.3999999999999</v>
      </c>
      <c r="PF606" s="10"/>
      <c r="PG606" s="267"/>
      <c r="PH606" s="203" t="s">
        <v>71</v>
      </c>
      <c r="PI606" s="276" t="s">
        <v>424</v>
      </c>
      <c r="PK606" s="204"/>
      <c r="PL606" s="204">
        <f>VLOOKUP(PI606,$A$681:$F$2483,6,FALSE)</f>
        <v>948</v>
      </c>
      <c r="PM606" s="203" t="s">
        <v>63</v>
      </c>
      <c r="PN606" s="10">
        <f>PL606*1.4</f>
        <v>1327.1999999999998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VLOOKUP(PR606,$A$681:$F$2483,6,FALSE)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710</v>
      </c>
      <c r="QC606" s="204"/>
      <c r="QD606" s="204">
        <f>VLOOKUP(QA606,$A$681:$F$2483,6,FALSE)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821</v>
      </c>
      <c r="QL606" s="204"/>
      <c r="QM606" s="204">
        <f>VLOOKUP(QJ606,$A$681:$F$2483,6,FALSE)</f>
        <v>124</v>
      </c>
      <c r="QN606" s="203" t="s">
        <v>63</v>
      </c>
      <c r="QO606" s="10">
        <f>QM606*1.4</f>
        <v>173.6</v>
      </c>
      <c r="QP606" s="10"/>
      <c r="QQ606" s="267"/>
      <c r="QR606" s="203" t="s">
        <v>71</v>
      </c>
      <c r="QS606" s="276" t="s">
        <v>516</v>
      </c>
      <c r="QU606" s="204"/>
      <c r="QV606" s="204">
        <f>VLOOKUP(QS606,$A$681:$F$2483,6,FALSE)</f>
        <v>527</v>
      </c>
      <c r="QW606" s="203" t="s">
        <v>63</v>
      </c>
      <c r="QX606" s="10">
        <f>QV606*1.4</f>
        <v>737.8</v>
      </c>
      <c r="QY606" s="10"/>
      <c r="QZ606" s="267"/>
      <c r="RA606" s="203" t="s">
        <v>71</v>
      </c>
      <c r="RB606" s="276" t="s">
        <v>821</v>
      </c>
      <c r="RD606" s="204"/>
      <c r="RE606" s="204">
        <f>VLOOKUP(RB606,$A$681:$F$2483,6,FALSE)</f>
        <v>124</v>
      </c>
      <c r="RF606" s="203" t="s">
        <v>63</v>
      </c>
      <c r="RG606" s="10">
        <f>RE606*1.4</f>
        <v>173.6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VLOOKUP(RK606,$A$681:$F$2483,6,FALSE)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516</v>
      </c>
      <c r="RV606" s="204"/>
      <c r="RW606" s="204">
        <f>VLOOKUP(RT606,$A$681:$F$2483,6,FALSE)</f>
        <v>527</v>
      </c>
      <c r="RX606" s="203" t="s">
        <v>63</v>
      </c>
      <c r="RY606" s="10">
        <f>RW606*1.4</f>
        <v>737.8</v>
      </c>
      <c r="RZ606" s="10"/>
      <c r="SA606" s="273"/>
      <c r="SB606" s="203" t="s">
        <v>71</v>
      </c>
      <c r="SC606" s="276" t="s">
        <v>436</v>
      </c>
      <c r="SE606" s="204"/>
      <c r="SF606" s="204">
        <f>VLOOKUP(SC606,$A$681:$F$2483,6,FALSE)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2064</v>
      </c>
      <c r="SN606" s="204"/>
      <c r="SO606" s="204">
        <f>VLOOKUP(SL606,$A$681:$F$2483,6,FALSE)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516</v>
      </c>
      <c r="SW606" s="204"/>
      <c r="SX606" s="204">
        <f>VLOOKUP(SU606,$A$681:$F$2483,6,FALSE)</f>
        <v>527</v>
      </c>
      <c r="SY606" s="203" t="s">
        <v>63</v>
      </c>
      <c r="SZ606" s="10">
        <f>SX606*1.4</f>
        <v>737.8</v>
      </c>
      <c r="TA606" s="10"/>
      <c r="TB606" s="273"/>
      <c r="TC606" s="203" t="s">
        <v>71</v>
      </c>
      <c r="TD606" s="276" t="s">
        <v>516</v>
      </c>
      <c r="TF606" s="204"/>
      <c r="TG606" s="204">
        <f>VLOOKUP(TD606,$A$681:$F$2483,6,FALSE)</f>
        <v>527</v>
      </c>
      <c r="TH606" s="203" t="s">
        <v>63</v>
      </c>
      <c r="TI606" s="10">
        <f>TG606*1.4</f>
        <v>737.8</v>
      </c>
      <c r="TK606" s="273"/>
      <c r="TL606" s="203" t="s">
        <v>71</v>
      </c>
      <c r="TM606" s="276" t="s">
        <v>565</v>
      </c>
      <c r="TO606" s="204"/>
      <c r="TP606" s="204">
        <f>VLOOKUP(TM606,$A$681:$F$2483,6,FALSE)</f>
        <v>776</v>
      </c>
      <c r="TQ606" s="203" t="s">
        <v>63</v>
      </c>
      <c r="TR606" s="10">
        <f>TP606*1.4</f>
        <v>1086.3999999999999</v>
      </c>
      <c r="TS606" s="10"/>
      <c r="TT606" s="273"/>
      <c r="TU606" s="203" t="s">
        <v>71</v>
      </c>
      <c r="TV606" s="276" t="s">
        <v>516</v>
      </c>
      <c r="TX606" s="204"/>
      <c r="TY606" s="204">
        <f>VLOOKUP(TV606,$A$681:$F$2483,6,FALSE)</f>
        <v>527</v>
      </c>
      <c r="TZ606" s="203" t="s">
        <v>63</v>
      </c>
      <c r="UA606" s="10">
        <f>TY606*1.4</f>
        <v>737.8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VLOOKUP(UE606,$A$681:$F$2483,6,FALSE)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1641</v>
      </c>
      <c r="UP606" s="204"/>
      <c r="UQ606" s="204">
        <f>VLOOKUP(UN606,$A$681:$F$2483,6,FALSE)</f>
        <v>487</v>
      </c>
      <c r="UR606" s="203" t="s">
        <v>63</v>
      </c>
      <c r="US606" s="10">
        <f>UQ606*1.4</f>
        <v>681.8</v>
      </c>
      <c r="UT606" s="10"/>
      <c r="UU606" s="273"/>
      <c r="UV606" s="203" t="s">
        <v>71</v>
      </c>
      <c r="UW606" s="276" t="s">
        <v>821</v>
      </c>
      <c r="UY606" s="204"/>
      <c r="UZ606" s="204">
        <f>VLOOKUP(UW606,$A$681:$F$2483,6,FALSE)</f>
        <v>124</v>
      </c>
      <c r="VA606" s="203" t="s">
        <v>63</v>
      </c>
      <c r="VB606" s="10">
        <f>UZ606*1.4</f>
        <v>173.6</v>
      </c>
      <c r="VC606" s="10"/>
      <c r="VD606" s="273"/>
      <c r="VE606" s="203" t="s">
        <v>71</v>
      </c>
      <c r="VF606" s="276" t="s">
        <v>678</v>
      </c>
      <c r="VH606" s="204"/>
      <c r="VI606" s="204">
        <f>VLOOKUP(VF606,$A$681:$F$2483,6,FALSE)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821</v>
      </c>
      <c r="VQ606" s="204"/>
      <c r="VR606" s="204">
        <f>VLOOKUP(VO606,$A$681:$F$2483,6,FALSE)</f>
        <v>124</v>
      </c>
      <c r="VS606" s="203" t="s">
        <v>63</v>
      </c>
      <c r="VT606" s="10">
        <f>VR606*1.4</f>
        <v>173.6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VLOOKUP(VX606,$A$681:$F$2483,6,FALSE)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427</v>
      </c>
      <c r="WI606" s="204"/>
      <c r="WJ606" s="204">
        <f>VLOOKUP(WG606,$A$681:$F$2483,6,FALSE)</f>
        <v>196</v>
      </c>
      <c r="WK606" s="203" t="s">
        <v>63</v>
      </c>
      <c r="WL606" s="10">
        <f>WJ606*1.4</f>
        <v>274.39999999999998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VLOOKUP(WP606,$A$681:$F$2483,6,FALSE)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VLOOKUP(WY606,$A$681:$F$2483,6,FALSE)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516</v>
      </c>
      <c r="XJ606" s="204"/>
      <c r="XK606" s="204">
        <f>VLOOKUP(XH606,$A$681:$F$2483,6,FALSE)</f>
        <v>527</v>
      </c>
      <c r="XL606" s="203" t="s">
        <v>63</v>
      </c>
      <c r="XM606" s="10">
        <f>XK606*1.4</f>
        <v>737.8</v>
      </c>
      <c r="XO606" s="273"/>
      <c r="XP606" s="203" t="s">
        <v>71</v>
      </c>
      <c r="XQ606" s="276" t="s">
        <v>1641</v>
      </c>
      <c r="XS606" s="204"/>
      <c r="XT606" s="204">
        <f>VLOOKUP(XQ606,$A$681:$F$2483,6,FALSE)</f>
        <v>487</v>
      </c>
      <c r="XU606" s="203" t="s">
        <v>63</v>
      </c>
      <c r="XV606" s="10">
        <f>XT606*1.4</f>
        <v>681.8</v>
      </c>
      <c r="XW606" s="10"/>
      <c r="XX606" s="273"/>
      <c r="XY606" s="203" t="s">
        <v>71</v>
      </c>
      <c r="XZ606" s="276" t="s">
        <v>516</v>
      </c>
      <c r="YB606" s="204"/>
      <c r="YC606" s="204">
        <f>VLOOKUP(XZ606,$A$681:$F$2483,6,FALSE)</f>
        <v>527</v>
      </c>
      <c r="YD606" s="203" t="s">
        <v>63</v>
      </c>
      <c r="YE606" s="10">
        <f>YC606*1.4</f>
        <v>737.8</v>
      </c>
      <c r="YG606" s="273"/>
      <c r="YH606" s="203" t="s">
        <v>71</v>
      </c>
      <c r="YI606" s="278" t="s">
        <v>183</v>
      </c>
      <c r="YK606" s="204"/>
      <c r="YL606" s="204" t="e">
        <f>VLOOKUP(YI606,$A$681:$F$2483,6,FALSE)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VLOOKUP(YR606,$A$681:$F$2483,6,FALSE)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424</v>
      </c>
      <c r="ZC606" s="204"/>
      <c r="ZD606" s="204">
        <f>VLOOKUP(ZA606,$A$681:$F$2483,6,FALSE)</f>
        <v>948</v>
      </c>
      <c r="ZE606" s="203" t="s">
        <v>63</v>
      </c>
      <c r="ZF606" s="10">
        <f>ZD606*1.4</f>
        <v>1327.1999999999998</v>
      </c>
      <c r="ZH606" s="273"/>
      <c r="ZI606" s="203" t="s">
        <v>71</v>
      </c>
      <c r="ZJ606" s="276" t="s">
        <v>516</v>
      </c>
      <c r="ZL606" s="204"/>
      <c r="ZM606" s="204">
        <f>VLOOKUP(ZJ606,$A$681:$F$2483,6,FALSE)</f>
        <v>527</v>
      </c>
      <c r="ZN606" s="203" t="s">
        <v>63</v>
      </c>
      <c r="ZO606" s="10">
        <f>ZM606*1.4</f>
        <v>737.8</v>
      </c>
      <c r="ZQ606" s="273"/>
      <c r="ZR606" s="203" t="s">
        <v>71</v>
      </c>
      <c r="ZS606" s="276" t="s">
        <v>678</v>
      </c>
      <c r="ZU606" s="204"/>
      <c r="ZV606" s="204">
        <f>VLOOKUP(ZS606,$A$681:$F$2483,6,FALSE)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710</v>
      </c>
      <c r="AAD606" s="204"/>
      <c r="AAE606" s="204">
        <f>VLOOKUP(AAB606,$A$681:$F$2483,6,FALSE)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1641</v>
      </c>
      <c r="AAM606" s="204"/>
      <c r="AAN606" s="204">
        <f>VLOOKUP(AAK606,$A$681:$F$2483,6,FALSE)</f>
        <v>487</v>
      </c>
      <c r="AAO606" s="203" t="s">
        <v>63</v>
      </c>
      <c r="AAP606" s="10">
        <f>AAN606*1.4</f>
        <v>681.8</v>
      </c>
      <c r="AAQ606" s="10"/>
      <c r="AAR606" s="273"/>
      <c r="AAS606" s="203" t="s">
        <v>71</v>
      </c>
      <c r="AAT606" s="276" t="s">
        <v>436</v>
      </c>
      <c r="AAV606" s="204"/>
      <c r="AAW606" s="204">
        <f>VLOOKUP(AAT606,$A$681:$F$2483,6,FALSE)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VLOOKUP(ABC606,$A$681:$F$2483,6,FALSE)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2064</v>
      </c>
      <c r="ABN606" s="204"/>
      <c r="ABO606" s="204">
        <f>VLOOKUP(ABL606,$A$681:$F$2483,6,FALSE)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436</v>
      </c>
      <c r="ABW606" s="204"/>
      <c r="ABX606" s="204">
        <f>VLOOKUP(ABU606,$A$681:$F$2483,6,FALSE)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VLOOKUP(ACD606,$A$681:$F$2483,6,FALSE)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VLOOKUP(ACM606,$A$681:$F$2483,6,FALSE)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VLOOKUP(ACV606,$A$681:$F$2483,6,FALSE)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VLOOKUP(ADE606,$A$681:$F$2483,6,FALSE)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VLOOKUP(ADN606,$A$681:$F$2483,6,FALSE)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VLOOKUP(ADW606,$A$681:$F$2483,6,FALSE)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VLOOKUP(AEF606,$A$681:$F$2483,6,FALSE)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VLOOKUP(AEO606,$A$681:$F$2483,6,FALSE)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VLOOKUP(AEX606,$A$681:$F$2483,6,FALSE)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VLOOKUP(AFG606,$A$681:$F$2483,6,FALSE)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VLOOKUP(AFP606,$A$681:$F$2483,6,FALSE)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VLOOKUP(AFY606,$A$681:$F$2483,6,FALSE)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VLOOKUP(AGH606,$A$681:$F$2483,6,FALSE)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VLOOKUP(AGQ606,$A$681:$F$2483,6,FALSE)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425</v>
      </c>
      <c r="AHB606" s="204"/>
      <c r="AHC606" s="204">
        <f>VLOOKUP(AGZ606,$A$681:$F$2483,6,FALSE)</f>
        <v>222</v>
      </c>
      <c r="AHD606" s="203" t="s">
        <v>63</v>
      </c>
      <c r="AHE606" s="10">
        <f>AHC606*1.4</f>
        <v>310.79999999999995</v>
      </c>
      <c r="AHF606" s="10"/>
      <c r="AHG606" s="273"/>
      <c r="AHH606" s="203" t="s">
        <v>71</v>
      </c>
      <c r="AHI606" s="276" t="s">
        <v>821</v>
      </c>
      <c r="AHK606" s="204"/>
      <c r="AHL606" s="204">
        <f>VLOOKUP(AHI606,$A$681:$F$2483,6,FALSE)</f>
        <v>124</v>
      </c>
      <c r="AHM606" s="203" t="s">
        <v>63</v>
      </c>
      <c r="AHN606" s="10">
        <f>AHL606*1.4</f>
        <v>173.6</v>
      </c>
      <c r="AHO606" s="10"/>
      <c r="AHP606" s="273"/>
      <c r="AHQ606" s="203" t="s">
        <v>71</v>
      </c>
      <c r="AHR606" s="276" t="s">
        <v>821</v>
      </c>
      <c r="AHT606" s="204"/>
      <c r="AHU606" s="204">
        <f>VLOOKUP(AHR606,$A$681:$F$2483,6,FALSE)</f>
        <v>124</v>
      </c>
      <c r="AHV606" s="203" t="s">
        <v>63</v>
      </c>
      <c r="AHW606" s="10">
        <f>AHU606*1.4</f>
        <v>173.6</v>
      </c>
      <c r="AHX606" s="10"/>
      <c r="AHY606" s="273"/>
      <c r="AHZ606" s="203" t="s">
        <v>71</v>
      </c>
      <c r="AIA606" s="276" t="s">
        <v>516</v>
      </c>
      <c r="AIC606" s="204"/>
      <c r="AID606" s="204">
        <f>VLOOKUP(AIA606,$A$681:$F$2483,6,FALSE)</f>
        <v>527</v>
      </c>
      <c r="AIE606" s="203" t="s">
        <v>63</v>
      </c>
      <c r="AIF606" s="10">
        <f>AID606*1.4</f>
        <v>737.8</v>
      </c>
      <c r="AIG606" s="10"/>
      <c r="AIH606" s="273"/>
      <c r="AII606" s="203" t="s">
        <v>71</v>
      </c>
      <c r="AIJ606" s="276" t="s">
        <v>425</v>
      </c>
      <c r="AIL606" s="204"/>
      <c r="AIM606" s="204">
        <f>VLOOKUP(AIJ606,$A$681:$F$2483,6,FALSE)</f>
        <v>222</v>
      </c>
      <c r="AIN606" s="203" t="s">
        <v>63</v>
      </c>
      <c r="AIO606" s="10">
        <f>AIM606*1.4</f>
        <v>310.79999999999995</v>
      </c>
      <c r="AIP606" s="10"/>
      <c r="AIQ606" s="273"/>
      <c r="AIR606" s="203" t="s">
        <v>71</v>
      </c>
      <c r="AIS606" s="276" t="s">
        <v>516</v>
      </c>
      <c r="AIU606" s="204"/>
      <c r="AIV606" s="204">
        <f>VLOOKUP(AIS606,$A$681:$F$2483,6,FALSE)</f>
        <v>527</v>
      </c>
      <c r="AIW606" s="203" t="s">
        <v>63</v>
      </c>
      <c r="AIX606" s="10">
        <f>AIV606*1.4</f>
        <v>737.8</v>
      </c>
      <c r="AIY606" s="10"/>
      <c r="AIZ606" s="273"/>
      <c r="AJA606" s="203" t="s">
        <v>71</v>
      </c>
      <c r="AJB606" s="276" t="s">
        <v>424</v>
      </c>
      <c r="AJD606" s="204"/>
      <c r="AJE606" s="204">
        <f>VLOOKUP(AJB606,$A$681:$F$2483,6,FALSE)</f>
        <v>948</v>
      </c>
      <c r="AJF606" s="203" t="s">
        <v>63</v>
      </c>
      <c r="AJG606" s="10">
        <f>AJE606*1.4</f>
        <v>1327.1999999999998</v>
      </c>
      <c r="AJH606" s="10"/>
      <c r="AJI606" s="273"/>
      <c r="AJJ606" s="203" t="s">
        <v>71</v>
      </c>
      <c r="AJK606" s="276" t="s">
        <v>821</v>
      </c>
      <c r="AJM606" s="204"/>
      <c r="AJN606" s="204">
        <f>VLOOKUP(AJK606,$A$681:$F$2483,6,FALSE)</f>
        <v>124</v>
      </c>
      <c r="AJO606" s="203" t="s">
        <v>63</v>
      </c>
      <c r="AJP606" s="10">
        <f>AJN606*1.4</f>
        <v>173.6</v>
      </c>
      <c r="AJQ606" s="10"/>
      <c r="AJR606" s="273"/>
      <c r="AJS606" s="203" t="s">
        <v>71</v>
      </c>
      <c r="AJT606" s="424" t="s">
        <v>821</v>
      </c>
      <c r="AJV606" s="204"/>
      <c r="AJW606" s="204">
        <f>VLOOKUP(AJT606,$A$681:$F$2483,6,FALSE)</f>
        <v>124</v>
      </c>
      <c r="AJX606" s="203" t="s">
        <v>63</v>
      </c>
      <c r="AJY606" s="10">
        <f>AJW606*1.4</f>
        <v>173.6</v>
      </c>
      <c r="AJZ606" s="10"/>
      <c r="AKA606" s="273"/>
      <c r="AKB606" s="203" t="s">
        <v>71</v>
      </c>
      <c r="AKC606" s="276" t="s">
        <v>424</v>
      </c>
      <c r="AKE606" s="204"/>
      <c r="AKF606" s="204">
        <f>VLOOKUP(AKC606,$A$681:$F$2483,6,FALSE)</f>
        <v>948</v>
      </c>
      <c r="AKG606" s="203" t="s">
        <v>63</v>
      </c>
      <c r="AKH606" s="10">
        <f>AKF606*1.4</f>
        <v>1327.1999999999998</v>
      </c>
      <c r="AKI606" s="10"/>
      <c r="AKJ606" s="273"/>
      <c r="AKK606" s="203" t="s">
        <v>71</v>
      </c>
      <c r="AKL606" s="276" t="s">
        <v>436</v>
      </c>
      <c r="AKN606" s="204"/>
      <c r="AKO606" s="204">
        <f>VLOOKUP(AKL606,$A$681:$F$2483,6,FALSE)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470</v>
      </c>
      <c r="AKW606" s="204"/>
      <c r="AKX606" s="204">
        <f>VLOOKUP(AKU606,$A$681:$F$2483,6,FALSE)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824</v>
      </c>
      <c r="ALF606" s="204"/>
      <c r="ALG606" s="204">
        <f>VLOOKUP(ALD606,$A$681:$F$2483,6,FALSE)</f>
        <v>174</v>
      </c>
      <c r="ALH606" s="203" t="s">
        <v>63</v>
      </c>
      <c r="ALI606" s="10">
        <f>ALG606*1.4</f>
        <v>243.6</v>
      </c>
      <c r="ALJ606" s="10"/>
      <c r="ALK606" s="273"/>
      <c r="ALL606" s="203" t="s">
        <v>71</v>
      </c>
      <c r="ALM606" s="276" t="s">
        <v>678</v>
      </c>
      <c r="ALO606" s="204"/>
      <c r="ALP606" s="204">
        <f>VLOOKUP(ALM606,$A$681:$F$2483,6,FALSE)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424</v>
      </c>
      <c r="ALX606" s="204"/>
      <c r="ALY606" s="204">
        <f>VLOOKUP(ALV606,$A$681:$F$2483,6,FALSE)</f>
        <v>948</v>
      </c>
      <c r="ALZ606" s="203" t="s">
        <v>63</v>
      </c>
      <c r="AMA606" s="10">
        <f>ALY606*1.4</f>
        <v>1327.1999999999998</v>
      </c>
      <c r="AMB606" s="10"/>
      <c r="AMC606" s="273"/>
      <c r="AMD606" s="203" t="s">
        <v>71</v>
      </c>
      <c r="AME606" s="276" t="s">
        <v>2064</v>
      </c>
      <c r="AMG606" s="204"/>
      <c r="AMH606" s="204">
        <f>VLOOKUP(AME606,$A$681:$F$2483,6,FALSE)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565</v>
      </c>
      <c r="AMP606" s="204"/>
      <c r="AMQ606" s="204">
        <f>VLOOKUP(AMN606,$A$681:$F$2483,6,FALSE)</f>
        <v>776</v>
      </c>
      <c r="AMR606" s="203" t="s">
        <v>63</v>
      </c>
      <c r="AMS606" s="10">
        <f>AMQ606*1.4</f>
        <v>1086.3999999999999</v>
      </c>
      <c r="AMT606" s="10"/>
      <c r="AMU606" s="273"/>
      <c r="AMV606" s="203" t="s">
        <v>71</v>
      </c>
      <c r="AMW606" s="276" t="s">
        <v>516</v>
      </c>
      <c r="AMY606" s="204"/>
      <c r="AMZ606" s="204">
        <f>VLOOKUP(AMW606,$A$681:$F$2483,6,FALSE)</f>
        <v>527</v>
      </c>
      <c r="ANA606" s="203" t="s">
        <v>63</v>
      </c>
      <c r="ANB606" s="10">
        <f>AMZ606*1.4</f>
        <v>737.8</v>
      </c>
      <c r="ANC606" s="10"/>
      <c r="AND606" s="273"/>
      <c r="ANE606" s="203" t="s">
        <v>71</v>
      </c>
      <c r="ANF606" s="276" t="s">
        <v>424</v>
      </c>
      <c r="ANH606" s="204"/>
      <c r="ANI606" s="204">
        <f>VLOOKUP(ANF606,$A$681:$F$2483,6,FALSE)</f>
        <v>948</v>
      </c>
      <c r="ANJ606" s="203" t="s">
        <v>63</v>
      </c>
      <c r="ANK606" s="10">
        <f>ANI606*1.4</f>
        <v>1327.1999999999998</v>
      </c>
      <c r="ANL606" s="10"/>
      <c r="ANM606" s="273"/>
      <c r="ANN606" s="203" t="s">
        <v>71</v>
      </c>
      <c r="ANO606" s="276" t="s">
        <v>821</v>
      </c>
      <c r="ANQ606" s="204"/>
      <c r="ANR606" s="204">
        <f>VLOOKUP(ANO606,$A$681:$F$2483,6,FALSE)</f>
        <v>124</v>
      </c>
      <c r="ANS606" s="203" t="s">
        <v>63</v>
      </c>
      <c r="ANT606" s="10">
        <f>ANR606*1.4</f>
        <v>173.6</v>
      </c>
      <c r="ANU606" s="10"/>
      <c r="ANV606" s="273"/>
      <c r="ANW606" s="203" t="s">
        <v>71</v>
      </c>
      <c r="ANX606" s="276" t="s">
        <v>516</v>
      </c>
      <c r="ANZ606" s="204"/>
      <c r="AOA606" s="204">
        <f>VLOOKUP(ANX606,$A$681:$F$2483,6,FALSE)</f>
        <v>527</v>
      </c>
      <c r="AOB606" s="203" t="s">
        <v>63</v>
      </c>
      <c r="AOC606" s="10">
        <f>AOA606*1.4</f>
        <v>737.8</v>
      </c>
      <c r="AOD606" s="10"/>
      <c r="AOE606" s="273"/>
      <c r="AOF606" s="203" t="s">
        <v>71</v>
      </c>
      <c r="AOG606" s="276" t="s">
        <v>565</v>
      </c>
      <c r="AOI606" s="204"/>
      <c r="AOJ606" s="204">
        <f>VLOOKUP(AOG606,$A$681:$F$2483,6,FALSE)</f>
        <v>776</v>
      </c>
      <c r="AOK606" s="203" t="s">
        <v>63</v>
      </c>
      <c r="AOL606" s="10">
        <f>AOJ606*1.4</f>
        <v>1086.3999999999999</v>
      </c>
      <c r="AOM606" s="10"/>
      <c r="AON606" s="273"/>
      <c r="AOO606" s="203" t="s">
        <v>71</v>
      </c>
      <c r="AOP606" s="276" t="s">
        <v>424</v>
      </c>
      <c r="AOR606" s="204"/>
      <c r="AOS606" s="204">
        <f>VLOOKUP(AOP606,$A$681:$F$2483,6,FALSE)</f>
        <v>948</v>
      </c>
      <c r="AOT606" s="203" t="s">
        <v>63</v>
      </c>
      <c r="AOU606" s="10">
        <f>AOS606*1.4</f>
        <v>1327.1999999999998</v>
      </c>
      <c r="AOV606" s="10"/>
      <c r="AOW606" s="273"/>
      <c r="AOX606" s="203" t="s">
        <v>71</v>
      </c>
      <c r="AOY606" s="276" t="s">
        <v>516</v>
      </c>
      <c r="APA606" s="204"/>
      <c r="APB606" s="204">
        <f>VLOOKUP(AOY606,$A$681:$F$2483,6,FALSE)</f>
        <v>527</v>
      </c>
      <c r="APC606" s="203" t="s">
        <v>63</v>
      </c>
      <c r="APD606" s="10">
        <f>APB606*1.4</f>
        <v>737.8</v>
      </c>
      <c r="APE606" s="10"/>
      <c r="APF606" s="273"/>
      <c r="APG606" s="203" t="s">
        <v>71</v>
      </c>
      <c r="APH606" s="276" t="s">
        <v>424</v>
      </c>
      <c r="APJ606" s="204"/>
      <c r="APK606" s="204">
        <f>VLOOKUP(APH606,$A$681:$F$2483,6,FALSE)</f>
        <v>948</v>
      </c>
      <c r="APL606" s="203" t="s">
        <v>63</v>
      </c>
      <c r="APM606" s="10">
        <f>APK606*1.4</f>
        <v>1327.1999999999998</v>
      </c>
      <c r="APN606" s="10"/>
      <c r="APO606" s="273"/>
      <c r="APP606" s="203" t="s">
        <v>71</v>
      </c>
      <c r="APQ606" s="276" t="s">
        <v>516</v>
      </c>
      <c r="APS606" s="204"/>
      <c r="APT606" s="204">
        <f>VLOOKUP(APQ606,$A$681:$F$2483,6,FALSE)</f>
        <v>527</v>
      </c>
      <c r="APU606" s="203" t="s">
        <v>63</v>
      </c>
      <c r="APV606" s="10">
        <f>APT606*1.4</f>
        <v>737.8</v>
      </c>
      <c r="APW606" s="10"/>
      <c r="APX606" s="273"/>
      <c r="APY606" s="203" t="s">
        <v>71</v>
      </c>
      <c r="APZ606" s="276" t="s">
        <v>821</v>
      </c>
      <c r="AQB606" s="204"/>
      <c r="AQC606" s="204">
        <f>VLOOKUP(APZ606,$A$681:$F$2483,6,FALSE)</f>
        <v>124</v>
      </c>
      <c r="AQD606" s="203" t="s">
        <v>63</v>
      </c>
      <c r="AQE606" s="10">
        <f>AQC606*1.4</f>
        <v>173.6</v>
      </c>
      <c r="AQF606" s="10"/>
      <c r="AQG606" s="273"/>
    </row>
    <row r="607" spans="1:1125" s="14" customFormat="1" ht="15">
      <c r="A607" s="203" t="s">
        <v>72</v>
      </c>
      <c r="B607" s="276" t="s">
        <v>424</v>
      </c>
      <c r="D607" s="204"/>
      <c r="E607" s="204">
        <f>VLOOKUP(B607,$A$681:$F$2483,6,FALSE)</f>
        <v>948</v>
      </c>
      <c r="F607" s="203" t="s">
        <v>65</v>
      </c>
      <c r="G607" s="10">
        <f>E607*1.3</f>
        <v>1232.4000000000001</v>
      </c>
      <c r="H607" s="10"/>
      <c r="I607" s="267"/>
      <c r="J607" s="203" t="s">
        <v>72</v>
      </c>
      <c r="K607" s="276" t="s">
        <v>678</v>
      </c>
      <c r="M607" s="204"/>
      <c r="N607" s="204">
        <f>VLOOKUP(K607,$A$681:$F$2483,6,FALSE)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1641</v>
      </c>
      <c r="V607" s="204"/>
      <c r="W607" s="204">
        <f>VLOOKUP(T607,$A$681:$F$2483,6,FALSE)</f>
        <v>487</v>
      </c>
      <c r="X607" s="203" t="s">
        <v>65</v>
      </c>
      <c r="Y607" s="10">
        <f>W607*1.3</f>
        <v>633.1</v>
      </c>
      <c r="Z607" s="10"/>
      <c r="AA607" s="267"/>
      <c r="AB607" s="203" t="s">
        <v>72</v>
      </c>
      <c r="AC607" s="276" t="s">
        <v>436</v>
      </c>
      <c r="AE607" s="204"/>
      <c r="AF607" s="204">
        <f>VLOOKUP(AC607,$A$681:$F$2483,6,FALSE)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710</v>
      </c>
      <c r="AN607" s="204"/>
      <c r="AO607" s="204">
        <f>VLOOKUP(AL607,$A$681:$F$2483,6,FALSE)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424</v>
      </c>
      <c r="AW607" s="204"/>
      <c r="AX607" s="204">
        <f>VLOOKUP(AU607,$A$681:$F$2483,6,FALSE)</f>
        <v>948</v>
      </c>
      <c r="AY607" s="203" t="s">
        <v>65</v>
      </c>
      <c r="AZ607" s="10">
        <f>AX607*1.3</f>
        <v>1232.4000000000001</v>
      </c>
      <c r="BA607" s="10"/>
      <c r="BB607" s="267"/>
      <c r="BC607" s="203" t="s">
        <v>72</v>
      </c>
      <c r="BD607" s="276" t="s">
        <v>516</v>
      </c>
      <c r="BF607" s="204"/>
      <c r="BG607" s="204">
        <f>VLOOKUP(BD607,$A$681:$F$2483,6,FALSE)</f>
        <v>527</v>
      </c>
      <c r="BH607" s="203" t="s">
        <v>65</v>
      </c>
      <c r="BI607" s="10">
        <f>BG607*1.3</f>
        <v>685.1</v>
      </c>
      <c r="BJ607" s="10"/>
      <c r="BK607" s="267"/>
      <c r="BL607" s="203" t="s">
        <v>72</v>
      </c>
      <c r="BM607" s="276" t="s">
        <v>516</v>
      </c>
      <c r="BO607" s="204"/>
      <c r="BP607" s="204">
        <f>VLOOKUP(BM607,$A$681:$F$2483,6,FALSE)</f>
        <v>527</v>
      </c>
      <c r="BQ607" s="203" t="s">
        <v>65</v>
      </c>
      <c r="BR607" s="10">
        <f>BP607*1.3</f>
        <v>685.1</v>
      </c>
      <c r="BS607" s="10"/>
      <c r="BT607" s="267"/>
      <c r="BU607" s="203" t="s">
        <v>72</v>
      </c>
      <c r="BV607" s="276" t="s">
        <v>821</v>
      </c>
      <c r="BX607" s="204"/>
      <c r="BY607" s="204">
        <f>VLOOKUP(BV607,$A$681:$F$2483,6,FALSE)</f>
        <v>124</v>
      </c>
      <c r="BZ607" s="203" t="s">
        <v>65</v>
      </c>
      <c r="CA607" s="10">
        <f>BY607*1.3</f>
        <v>161.20000000000002</v>
      </c>
      <c r="CB607" s="10"/>
      <c r="CC607" s="267"/>
      <c r="CD607" s="203" t="s">
        <v>72</v>
      </c>
      <c r="CE607" s="276" t="s">
        <v>710</v>
      </c>
      <c r="CG607" s="204"/>
      <c r="CH607" s="204">
        <f>VLOOKUP(CE607,$A$681:$F$2483,6,FALSE)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821</v>
      </c>
      <c r="CP607" s="204"/>
      <c r="CQ607" s="204">
        <f>VLOOKUP(CN607,$A$681:$F$2483,6,FALSE)</f>
        <v>124</v>
      </c>
      <c r="CR607" s="203" t="s">
        <v>65</v>
      </c>
      <c r="CS607" s="10">
        <f>CQ607*1.3</f>
        <v>161.20000000000002</v>
      </c>
      <c r="CT607" s="10"/>
      <c r="CU607" s="267"/>
      <c r="CV607" s="203" t="s">
        <v>72</v>
      </c>
      <c r="CW607" s="276" t="s">
        <v>516</v>
      </c>
      <c r="CY607" s="204"/>
      <c r="CZ607" s="204">
        <f>VLOOKUP(CW607,$A$681:$F$2483,6,FALSE)</f>
        <v>527</v>
      </c>
      <c r="DA607" s="203" t="s">
        <v>65</v>
      </c>
      <c r="DB607" s="10">
        <f>CZ607*1.3</f>
        <v>685.1</v>
      </c>
      <c r="DC607" s="10"/>
      <c r="DD607" s="267"/>
      <c r="DE607" s="203" t="s">
        <v>72</v>
      </c>
      <c r="DF607" s="276" t="s">
        <v>516</v>
      </c>
      <c r="DH607" s="204"/>
      <c r="DI607" s="204">
        <f>VLOOKUP(DF607,$A$681:$F$2483,6,FALSE)</f>
        <v>527</v>
      </c>
      <c r="DJ607" s="203" t="s">
        <v>65</v>
      </c>
      <c r="DK607" s="10">
        <f>DI607*1.3</f>
        <v>685.1</v>
      </c>
      <c r="DL607" s="10"/>
      <c r="DM607" s="267"/>
      <c r="DN607" s="203" t="s">
        <v>72</v>
      </c>
      <c r="DO607" s="276" t="s">
        <v>2064</v>
      </c>
      <c r="DQ607" s="204"/>
      <c r="DR607" s="204">
        <f>VLOOKUP(DO607,$A$681:$F$2483,6,FALSE)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VLOOKUP(DX607,$A$681:$F$2483,6,FALSE)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425</v>
      </c>
      <c r="EI607" s="204"/>
      <c r="EJ607" s="204">
        <f>VLOOKUP(EG607,$A$681:$F$2483,6,FALSE)</f>
        <v>222</v>
      </c>
      <c r="EK607" s="203" t="s">
        <v>65</v>
      </c>
      <c r="EL607" s="10">
        <f>EJ607*1.3</f>
        <v>288.60000000000002</v>
      </c>
      <c r="EM607" s="10"/>
      <c r="EN607" s="267"/>
      <c r="EO607" s="203" t="s">
        <v>72</v>
      </c>
      <c r="EP607" s="276" t="s">
        <v>436</v>
      </c>
      <c r="ER607" s="204"/>
      <c r="ES607" s="204">
        <f>VLOOKUP(EP607,$A$681:$F$2483,6,FALSE)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1641</v>
      </c>
      <c r="FA607" s="204"/>
      <c r="FB607" s="204">
        <f>VLOOKUP(EY607,$A$681:$F$2483,6,FALSE)</f>
        <v>487</v>
      </c>
      <c r="FC607" s="203" t="s">
        <v>65</v>
      </c>
      <c r="FD607" s="10">
        <f>FB607*1.3</f>
        <v>633.1</v>
      </c>
      <c r="FE607" s="10"/>
      <c r="FF607" s="267"/>
      <c r="FG607" s="203" t="s">
        <v>72</v>
      </c>
      <c r="FH607" s="414" t="s">
        <v>821</v>
      </c>
      <c r="FJ607" s="204"/>
      <c r="FK607" s="204">
        <f>VLOOKUP(FH607,$A$681:$F$2483,6,FALSE)</f>
        <v>124</v>
      </c>
      <c r="FL607" s="203" t="s">
        <v>65</v>
      </c>
      <c r="FM607" s="10">
        <f>FK607*1.3</f>
        <v>161.20000000000002</v>
      </c>
      <c r="FN607" s="10"/>
      <c r="FO607" s="267"/>
      <c r="FP607" s="203" t="s">
        <v>72</v>
      </c>
      <c r="FQ607" s="276" t="s">
        <v>2064</v>
      </c>
      <c r="FS607" s="204"/>
      <c r="FT607" s="204">
        <f>VLOOKUP(FQ607,$A$681:$F$2483,6,FALSE)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2064</v>
      </c>
      <c r="GB607" s="204"/>
      <c r="GC607" s="204">
        <f>VLOOKUP(FZ607,$A$681:$F$2483,6,FALSE)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436</v>
      </c>
      <c r="GK607" s="204"/>
      <c r="GL607" s="204">
        <f>VLOOKUP(GI607,$A$681:$F$2483,6,FALSE)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678</v>
      </c>
      <c r="GT607" s="204"/>
      <c r="GU607" s="204">
        <f>VLOOKUP(GR607,$A$681:$F$2483,6,FALSE)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821</v>
      </c>
      <c r="HC607" s="204"/>
      <c r="HD607" s="204">
        <f>VLOOKUP(HA607,$A$681:$F$2483,6,FALSE)</f>
        <v>124</v>
      </c>
      <c r="HE607" s="203" t="s">
        <v>65</v>
      </c>
      <c r="HF607" s="10">
        <f>HD607*1.3</f>
        <v>161.20000000000002</v>
      </c>
      <c r="HG607" s="10"/>
      <c r="HH607" s="267"/>
      <c r="HI607" s="203" t="s">
        <v>72</v>
      </c>
      <c r="HJ607" s="276" t="s">
        <v>436</v>
      </c>
      <c r="HL607" s="204"/>
      <c r="HM607" s="204">
        <f>VLOOKUP(HJ607,$A$681:$F$2483,6,FALSE)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710</v>
      </c>
      <c r="HU607" s="204"/>
      <c r="HV607" s="204">
        <f>VLOOKUP(HS607,$A$681:$F$2483,6,FALSE)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VLOOKUP(IB607,$A$681:$F$2483,6,FALSE)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1641</v>
      </c>
      <c r="IM607" s="204"/>
      <c r="IN607" s="204">
        <f>VLOOKUP(IK607,$A$681:$F$2483,6,FALSE)</f>
        <v>487</v>
      </c>
      <c r="IO607" s="203" t="s">
        <v>65</v>
      </c>
      <c r="IP607" s="10">
        <f>IN607*1.3</f>
        <v>633.1</v>
      </c>
      <c r="IQ607" s="10"/>
      <c r="IR607" s="267"/>
      <c r="IS607" s="203" t="s">
        <v>72</v>
      </c>
      <c r="IT607" s="276" t="s">
        <v>821</v>
      </c>
      <c r="IV607" s="204"/>
      <c r="IW607" s="204">
        <f>VLOOKUP(IT607,$A$681:$F$2483,6,FALSE)</f>
        <v>124</v>
      </c>
      <c r="IX607" s="203" t="s">
        <v>65</v>
      </c>
      <c r="IY607" s="10">
        <f>IW607*1.3</f>
        <v>161.20000000000002</v>
      </c>
      <c r="IZ607" s="10"/>
      <c r="JA607" s="267"/>
      <c r="JB607" s="203" t="s">
        <v>72</v>
      </c>
      <c r="JC607" s="276" t="s">
        <v>821</v>
      </c>
      <c r="JE607" s="204"/>
      <c r="JF607" s="204">
        <f>VLOOKUP(JC607,$A$681:$F$2483,6,FALSE)</f>
        <v>124</v>
      </c>
      <c r="JG607" s="203" t="s">
        <v>65</v>
      </c>
      <c r="JH607" s="10">
        <f>JF607*1.3</f>
        <v>161.20000000000002</v>
      </c>
      <c r="JI607" s="10"/>
      <c r="JJ607" s="267"/>
      <c r="JK607" s="203" t="s">
        <v>72</v>
      </c>
      <c r="JL607" s="276" t="s">
        <v>2064</v>
      </c>
      <c r="JN607" s="204"/>
      <c r="JO607" s="204">
        <f>VLOOKUP(JL607,$A$681:$F$2483,6,FALSE)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565</v>
      </c>
      <c r="JW607" s="204"/>
      <c r="JX607" s="204">
        <f>VLOOKUP(JU607,$A$681:$F$2483,6,FALSE)</f>
        <v>776</v>
      </c>
      <c r="JY607" s="203" t="s">
        <v>65</v>
      </c>
      <c r="JZ607" s="10">
        <f>JX607*1.3</f>
        <v>1008.8000000000001</v>
      </c>
      <c r="KA607" s="10"/>
      <c r="KB607" s="267"/>
      <c r="KC607" s="203" t="s">
        <v>72</v>
      </c>
      <c r="KD607" s="276" t="s">
        <v>821</v>
      </c>
      <c r="KF607" s="204"/>
      <c r="KG607" s="204">
        <f>VLOOKUP(KD607,$A$681:$F$2483,6,FALSE)</f>
        <v>124</v>
      </c>
      <c r="KH607" s="203" t="s">
        <v>65</v>
      </c>
      <c r="KI607" s="10">
        <f>KG607*1.3</f>
        <v>161.20000000000002</v>
      </c>
      <c r="KJ607" s="10"/>
      <c r="KK607" s="267"/>
      <c r="KL607" s="203" t="s">
        <v>72</v>
      </c>
      <c r="KM607" s="276" t="s">
        <v>516</v>
      </c>
      <c r="KO607" s="204"/>
      <c r="KP607" s="204">
        <f>VLOOKUP(KM607,$A$681:$F$2483,6,FALSE)</f>
        <v>527</v>
      </c>
      <c r="KQ607" s="203" t="s">
        <v>65</v>
      </c>
      <c r="KR607" s="10">
        <f>KP607*1.3</f>
        <v>685.1</v>
      </c>
      <c r="KS607" s="10"/>
      <c r="KT607" s="267"/>
      <c r="KU607" s="203" t="s">
        <v>72</v>
      </c>
      <c r="KV607" s="276" t="s">
        <v>424</v>
      </c>
      <c r="KX607" s="204"/>
      <c r="KY607" s="204">
        <f>VLOOKUP(KV607,$A$681:$F$2483,6,FALSE)</f>
        <v>948</v>
      </c>
      <c r="KZ607" s="203" t="s">
        <v>65</v>
      </c>
      <c r="LA607" s="10">
        <f>KY607*1.3</f>
        <v>1232.4000000000001</v>
      </c>
      <c r="LB607" s="10"/>
      <c r="LC607" s="267"/>
      <c r="LD607" s="203" t="s">
        <v>72</v>
      </c>
      <c r="LE607" s="276" t="s">
        <v>516</v>
      </c>
      <c r="LG607" s="204"/>
      <c r="LH607" s="204">
        <f>VLOOKUP(LE607,$A$681:$F$2483,6,FALSE)</f>
        <v>527</v>
      </c>
      <c r="LI607" s="203" t="s">
        <v>65</v>
      </c>
      <c r="LJ607" s="10">
        <f>LH607*1.3</f>
        <v>685.1</v>
      </c>
      <c r="LK607" s="10"/>
      <c r="LL607" s="267"/>
      <c r="LM607" s="203" t="s">
        <v>72</v>
      </c>
      <c r="LN607" s="276" t="s">
        <v>516</v>
      </c>
      <c r="LP607" s="204"/>
      <c r="LQ607" s="204">
        <f>VLOOKUP(LN607,$A$681:$F$2483,6,FALSE)</f>
        <v>527</v>
      </c>
      <c r="LR607" s="203" t="s">
        <v>65</v>
      </c>
      <c r="LS607" s="10">
        <f>LQ607*1.3</f>
        <v>685.1</v>
      </c>
      <c r="LT607" s="10"/>
      <c r="LU607" s="267"/>
      <c r="LV607" s="203" t="s">
        <v>72</v>
      </c>
      <c r="LW607" s="276" t="s">
        <v>2064</v>
      </c>
      <c r="LY607" s="204"/>
      <c r="LZ607" s="204">
        <f>VLOOKUP(LW607,$A$681:$F$2483,6,FALSE)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821</v>
      </c>
      <c r="MH607" s="204"/>
      <c r="MI607" s="204">
        <f>VLOOKUP(MF607,$A$681:$F$2483,6,FALSE)</f>
        <v>124</v>
      </c>
      <c r="MJ607" s="203" t="s">
        <v>65</v>
      </c>
      <c r="MK607" s="10">
        <f>MI607*1.3</f>
        <v>161.20000000000002</v>
      </c>
      <c r="ML607" s="10"/>
      <c r="MM607" s="267"/>
      <c r="MN607" s="203" t="s">
        <v>72</v>
      </c>
      <c r="MO607" s="276" t="s">
        <v>472</v>
      </c>
      <c r="MQ607" s="204"/>
      <c r="MR607" s="204">
        <f>VLOOKUP(MO607,$A$681:$F$2483,6,FALSE)</f>
        <v>521</v>
      </c>
      <c r="MS607" s="203" t="s">
        <v>65</v>
      </c>
      <c r="MT607" s="10">
        <f>MR607*1.3</f>
        <v>677.30000000000007</v>
      </c>
      <c r="MU607" s="10"/>
      <c r="MV607" s="267"/>
      <c r="MW607" s="203" t="s">
        <v>72</v>
      </c>
      <c r="MX607" s="276" t="s">
        <v>436</v>
      </c>
      <c r="MZ607" s="204"/>
      <c r="NA607" s="204">
        <f>VLOOKUP(MX607,$A$681:$F$2483,6,FALSE)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2064</v>
      </c>
      <c r="NI607" s="204"/>
      <c r="NJ607" s="204">
        <f>VLOOKUP(NG607,$A$681:$F$2483,6,FALSE)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516</v>
      </c>
      <c r="NR607" s="204"/>
      <c r="NS607" s="204">
        <f>VLOOKUP(NP607,$A$681:$F$2483,6,FALSE)</f>
        <v>527</v>
      </c>
      <c r="NT607" s="203" t="s">
        <v>65</v>
      </c>
      <c r="NU607" s="10">
        <f>NS607*1.3</f>
        <v>685.1</v>
      </c>
      <c r="NV607" s="10"/>
      <c r="NW607" s="267"/>
      <c r="NX607" s="203" t="s">
        <v>72</v>
      </c>
      <c r="NY607" s="276" t="s">
        <v>427</v>
      </c>
      <c r="OA607" s="204"/>
      <c r="OB607" s="204">
        <f>VLOOKUP(NY607,$A$681:$F$2483,6,FALSE)</f>
        <v>196</v>
      </c>
      <c r="OC607" s="203" t="s">
        <v>65</v>
      </c>
      <c r="OD607" s="10">
        <f>OB607*1.3</f>
        <v>254.8</v>
      </c>
      <c r="OE607" s="10"/>
      <c r="OF607" s="267"/>
      <c r="OG607" s="203" t="s">
        <v>72</v>
      </c>
      <c r="OH607" s="276" t="s">
        <v>436</v>
      </c>
      <c r="OJ607" s="204"/>
      <c r="OK607" s="204">
        <f>VLOOKUP(OH607,$A$681:$F$2483,6,FALSE)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17" t="s">
        <v>470</v>
      </c>
      <c r="OS607" s="204"/>
      <c r="OT607" s="204">
        <f>VLOOKUP(OQ607,$A$681:$F$2483,6,FALSE)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821</v>
      </c>
      <c r="PB607" s="204"/>
      <c r="PC607" s="204">
        <f>VLOOKUP(OZ607,$A$681:$F$2483,6,FALSE)</f>
        <v>124</v>
      </c>
      <c r="PD607" s="203" t="s">
        <v>65</v>
      </c>
      <c r="PE607" s="10">
        <f>PC607*1.3</f>
        <v>161.20000000000002</v>
      </c>
      <c r="PF607" s="10"/>
      <c r="PG607" s="267"/>
      <c r="PH607" s="203" t="s">
        <v>72</v>
      </c>
      <c r="PI607" s="276" t="s">
        <v>436</v>
      </c>
      <c r="PK607" s="204"/>
      <c r="PL607" s="204">
        <f>VLOOKUP(PI607,$A$681:$F$2483,6,FALSE)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VLOOKUP(PR607,$A$681:$F$2483,6,FALSE)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516</v>
      </c>
      <c r="QC607" s="204"/>
      <c r="QD607" s="204">
        <f>VLOOKUP(QA607,$A$681:$F$2483,6,FALSE)</f>
        <v>527</v>
      </c>
      <c r="QE607" s="203" t="s">
        <v>65</v>
      </c>
      <c r="QF607" s="10">
        <f>QD607*1.3</f>
        <v>685.1</v>
      </c>
      <c r="QG607" s="10"/>
      <c r="QH607" s="267"/>
      <c r="QI607" s="203" t="s">
        <v>72</v>
      </c>
      <c r="QJ607" s="276" t="s">
        <v>472</v>
      </c>
      <c r="QL607" s="204"/>
      <c r="QM607" s="204">
        <f>VLOOKUP(QJ607,$A$681:$F$2483,6,FALSE)</f>
        <v>521</v>
      </c>
      <c r="QN607" s="203" t="s">
        <v>65</v>
      </c>
      <c r="QO607" s="10">
        <f>QM607*1.3</f>
        <v>677.30000000000007</v>
      </c>
      <c r="QP607" s="10"/>
      <c r="QQ607" s="267"/>
      <c r="QR607" s="203" t="s">
        <v>72</v>
      </c>
      <c r="QS607" s="276" t="s">
        <v>436</v>
      </c>
      <c r="QU607" s="204"/>
      <c r="QV607" s="204">
        <f>VLOOKUP(QS607,$A$681:$F$2483,6,FALSE)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516</v>
      </c>
      <c r="RD607" s="204"/>
      <c r="RE607" s="204">
        <f>VLOOKUP(RB607,$A$681:$F$2483,6,FALSE)</f>
        <v>527</v>
      </c>
      <c r="RF607" s="203" t="s">
        <v>65</v>
      </c>
      <c r="RG607" s="10">
        <f>RE607*1.3</f>
        <v>685.1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VLOOKUP(RK607,$A$681:$F$2483,6,FALSE)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565</v>
      </c>
      <c r="RV607" s="204"/>
      <c r="RW607" s="204">
        <f>VLOOKUP(RT607,$A$681:$F$2483,6,FALSE)</f>
        <v>776</v>
      </c>
      <c r="RX607" s="203" t="s">
        <v>65</v>
      </c>
      <c r="RY607" s="10">
        <f>RW607*1.3</f>
        <v>1008.8000000000001</v>
      </c>
      <c r="RZ607" s="10"/>
      <c r="SA607" s="273"/>
      <c r="SB607" s="203" t="s">
        <v>72</v>
      </c>
      <c r="SC607" s="276" t="s">
        <v>565</v>
      </c>
      <c r="SE607" s="204"/>
      <c r="SF607" s="204">
        <f>VLOOKUP(SC607,$A$681:$F$2483,6,FALSE)</f>
        <v>776</v>
      </c>
      <c r="SG607" s="203" t="s">
        <v>65</v>
      </c>
      <c r="SH607" s="10">
        <f>SF607*1.3</f>
        <v>1008.8000000000001</v>
      </c>
      <c r="SI607" s="10"/>
      <c r="SJ607" s="273"/>
      <c r="SK607" s="203" t="s">
        <v>72</v>
      </c>
      <c r="SL607" s="276" t="s">
        <v>710</v>
      </c>
      <c r="SN607" s="204"/>
      <c r="SO607" s="204">
        <f>VLOOKUP(SL607,$A$681:$F$2483,6,FALSE)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2064</v>
      </c>
      <c r="SW607" s="204"/>
      <c r="SX607" s="204">
        <f>VLOOKUP(SU607,$A$681:$F$2483,6,FALSE)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821</v>
      </c>
      <c r="TF607" s="204"/>
      <c r="TG607" s="204">
        <f>VLOOKUP(TD607,$A$681:$F$2483,6,FALSE)</f>
        <v>124</v>
      </c>
      <c r="TH607" s="203" t="s">
        <v>65</v>
      </c>
      <c r="TI607" s="10">
        <f>TG607*1.3</f>
        <v>161.20000000000002</v>
      </c>
      <c r="TK607" s="273"/>
      <c r="TL607" s="203" t="s">
        <v>72</v>
      </c>
      <c r="TM607" s="276" t="s">
        <v>710</v>
      </c>
      <c r="TO607" s="204"/>
      <c r="TP607" s="204">
        <f>VLOOKUP(TM607,$A$681:$F$2483,6,FALSE)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436</v>
      </c>
      <c r="TX607" s="204"/>
      <c r="TY607" s="204">
        <f>VLOOKUP(TV607,$A$681:$F$2483,6,FALSE)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VLOOKUP(UE605,$A$681:$F$2483,6,FALSE)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678</v>
      </c>
      <c r="UP607" s="204"/>
      <c r="UQ607" s="204">
        <f>VLOOKUP(UN607,$A$681:$F$2483,6,FALSE)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2064</v>
      </c>
      <c r="UY607" s="204"/>
      <c r="UZ607" s="204">
        <f>VLOOKUP(UW607,$A$681:$F$2483,6,FALSE)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436</v>
      </c>
      <c r="VH607" s="204"/>
      <c r="VI607" s="204">
        <f>VLOOKUP(VF607,$A$681:$F$2483,6,FALSE)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824</v>
      </c>
      <c r="VQ607" s="204"/>
      <c r="VR607" s="204">
        <f>VLOOKUP(VO607,$A$681:$F$2483,6,FALSE)</f>
        <v>174</v>
      </c>
      <c r="VS607" s="203" t="s">
        <v>65</v>
      </c>
      <c r="VT607" s="10">
        <f>VR607*1.3</f>
        <v>226.20000000000002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VLOOKUP(VX607,$A$681:$F$2483,6,FALSE)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824</v>
      </c>
      <c r="WI607" s="204"/>
      <c r="WJ607" s="204">
        <f>VLOOKUP(WG607,$A$681:$F$2483,6,FALSE)</f>
        <v>174</v>
      </c>
      <c r="WK607" s="203" t="s">
        <v>65</v>
      </c>
      <c r="WL607" s="10">
        <f>WJ607*1.3</f>
        <v>226.20000000000002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VLOOKUP(WP607,$A$681:$F$2483,6,FALSE)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VLOOKUP(WY607,$A$681:$F$2483,6,FALSE)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424</v>
      </c>
      <c r="XJ607" s="204"/>
      <c r="XK607" s="204">
        <f>VLOOKUP(XH607,$A$681:$F$2483,6,FALSE)</f>
        <v>948</v>
      </c>
      <c r="XL607" s="203" t="s">
        <v>65</v>
      </c>
      <c r="XM607" s="10">
        <f>XK607*1.3</f>
        <v>1232.4000000000001</v>
      </c>
      <c r="XO607" s="273"/>
      <c r="XP607" s="203" t="s">
        <v>72</v>
      </c>
      <c r="XQ607" s="276" t="s">
        <v>678</v>
      </c>
      <c r="XS607" s="204"/>
      <c r="XT607" s="204">
        <f>VLOOKUP(XQ607,$A$681:$F$2483,6,FALSE)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2064</v>
      </c>
      <c r="YB607" s="204"/>
      <c r="YC607" s="204">
        <f>VLOOKUP(XZ607,$A$681:$F$2483,6,FALSE)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VLOOKUP(YI607,$A$681:$F$2483,6,FALSE)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VLOOKUP(YR607,$A$681:$F$2483,6,FALSE)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2064</v>
      </c>
      <c r="ZC607" s="204"/>
      <c r="ZD607" s="204">
        <f>VLOOKUP(ZA607,$A$681:$F$2483,6,FALSE)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678</v>
      </c>
      <c r="ZL607" s="204"/>
      <c r="ZM607" s="204">
        <f>VLOOKUP(ZJ607,$A$681:$F$2483,6,FALSE)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565</v>
      </c>
      <c r="ZU607" s="204"/>
      <c r="ZV607" s="204">
        <f>VLOOKUP(ZS607,$A$681:$F$2483,6,FALSE)</f>
        <v>776</v>
      </c>
      <c r="ZW607" s="203" t="s">
        <v>65</v>
      </c>
      <c r="ZX607" s="10">
        <f>ZV607*1.3</f>
        <v>1008.8000000000001</v>
      </c>
      <c r="ZY607" s="10"/>
      <c r="ZZ607" s="273"/>
      <c r="AAA607" s="203" t="s">
        <v>72</v>
      </c>
      <c r="AAB607" s="276" t="s">
        <v>425</v>
      </c>
      <c r="AAD607" s="204"/>
      <c r="AAE607" s="204">
        <f>VLOOKUP(AAB607,$A$681:$F$2483,6,FALSE)</f>
        <v>222</v>
      </c>
      <c r="AAF607" s="203" t="s">
        <v>65</v>
      </c>
      <c r="AAG607" s="10">
        <f>AAE607*1.3</f>
        <v>288.60000000000002</v>
      </c>
      <c r="AAH607" s="10"/>
      <c r="AAI607" s="273"/>
      <c r="AAJ607" s="203" t="s">
        <v>72</v>
      </c>
      <c r="AAK607" s="276" t="s">
        <v>425</v>
      </c>
      <c r="AAM607" s="204"/>
      <c r="AAN607" s="204">
        <f>VLOOKUP(AAK607,$A$681:$F$2483,6,FALSE)</f>
        <v>222</v>
      </c>
      <c r="AAO607" s="203" t="s">
        <v>65</v>
      </c>
      <c r="AAP607" s="10">
        <f>AAN607*1.3</f>
        <v>288.60000000000002</v>
      </c>
      <c r="AAQ607" s="10"/>
      <c r="AAR607" s="273"/>
      <c r="AAS607" s="203" t="s">
        <v>72</v>
      </c>
      <c r="AAT607" s="276" t="s">
        <v>424</v>
      </c>
      <c r="AAV607" s="204"/>
      <c r="AAW607" s="204">
        <f>VLOOKUP(AAT607,$A$681:$F$2483,6,FALSE)</f>
        <v>948</v>
      </c>
      <c r="AAX607" s="203" t="s">
        <v>65</v>
      </c>
      <c r="AAY607" s="10">
        <f>AAW607*1.3</f>
        <v>1232.4000000000001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VLOOKUP(ABC607,$A$681:$F$2483,6,FALSE)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824</v>
      </c>
      <c r="ABN607" s="204"/>
      <c r="ABO607" s="204">
        <f>VLOOKUP(ABL607,$A$681:$F$2483,6,FALSE)</f>
        <v>174</v>
      </c>
      <c r="ABP607" s="203" t="s">
        <v>65</v>
      </c>
      <c r="ABQ607" s="10">
        <f>ABO607*1.3</f>
        <v>226.20000000000002</v>
      </c>
      <c r="ABR607" s="10"/>
      <c r="ABS607" s="273"/>
      <c r="ABT607" s="203" t="s">
        <v>72</v>
      </c>
      <c r="ABU607" s="276" t="s">
        <v>678</v>
      </c>
      <c r="ABW607" s="204"/>
      <c r="ABX607" s="204">
        <f>VLOOKUP(ABU607,$A$681:$F$2483,6,FALSE)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VLOOKUP(ACD607,$A$681:$F$2483,6,FALSE)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VLOOKUP(ACM607,$A$681:$F$2483,6,FALSE)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VLOOKUP(ACV607,$A$681:$F$2483,6,FALSE)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VLOOKUP(ADE607,$A$681:$F$2483,6,FALSE)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VLOOKUP(ADN607,$A$681:$F$2483,6,FALSE)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VLOOKUP(ADW607,$A$681:$F$2483,6,FALSE)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VLOOKUP(AEF607,$A$681:$F$2483,6,FALSE)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VLOOKUP(AEO607,$A$681:$F$2483,6,FALSE)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VLOOKUP(AEX607,$A$681:$F$2483,6,FALSE)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VLOOKUP(AFG607,$A$681:$F$2483,6,FALSE)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VLOOKUP(AFP607,$A$681:$F$2483,6,FALSE)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VLOOKUP(AFY607,$A$681:$F$2483,6,FALSE)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VLOOKUP(AGH607,$A$681:$F$2483,6,FALSE)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VLOOKUP(AGQ607,$A$681:$F$2483,6,FALSE)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516</v>
      </c>
      <c r="AHB607" s="204"/>
      <c r="AHC607" s="204">
        <f>VLOOKUP(AGZ607,$A$681:$F$2483,6,FALSE)</f>
        <v>527</v>
      </c>
      <c r="AHD607" s="203" t="s">
        <v>65</v>
      </c>
      <c r="AHE607" s="10">
        <f>AHC607*1.3</f>
        <v>685.1</v>
      </c>
      <c r="AHF607" s="10"/>
      <c r="AHG607" s="273"/>
      <c r="AHH607" s="203" t="s">
        <v>72</v>
      </c>
      <c r="AHI607" s="276" t="s">
        <v>824</v>
      </c>
      <c r="AHK607" s="204"/>
      <c r="AHL607" s="204">
        <f>VLOOKUP(AHI607,$A$681:$F$2483,6,FALSE)</f>
        <v>174</v>
      </c>
      <c r="AHM607" s="203" t="s">
        <v>65</v>
      </c>
      <c r="AHN607" s="10">
        <f>AHL607*1.3</f>
        <v>226.20000000000002</v>
      </c>
      <c r="AHO607" s="10"/>
      <c r="AHP607" s="273"/>
      <c r="AHQ607" s="203" t="s">
        <v>72</v>
      </c>
      <c r="AHR607" s="276" t="s">
        <v>424</v>
      </c>
      <c r="AHT607" s="204"/>
      <c r="AHU607" s="204">
        <f>VLOOKUP(AHR607,$A$681:$F$2483,6,FALSE)</f>
        <v>948</v>
      </c>
      <c r="AHV607" s="203" t="s">
        <v>65</v>
      </c>
      <c r="AHW607" s="10">
        <f>AHU607*1.3</f>
        <v>1232.4000000000001</v>
      </c>
      <c r="AHX607" s="10"/>
      <c r="AHY607" s="273"/>
      <c r="AHZ607" s="203" t="s">
        <v>72</v>
      </c>
      <c r="AIA607" s="276" t="s">
        <v>436</v>
      </c>
      <c r="AIC607" s="204"/>
      <c r="AID607" s="204">
        <f>VLOOKUP(AIA607,$A$681:$F$2483,6,FALSE)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427</v>
      </c>
      <c r="AIL607" s="204"/>
      <c r="AIM607" s="204">
        <f>VLOOKUP(AIJ607,$A$681:$F$2483,6,FALSE)</f>
        <v>196</v>
      </c>
      <c r="AIN607" s="203" t="s">
        <v>65</v>
      </c>
      <c r="AIO607" s="10">
        <f>AIM607*1.3</f>
        <v>254.8</v>
      </c>
      <c r="AIP607" s="10"/>
      <c r="AIQ607" s="273"/>
      <c r="AIR607" s="203" t="s">
        <v>72</v>
      </c>
      <c r="AIS607" s="276" t="s">
        <v>427</v>
      </c>
      <c r="AIU607" s="204"/>
      <c r="AIV607" s="204">
        <f>VLOOKUP(AIS607,$A$681:$F$2483,6,FALSE)</f>
        <v>196</v>
      </c>
      <c r="AIW607" s="203" t="s">
        <v>65</v>
      </c>
      <c r="AIX607" s="10">
        <f>AIV607*1.3</f>
        <v>254.8</v>
      </c>
      <c r="AIY607" s="10"/>
      <c r="AIZ607" s="273"/>
      <c r="AJA607" s="203" t="s">
        <v>72</v>
      </c>
      <c r="AJB607" s="276" t="s">
        <v>516</v>
      </c>
      <c r="AJD607" s="204"/>
      <c r="AJE607" s="204">
        <f>VLOOKUP(AJB607,$A$681:$F$2483,6,FALSE)</f>
        <v>527</v>
      </c>
      <c r="AJF607" s="203" t="s">
        <v>65</v>
      </c>
      <c r="AJG607" s="10">
        <f>AJE607*1.3</f>
        <v>685.1</v>
      </c>
      <c r="AJH607" s="10"/>
      <c r="AJI607" s="273"/>
      <c r="AJJ607" s="203" t="s">
        <v>72</v>
      </c>
      <c r="AJK607" s="276" t="s">
        <v>565</v>
      </c>
      <c r="AJM607" s="204"/>
      <c r="AJN607" s="204">
        <f>VLOOKUP(AJK607,$A$681:$F$2483,6,FALSE)</f>
        <v>776</v>
      </c>
      <c r="AJO607" s="203" t="s">
        <v>65</v>
      </c>
      <c r="AJP607" s="10">
        <f>AJN607*1.3</f>
        <v>1008.8000000000001</v>
      </c>
      <c r="AJQ607" s="10"/>
      <c r="AJR607" s="273"/>
      <c r="AJS607" s="203" t="s">
        <v>72</v>
      </c>
      <c r="AJT607" s="424" t="s">
        <v>565</v>
      </c>
      <c r="AJV607" s="204"/>
      <c r="AJW607" s="204">
        <f>VLOOKUP(AJT607,$A$681:$F$2483,6,FALSE)</f>
        <v>776</v>
      </c>
      <c r="AJX607" s="203" t="s">
        <v>65</v>
      </c>
      <c r="AJY607" s="10">
        <f>AJW607*1.3</f>
        <v>1008.8000000000001</v>
      </c>
      <c r="AJZ607" s="10"/>
      <c r="AKA607" s="273"/>
      <c r="AKB607" s="203" t="s">
        <v>72</v>
      </c>
      <c r="AKC607" s="276" t="s">
        <v>821</v>
      </c>
      <c r="AKE607" s="204"/>
      <c r="AKF607" s="204">
        <f>VLOOKUP(AKC607,$A$681:$F$2483,6,FALSE)</f>
        <v>124</v>
      </c>
      <c r="AKG607" s="203" t="s">
        <v>65</v>
      </c>
      <c r="AKH607" s="10">
        <f>AKF607*1.3</f>
        <v>161.20000000000002</v>
      </c>
      <c r="AKI607" s="10"/>
      <c r="AKJ607" s="273"/>
      <c r="AKK607" s="203" t="s">
        <v>72</v>
      </c>
      <c r="AKL607" s="276" t="s">
        <v>565</v>
      </c>
      <c r="AKN607" s="204"/>
      <c r="AKO607" s="204">
        <f>VLOOKUP(AKL607,$A$681:$F$2483,6,FALSE)</f>
        <v>776</v>
      </c>
      <c r="AKP607" s="203" t="s">
        <v>65</v>
      </c>
      <c r="AKQ607" s="10">
        <f>AKO607*1.3</f>
        <v>1008.8000000000001</v>
      </c>
      <c r="AKR607" s="10"/>
      <c r="AKS607" s="273"/>
      <c r="AKT607" s="203" t="s">
        <v>72</v>
      </c>
      <c r="AKU607" s="276" t="s">
        <v>516</v>
      </c>
      <c r="AKW607" s="204"/>
      <c r="AKX607" s="204">
        <f>VLOOKUP(AKU607,$A$681:$F$2483,6,FALSE)</f>
        <v>527</v>
      </c>
      <c r="AKY607" s="203" t="s">
        <v>65</v>
      </c>
      <c r="AKZ607" s="10">
        <f>AKX607*1.3</f>
        <v>685.1</v>
      </c>
      <c r="ALA607" s="10"/>
      <c r="ALB607" s="273"/>
      <c r="ALC607" s="203" t="s">
        <v>72</v>
      </c>
      <c r="ALD607" s="276" t="s">
        <v>425</v>
      </c>
      <c r="ALF607" s="204"/>
      <c r="ALG607" s="204">
        <f>VLOOKUP(ALD607,$A$681:$F$2483,6,FALSE)</f>
        <v>222</v>
      </c>
      <c r="ALH607" s="203" t="s">
        <v>65</v>
      </c>
      <c r="ALI607" s="10">
        <f>ALG607*1.3</f>
        <v>288.60000000000002</v>
      </c>
      <c r="ALJ607" s="10"/>
      <c r="ALK607" s="273"/>
      <c r="ALL607" s="203" t="s">
        <v>72</v>
      </c>
      <c r="ALM607" s="276" t="s">
        <v>472</v>
      </c>
      <c r="ALO607" s="204"/>
      <c r="ALP607" s="204">
        <f>VLOOKUP(ALM607,$A$681:$F$2483,6,FALSE)</f>
        <v>521</v>
      </c>
      <c r="ALQ607" s="203" t="s">
        <v>65</v>
      </c>
      <c r="ALR607" s="10">
        <f>ALP607*1.3</f>
        <v>677.30000000000007</v>
      </c>
      <c r="ALS607" s="10"/>
      <c r="ALT607" s="273"/>
      <c r="ALU607" s="203" t="s">
        <v>72</v>
      </c>
      <c r="ALV607" s="276" t="s">
        <v>427</v>
      </c>
      <c r="ALX607" s="204"/>
      <c r="ALY607" s="204">
        <f>VLOOKUP(ALV607,$A$681:$F$2483,6,FALSE)</f>
        <v>196</v>
      </c>
      <c r="ALZ607" s="203" t="s">
        <v>65</v>
      </c>
      <c r="AMA607" s="10">
        <f>ALY607*1.3</f>
        <v>254.8</v>
      </c>
      <c r="AMB607" s="10"/>
      <c r="AMC607" s="273"/>
      <c r="AMD607" s="203" t="s">
        <v>72</v>
      </c>
      <c r="AME607" s="276" t="s">
        <v>821</v>
      </c>
      <c r="AMG607" s="204"/>
      <c r="AMH607" s="204">
        <f>VLOOKUP(AME607,$A$681:$F$2483,6,FALSE)</f>
        <v>124</v>
      </c>
      <c r="AMI607" s="203" t="s">
        <v>65</v>
      </c>
      <c r="AMJ607" s="10">
        <f>AMH607*1.3</f>
        <v>161.20000000000002</v>
      </c>
      <c r="AMK607" s="10"/>
      <c r="AML607" s="273"/>
      <c r="AMM607" s="203" t="s">
        <v>72</v>
      </c>
      <c r="AMN607" s="276" t="s">
        <v>470</v>
      </c>
      <c r="AMP607" s="204"/>
      <c r="AMQ607" s="204">
        <f>VLOOKUP(AMN607,$A$681:$F$2483,6,FALSE)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821</v>
      </c>
      <c r="AMY607" s="204"/>
      <c r="AMZ607" s="204">
        <f>VLOOKUP(AMW607,$A$681:$F$2483,6,FALSE)</f>
        <v>124</v>
      </c>
      <c r="ANA607" s="203" t="s">
        <v>65</v>
      </c>
      <c r="ANB607" s="10">
        <f>AMZ607*1.3</f>
        <v>161.20000000000002</v>
      </c>
      <c r="ANC607" s="10"/>
      <c r="AND607" s="273"/>
      <c r="ANE607" s="203" t="s">
        <v>72</v>
      </c>
      <c r="ANF607" s="276" t="s">
        <v>472</v>
      </c>
      <c r="ANH607" s="204"/>
      <c r="ANI607" s="204">
        <f>VLOOKUP(ANF607,$A$681:$F$2483,6,FALSE)</f>
        <v>521</v>
      </c>
      <c r="ANJ607" s="203" t="s">
        <v>65</v>
      </c>
      <c r="ANK607" s="10">
        <f>ANI607*1.3</f>
        <v>677.30000000000007</v>
      </c>
      <c r="ANL607" s="10"/>
      <c r="ANM607" s="273"/>
      <c r="ANN607" s="203" t="s">
        <v>72</v>
      </c>
      <c r="ANO607" s="276" t="s">
        <v>427</v>
      </c>
      <c r="ANQ607" s="204"/>
      <c r="ANR607" s="204">
        <f>VLOOKUP(ANO607,$A$681:$F$2483,6,FALSE)</f>
        <v>196</v>
      </c>
      <c r="ANS607" s="203" t="s">
        <v>65</v>
      </c>
      <c r="ANT607" s="10">
        <f>ANR607*1.3</f>
        <v>254.8</v>
      </c>
      <c r="ANU607" s="10"/>
      <c r="ANV607" s="273"/>
      <c r="ANW607" s="203" t="s">
        <v>72</v>
      </c>
      <c r="ANX607" s="276" t="s">
        <v>424</v>
      </c>
      <c r="ANZ607" s="204"/>
      <c r="AOA607" s="204">
        <f>VLOOKUP(ANX607,$A$681:$F$2483,6,FALSE)</f>
        <v>948</v>
      </c>
      <c r="AOB607" s="203" t="s">
        <v>65</v>
      </c>
      <c r="AOC607" s="10">
        <f>AOA607*1.3</f>
        <v>1232.4000000000001</v>
      </c>
      <c r="AOD607" s="10"/>
      <c r="AOE607" s="273"/>
      <c r="AOF607" s="203" t="s">
        <v>72</v>
      </c>
      <c r="AOG607" s="276" t="s">
        <v>472</v>
      </c>
      <c r="AOI607" s="204"/>
      <c r="AOJ607" s="204">
        <f>VLOOKUP(AOG607,$A$681:$F$2483,6,FALSE)</f>
        <v>521</v>
      </c>
      <c r="AOK607" s="203" t="s">
        <v>65</v>
      </c>
      <c r="AOL607" s="10">
        <f>AOJ607*1.3</f>
        <v>677.30000000000007</v>
      </c>
      <c r="AOM607" s="10"/>
      <c r="AON607" s="273"/>
      <c r="AOO607" s="203" t="s">
        <v>72</v>
      </c>
      <c r="AOP607" s="276" t="s">
        <v>821</v>
      </c>
      <c r="AOR607" s="204"/>
      <c r="AOS607" s="204">
        <f>VLOOKUP(AOP607,$A$681:$F$2483,6,FALSE)</f>
        <v>124</v>
      </c>
      <c r="AOT607" s="203" t="s">
        <v>65</v>
      </c>
      <c r="AOU607" s="10">
        <f>AOS607*1.3</f>
        <v>161.20000000000002</v>
      </c>
      <c r="AOV607" s="10"/>
      <c r="AOW607" s="273"/>
      <c r="AOX607" s="203" t="s">
        <v>72</v>
      </c>
      <c r="AOY607" s="276" t="s">
        <v>436</v>
      </c>
      <c r="APA607" s="204"/>
      <c r="APB607" s="204">
        <f>VLOOKUP(AOY607,$A$681:$F$2483,6,FALSE)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710</v>
      </c>
      <c r="APJ607" s="204"/>
      <c r="APK607" s="204">
        <f>VLOOKUP(APH607,$A$681:$F$2483,6,FALSE)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824</v>
      </c>
      <c r="APS607" s="204"/>
      <c r="APT607" s="204">
        <f>VLOOKUP(APQ607,$A$681:$F$2483,6,FALSE)</f>
        <v>174</v>
      </c>
      <c r="APU607" s="203" t="s">
        <v>65</v>
      </c>
      <c r="APV607" s="10">
        <f>APT607*1.3</f>
        <v>226.20000000000002</v>
      </c>
      <c r="APW607" s="10"/>
      <c r="APX607" s="273"/>
      <c r="APY607" s="203" t="s">
        <v>72</v>
      </c>
      <c r="APZ607" s="276" t="s">
        <v>710</v>
      </c>
      <c r="AQB607" s="204"/>
      <c r="AQC607" s="204">
        <f>VLOOKUP(APZ607,$A$681:$F$2483,6,FALSE)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516</v>
      </c>
      <c r="D608" s="204"/>
      <c r="E608" s="204">
        <f>VLOOKUP(B608,$A$681:$F$2483,6,FALSE)</f>
        <v>527</v>
      </c>
      <c r="F608" s="203" t="s">
        <v>67</v>
      </c>
      <c r="G608" s="10">
        <f>E608*1.2</f>
        <v>632.4</v>
      </c>
      <c r="H608" s="10"/>
      <c r="I608" s="267"/>
      <c r="J608" s="203" t="s">
        <v>73</v>
      </c>
      <c r="K608" s="276" t="s">
        <v>436</v>
      </c>
      <c r="M608" s="204"/>
      <c r="N608" s="204">
        <f>VLOOKUP(K608,$A$681:$F$2483,6,FALSE)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565</v>
      </c>
      <c r="V608" s="204"/>
      <c r="W608" s="204">
        <f>VLOOKUP(T608,$A$681:$F$2483,6,FALSE)</f>
        <v>776</v>
      </c>
      <c r="X608" s="203" t="s">
        <v>67</v>
      </c>
      <c r="Y608" s="10">
        <f>W608*1.2</f>
        <v>931.19999999999993</v>
      </c>
      <c r="Z608" s="10"/>
      <c r="AA608" s="267"/>
      <c r="AB608" s="203" t="s">
        <v>73</v>
      </c>
      <c r="AC608" s="276" t="s">
        <v>678</v>
      </c>
      <c r="AE608" s="204"/>
      <c r="AF608" s="204">
        <f>VLOOKUP(AC608,$A$681:$F$2483,6,FALSE)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565</v>
      </c>
      <c r="AN608" s="204"/>
      <c r="AO608" s="204">
        <f>VLOOKUP(AL608,$A$681:$F$2483,6,FALSE)</f>
        <v>776</v>
      </c>
      <c r="AP608" s="203" t="s">
        <v>67</v>
      </c>
      <c r="AQ608" s="10">
        <f>AO608*1.2</f>
        <v>931.19999999999993</v>
      </c>
      <c r="AR608" s="10"/>
      <c r="AS608" s="267"/>
      <c r="AT608" s="203" t="s">
        <v>73</v>
      </c>
      <c r="AU608" s="276" t="s">
        <v>821</v>
      </c>
      <c r="AW608" s="204"/>
      <c r="AX608" s="204">
        <f>VLOOKUP(AU608,$A$681:$F$2483,6,FALSE)</f>
        <v>124</v>
      </c>
      <c r="AY608" s="203" t="s">
        <v>67</v>
      </c>
      <c r="AZ608" s="10">
        <f>AX608*1.2</f>
        <v>148.79999999999998</v>
      </c>
      <c r="BA608" s="10"/>
      <c r="BB608" s="267"/>
      <c r="BC608" s="203" t="s">
        <v>73</v>
      </c>
      <c r="BD608" s="276" t="s">
        <v>821</v>
      </c>
      <c r="BF608" s="204"/>
      <c r="BG608" s="204">
        <f>VLOOKUP(BD608,$A$681:$F$2483,6,FALSE)</f>
        <v>124</v>
      </c>
      <c r="BH608" s="203" t="s">
        <v>67</v>
      </c>
      <c r="BI608" s="10">
        <f>BG608*1.2</f>
        <v>148.79999999999998</v>
      </c>
      <c r="BJ608" s="10"/>
      <c r="BK608" s="267"/>
      <c r="BL608" s="203" t="s">
        <v>73</v>
      </c>
      <c r="BM608" s="276" t="s">
        <v>424</v>
      </c>
      <c r="BO608" s="204"/>
      <c r="BP608" s="204">
        <f>VLOOKUP(BM608,$A$681:$F$2483,6,FALSE)</f>
        <v>948</v>
      </c>
      <c r="BQ608" s="203" t="s">
        <v>67</v>
      </c>
      <c r="BR608" s="10">
        <f>BP608*1.2</f>
        <v>1137.5999999999999</v>
      </c>
      <c r="BS608" s="10"/>
      <c r="BT608" s="267"/>
      <c r="BU608" s="203" t="s">
        <v>73</v>
      </c>
      <c r="BV608" s="276" t="s">
        <v>2064</v>
      </c>
      <c r="BX608" s="204"/>
      <c r="BY608" s="204">
        <f>VLOOKUP(BV608,$A$681:$F$2483,6,FALSE)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821</v>
      </c>
      <c r="CG608" s="204"/>
      <c r="CH608" s="204">
        <f>VLOOKUP(CE608,$A$681:$F$2483,6,FALSE)</f>
        <v>124</v>
      </c>
      <c r="CI608" s="203" t="s">
        <v>67</v>
      </c>
      <c r="CJ608" s="10">
        <f>CH608*1.2</f>
        <v>148.79999999999998</v>
      </c>
      <c r="CK608" s="10"/>
      <c r="CL608" s="267"/>
      <c r="CM608" s="203" t="s">
        <v>73</v>
      </c>
      <c r="CN608" s="276" t="s">
        <v>565</v>
      </c>
      <c r="CP608" s="204"/>
      <c r="CQ608" s="204">
        <f>VLOOKUP(CN608,$A$681:$F$2483,6,FALSE)</f>
        <v>776</v>
      </c>
      <c r="CR608" s="203" t="s">
        <v>67</v>
      </c>
      <c r="CS608" s="10">
        <f>CQ608*1.2</f>
        <v>931.19999999999993</v>
      </c>
      <c r="CT608" s="10"/>
      <c r="CU608" s="267"/>
      <c r="CV608" s="203" t="s">
        <v>73</v>
      </c>
      <c r="CW608" s="276" t="s">
        <v>2064</v>
      </c>
      <c r="CY608" s="204"/>
      <c r="CZ608" s="204">
        <f>VLOOKUP(CW608,$A$681:$F$2483,6,FALSE)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1641</v>
      </c>
      <c r="DH608" s="204"/>
      <c r="DI608" s="204">
        <f>VLOOKUP(DF608,$A$681:$F$2483,6,FALSE)</f>
        <v>487</v>
      </c>
      <c r="DJ608" s="203" t="s">
        <v>67</v>
      </c>
      <c r="DK608" s="10">
        <f>DI608*1.2</f>
        <v>584.4</v>
      </c>
      <c r="DL608" s="10"/>
      <c r="DM608" s="267"/>
      <c r="DN608" s="203" t="s">
        <v>73</v>
      </c>
      <c r="DO608" s="276" t="s">
        <v>1641</v>
      </c>
      <c r="DQ608" s="204"/>
      <c r="DR608" s="204">
        <f>VLOOKUP(DO608,$A$681:$F$2483,6,FALSE)</f>
        <v>487</v>
      </c>
      <c r="DS608" s="203" t="s">
        <v>67</v>
      </c>
      <c r="DT608" s="10">
        <f>DR608*1.2</f>
        <v>584.4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VLOOKUP(DX608,$A$681:$F$2483,6,FALSE)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2064</v>
      </c>
      <c r="EI608" s="204"/>
      <c r="EJ608" s="204">
        <f>VLOOKUP(EG608,$A$681:$F$2483,6,FALSE)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565</v>
      </c>
      <c r="ER608" s="204"/>
      <c r="ES608" s="204">
        <f>VLOOKUP(EP608,$A$681:$F$2483,6,FALSE)</f>
        <v>776</v>
      </c>
      <c r="ET608" s="203" t="s">
        <v>67</v>
      </c>
      <c r="EU608" s="10">
        <f>ES608*1.2</f>
        <v>931.19999999999993</v>
      </c>
      <c r="EV608" s="10"/>
      <c r="EW608" s="267"/>
      <c r="EX608" s="203" t="s">
        <v>73</v>
      </c>
      <c r="EY608" s="276" t="s">
        <v>436</v>
      </c>
      <c r="FA608" s="204"/>
      <c r="FB608" s="204">
        <f>VLOOKUP(EY608,$A$681:$F$2483,6,FALSE)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4" t="s">
        <v>2064</v>
      </c>
      <c r="FJ608" s="204"/>
      <c r="FK608" s="204">
        <f>VLOOKUP(FH608,$A$681:$F$2483,6,FALSE)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565</v>
      </c>
      <c r="FS608" s="204"/>
      <c r="FT608" s="204">
        <f>VLOOKUP(FQ608,$A$681:$F$2483,6,FALSE)</f>
        <v>776</v>
      </c>
      <c r="FU608" s="203" t="s">
        <v>67</v>
      </c>
      <c r="FV608" s="10">
        <f>FT608*1.2</f>
        <v>931.19999999999993</v>
      </c>
      <c r="FW608" s="10"/>
      <c r="FX608" s="267"/>
      <c r="FY608" s="203" t="s">
        <v>73</v>
      </c>
      <c r="FZ608" s="276" t="s">
        <v>1641</v>
      </c>
      <c r="GB608" s="204"/>
      <c r="GC608" s="204">
        <f>VLOOKUP(FZ608,$A$681:$F$2483,6,FALSE)</f>
        <v>487</v>
      </c>
      <c r="GD608" s="203" t="s">
        <v>67</v>
      </c>
      <c r="GE608" s="10">
        <f>GC608*1.2</f>
        <v>584.4</v>
      </c>
      <c r="GF608" s="10"/>
      <c r="GG608" s="267"/>
      <c r="GH608" s="203" t="s">
        <v>73</v>
      </c>
      <c r="GI608" s="276" t="s">
        <v>565</v>
      </c>
      <c r="GK608" s="204"/>
      <c r="GL608" s="204">
        <f>VLOOKUP(GI608,$A$681:$F$2483,6,FALSE)</f>
        <v>776</v>
      </c>
      <c r="GM608" s="203" t="s">
        <v>67</v>
      </c>
      <c r="GN608" s="10">
        <f>GL608*1.2</f>
        <v>931.19999999999993</v>
      </c>
      <c r="GO608" s="10"/>
      <c r="GP608" s="267"/>
      <c r="GQ608" s="203" t="s">
        <v>73</v>
      </c>
      <c r="GR608" s="276" t="s">
        <v>424</v>
      </c>
      <c r="GT608" s="204"/>
      <c r="GU608" s="204">
        <f>VLOOKUP(GR608,$A$681:$F$2483,6,FALSE)</f>
        <v>948</v>
      </c>
      <c r="GV608" s="203" t="s">
        <v>67</v>
      </c>
      <c r="GW608" s="10">
        <f>GU608*1.2</f>
        <v>1137.5999999999999</v>
      </c>
      <c r="GX608" s="10"/>
      <c r="GY608" s="267"/>
      <c r="GZ608" s="203" t="s">
        <v>73</v>
      </c>
      <c r="HA608" s="276" t="s">
        <v>436</v>
      </c>
      <c r="HC608" s="204"/>
      <c r="HD608" s="204">
        <f>VLOOKUP(HA608,$A$681:$F$2483,6,FALSE)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2064</v>
      </c>
      <c r="HL608" s="204"/>
      <c r="HM608" s="204">
        <f>VLOOKUP(HJ608,$A$681:$F$2483,6,FALSE)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436</v>
      </c>
      <c r="HU608" s="204"/>
      <c r="HV608" s="204">
        <f>VLOOKUP(HS608,$A$681:$F$2483,6,FALSE)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VLOOKUP(IB608,$A$681:$F$2483,6,FALSE)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436</v>
      </c>
      <c r="IM608" s="204"/>
      <c r="IN608" s="204">
        <f>VLOOKUP(IK608,$A$681:$F$2483,6,FALSE)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427</v>
      </c>
      <c r="IV608" s="204"/>
      <c r="IW608" s="204">
        <f>VLOOKUP(IT608,$A$681:$F$2483,6,FALSE)</f>
        <v>196</v>
      </c>
      <c r="IX608" s="203" t="s">
        <v>67</v>
      </c>
      <c r="IY608" s="10">
        <f>IW608*1.2</f>
        <v>235.2</v>
      </c>
      <c r="IZ608" s="10"/>
      <c r="JA608" s="267"/>
      <c r="JB608" s="203" t="s">
        <v>73</v>
      </c>
      <c r="JC608" s="276" t="s">
        <v>710</v>
      </c>
      <c r="JE608" s="204"/>
      <c r="JF608" s="204">
        <f>VLOOKUP(JC608,$A$681:$F$2483,6,FALSE)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470</v>
      </c>
      <c r="JN608" s="204"/>
      <c r="JO608" s="204">
        <f>VLOOKUP(JL608,$A$681:$F$2483,6,FALSE)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424</v>
      </c>
      <c r="JW608" s="204"/>
      <c r="JX608" s="204">
        <f>VLOOKUP(JU608,$A$681:$F$2483,6,FALSE)</f>
        <v>948</v>
      </c>
      <c r="JY608" s="203" t="s">
        <v>67</v>
      </c>
      <c r="JZ608" s="10">
        <f>JX608*1.2</f>
        <v>1137.5999999999999</v>
      </c>
      <c r="KA608" s="10"/>
      <c r="KB608" s="267"/>
      <c r="KC608" s="203" t="s">
        <v>73</v>
      </c>
      <c r="KD608" s="276" t="s">
        <v>427</v>
      </c>
      <c r="KF608" s="204"/>
      <c r="KG608" s="204">
        <f>VLOOKUP(KD608,$A$681:$F$2483,6,FALSE)</f>
        <v>196</v>
      </c>
      <c r="KH608" s="203" t="s">
        <v>67</v>
      </c>
      <c r="KI608" s="10">
        <f>KG608*1.2</f>
        <v>235.2</v>
      </c>
      <c r="KJ608" s="10"/>
      <c r="KK608" s="267"/>
      <c r="KL608" s="203" t="s">
        <v>73</v>
      </c>
      <c r="KM608" s="276" t="s">
        <v>821</v>
      </c>
      <c r="KO608" s="204"/>
      <c r="KP608" s="204">
        <f>VLOOKUP(KM608,$A$681:$F$2483,6,FALSE)</f>
        <v>124</v>
      </c>
      <c r="KQ608" s="203" t="s">
        <v>67</v>
      </c>
      <c r="KR608" s="10">
        <f>KP608*1.2</f>
        <v>148.79999999999998</v>
      </c>
      <c r="KS608" s="10"/>
      <c r="KT608" s="267"/>
      <c r="KU608" s="203" t="s">
        <v>73</v>
      </c>
      <c r="KV608" s="276" t="s">
        <v>472</v>
      </c>
      <c r="KX608" s="204"/>
      <c r="KY608" s="204">
        <f>VLOOKUP(KV608,$A$681:$F$2483,6,FALSE)</f>
        <v>521</v>
      </c>
      <c r="KZ608" s="203" t="s">
        <v>67</v>
      </c>
      <c r="LA608" s="10">
        <f>KY608*1.2</f>
        <v>625.19999999999993</v>
      </c>
      <c r="LB608" s="10"/>
      <c r="LC608" s="267"/>
      <c r="LD608" s="203" t="s">
        <v>73</v>
      </c>
      <c r="LE608" s="276" t="s">
        <v>565</v>
      </c>
      <c r="LG608" s="204"/>
      <c r="LH608" s="204">
        <f>VLOOKUP(LE608,$A$681:$F$2483,6,FALSE)</f>
        <v>776</v>
      </c>
      <c r="LI608" s="203" t="s">
        <v>67</v>
      </c>
      <c r="LJ608" s="10">
        <f>LH608*1.2</f>
        <v>931.19999999999993</v>
      </c>
      <c r="LK608" s="10"/>
      <c r="LL608" s="267"/>
      <c r="LM608" s="203" t="s">
        <v>73</v>
      </c>
      <c r="LN608" s="276" t="s">
        <v>424</v>
      </c>
      <c r="LP608" s="204"/>
      <c r="LQ608" s="204">
        <f>VLOOKUP(LN608,$A$681:$F$2483,6,FALSE)</f>
        <v>948</v>
      </c>
      <c r="LR608" s="203" t="s">
        <v>67</v>
      </c>
      <c r="LS608" s="10">
        <f>LQ608*1.2</f>
        <v>1137.5999999999999</v>
      </c>
      <c r="LT608" s="10"/>
      <c r="LU608" s="267"/>
      <c r="LV608" s="203" t="s">
        <v>73</v>
      </c>
      <c r="LW608" s="276" t="s">
        <v>436</v>
      </c>
      <c r="LY608" s="204"/>
      <c r="LZ608" s="204">
        <f>VLOOKUP(LW608,$A$681:$F$2483,6,FALSE)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472</v>
      </c>
      <c r="MH608" s="204"/>
      <c r="MI608" s="204">
        <f>VLOOKUP(MF608,$A$681:$F$2483,6,FALSE)</f>
        <v>521</v>
      </c>
      <c r="MJ608" s="203" t="s">
        <v>67</v>
      </c>
      <c r="MK608" s="10">
        <f>MI608*1.2</f>
        <v>625.19999999999993</v>
      </c>
      <c r="ML608" s="10"/>
      <c r="MM608" s="267"/>
      <c r="MN608" s="203" t="s">
        <v>73</v>
      </c>
      <c r="MO608" s="276" t="s">
        <v>565</v>
      </c>
      <c r="MQ608" s="204"/>
      <c r="MR608" s="204">
        <f>VLOOKUP(MO608,$A$681:$F$2483,6,FALSE)</f>
        <v>776</v>
      </c>
      <c r="MS608" s="203" t="s">
        <v>67</v>
      </c>
      <c r="MT608" s="10">
        <f>MR608*1.2</f>
        <v>931.19999999999993</v>
      </c>
      <c r="MU608" s="10"/>
      <c r="MV608" s="267"/>
      <c r="MW608" s="203" t="s">
        <v>73</v>
      </c>
      <c r="MX608" s="276" t="s">
        <v>516</v>
      </c>
      <c r="MZ608" s="204"/>
      <c r="NA608" s="204">
        <f>VLOOKUP(MX608,$A$681:$F$2483,6,FALSE)</f>
        <v>527</v>
      </c>
      <c r="NB608" s="203" t="s">
        <v>67</v>
      </c>
      <c r="NC608" s="10">
        <f>NA608*1.2</f>
        <v>632.4</v>
      </c>
      <c r="ND608" s="10"/>
      <c r="NE608" s="267"/>
      <c r="NF608" s="203" t="s">
        <v>73</v>
      </c>
      <c r="NG608" s="276" t="s">
        <v>824</v>
      </c>
      <c r="NI608" s="204"/>
      <c r="NJ608" s="204">
        <f>VLOOKUP(NG608,$A$681:$F$2483,6,FALSE)</f>
        <v>174</v>
      </c>
      <c r="NK608" s="203" t="s">
        <v>67</v>
      </c>
      <c r="NL608" s="10">
        <f>NJ608*1.2</f>
        <v>208.79999999999998</v>
      </c>
      <c r="NM608" s="10"/>
      <c r="NN608" s="267"/>
      <c r="NO608" s="203" t="s">
        <v>73</v>
      </c>
      <c r="NP608" s="417" t="s">
        <v>436</v>
      </c>
      <c r="NR608" s="204"/>
      <c r="NS608" s="204">
        <f>VLOOKUP(NP608,$A$681:$F$2483,6,FALSE)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821</v>
      </c>
      <c r="OA608" s="204"/>
      <c r="OB608" s="204">
        <f>VLOOKUP(NY608,$A$681:$F$2483,6,FALSE)</f>
        <v>124</v>
      </c>
      <c r="OC608" s="203" t="s">
        <v>67</v>
      </c>
      <c r="OD608" s="10">
        <f>OB608*1.2</f>
        <v>148.79999999999998</v>
      </c>
      <c r="OE608" s="10"/>
      <c r="OF608" s="267"/>
      <c r="OG608" s="203" t="s">
        <v>73</v>
      </c>
      <c r="OH608" s="276" t="s">
        <v>2064</v>
      </c>
      <c r="OJ608" s="204"/>
      <c r="OK608" s="204">
        <f>VLOOKUP(OH608,$A$681:$F$2483,6,FALSE)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2064</v>
      </c>
      <c r="OS608" s="204"/>
      <c r="OT608" s="204">
        <f>VLOOKUP(OQ608,$A$681:$F$2483,6,FALSE)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436</v>
      </c>
      <c r="PB608" s="204"/>
      <c r="PC608" s="204">
        <f>VLOOKUP(OZ608,$A$681:$F$2483,6,FALSE)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824</v>
      </c>
      <c r="PK608" s="204"/>
      <c r="PL608" s="204">
        <f>VLOOKUP(PI608,$A$681:$F$2483,6,FALSE)</f>
        <v>174</v>
      </c>
      <c r="PM608" s="203" t="s">
        <v>67</v>
      </c>
      <c r="PN608" s="10">
        <f>PL608*1.2</f>
        <v>208.79999999999998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VLOOKUP(PR608,$A$681:$F$2483,6,FALSE)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821</v>
      </c>
      <c r="QC608" s="204"/>
      <c r="QD608" s="204">
        <f>VLOOKUP(QA608,$A$681:$F$2483,6,FALSE)</f>
        <v>124</v>
      </c>
      <c r="QE608" s="203" t="s">
        <v>67</v>
      </c>
      <c r="QF608" s="10">
        <f>QD608*1.2</f>
        <v>148.79999999999998</v>
      </c>
      <c r="QG608" s="10"/>
      <c r="QH608" s="267"/>
      <c r="QI608" s="203" t="s">
        <v>73</v>
      </c>
      <c r="QJ608" s="276" t="s">
        <v>565</v>
      </c>
      <c r="QL608" s="204"/>
      <c r="QM608" s="204">
        <f>VLOOKUP(QJ608,$A$681:$F$2483,6,FALSE)</f>
        <v>776</v>
      </c>
      <c r="QN608" s="203" t="s">
        <v>67</v>
      </c>
      <c r="QO608" s="10">
        <f>QM608*1.2</f>
        <v>931.19999999999993</v>
      </c>
      <c r="QP608" s="10"/>
      <c r="QQ608" s="267"/>
      <c r="QR608" s="203" t="s">
        <v>73</v>
      </c>
      <c r="QS608" s="276" t="s">
        <v>424</v>
      </c>
      <c r="QU608" s="204"/>
      <c r="QV608" s="204">
        <f>VLOOKUP(QS608,$A$681:$F$2483,6,FALSE)</f>
        <v>948</v>
      </c>
      <c r="QW608" s="203" t="s">
        <v>67</v>
      </c>
      <c r="QX608" s="10">
        <f>QV608*1.2</f>
        <v>1137.5999999999999</v>
      </c>
      <c r="QY608" s="10"/>
      <c r="QZ608" s="267"/>
      <c r="RA608" s="203" t="s">
        <v>73</v>
      </c>
      <c r="RB608" s="276" t="s">
        <v>424</v>
      </c>
      <c r="RD608" s="204"/>
      <c r="RE608" s="204">
        <f>VLOOKUP(RB608,$A$681:$F$2483,6,FALSE)</f>
        <v>948</v>
      </c>
      <c r="RF608" s="203" t="s">
        <v>67</v>
      </c>
      <c r="RG608" s="10">
        <f>RE608*1.2</f>
        <v>1137.5999999999999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VLOOKUP(RK608,$A$681:$F$2483,6,FALSE)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436</v>
      </c>
      <c r="RV608" s="204"/>
      <c r="RW608" s="204">
        <f>VLOOKUP(RT608,$A$681:$F$2483,6,FALSE)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516</v>
      </c>
      <c r="SE608" s="204"/>
      <c r="SF608" s="204">
        <f>VLOOKUP(SC608,$A$681:$F$2483,6,FALSE)</f>
        <v>527</v>
      </c>
      <c r="SG608" s="203" t="s">
        <v>67</v>
      </c>
      <c r="SH608" s="10">
        <f>SF608*1.2</f>
        <v>632.4</v>
      </c>
      <c r="SI608" s="10"/>
      <c r="SJ608" s="273"/>
      <c r="SK608" s="203" t="s">
        <v>73</v>
      </c>
      <c r="SL608" s="276" t="s">
        <v>821</v>
      </c>
      <c r="SN608" s="204"/>
      <c r="SO608" s="204">
        <f>VLOOKUP(SL608,$A$681:$F$2483,6,FALSE)</f>
        <v>124</v>
      </c>
      <c r="SP608" s="203" t="s">
        <v>67</v>
      </c>
      <c r="SQ608" s="10">
        <f>SO608*1.2</f>
        <v>148.79999999999998</v>
      </c>
      <c r="SR608" s="10"/>
      <c r="SS608" s="273"/>
      <c r="ST608" s="203" t="s">
        <v>73</v>
      </c>
      <c r="SU608" s="276" t="s">
        <v>565</v>
      </c>
      <c r="SW608" s="204"/>
      <c r="SX608" s="204">
        <f>VLOOKUP(SU608,$A$681:$F$2483,6,FALSE)</f>
        <v>776</v>
      </c>
      <c r="SY608" s="203" t="s">
        <v>67</v>
      </c>
      <c r="SZ608" s="10">
        <f>SX608*1.2</f>
        <v>931.19999999999993</v>
      </c>
      <c r="TA608" s="10"/>
      <c r="TB608" s="273"/>
      <c r="TC608" s="203" t="s">
        <v>73</v>
      </c>
      <c r="TD608" s="421" t="s">
        <v>427</v>
      </c>
      <c r="TF608" s="204"/>
      <c r="TG608" s="204">
        <f>VLOOKUP(TD608,$A$681:$F$2483,6,FALSE)</f>
        <v>196</v>
      </c>
      <c r="TH608" s="203" t="s">
        <v>67</v>
      </c>
      <c r="TI608" s="10">
        <f>TG608*1.2</f>
        <v>235.2</v>
      </c>
      <c r="TK608" s="273"/>
      <c r="TL608" s="203" t="s">
        <v>73</v>
      </c>
      <c r="TM608" s="276" t="s">
        <v>436</v>
      </c>
      <c r="TO608" s="204"/>
      <c r="TP608" s="204">
        <f>VLOOKUP(TM608,$A$681:$F$2483,6,FALSE)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427</v>
      </c>
      <c r="TX608" s="204"/>
      <c r="TY608" s="204">
        <f>VLOOKUP(TV608,$A$681:$F$2483,6,FALSE)</f>
        <v>196</v>
      </c>
      <c r="TZ608" s="203" t="s">
        <v>67</v>
      </c>
      <c r="UA608" s="10">
        <f>TY608*1.2</f>
        <v>235.2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VLOOKUP(UE608,$A$681:$F$2483,6,FALSE)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436</v>
      </c>
      <c r="UP608" s="204"/>
      <c r="UQ608" s="204">
        <f>VLOOKUP(UN608,$A$681:$F$2483,6,FALSE)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710</v>
      </c>
      <c r="UY608" s="204"/>
      <c r="UZ608" s="204">
        <f>VLOOKUP(UW608,$A$681:$F$2483,6,FALSE)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2064</v>
      </c>
      <c r="VH608" s="204"/>
      <c r="VI608" s="204">
        <f>VLOOKUP(VF608,$A$681:$F$2483,6,FALSE)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710</v>
      </c>
      <c r="VQ608" s="204"/>
      <c r="VR608" s="204">
        <f>VLOOKUP(VO608,$A$681:$F$2483,6,FALSE)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VLOOKUP(VX608,$A$681:$F$2483,6,FALSE)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425</v>
      </c>
      <c r="WI608" s="204"/>
      <c r="WJ608" s="204">
        <f>VLOOKUP(WG608,$A$681:$F$2483,6,FALSE)</f>
        <v>222</v>
      </c>
      <c r="WK608" s="203" t="s">
        <v>67</v>
      </c>
      <c r="WL608" s="10">
        <f>WJ608*1.2</f>
        <v>266.39999999999998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VLOOKUP(WP608,$A$681:$F$2483,6,FALSE)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VLOOKUP(WY608,$A$681:$F$2483,6,FALSE)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821</v>
      </c>
      <c r="XJ608" s="204"/>
      <c r="XK608" s="204">
        <f>VLOOKUP(XH608,$A$681:$F$2483,6,FALSE)</f>
        <v>124</v>
      </c>
      <c r="XL608" s="203" t="s">
        <v>67</v>
      </c>
      <c r="XM608" s="10">
        <f>XK608*1.2</f>
        <v>148.79999999999998</v>
      </c>
      <c r="XO608" s="273"/>
      <c r="XP608" s="203" t="s">
        <v>73</v>
      </c>
      <c r="XQ608" s="276" t="s">
        <v>565</v>
      </c>
      <c r="XS608" s="204"/>
      <c r="XT608" s="204">
        <f>VLOOKUP(XQ608,$A$681:$F$2483,6,FALSE)</f>
        <v>776</v>
      </c>
      <c r="XU608" s="203" t="s">
        <v>67</v>
      </c>
      <c r="XV608" s="10">
        <f>XT608*1.2</f>
        <v>931.19999999999993</v>
      </c>
      <c r="XW608" s="10"/>
      <c r="XX608" s="273"/>
      <c r="XY608" s="203" t="s">
        <v>73</v>
      </c>
      <c r="XZ608" s="276" t="s">
        <v>470</v>
      </c>
      <c r="YB608" s="204"/>
      <c r="YC608" s="204">
        <f>VLOOKUP(XZ608,$A$681:$F$2483,6,FALSE)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VLOOKUP(YI608,$A$681:$F$2483,6,FALSE)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VLOOKUP(YR608,$A$681:$F$2483,6,FALSE)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565</v>
      </c>
      <c r="ZC608" s="204"/>
      <c r="ZD608" s="204">
        <f>VLOOKUP(ZA608,$A$681:$F$2483,6,FALSE)</f>
        <v>776</v>
      </c>
      <c r="ZE608" s="203" t="s">
        <v>67</v>
      </c>
      <c r="ZF608" s="10">
        <f>ZD608*1.2</f>
        <v>931.19999999999993</v>
      </c>
      <c r="ZH608" s="273"/>
      <c r="ZI608" s="203" t="s">
        <v>73</v>
      </c>
      <c r="ZJ608" s="276" t="s">
        <v>565</v>
      </c>
      <c r="ZL608" s="204"/>
      <c r="ZM608" s="204">
        <f>VLOOKUP(ZJ608,$A$681:$F$2483,6,FALSE)</f>
        <v>776</v>
      </c>
      <c r="ZN608" s="203" t="s">
        <v>67</v>
      </c>
      <c r="ZO608" s="10">
        <f>ZM608*1.2</f>
        <v>931.19999999999993</v>
      </c>
      <c r="ZQ608" s="273"/>
      <c r="ZR608" s="203" t="s">
        <v>73</v>
      </c>
      <c r="ZS608" s="276" t="s">
        <v>516</v>
      </c>
      <c r="ZU608" s="204"/>
      <c r="ZV608" s="204">
        <f>VLOOKUP(ZS608,$A$681:$F$2483,6,FALSE)</f>
        <v>527</v>
      </c>
      <c r="ZW608" s="203" t="s">
        <v>67</v>
      </c>
      <c r="ZX608" s="10">
        <f>ZV608*1.2</f>
        <v>632.4</v>
      </c>
      <c r="ZY608" s="10"/>
      <c r="ZZ608" s="273"/>
      <c r="AAA608" s="203" t="s">
        <v>73</v>
      </c>
      <c r="AAB608" s="276" t="s">
        <v>516</v>
      </c>
      <c r="AAD608" s="204"/>
      <c r="AAE608" s="204">
        <f>VLOOKUP(AAB608,$A$681:$F$2483,6,FALSE)</f>
        <v>527</v>
      </c>
      <c r="AAF608" s="203" t="s">
        <v>67</v>
      </c>
      <c r="AAG608" s="10">
        <f>AAE608*1.2</f>
        <v>632.4</v>
      </c>
      <c r="AAH608" s="10"/>
      <c r="AAI608" s="273"/>
      <c r="AAJ608" s="203" t="s">
        <v>73</v>
      </c>
      <c r="AAK608" s="276" t="s">
        <v>678</v>
      </c>
      <c r="AAM608" s="204"/>
      <c r="AAN608" s="204">
        <f>VLOOKUP(AAK608,$A$681:$F$2483,6,FALSE)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516</v>
      </c>
      <c r="AAV608" s="204"/>
      <c r="AAW608" s="204">
        <f>VLOOKUP(AAT608,$A$681:$F$2483,6,FALSE)</f>
        <v>527</v>
      </c>
      <c r="AAX608" s="203" t="s">
        <v>67</v>
      </c>
      <c r="AAY608" s="10">
        <f>AAW608*1.2</f>
        <v>632.4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VLOOKUP(ABC608,$A$681:$F$2483,6,FALSE)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470</v>
      </c>
      <c r="ABN608" s="204"/>
      <c r="ABO608" s="204">
        <f>VLOOKUP(ABL608,$A$681:$F$2483,6,FALSE)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2064</v>
      </c>
      <c r="ABW608" s="204"/>
      <c r="ABX608" s="204">
        <f>VLOOKUP(ABU608,$A$681:$F$2483,6,FALSE)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VLOOKUP(ACD608,$A$681:$F$2483,6,FALSE)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VLOOKUP(ACM608,$A$681:$F$2483,6,FALSE)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VLOOKUP(ACV608,$A$681:$F$2483,6,FALSE)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VLOOKUP(ADE608,$A$681:$F$2483,6,FALSE)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VLOOKUP(ADN608,$A$681:$F$2483,6,FALSE)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VLOOKUP(ADW608,$A$681:$F$2483,6,FALSE)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VLOOKUP(AEF608,$A$681:$F$2483,6,FALSE)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VLOOKUP(AEO608,$A$681:$F$2483,6,FALSE)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VLOOKUP(AEX608,$A$681:$F$2483,6,FALSE)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VLOOKUP(AFG608,$A$681:$F$2483,6,FALSE)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VLOOKUP(AFP608,$A$681:$F$2483,6,FALSE)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VLOOKUP(AFY608,$A$681:$F$2483,6,FALSE)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VLOOKUP(AGH608,$A$681:$F$2483,6,FALSE)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VLOOKUP(AGQ608,$A$681:$F$2483,6,FALSE)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472</v>
      </c>
      <c r="AHB608" s="204"/>
      <c r="AHC608" s="204">
        <f>VLOOKUP(AGZ608,$A$681:$F$2483,6,FALSE)</f>
        <v>521</v>
      </c>
      <c r="AHD608" s="203" t="s">
        <v>67</v>
      </c>
      <c r="AHE608" s="10">
        <f>AHC608*1.2</f>
        <v>625.19999999999993</v>
      </c>
      <c r="AHF608" s="10"/>
      <c r="AHG608" s="273"/>
      <c r="AHH608" s="203" t="s">
        <v>73</v>
      </c>
      <c r="AHI608" s="276" t="s">
        <v>472</v>
      </c>
      <c r="AHK608" s="204"/>
      <c r="AHL608" s="204">
        <f>VLOOKUP(AHI608,$A$681:$F$2483,6,FALSE)</f>
        <v>521</v>
      </c>
      <c r="AHM608" s="203" t="s">
        <v>67</v>
      </c>
      <c r="AHN608" s="10">
        <f>AHL608*1.2</f>
        <v>625.19999999999993</v>
      </c>
      <c r="AHO608" s="10"/>
      <c r="AHP608" s="273"/>
      <c r="AHQ608" s="203" t="s">
        <v>73</v>
      </c>
      <c r="AHR608" s="276" t="s">
        <v>2064</v>
      </c>
      <c r="AHT608" s="204"/>
      <c r="AHU608" s="204">
        <f>VLOOKUP(AHR608,$A$681:$F$2483,6,FALSE)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565</v>
      </c>
      <c r="AIC608" s="204"/>
      <c r="AID608" s="204">
        <f>VLOOKUP(AIA608,$A$681:$F$2483,6,FALSE)</f>
        <v>776</v>
      </c>
      <c r="AIE608" s="203" t="s">
        <v>67</v>
      </c>
      <c r="AIF608" s="10">
        <f>AID608*1.2</f>
        <v>931.19999999999993</v>
      </c>
      <c r="AIG608" s="10"/>
      <c r="AIH608" s="273"/>
      <c r="AII608" s="203" t="s">
        <v>73</v>
      </c>
      <c r="AIJ608" s="276" t="s">
        <v>516</v>
      </c>
      <c r="AIL608" s="204"/>
      <c r="AIM608" s="204">
        <f>VLOOKUP(AIJ608,$A$681:$F$2483,6,FALSE)</f>
        <v>527</v>
      </c>
      <c r="AIN608" s="203" t="s">
        <v>67</v>
      </c>
      <c r="AIO608" s="10">
        <f>AIM608*1.2</f>
        <v>632.4</v>
      </c>
      <c r="AIP608" s="10"/>
      <c r="AIQ608" s="273"/>
      <c r="AIR608" s="203" t="s">
        <v>73</v>
      </c>
      <c r="AIS608" s="276" t="s">
        <v>821</v>
      </c>
      <c r="AIU608" s="204"/>
      <c r="AIV608" s="204">
        <f>VLOOKUP(AIS608,$A$681:$F$2483,6,FALSE)</f>
        <v>124</v>
      </c>
      <c r="AIW608" s="203" t="s">
        <v>67</v>
      </c>
      <c r="AIX608" s="10">
        <f>AIV608*1.2</f>
        <v>148.79999999999998</v>
      </c>
      <c r="AIY608" s="10"/>
      <c r="AIZ608" s="273"/>
      <c r="AJA608" s="203" t="s">
        <v>73</v>
      </c>
      <c r="AJB608" s="276" t="s">
        <v>824</v>
      </c>
      <c r="AJD608" s="204"/>
      <c r="AJE608" s="204">
        <f>VLOOKUP(AJB608,$A$681:$F$2483,6,FALSE)</f>
        <v>174</v>
      </c>
      <c r="AJF608" s="203" t="s">
        <v>67</v>
      </c>
      <c r="AJG608" s="10">
        <f>AJE608*1.2</f>
        <v>208.79999999999998</v>
      </c>
      <c r="AJH608" s="10"/>
      <c r="AJI608" s="273"/>
      <c r="AJJ608" s="203" t="s">
        <v>73</v>
      </c>
      <c r="AJK608" s="276" t="s">
        <v>516</v>
      </c>
      <c r="AJM608" s="204"/>
      <c r="AJN608" s="204">
        <f>VLOOKUP(AJK608,$A$681:$F$2483,6,FALSE)</f>
        <v>527</v>
      </c>
      <c r="AJO608" s="203" t="s">
        <v>67</v>
      </c>
      <c r="AJP608" s="10">
        <f>AJN608*1.2</f>
        <v>632.4</v>
      </c>
      <c r="AJQ608" s="10"/>
      <c r="AJR608" s="273"/>
      <c r="AJS608" s="203" t="s">
        <v>73</v>
      </c>
      <c r="AJT608" s="424" t="s">
        <v>436</v>
      </c>
      <c r="AJV608" s="204"/>
      <c r="AJW608" s="204">
        <f>VLOOKUP(AJT608,$A$681:$F$2483,6,FALSE)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2064</v>
      </c>
      <c r="AKE608" s="204"/>
      <c r="AKF608" s="204">
        <f>VLOOKUP(AKC608,$A$681:$F$2483,6,FALSE)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516</v>
      </c>
      <c r="AKN608" s="204"/>
      <c r="AKO608" s="204">
        <f>VLOOKUP(AKL608,$A$681:$F$2483,6,FALSE)</f>
        <v>527</v>
      </c>
      <c r="AKP608" s="203" t="s">
        <v>67</v>
      </c>
      <c r="AKQ608" s="10">
        <f>AKO608*1.2</f>
        <v>632.4</v>
      </c>
      <c r="AKR608" s="10"/>
      <c r="AKS608" s="273"/>
      <c r="AKT608" s="203" t="s">
        <v>73</v>
      </c>
      <c r="AKU608" s="276" t="s">
        <v>565</v>
      </c>
      <c r="AKW608" s="204"/>
      <c r="AKX608" s="204">
        <f>VLOOKUP(AKU608,$A$681:$F$2483,6,FALSE)</f>
        <v>776</v>
      </c>
      <c r="AKY608" s="203" t="s">
        <v>67</v>
      </c>
      <c r="AKZ608" s="10">
        <f>AKX608*1.2</f>
        <v>931.19999999999993</v>
      </c>
      <c r="ALA608" s="10"/>
      <c r="ALB608" s="273"/>
      <c r="ALC608" s="203" t="s">
        <v>73</v>
      </c>
      <c r="ALD608" s="276" t="s">
        <v>424</v>
      </c>
      <c r="ALF608" s="204"/>
      <c r="ALG608" s="204">
        <f>VLOOKUP(ALD608,$A$681:$F$2483,6,FALSE)</f>
        <v>948</v>
      </c>
      <c r="ALH608" s="203" t="s">
        <v>67</v>
      </c>
      <c r="ALI608" s="10">
        <f>ALG608*1.2</f>
        <v>1137.5999999999999</v>
      </c>
      <c r="ALJ608" s="10"/>
      <c r="ALK608" s="273"/>
      <c r="ALL608" s="203" t="s">
        <v>73</v>
      </c>
      <c r="ALM608" s="276" t="s">
        <v>436</v>
      </c>
      <c r="ALO608" s="204"/>
      <c r="ALP608" s="204">
        <f>VLOOKUP(ALM608,$A$681:$F$2483,6,FALSE)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436</v>
      </c>
      <c r="ALX608" s="204"/>
      <c r="ALY608" s="204">
        <f>VLOOKUP(ALV608,$A$681:$F$2483,6,FALSE)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470</v>
      </c>
      <c r="AMG608" s="204"/>
      <c r="AMH608" s="204">
        <f>VLOOKUP(AME608,$A$681:$F$2483,6,FALSE)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436</v>
      </c>
      <c r="AMP608" s="204"/>
      <c r="AMQ608" s="204">
        <f>VLOOKUP(AMN608,$A$681:$F$2483,6,FALSE)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710</v>
      </c>
      <c r="AMY608" s="204"/>
      <c r="AMZ608" s="204">
        <f>VLOOKUP(AMW608,$A$681:$F$2483,6,FALSE)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821</v>
      </c>
      <c r="ANH608" s="204"/>
      <c r="ANI608" s="204">
        <f>VLOOKUP(ANF608,$A$681:$F$2483,6,FALSE)</f>
        <v>124</v>
      </c>
      <c r="ANJ608" s="203" t="s">
        <v>67</v>
      </c>
      <c r="ANK608" s="10">
        <f>ANI608*1.2</f>
        <v>148.79999999999998</v>
      </c>
      <c r="ANL608" s="10"/>
      <c r="ANM608" s="273"/>
      <c r="ANN608" s="203" t="s">
        <v>73</v>
      </c>
      <c r="ANO608" s="276" t="s">
        <v>424</v>
      </c>
      <c r="ANQ608" s="204"/>
      <c r="ANR608" s="204">
        <f>VLOOKUP(ANO608,$A$681:$F$2483,6,FALSE)</f>
        <v>948</v>
      </c>
      <c r="ANS608" s="203" t="s">
        <v>67</v>
      </c>
      <c r="ANT608" s="10">
        <f>ANR608*1.2</f>
        <v>1137.5999999999999</v>
      </c>
      <c r="ANU608" s="10"/>
      <c r="ANV608" s="273"/>
      <c r="ANW608" s="203" t="s">
        <v>73</v>
      </c>
      <c r="ANX608" s="276" t="s">
        <v>436</v>
      </c>
      <c r="ANZ608" s="204"/>
      <c r="AOA608" s="204">
        <f>VLOOKUP(ANX608,$A$681:$F$2483,6,FALSE)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436</v>
      </c>
      <c r="AOI608" s="204"/>
      <c r="AOJ608" s="204">
        <f>VLOOKUP(AOG608,$A$681:$F$2483,6,FALSE)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436</v>
      </c>
      <c r="AOR608" s="204"/>
      <c r="AOS608" s="204">
        <f>VLOOKUP(AOP608,$A$681:$F$2483,6,FALSE)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2064</v>
      </c>
      <c r="APA608" s="204"/>
      <c r="APB608" s="204">
        <f>VLOOKUP(AOY608,$A$681:$F$2483,6,FALSE)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565</v>
      </c>
      <c r="APJ608" s="204"/>
      <c r="APK608" s="204">
        <f>VLOOKUP(APH608,$A$681:$F$2483,6,FALSE)</f>
        <v>776</v>
      </c>
      <c r="APL608" s="203" t="s">
        <v>67</v>
      </c>
      <c r="APM608" s="10">
        <f>APK608*1.2</f>
        <v>931.19999999999993</v>
      </c>
      <c r="APN608" s="10"/>
      <c r="APO608" s="273"/>
      <c r="APP608" s="203" t="s">
        <v>73</v>
      </c>
      <c r="APQ608" s="276" t="s">
        <v>472</v>
      </c>
      <c r="APS608" s="204"/>
      <c r="APT608" s="204">
        <f>VLOOKUP(APQ608,$A$681:$F$2483,6,FALSE)</f>
        <v>521</v>
      </c>
      <c r="APU608" s="203" t="s">
        <v>67</v>
      </c>
      <c r="APV608" s="10">
        <f>APT608*1.2</f>
        <v>625.19999999999993</v>
      </c>
      <c r="APW608" s="10"/>
      <c r="APX608" s="273"/>
      <c r="APY608" s="203" t="s">
        <v>73</v>
      </c>
      <c r="APZ608" s="276" t="s">
        <v>516</v>
      </c>
      <c r="AQB608" s="204"/>
      <c r="AQC608" s="204">
        <f>VLOOKUP(APZ608,$A$681:$F$2483,6,FALSE)</f>
        <v>527</v>
      </c>
      <c r="AQD608" s="203" t="s">
        <v>67</v>
      </c>
      <c r="AQE608" s="10">
        <f>AQC608*1.2</f>
        <v>632.4</v>
      </c>
      <c r="AQF608" s="10"/>
      <c r="AQG608" s="273"/>
    </row>
    <row r="609" spans="1:1125" s="14" customFormat="1" ht="15">
      <c r="A609" s="203" t="s">
        <v>74</v>
      </c>
      <c r="B609" s="276" t="s">
        <v>436</v>
      </c>
      <c r="D609" s="204"/>
      <c r="E609" s="204">
        <f>VLOOKUP(B609,$A$681:$F$2483,6,FALSE)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821</v>
      </c>
      <c r="M609" s="204"/>
      <c r="N609" s="204">
        <f>VLOOKUP(K609,$A$681:$F$2483,6,FALSE)</f>
        <v>124</v>
      </c>
      <c r="O609" s="203" t="s">
        <v>69</v>
      </c>
      <c r="P609" s="10">
        <f>N609*1.1</f>
        <v>136.4</v>
      </c>
      <c r="Q609" s="10"/>
      <c r="R609" s="267"/>
      <c r="S609" s="203" t="s">
        <v>74</v>
      </c>
      <c r="T609" s="276" t="s">
        <v>424</v>
      </c>
      <c r="V609" s="204"/>
      <c r="W609" s="204">
        <f>VLOOKUP(T609,$A$681:$F$2483,6,FALSE)</f>
        <v>948</v>
      </c>
      <c r="X609" s="203" t="s">
        <v>69</v>
      </c>
      <c r="Y609" s="10">
        <f>W609*1.1</f>
        <v>1042.8000000000002</v>
      </c>
      <c r="Z609" s="10"/>
      <c r="AA609" s="267"/>
      <c r="AB609" s="203" t="s">
        <v>74</v>
      </c>
      <c r="AC609" s="276" t="s">
        <v>710</v>
      </c>
      <c r="AE609" s="204"/>
      <c r="AF609" s="204">
        <f>VLOOKUP(AC609,$A$681:$F$2483,6,FALSE)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516</v>
      </c>
      <c r="AN609" s="204"/>
      <c r="AO609" s="204">
        <f>VLOOKUP(AL609,$A$681:$F$2483,6,FALSE)</f>
        <v>527</v>
      </c>
      <c r="AP609" s="203" t="s">
        <v>69</v>
      </c>
      <c r="AQ609" s="10">
        <f>AO609*1.1</f>
        <v>579.70000000000005</v>
      </c>
      <c r="AR609" s="10"/>
      <c r="AS609" s="267"/>
      <c r="AT609" s="203" t="s">
        <v>74</v>
      </c>
      <c r="AU609" s="276" t="s">
        <v>1641</v>
      </c>
      <c r="AW609" s="204"/>
      <c r="AX609" s="204">
        <f>VLOOKUP(AU609,$A$681:$F$2483,6,FALSE)</f>
        <v>487</v>
      </c>
      <c r="AY609" s="203" t="s">
        <v>69</v>
      </c>
      <c r="AZ609" s="10">
        <f>AX609*1.1</f>
        <v>535.70000000000005</v>
      </c>
      <c r="BA609" s="10"/>
      <c r="BB609" s="267"/>
      <c r="BC609" s="203" t="s">
        <v>74</v>
      </c>
      <c r="BD609" s="276" t="s">
        <v>436</v>
      </c>
      <c r="BF609" s="204"/>
      <c r="BG609" s="204">
        <f>VLOOKUP(BD609,$A$681:$F$2483,6,FALSE)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1641</v>
      </c>
      <c r="BO609" s="204"/>
      <c r="BP609" s="204">
        <f>VLOOKUP(BM609,$A$681:$F$2483,6,FALSE)</f>
        <v>487</v>
      </c>
      <c r="BQ609" s="203" t="s">
        <v>69</v>
      </c>
      <c r="BR609" s="10">
        <f>BP609*1.1</f>
        <v>535.70000000000005</v>
      </c>
      <c r="BS609" s="10"/>
      <c r="BT609" s="267"/>
      <c r="BU609" s="203" t="s">
        <v>74</v>
      </c>
      <c r="BV609" s="276" t="s">
        <v>436</v>
      </c>
      <c r="BX609" s="204"/>
      <c r="BY609" s="204">
        <f>VLOOKUP(BV609,$A$681:$F$2483,6,FALSE)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565</v>
      </c>
      <c r="CG609" s="204"/>
      <c r="CH609" s="204">
        <f>VLOOKUP(CE609,$A$681:$F$2483,6,FALSE)</f>
        <v>776</v>
      </c>
      <c r="CI609" s="203" t="s">
        <v>69</v>
      </c>
      <c r="CJ609" s="10">
        <f>CH609*1.1</f>
        <v>853.6</v>
      </c>
      <c r="CK609" s="10"/>
      <c r="CL609" s="267"/>
      <c r="CM609" s="203" t="s">
        <v>74</v>
      </c>
      <c r="CN609" s="276" t="s">
        <v>436</v>
      </c>
      <c r="CP609" s="204"/>
      <c r="CQ609" s="204">
        <f>VLOOKUP(CN609,$A$681:$F$2483,6,FALSE)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821</v>
      </c>
      <c r="CY609" s="204"/>
      <c r="CZ609" s="204">
        <f>VLOOKUP(CW609,$A$681:$F$2483,6,FALSE)</f>
        <v>124</v>
      </c>
      <c r="DA609" s="203" t="s">
        <v>69</v>
      </c>
      <c r="DB609" s="10">
        <f>CZ609*1.1</f>
        <v>136.4</v>
      </c>
      <c r="DC609" s="10"/>
      <c r="DD609" s="267"/>
      <c r="DE609" s="203" t="s">
        <v>74</v>
      </c>
      <c r="DF609" s="276" t="s">
        <v>436</v>
      </c>
      <c r="DH609" s="204"/>
      <c r="DI609" s="204">
        <f>VLOOKUP(DF609,$A$681:$F$2483,6,FALSE)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436</v>
      </c>
      <c r="DQ609" s="204"/>
      <c r="DR609" s="204">
        <f>VLOOKUP(DO609,$A$681:$F$2483,6,FALSE)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VLOOKUP(DX609,$A$681:$F$2483,6,FALSE)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1641</v>
      </c>
      <c r="EI609" s="204"/>
      <c r="EJ609" s="204">
        <f>VLOOKUP(EG609,$A$681:$F$2483,6,FALSE)</f>
        <v>487</v>
      </c>
      <c r="EK609" s="203" t="s">
        <v>69</v>
      </c>
      <c r="EL609" s="10">
        <f>EJ609*1.1</f>
        <v>535.70000000000005</v>
      </c>
      <c r="EM609" s="10"/>
      <c r="EN609" s="267"/>
      <c r="EO609" s="203" t="s">
        <v>74</v>
      </c>
      <c r="EP609" s="276" t="s">
        <v>1641</v>
      </c>
      <c r="ER609" s="204"/>
      <c r="ES609" s="204">
        <f>VLOOKUP(EP609,$A$681:$F$2483,6,FALSE)</f>
        <v>487</v>
      </c>
      <c r="ET609" s="203" t="s">
        <v>69</v>
      </c>
      <c r="EU609" s="10">
        <f>ES609*1.1</f>
        <v>535.70000000000005</v>
      </c>
      <c r="EV609" s="10"/>
      <c r="EW609" s="267"/>
      <c r="EX609" s="203" t="s">
        <v>74</v>
      </c>
      <c r="EY609" s="276" t="s">
        <v>821</v>
      </c>
      <c r="FA609" s="204"/>
      <c r="FB609" s="204">
        <f>VLOOKUP(EY609,$A$681:$F$2483,6,FALSE)</f>
        <v>124</v>
      </c>
      <c r="FC609" s="203" t="s">
        <v>69</v>
      </c>
      <c r="FD609" s="10">
        <f>FB609*1.1</f>
        <v>136.4</v>
      </c>
      <c r="FE609" s="10"/>
      <c r="FF609" s="267"/>
      <c r="FG609" s="203" t="s">
        <v>74</v>
      </c>
      <c r="FH609" s="414" t="s">
        <v>436</v>
      </c>
      <c r="FJ609" s="204"/>
      <c r="FK609" s="204">
        <f>VLOOKUP(FH609,$A$681:$F$2483,6,FALSE)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1641</v>
      </c>
      <c r="FS609" s="204"/>
      <c r="FT609" s="204">
        <f>VLOOKUP(FQ609,$A$681:$F$2483,6,FALSE)</f>
        <v>487</v>
      </c>
      <c r="FU609" s="203" t="s">
        <v>69</v>
      </c>
      <c r="FV609" s="10">
        <f>FT609*1.1</f>
        <v>535.70000000000005</v>
      </c>
      <c r="FW609" s="10"/>
      <c r="FX609" s="267"/>
      <c r="FY609" s="203" t="s">
        <v>74</v>
      </c>
      <c r="FZ609" s="276" t="s">
        <v>678</v>
      </c>
      <c r="GB609" s="204"/>
      <c r="GC609" s="204">
        <f>VLOOKUP(FZ609,$A$681:$F$2483,6,FALSE)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424</v>
      </c>
      <c r="GK609" s="204"/>
      <c r="GL609" s="204">
        <f>VLOOKUP(GI609,$A$681:$F$2483,6,FALSE)</f>
        <v>948</v>
      </c>
      <c r="GM609" s="203" t="s">
        <v>69</v>
      </c>
      <c r="GN609" s="10">
        <f>GL609*1.1</f>
        <v>1042.8000000000002</v>
      </c>
      <c r="GO609" s="10"/>
      <c r="GP609" s="267"/>
      <c r="GQ609" s="203" t="s">
        <v>74</v>
      </c>
      <c r="GR609" s="276" t="s">
        <v>821</v>
      </c>
      <c r="GT609" s="204"/>
      <c r="GU609" s="204">
        <f>VLOOKUP(GR609,$A$681:$F$2483,6,FALSE)</f>
        <v>124</v>
      </c>
      <c r="GV609" s="203" t="s">
        <v>69</v>
      </c>
      <c r="GW609" s="10">
        <f>GU609*1.1</f>
        <v>136.4</v>
      </c>
      <c r="GX609" s="10"/>
      <c r="GY609" s="267"/>
      <c r="GZ609" s="203" t="s">
        <v>74</v>
      </c>
      <c r="HA609" s="276" t="s">
        <v>424</v>
      </c>
      <c r="HC609" s="204"/>
      <c r="HD609" s="204">
        <f>VLOOKUP(HA609,$A$681:$F$2483,6,FALSE)</f>
        <v>948</v>
      </c>
      <c r="HE609" s="203" t="s">
        <v>69</v>
      </c>
      <c r="HF609" s="10">
        <f>HD609*1.1</f>
        <v>1042.8000000000002</v>
      </c>
      <c r="HG609" s="10"/>
      <c r="HH609" s="267"/>
      <c r="HI609" s="203" t="s">
        <v>74</v>
      </c>
      <c r="HJ609" s="276" t="s">
        <v>821</v>
      </c>
      <c r="HL609" s="204"/>
      <c r="HM609" s="204">
        <f>VLOOKUP(HJ609,$A$681:$F$2483,6,FALSE)</f>
        <v>124</v>
      </c>
      <c r="HN609" s="203" t="s">
        <v>69</v>
      </c>
      <c r="HO609" s="10">
        <f>HM609*1.1</f>
        <v>136.4</v>
      </c>
      <c r="HP609" s="10"/>
      <c r="HQ609" s="267"/>
      <c r="HR609" s="203" t="s">
        <v>74</v>
      </c>
      <c r="HS609" s="276" t="s">
        <v>821</v>
      </c>
      <c r="HU609" s="204"/>
      <c r="HV609" s="204">
        <f>VLOOKUP(HS609,$A$681:$F$2483,6,FALSE)</f>
        <v>124</v>
      </c>
      <c r="HW609" s="203" t="s">
        <v>69</v>
      </c>
      <c r="HX609" s="10">
        <f>HV609*1.1</f>
        <v>136.4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VLOOKUP(IB609,$A$681:$F$2483,6,FALSE)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565</v>
      </c>
      <c r="IM609" s="204"/>
      <c r="IN609" s="204">
        <f>VLOOKUP(IK609,$A$681:$F$2483,6,FALSE)</f>
        <v>776</v>
      </c>
      <c r="IO609" s="203" t="s">
        <v>69</v>
      </c>
      <c r="IP609" s="10">
        <f>IN609*1.1</f>
        <v>853.6</v>
      </c>
      <c r="IQ609" s="10"/>
      <c r="IR609" s="267"/>
      <c r="IS609" s="203" t="s">
        <v>74</v>
      </c>
      <c r="IT609" s="276" t="s">
        <v>425</v>
      </c>
      <c r="IV609" s="204"/>
      <c r="IW609" s="204">
        <f>VLOOKUP(IT609,$A$681:$F$2483,6,FALSE)</f>
        <v>222</v>
      </c>
      <c r="IX609" s="203" t="s">
        <v>69</v>
      </c>
      <c r="IY609" s="10">
        <f>IW609*1.1</f>
        <v>244.20000000000002</v>
      </c>
      <c r="IZ609" s="10"/>
      <c r="JA609" s="267"/>
      <c r="JB609" s="203" t="s">
        <v>74</v>
      </c>
      <c r="JC609" s="276" t="s">
        <v>2064</v>
      </c>
      <c r="JE609" s="204"/>
      <c r="JF609" s="204">
        <f>VLOOKUP(JC609,$A$681:$F$2483,6,FALSE)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1641</v>
      </c>
      <c r="JN609" s="204"/>
      <c r="JO609" s="204">
        <f>VLOOKUP(JL609,$A$681:$F$2483,6,FALSE)</f>
        <v>487</v>
      </c>
      <c r="JP609" s="203" t="s">
        <v>69</v>
      </c>
      <c r="JQ609" s="10">
        <f>JO609*1.1</f>
        <v>535.70000000000005</v>
      </c>
      <c r="JR609" s="10"/>
      <c r="JS609" s="267"/>
      <c r="JT609" s="203" t="s">
        <v>74</v>
      </c>
      <c r="JU609" s="276" t="s">
        <v>427</v>
      </c>
      <c r="JW609" s="204"/>
      <c r="JX609" s="204">
        <f>VLOOKUP(JU609,$A$681:$F$2483,6,FALSE)</f>
        <v>196</v>
      </c>
      <c r="JY609" s="203" t="s">
        <v>69</v>
      </c>
      <c r="JZ609" s="10">
        <f>JX609*1.1</f>
        <v>215.60000000000002</v>
      </c>
      <c r="KA609" s="10"/>
      <c r="KB609" s="267"/>
      <c r="KC609" s="203" t="s">
        <v>74</v>
      </c>
      <c r="KD609" s="276" t="s">
        <v>565</v>
      </c>
      <c r="KF609" s="204"/>
      <c r="KG609" s="204">
        <f>VLOOKUP(KD609,$A$681:$F$2483,6,FALSE)</f>
        <v>776</v>
      </c>
      <c r="KH609" s="203" t="s">
        <v>69</v>
      </c>
      <c r="KI609" s="10">
        <f>KG609*1.1</f>
        <v>853.6</v>
      </c>
      <c r="KJ609" s="10"/>
      <c r="KK609" s="267"/>
      <c r="KL609" s="203" t="s">
        <v>74</v>
      </c>
      <c r="KM609" s="276" t="s">
        <v>565</v>
      </c>
      <c r="KO609" s="204"/>
      <c r="KP609" s="204">
        <f>VLOOKUP(KM609,$A$681:$F$2483,6,FALSE)</f>
        <v>776</v>
      </c>
      <c r="KQ609" s="203" t="s">
        <v>69</v>
      </c>
      <c r="KR609" s="10">
        <f>KP609*1.1</f>
        <v>853.6</v>
      </c>
      <c r="KS609" s="10"/>
      <c r="KT609" s="267"/>
      <c r="KU609" s="203" t="s">
        <v>74</v>
      </c>
      <c r="KV609" s="276" t="s">
        <v>678</v>
      </c>
      <c r="KX609" s="204"/>
      <c r="KY609" s="204">
        <f>VLOOKUP(KV609,$A$681:$F$2483,6,FALSE)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1641</v>
      </c>
      <c r="LG609" s="204"/>
      <c r="LH609" s="204">
        <f>VLOOKUP(LE609,$A$681:$F$2483,6,FALSE)</f>
        <v>487</v>
      </c>
      <c r="LI609" s="203" t="s">
        <v>69</v>
      </c>
      <c r="LJ609" s="10">
        <f>LH609*1.1</f>
        <v>535.70000000000005</v>
      </c>
      <c r="LK609" s="10"/>
      <c r="LL609" s="267"/>
      <c r="LM609" s="203" t="s">
        <v>74</v>
      </c>
      <c r="LN609" s="276" t="s">
        <v>1641</v>
      </c>
      <c r="LP609" s="204"/>
      <c r="LQ609" s="204">
        <f>VLOOKUP(LN609,$A$681:$F$2483,6,FALSE)</f>
        <v>487</v>
      </c>
      <c r="LR609" s="203" t="s">
        <v>69</v>
      </c>
      <c r="LS609" s="10">
        <f>LQ609*1.1</f>
        <v>535.70000000000005</v>
      </c>
      <c r="LT609" s="10"/>
      <c r="LU609" s="267"/>
      <c r="LV609" s="203" t="s">
        <v>74</v>
      </c>
      <c r="LW609" s="276" t="s">
        <v>1641</v>
      </c>
      <c r="LY609" s="204"/>
      <c r="LZ609" s="204">
        <f>VLOOKUP(LW609,$A$681:$F$2483,6,FALSE)</f>
        <v>487</v>
      </c>
      <c r="MA609" s="203" t="s">
        <v>69</v>
      </c>
      <c r="MB609" s="10">
        <f>LZ609*1.1</f>
        <v>535.70000000000005</v>
      </c>
      <c r="MC609" s="10"/>
      <c r="MD609" s="267"/>
      <c r="ME609" s="203" t="s">
        <v>74</v>
      </c>
      <c r="MF609" s="276" t="s">
        <v>2064</v>
      </c>
      <c r="MH609" s="204"/>
      <c r="MI609" s="204">
        <f>VLOOKUP(MF609,$A$681:$F$2483,6,FALSE)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516</v>
      </c>
      <c r="MQ609" s="204"/>
      <c r="MR609" s="204">
        <f>VLOOKUP(MO609,$A$681:$F$2483,6,FALSE)</f>
        <v>527</v>
      </c>
      <c r="MS609" s="203" t="s">
        <v>69</v>
      </c>
      <c r="MT609" s="10">
        <f>MR609*1.1</f>
        <v>579.70000000000005</v>
      </c>
      <c r="MU609" s="10"/>
      <c r="MV609" s="267"/>
      <c r="MW609" s="203" t="s">
        <v>74</v>
      </c>
      <c r="MX609" s="276" t="s">
        <v>565</v>
      </c>
      <c r="MZ609" s="204"/>
      <c r="NA609" s="204">
        <f>VLOOKUP(MX609,$A$681:$F$2483,6,FALSE)</f>
        <v>776</v>
      </c>
      <c r="NB609" s="203" t="s">
        <v>69</v>
      </c>
      <c r="NC609" s="10">
        <f>NA609*1.1</f>
        <v>853.6</v>
      </c>
      <c r="ND609" s="10"/>
      <c r="NE609" s="267"/>
      <c r="NF609" s="203" t="s">
        <v>74</v>
      </c>
      <c r="NG609" s="276" t="s">
        <v>436</v>
      </c>
      <c r="NI609" s="204"/>
      <c r="NJ609" s="204">
        <f>VLOOKUP(NG609,$A$681:$F$2483,6,FALSE)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17" t="s">
        <v>425</v>
      </c>
      <c r="NR609" s="204"/>
      <c r="NS609" s="204">
        <f>VLOOKUP(NP609,$A$681:$F$2483,6,FALSE)</f>
        <v>222</v>
      </c>
      <c r="NT609" s="203" t="s">
        <v>69</v>
      </c>
      <c r="NU609" s="10">
        <f>NS609*1.1</f>
        <v>244.20000000000002</v>
      </c>
      <c r="NV609" s="10"/>
      <c r="NW609" s="267"/>
      <c r="NX609" s="203" t="s">
        <v>74</v>
      </c>
      <c r="NY609" s="276" t="s">
        <v>824</v>
      </c>
      <c r="OA609" s="204"/>
      <c r="OB609" s="204">
        <f>VLOOKUP(NY609,$A$681:$F$2483,6,FALSE)</f>
        <v>174</v>
      </c>
      <c r="OC609" s="203" t="s">
        <v>69</v>
      </c>
      <c r="OD609" s="10">
        <f>OB609*1.1</f>
        <v>191.4</v>
      </c>
      <c r="OE609" s="10"/>
      <c r="OF609" s="267"/>
      <c r="OG609" s="203" t="s">
        <v>74</v>
      </c>
      <c r="OH609" s="276" t="s">
        <v>565</v>
      </c>
      <c r="OJ609" s="204"/>
      <c r="OK609" s="204">
        <f>VLOOKUP(OH609,$A$681:$F$2483,6,FALSE)</f>
        <v>776</v>
      </c>
      <c r="OL609" s="203" t="s">
        <v>69</v>
      </c>
      <c r="OM609" s="10">
        <f>OK609*1.1</f>
        <v>853.6</v>
      </c>
      <c r="ON609" s="10"/>
      <c r="OO609" s="267"/>
      <c r="OP609" s="203" t="s">
        <v>74</v>
      </c>
      <c r="OQ609" s="417" t="s">
        <v>821</v>
      </c>
      <c r="OS609" s="204"/>
      <c r="OT609" s="204">
        <f>VLOOKUP(OQ609,$A$681:$F$2483,6,FALSE)</f>
        <v>124</v>
      </c>
      <c r="OU609" s="203" t="s">
        <v>69</v>
      </c>
      <c r="OV609" s="10">
        <f>OT609*1.1</f>
        <v>136.4</v>
      </c>
      <c r="OW609" s="10"/>
      <c r="OX609" s="267"/>
      <c r="OY609" s="203" t="s">
        <v>74</v>
      </c>
      <c r="OZ609" s="421" t="s">
        <v>2064</v>
      </c>
      <c r="PB609" s="204"/>
      <c r="PC609" s="204">
        <f>VLOOKUP(OZ609,$A$681:$F$2483,6,FALSE)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565</v>
      </c>
      <c r="PK609" s="204"/>
      <c r="PL609" s="204">
        <f>VLOOKUP(PI609,$A$681:$F$2483,6,FALSE)</f>
        <v>776</v>
      </c>
      <c r="PM609" s="203" t="s">
        <v>69</v>
      </c>
      <c r="PN609" s="10">
        <f>PL609*1.1</f>
        <v>853.6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VLOOKUP(PR609,$A$681:$F$2483,6,FALSE)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424</v>
      </c>
      <c r="QC609" s="204"/>
      <c r="QD609" s="204">
        <f>VLOOKUP(QA609,$A$681:$F$2483,6,FALSE)</f>
        <v>948</v>
      </c>
      <c r="QE609" s="203" t="s">
        <v>69</v>
      </c>
      <c r="QF609" s="10">
        <f>QD609*1.1</f>
        <v>1042.8000000000002</v>
      </c>
      <c r="QG609" s="10"/>
      <c r="QH609" s="267"/>
      <c r="QI609" s="203" t="s">
        <v>74</v>
      </c>
      <c r="QJ609" s="276" t="s">
        <v>2064</v>
      </c>
      <c r="QL609" s="204"/>
      <c r="QM609" s="204">
        <f>VLOOKUP(QJ609,$A$681:$F$2483,6,FALSE)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565</v>
      </c>
      <c r="QU609" s="204"/>
      <c r="QV609" s="204">
        <f>VLOOKUP(QS609,$A$681:$F$2483,6,FALSE)</f>
        <v>776</v>
      </c>
      <c r="QW609" s="203" t="s">
        <v>69</v>
      </c>
      <c r="QX609" s="10">
        <f>QV609*1.1</f>
        <v>853.6</v>
      </c>
      <c r="QY609" s="10"/>
      <c r="QZ609" s="267"/>
      <c r="RA609" s="203" t="s">
        <v>74</v>
      </c>
      <c r="RB609" s="276" t="s">
        <v>565</v>
      </c>
      <c r="RD609" s="204"/>
      <c r="RE609" s="204">
        <f>VLOOKUP(RB609,$A$681:$F$2483,6,FALSE)</f>
        <v>776</v>
      </c>
      <c r="RF609" s="203" t="s">
        <v>69</v>
      </c>
      <c r="RG609" s="10">
        <f>RE609*1.1</f>
        <v>853.6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VLOOKUP(RK609,$A$681:$F$2483,6,FALSE)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824</v>
      </c>
      <c r="RV609" s="204"/>
      <c r="RW609" s="204">
        <f>VLOOKUP(RT609,$A$681:$F$2483,6,FALSE)</f>
        <v>174</v>
      </c>
      <c r="RX609" s="203" t="s">
        <v>69</v>
      </c>
      <c r="RY609" s="10">
        <f>RW609*1.1</f>
        <v>191.4</v>
      </c>
      <c r="RZ609" s="10"/>
      <c r="SA609" s="273"/>
      <c r="SB609" s="203" t="s">
        <v>74</v>
      </c>
      <c r="SC609" s="276" t="s">
        <v>824</v>
      </c>
      <c r="SE609" s="204"/>
      <c r="SF609" s="204">
        <f>VLOOKUP(SC609,$A$681:$F$2483,6,FALSE)</f>
        <v>174</v>
      </c>
      <c r="SG609" s="203" t="s">
        <v>69</v>
      </c>
      <c r="SH609" s="10">
        <f>SF609*1.1</f>
        <v>191.4</v>
      </c>
      <c r="SI609" s="10"/>
      <c r="SJ609" s="273"/>
      <c r="SK609" s="203" t="s">
        <v>74</v>
      </c>
      <c r="SL609" s="276" t="s">
        <v>1641</v>
      </c>
      <c r="SN609" s="204"/>
      <c r="SO609" s="204">
        <f>VLOOKUP(SL609,$A$681:$F$2483,6,FALSE)</f>
        <v>487</v>
      </c>
      <c r="SP609" s="203" t="s">
        <v>69</v>
      </c>
      <c r="SQ609" s="10">
        <f>SO609*1.1</f>
        <v>535.70000000000005</v>
      </c>
      <c r="SR609" s="10"/>
      <c r="SS609" s="273"/>
      <c r="ST609" s="203" t="s">
        <v>74</v>
      </c>
      <c r="SU609" s="276" t="s">
        <v>436</v>
      </c>
      <c r="SW609" s="204"/>
      <c r="SX609" s="204">
        <f>VLOOKUP(SU609,$A$681:$F$2483,6,FALSE)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1" t="s">
        <v>436</v>
      </c>
      <c r="TF609" s="204"/>
      <c r="TG609" s="204">
        <f>VLOOKUP(TD609,$A$681:$F$2483,6,FALSE)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2064</v>
      </c>
      <c r="TO609" s="204"/>
      <c r="TP609" s="204">
        <f>VLOOKUP(TM609,$A$681:$F$2483,6,FALSE)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2064</v>
      </c>
      <c r="TX609" s="204"/>
      <c r="TY609" s="204">
        <f>VLOOKUP(TV609,$A$681:$F$2483,6,FALSE)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VLOOKUP(UE609,$A$681:$F$2483,6,FALSE)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2064</v>
      </c>
      <c r="UP609" s="204"/>
      <c r="UQ609" s="204">
        <f>VLOOKUP(UN609,$A$681:$F$2483,6,FALSE)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424</v>
      </c>
      <c r="UY609" s="204"/>
      <c r="UZ609" s="204">
        <f>VLOOKUP(UW609,$A$681:$F$2483,6,FALSE)</f>
        <v>948</v>
      </c>
      <c r="VA609" s="203" t="s">
        <v>69</v>
      </c>
      <c r="VB609" s="10">
        <f>UZ609*1.1</f>
        <v>1042.8000000000002</v>
      </c>
      <c r="VC609" s="10"/>
      <c r="VD609" s="273"/>
      <c r="VE609" s="203" t="s">
        <v>74</v>
      </c>
      <c r="VF609" s="276" t="s">
        <v>516</v>
      </c>
      <c r="VH609" s="204"/>
      <c r="VI609" s="204">
        <f>VLOOKUP(VF609,$A$681:$F$2483,6,FALSE)</f>
        <v>527</v>
      </c>
      <c r="VJ609" s="203" t="s">
        <v>69</v>
      </c>
      <c r="VK609" s="10">
        <f>VI609*1.1</f>
        <v>579.70000000000005</v>
      </c>
      <c r="VL609" s="10"/>
      <c r="VM609" s="273"/>
      <c r="VN609" s="203" t="s">
        <v>74</v>
      </c>
      <c r="VO609" s="276" t="s">
        <v>470</v>
      </c>
      <c r="VQ609" s="204"/>
      <c r="VR609" s="204">
        <f>VLOOKUP(VO609,$A$681:$F$2483,6,FALSE)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VLOOKUP(VX609,$A$681:$F$2483,6,FALSE)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472</v>
      </c>
      <c r="WI609" s="204"/>
      <c r="WJ609" s="204">
        <f>VLOOKUP(WG609,$A$681:$F$2483,6,FALSE)</f>
        <v>521</v>
      </c>
      <c r="WK609" s="203" t="s">
        <v>69</v>
      </c>
      <c r="WL609" s="10">
        <f>WJ609*1.1</f>
        <v>573.1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VLOOKUP(WP609,$A$681:$F$2483,6,FALSE)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VLOOKUP(WY609,$A$681:$F$2483,6,FALSE)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436</v>
      </c>
      <c r="XJ609" s="204"/>
      <c r="XK609" s="204">
        <f>VLOOKUP(XH609,$A$681:$F$2483,6,FALSE)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821</v>
      </c>
      <c r="XS609" s="204"/>
      <c r="XT609" s="204">
        <f>VLOOKUP(XQ609,$A$681:$F$2483,6,FALSE)</f>
        <v>124</v>
      </c>
      <c r="XU609" s="203" t="s">
        <v>69</v>
      </c>
      <c r="XV609" s="10">
        <f>XT609*1.1</f>
        <v>136.4</v>
      </c>
      <c r="XW609" s="10"/>
      <c r="XX609" s="273"/>
      <c r="XY609" s="203" t="s">
        <v>74</v>
      </c>
      <c r="XZ609" s="276" t="s">
        <v>678</v>
      </c>
      <c r="YB609" s="204"/>
      <c r="YC609" s="204">
        <f>VLOOKUP(XZ609,$A$681:$F$2483,6,FALSE)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VLOOKUP(YI609,$A$681:$F$2483,6,FALSE)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VLOOKUP(YR609,$A$681:$F$2483,6,FALSE)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710</v>
      </c>
      <c r="ZC609" s="204"/>
      <c r="ZD609" s="204">
        <f>VLOOKUP(ZA609,$A$681:$F$2483,6,FALSE)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710</v>
      </c>
      <c r="ZL609" s="204"/>
      <c r="ZM609" s="204">
        <f>VLOOKUP(ZJ609,$A$681:$F$2483,6,FALSE)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710</v>
      </c>
      <c r="ZU609" s="204"/>
      <c r="ZV609" s="204">
        <f>VLOOKUP(ZS609,$A$681:$F$2483,6,FALSE)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427</v>
      </c>
      <c r="AAD609" s="204"/>
      <c r="AAE609" s="204">
        <f>VLOOKUP(AAB609,$A$681:$F$2483,6,FALSE)</f>
        <v>196</v>
      </c>
      <c r="AAF609" s="203" t="s">
        <v>69</v>
      </c>
      <c r="AAG609" s="10">
        <f>AAE609*1.1</f>
        <v>215.60000000000002</v>
      </c>
      <c r="AAH609" s="10"/>
      <c r="AAI609" s="273"/>
      <c r="AAJ609" s="203" t="s">
        <v>74</v>
      </c>
      <c r="AAK609" s="276" t="s">
        <v>821</v>
      </c>
      <c r="AAM609" s="204"/>
      <c r="AAN609" s="204">
        <f>VLOOKUP(AAK609,$A$681:$F$2483,6,FALSE)</f>
        <v>124</v>
      </c>
      <c r="AAO609" s="203" t="s">
        <v>69</v>
      </c>
      <c r="AAP609" s="10">
        <f>AAN609*1.1</f>
        <v>136.4</v>
      </c>
      <c r="AAQ609" s="10"/>
      <c r="AAR609" s="273"/>
      <c r="AAS609" s="203" t="s">
        <v>74</v>
      </c>
      <c r="AAT609" s="276" t="s">
        <v>2064</v>
      </c>
      <c r="AAV609" s="204"/>
      <c r="AAW609" s="204">
        <f>VLOOKUP(AAT609,$A$681:$F$2483,6,FALSE)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VLOOKUP(ABC609,$A$681:$F$2483,6,FALSE)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436</v>
      </c>
      <c r="ABN609" s="204"/>
      <c r="ABO609" s="204">
        <f>VLOOKUP(ABL609,$A$681:$F$2483,6,FALSE)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516</v>
      </c>
      <c r="ABW609" s="204"/>
      <c r="ABX609" s="204">
        <f>VLOOKUP(ABU609,$A$681:$F$2483,6,FALSE)</f>
        <v>527</v>
      </c>
      <c r="ABY609" s="203" t="s">
        <v>69</v>
      </c>
      <c r="ABZ609" s="10">
        <f>ABX609*1.1</f>
        <v>579.70000000000005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VLOOKUP(ACD609,$A$681:$F$2483,6,FALSE)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VLOOKUP(ACM609,$A$681:$F$2483,6,FALSE)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VLOOKUP(ACV609,$A$681:$F$2483,6,FALSE)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VLOOKUP(ADE609,$A$681:$F$2483,6,FALSE)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VLOOKUP(ADN609,$A$681:$F$2483,6,FALSE)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VLOOKUP(ADW609,$A$681:$F$2483,6,FALSE)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VLOOKUP(AEF609,$A$681:$F$2483,6,FALSE)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VLOOKUP(AEO609,$A$681:$F$2483,6,FALSE)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VLOOKUP(AEX609,$A$681:$F$2483,6,FALSE)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VLOOKUP(AFG609,$A$681:$F$2483,6,FALSE)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VLOOKUP(AFP609,$A$681:$F$2483,6,FALSE)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VLOOKUP(AFY609,$A$681:$F$2483,6,FALSE)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VLOOKUP(AGH609,$A$681:$F$2483,6,FALSE)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VLOOKUP(AGQ609,$A$681:$F$2483,6,FALSE)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678</v>
      </c>
      <c r="AHB609" s="204"/>
      <c r="AHC609" s="204">
        <f>VLOOKUP(AGZ609,$A$681:$F$2483,6,FALSE)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427</v>
      </c>
      <c r="AHK609" s="204"/>
      <c r="AHL609" s="204">
        <f>VLOOKUP(AHI609,$A$681:$F$2483,6,FALSE)</f>
        <v>196</v>
      </c>
      <c r="AHM609" s="203" t="s">
        <v>69</v>
      </c>
      <c r="AHN609" s="10">
        <f>AHL609*1.1</f>
        <v>215.60000000000002</v>
      </c>
      <c r="AHO609" s="10"/>
      <c r="AHP609" s="273"/>
      <c r="AHQ609" s="203" t="s">
        <v>74</v>
      </c>
      <c r="AHR609" s="276" t="s">
        <v>678</v>
      </c>
      <c r="AHT609" s="204"/>
      <c r="AHU609" s="204">
        <f>VLOOKUP(AHR609,$A$681:$F$2483,6,FALSE)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1641</v>
      </c>
      <c r="AIC609" s="204"/>
      <c r="AID609" s="204">
        <f>VLOOKUP(AIA609,$A$681:$F$2483,6,FALSE)</f>
        <v>487</v>
      </c>
      <c r="AIE609" s="203" t="s">
        <v>69</v>
      </c>
      <c r="AIF609" s="10">
        <f>AID609*1.1</f>
        <v>535.70000000000005</v>
      </c>
      <c r="AIG609" s="10"/>
      <c r="AIH609" s="273"/>
      <c r="AII609" s="203" t="s">
        <v>74</v>
      </c>
      <c r="AIJ609" s="276" t="s">
        <v>436</v>
      </c>
      <c r="AIL609" s="204"/>
      <c r="AIM609" s="204">
        <f>VLOOKUP(AIJ609,$A$681:$F$2483,6,FALSE)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472</v>
      </c>
      <c r="AIU609" s="204"/>
      <c r="AIV609" s="204">
        <f>VLOOKUP(AIS609,$A$681:$F$2483,6,FALSE)</f>
        <v>521</v>
      </c>
      <c r="AIW609" s="203" t="s">
        <v>69</v>
      </c>
      <c r="AIX609" s="10">
        <f>AIV609*1.1</f>
        <v>573.1</v>
      </c>
      <c r="AIY609" s="10"/>
      <c r="AIZ609" s="273"/>
      <c r="AJA609" s="203" t="s">
        <v>74</v>
      </c>
      <c r="AJB609" s="276" t="s">
        <v>2064</v>
      </c>
      <c r="AJD609" s="204"/>
      <c r="AJE609" s="204">
        <f>VLOOKUP(AJB609,$A$681:$F$2483,6,FALSE)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678</v>
      </c>
      <c r="AJM609" s="204"/>
      <c r="AJN609" s="204">
        <f>VLOOKUP(AJK609,$A$681:$F$2483,6,FALSE)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425</v>
      </c>
      <c r="AJV609" s="204"/>
      <c r="AJW609" s="204">
        <f>VLOOKUP(AJT609,$A$681:$F$2483,6,FALSE)</f>
        <v>222</v>
      </c>
      <c r="AJX609" s="203" t="s">
        <v>69</v>
      </c>
      <c r="AJY609" s="10">
        <f>AJW609*1.1</f>
        <v>244.20000000000002</v>
      </c>
      <c r="AJZ609" s="10"/>
      <c r="AKA609" s="273"/>
      <c r="AKB609" s="203" t="s">
        <v>74</v>
      </c>
      <c r="AKC609" s="276" t="s">
        <v>565</v>
      </c>
      <c r="AKE609" s="204"/>
      <c r="AKF609" s="204">
        <f>VLOOKUP(AKC609,$A$681:$F$2483,6,FALSE)</f>
        <v>776</v>
      </c>
      <c r="AKG609" s="203" t="s">
        <v>69</v>
      </c>
      <c r="AKH609" s="10">
        <f>AKF609*1.1</f>
        <v>853.6</v>
      </c>
      <c r="AKI609" s="10"/>
      <c r="AKJ609" s="273"/>
      <c r="AKK609" s="203" t="s">
        <v>74</v>
      </c>
      <c r="AKL609" s="276" t="s">
        <v>2064</v>
      </c>
      <c r="AKN609" s="204"/>
      <c r="AKO609" s="204">
        <f>VLOOKUP(AKL609,$A$681:$F$2483,6,FALSE)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425</v>
      </c>
      <c r="AKW609" s="204"/>
      <c r="AKX609" s="204">
        <f>VLOOKUP(AKU609,$A$681:$F$2483,6,FALSE)</f>
        <v>222</v>
      </c>
      <c r="AKY609" s="203" t="s">
        <v>69</v>
      </c>
      <c r="AKZ609" s="10">
        <f>AKX609*1.1</f>
        <v>244.20000000000002</v>
      </c>
      <c r="ALA609" s="10"/>
      <c r="ALB609" s="273"/>
      <c r="ALC609" s="203" t="s">
        <v>74</v>
      </c>
      <c r="ALD609" s="276" t="s">
        <v>516</v>
      </c>
      <c r="ALF609" s="204"/>
      <c r="ALG609" s="204">
        <f>VLOOKUP(ALD609,$A$681:$F$2483,6,FALSE)</f>
        <v>527</v>
      </c>
      <c r="ALH609" s="203" t="s">
        <v>69</v>
      </c>
      <c r="ALI609" s="10">
        <f>ALG609*1.1</f>
        <v>579.70000000000005</v>
      </c>
      <c r="ALJ609" s="10"/>
      <c r="ALK609" s="273"/>
      <c r="ALL609" s="203" t="s">
        <v>74</v>
      </c>
      <c r="ALM609" s="276" t="s">
        <v>710</v>
      </c>
      <c r="ALO609" s="204"/>
      <c r="ALP609" s="204">
        <f>VLOOKUP(ALM609,$A$681:$F$2483,6,FALSE)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821</v>
      </c>
      <c r="ALX609" s="204"/>
      <c r="ALY609" s="204">
        <f>VLOOKUP(ALV609,$A$681:$F$2483,6,FALSE)</f>
        <v>124</v>
      </c>
      <c r="ALZ609" s="203" t="s">
        <v>69</v>
      </c>
      <c r="AMA609" s="10">
        <f>ALY609*1.1</f>
        <v>136.4</v>
      </c>
      <c r="AMB609" s="10"/>
      <c r="AMC609" s="273"/>
      <c r="AMD609" s="203" t="s">
        <v>74</v>
      </c>
      <c r="AME609" s="276" t="s">
        <v>424</v>
      </c>
      <c r="AMG609" s="204"/>
      <c r="AMH609" s="204">
        <f>VLOOKUP(AME609,$A$681:$F$2483,6,FALSE)</f>
        <v>948</v>
      </c>
      <c r="AMI609" s="203" t="s">
        <v>69</v>
      </c>
      <c r="AMJ609" s="10">
        <f>AMH609*1.1</f>
        <v>1042.8000000000002</v>
      </c>
      <c r="AMK609" s="10"/>
      <c r="AML609" s="273"/>
      <c r="AMM609" s="203" t="s">
        <v>74</v>
      </c>
      <c r="AMN609" s="276" t="s">
        <v>472</v>
      </c>
      <c r="AMP609" s="204"/>
      <c r="AMQ609" s="204">
        <f>VLOOKUP(AMN609,$A$681:$F$2483,6,FALSE)</f>
        <v>521</v>
      </c>
      <c r="AMR609" s="203" t="s">
        <v>69</v>
      </c>
      <c r="AMS609" s="10">
        <f>AMQ609*1.1</f>
        <v>573.1</v>
      </c>
      <c r="AMT609" s="10"/>
      <c r="AMU609" s="273"/>
      <c r="AMV609" s="203" t="s">
        <v>74</v>
      </c>
      <c r="AMW609" s="276" t="s">
        <v>678</v>
      </c>
      <c r="AMY609" s="204"/>
      <c r="AMZ609" s="204">
        <f>VLOOKUP(AMW609,$A$681:$F$2483,6,FALSE)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565</v>
      </c>
      <c r="ANH609" s="204"/>
      <c r="ANI609" s="204">
        <f>VLOOKUP(ANF609,$A$681:$F$2483,6,FALSE)</f>
        <v>776</v>
      </c>
      <c r="ANJ609" s="203" t="s">
        <v>69</v>
      </c>
      <c r="ANK609" s="10">
        <f>ANI609*1.1</f>
        <v>853.6</v>
      </c>
      <c r="ANL609" s="10"/>
      <c r="ANM609" s="273"/>
      <c r="ANN609" s="203" t="s">
        <v>74</v>
      </c>
      <c r="ANO609" s="276" t="s">
        <v>472</v>
      </c>
      <c r="ANQ609" s="204"/>
      <c r="ANR609" s="204">
        <f>VLOOKUP(ANO609,$A$681:$F$2483,6,FALSE)</f>
        <v>521</v>
      </c>
      <c r="ANS609" s="203" t="s">
        <v>69</v>
      </c>
      <c r="ANT609" s="10">
        <f>ANR609*1.1</f>
        <v>573.1</v>
      </c>
      <c r="ANU609" s="10"/>
      <c r="ANV609" s="273"/>
      <c r="ANW609" s="203" t="s">
        <v>74</v>
      </c>
      <c r="ANX609" s="276" t="s">
        <v>470</v>
      </c>
      <c r="ANZ609" s="204"/>
      <c r="AOA609" s="204">
        <f>VLOOKUP(ANX609,$A$681:$F$2483,6,FALSE)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516</v>
      </c>
      <c r="AOI609" s="204"/>
      <c r="AOJ609" s="204">
        <f>VLOOKUP(AOG609,$A$681:$F$2483,6,FALSE)</f>
        <v>527</v>
      </c>
      <c r="AOK609" s="203" t="s">
        <v>69</v>
      </c>
      <c r="AOL609" s="10">
        <f>AOJ609*1.1</f>
        <v>579.70000000000005</v>
      </c>
      <c r="AOM609" s="10"/>
      <c r="AON609" s="273"/>
      <c r="AOO609" s="203" t="s">
        <v>74</v>
      </c>
      <c r="AOP609" s="276" t="s">
        <v>2064</v>
      </c>
      <c r="AOR609" s="204"/>
      <c r="AOS609" s="204">
        <f>VLOOKUP(AOP609,$A$681:$F$2483,6,FALSE)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1641</v>
      </c>
      <c r="APA609" s="204"/>
      <c r="APB609" s="204">
        <f>VLOOKUP(AOY609,$A$681:$F$2483,6,FALSE)</f>
        <v>487</v>
      </c>
      <c r="APC609" s="203" t="s">
        <v>69</v>
      </c>
      <c r="APD609" s="10">
        <f>APB609*1.1</f>
        <v>535.70000000000005</v>
      </c>
      <c r="APE609" s="10"/>
      <c r="APF609" s="273"/>
      <c r="APG609" s="203" t="s">
        <v>74</v>
      </c>
      <c r="APH609" s="276" t="s">
        <v>2064</v>
      </c>
      <c r="APJ609" s="204"/>
      <c r="APK609" s="204">
        <f>VLOOKUP(APH609,$A$681:$F$2483,6,FALSE)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565</v>
      </c>
      <c r="APS609" s="204"/>
      <c r="APT609" s="204">
        <f>VLOOKUP(APQ609,$A$681:$F$2483,6,FALSE)</f>
        <v>776</v>
      </c>
      <c r="APU609" s="203" t="s">
        <v>69</v>
      </c>
      <c r="APV609" s="10">
        <f>APT609*1.1</f>
        <v>853.6</v>
      </c>
      <c r="APW609" s="10"/>
      <c r="APX609" s="273"/>
      <c r="APY609" s="203" t="s">
        <v>74</v>
      </c>
      <c r="APZ609" s="276" t="s">
        <v>436</v>
      </c>
      <c r="AQB609" s="204"/>
      <c r="AQC609" s="204">
        <f>VLOOKUP(APZ609,$A$681:$F$2483,6,FALSE)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3186.4</v>
      </c>
      <c r="I610" s="267"/>
      <c r="J610" s="203"/>
      <c r="K610" s="407"/>
      <c r="M610" s="203"/>
      <c r="N610" s="203"/>
      <c r="O610" s="203"/>
      <c r="P610" s="10"/>
      <c r="Q610" s="10">
        <f>SUM(P605:P609)</f>
        <v>2541.3000000000002</v>
      </c>
      <c r="R610" s="267"/>
      <c r="S610" s="203"/>
      <c r="T610" s="264"/>
      <c r="V610" s="203"/>
      <c r="W610" s="203"/>
      <c r="X610" s="203"/>
      <c r="Y610" s="10"/>
      <c r="Z610" s="10">
        <f>SUM(Y605:Y609)</f>
        <v>3288.5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2941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3926.8999999999996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3121.8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3538.1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3516.8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2872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3483.6000000000004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2414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2847.9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3236.5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3324.8000000000006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3339.3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3534.7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2513.5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2829.8999999999996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4011.5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2940.7000000000003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3387.2000000000003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2810.7000000000003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2996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2882.8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3146.2000000000003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3817.9999999999995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2603.5999999999995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2121.6999999999998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1486.3000000000002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3374.9999999999995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2613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3458.7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4034.8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3988.3999999999996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3039.8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3285.5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3229.6999999999994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3884.6000000000004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3553.8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1657.1999999999998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2568.6999999999998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1418.9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3557.8999999999996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2023.7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3208.7999999999993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3065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2865.1000000000004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2898.2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3404.4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3631.4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3573.6000000000004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3503.8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2534.2000000000003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3031.1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2752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2679.8999999999996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2952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2997.9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2986.9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1809.5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1489.6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2084.1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2758.8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2548.3000000000002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2900.1000000000004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3455.7999999999997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3991.5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2638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2017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2224.9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2733.6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1622.1000000000001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1800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3627.7999999999997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1650.1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2328.5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2968.8999999999996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2815.8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3136.5000000000005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2956.2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3537.1000000000004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2430.6999999999998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3487.6999999999994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3638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2185.8999999999996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2435.5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2982.7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2722.5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2837.6000000000004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2723.3999999999996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2958.5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3797.4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2929.6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2420.3999999999996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3979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3191.5999999999995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3282.1000000000004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4019.2999999999997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2736.7999999999997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3068.6000000000004</v>
      </c>
      <c r="AQG610" s="273"/>
    </row>
    <row r="611" spans="1:1125" s="14" customFormat="1" ht="15">
      <c r="A611" s="203" t="s">
        <v>75</v>
      </c>
      <c r="B611" s="276" t="s">
        <v>517</v>
      </c>
      <c r="D611" s="283">
        <f>IF(C611="Kopman",1.3,1)</f>
        <v>1</v>
      </c>
      <c r="E611" s="204">
        <f>VLOOKUP(B611,$A$681:$F$2483,6,FALSE)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1262</v>
      </c>
      <c r="M611" s="283">
        <f>IF(L611="Kopman",1.3,1)</f>
        <v>1</v>
      </c>
      <c r="N611" s="204">
        <f>VLOOKUP(K611,$A$681:$F$2483,6,FALSE)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1262</v>
      </c>
      <c r="V611" s="283">
        <f>IF(U611="Kopman",1.3,1)</f>
        <v>1</v>
      </c>
      <c r="W611" s="204">
        <f>VLOOKUP(T611,$A$681:$F$2483,6,FALSE)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1246</v>
      </c>
      <c r="AE611" s="283">
        <f>IF(AD611="Kopman",1.3,1)</f>
        <v>1</v>
      </c>
      <c r="AF611" s="204">
        <f>VLOOKUP(AC611,$A$681:$F$2483,6,FALSE)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1246</v>
      </c>
      <c r="AN611" s="283">
        <f>IF(AM611="Kopman",1.3,1)</f>
        <v>1</v>
      </c>
      <c r="AO611" s="204">
        <f>VLOOKUP(AL611,$A$681:$F$2483,6,FALSE)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1262</v>
      </c>
      <c r="AW611" s="283">
        <f>IF(AV611="Kopman",1.3,1)</f>
        <v>1</v>
      </c>
      <c r="AX611" s="204">
        <f>VLOOKUP(AU611,$A$681:$F$2483,6,FALSE)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1262</v>
      </c>
      <c r="BF611" s="283">
        <f>IF(BE611="Kopman",1.3,1)</f>
        <v>1</v>
      </c>
      <c r="BG611" s="204">
        <f>VLOOKUP(BD611,$A$681:$F$2483,6,FALSE)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1246</v>
      </c>
      <c r="BO611" s="283">
        <f>IF(BN611="Kopman",1.3,1)</f>
        <v>1</v>
      </c>
      <c r="BP611" s="204">
        <f>VLOOKUP(BM611,$A$681:$F$2483,6,FALSE)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1246</v>
      </c>
      <c r="BX611" s="283">
        <f>IF(BW611="Kopman",1.3,1)</f>
        <v>1</v>
      </c>
      <c r="BY611" s="204">
        <f>VLOOKUP(BV611,$A$681:$F$2483,6,FALSE)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1246</v>
      </c>
      <c r="CG611" s="283">
        <f>IF(CF611="Kopman",1.3,1)</f>
        <v>1</v>
      </c>
      <c r="CH611" s="204">
        <f>VLOOKUP(CE611,$A$681:$F$2483,6,FALSE)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422</v>
      </c>
      <c r="CP611" s="283">
        <f>IF(CO611="Kopman",1.3,1)</f>
        <v>1</v>
      </c>
      <c r="CQ611" s="204">
        <f>VLOOKUP(CN611,$A$681:$F$2483,6,FALSE)</f>
        <v>274</v>
      </c>
      <c r="CR611" s="203" t="s">
        <v>61</v>
      </c>
      <c r="CS611" s="10">
        <f>CQ611*1.5*CP611</f>
        <v>411</v>
      </c>
      <c r="CT611" s="10"/>
      <c r="CU611" s="267"/>
      <c r="CV611" s="203" t="s">
        <v>75</v>
      </c>
      <c r="CW611" s="276" t="s">
        <v>1246</v>
      </c>
      <c r="CY611" s="283">
        <f>IF(CX611="Kopman",1.3,1)</f>
        <v>1</v>
      </c>
      <c r="CZ611" s="204">
        <f>VLOOKUP(CW611,$A$681:$F$2483,6,FALSE)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1246</v>
      </c>
      <c r="DH611" s="283">
        <f>IF(DG611="Kopman",1.3,1)</f>
        <v>1</v>
      </c>
      <c r="DI611" s="204">
        <f>VLOOKUP(DF611,$A$681:$F$2483,6,FALSE)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517</v>
      </c>
      <c r="DQ611" s="283">
        <f>IF(DP611="Kopman",1.3,1)</f>
        <v>1</v>
      </c>
      <c r="DR611" s="204">
        <f>VLOOKUP(DO611,$A$681:$F$2483,6,FALSE)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VLOOKUP(DX611,$A$681:$F$2483,6,FALSE)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420</v>
      </c>
      <c r="EI611" s="283">
        <f>IF(EH611="Kopman",1.3,1)</f>
        <v>1</v>
      </c>
      <c r="EJ611" s="204">
        <f>VLOOKUP(EG611,$A$681:$F$2483,6,FALSE)</f>
        <v>412</v>
      </c>
      <c r="EK611" s="203" t="s">
        <v>61</v>
      </c>
      <c r="EL611" s="10">
        <f>EJ611*1.5*EI611</f>
        <v>618</v>
      </c>
      <c r="EM611" s="10"/>
      <c r="EN611" s="267"/>
      <c r="EO611" s="203" t="s">
        <v>75</v>
      </c>
      <c r="EP611" s="409" t="s">
        <v>1246</v>
      </c>
      <c r="EQ611" s="408" t="s">
        <v>2015</v>
      </c>
      <c r="ER611" s="283">
        <f>IF(EQ611="Kopman",1.3,1)</f>
        <v>1.3</v>
      </c>
      <c r="ES611" s="204">
        <f>VLOOKUP(EP611,$A$681:$F$2483,6,FALSE)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639</v>
      </c>
      <c r="FA611" s="283">
        <f>IF(EZ611="Kopman",1.3,1)</f>
        <v>1</v>
      </c>
      <c r="FB611" s="204">
        <f>VLOOKUP(EY611,$A$681:$F$2483,6,FALSE)</f>
        <v>274</v>
      </c>
      <c r="FC611" s="203" t="s">
        <v>61</v>
      </c>
      <c r="FD611" s="10">
        <f>FB611*1.5*FA611</f>
        <v>411</v>
      </c>
      <c r="FE611" s="10"/>
      <c r="FF611" s="267"/>
      <c r="FG611" s="203" t="s">
        <v>75</v>
      </c>
      <c r="FH611" s="414" t="s">
        <v>1262</v>
      </c>
      <c r="FJ611" s="283">
        <f>IF(FI611="Kopman",1.3,1)</f>
        <v>1</v>
      </c>
      <c r="FK611" s="204">
        <f>VLOOKUP(FH611,$A$681:$F$2483,6,FALSE)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464</v>
      </c>
      <c r="FS611" s="283">
        <f>IF(FR611="Kopman",1.3,1)</f>
        <v>1</v>
      </c>
      <c r="FT611" s="204">
        <f>VLOOKUP(FQ611,$A$681:$F$2483,6,FALSE)</f>
        <v>792</v>
      </c>
      <c r="FU611" s="203" t="s">
        <v>61</v>
      </c>
      <c r="FV611" s="10">
        <f>FT611*1.5*FS611</f>
        <v>1188</v>
      </c>
      <c r="FW611" s="10"/>
      <c r="FX611" s="267"/>
      <c r="FY611" s="203" t="s">
        <v>75</v>
      </c>
      <c r="FZ611" s="276" t="s">
        <v>1246</v>
      </c>
      <c r="GB611" s="283">
        <f>IF(GA611="Kopman",1.3,1)</f>
        <v>1</v>
      </c>
      <c r="GC611" s="204">
        <f>VLOOKUP(FZ611,$A$681:$F$2483,6,FALSE)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1246</v>
      </c>
      <c r="GK611" s="283">
        <f>IF(GJ611="Kopman",1.3,1)</f>
        <v>1</v>
      </c>
      <c r="GL611" s="204">
        <f>VLOOKUP(GI611,$A$681:$F$2483,6,FALSE)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1262</v>
      </c>
      <c r="GT611" s="283">
        <f>IF(GS611="Kopman",1.3,1)</f>
        <v>1</v>
      </c>
      <c r="GU611" s="204">
        <f>VLOOKUP(GR611,$A$681:$F$2483,6,FALSE)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517</v>
      </c>
      <c r="HC611" s="283">
        <f>IF(HB611="Kopman",1.3,1)</f>
        <v>1</v>
      </c>
      <c r="HD611" s="204">
        <f>VLOOKUP(HA611,$A$681:$F$2483,6,FALSE)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1262</v>
      </c>
      <c r="HL611" s="283">
        <f>IF(HK611="Kopman",1.3,1)</f>
        <v>1</v>
      </c>
      <c r="HM611" s="204">
        <f>VLOOKUP(HJ611,$A$681:$F$2483,6,FALSE)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464</v>
      </c>
      <c r="HU611" s="283">
        <f>IF(HT611="Kopman",1.3,1)</f>
        <v>1</v>
      </c>
      <c r="HV611" s="204">
        <f>VLOOKUP(HS611,$A$681:$F$2483,6,FALSE)</f>
        <v>792</v>
      </c>
      <c r="HW611" s="203" t="s">
        <v>61</v>
      </c>
      <c r="HX611" s="10">
        <f>HV611*1.5*HU611</f>
        <v>1188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VLOOKUP(IB611,$A$681:$F$2483,6,FALSE)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1262</v>
      </c>
      <c r="IM611" s="283">
        <f>IF(IL611="Kopman",1.3,1)</f>
        <v>1</v>
      </c>
      <c r="IN611" s="204">
        <f>VLOOKUP(IK611,$A$681:$F$2483,6,FALSE)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461</v>
      </c>
      <c r="IV611" s="283">
        <f>IF(IU611="Kopman",1.3,1)</f>
        <v>1</v>
      </c>
      <c r="IW611" s="204">
        <f>VLOOKUP(IT611,$A$681:$F$2483,6,FALSE)</f>
        <v>534</v>
      </c>
      <c r="IX611" s="203" t="s">
        <v>61</v>
      </c>
      <c r="IY611" s="10">
        <f>IW611*1.5*IV611</f>
        <v>801</v>
      </c>
      <c r="IZ611" s="10"/>
      <c r="JA611" s="267"/>
      <c r="JB611" s="203" t="s">
        <v>75</v>
      </c>
      <c r="JC611" s="276" t="s">
        <v>517</v>
      </c>
      <c r="JE611" s="283">
        <f>IF(JD611="Kopman",1.3,1)</f>
        <v>1</v>
      </c>
      <c r="JF611" s="204">
        <f>VLOOKUP(JC611,$A$681:$F$2483,6,FALSE)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430</v>
      </c>
      <c r="JN611" s="283">
        <f>IF(JM611="Kopman",1.3,1)</f>
        <v>1</v>
      </c>
      <c r="JO611" s="204">
        <f>VLOOKUP(JL611,$A$681:$F$2483,6,FALSE)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421</v>
      </c>
      <c r="JW611" s="283">
        <f>IF(JV611="Kopman",1.3,1)</f>
        <v>1</v>
      </c>
      <c r="JX611" s="204">
        <f>VLOOKUP(JU611,$A$681:$F$2483,6,FALSE)</f>
        <v>315</v>
      </c>
      <c r="JY611" s="203" t="s">
        <v>61</v>
      </c>
      <c r="JZ611" s="10">
        <f>JX611*1.5*JW611</f>
        <v>472.5</v>
      </c>
      <c r="KA611" s="10"/>
      <c r="KB611" s="267"/>
      <c r="KC611" s="203" t="s">
        <v>75</v>
      </c>
      <c r="KD611" s="276" t="s">
        <v>2285</v>
      </c>
      <c r="KF611" s="283">
        <f>IF(KE611="Kopman",1.3,1)</f>
        <v>1</v>
      </c>
      <c r="KG611" s="204">
        <f>VLOOKUP(KD611,$A$681:$F$2483,6,FALSE)</f>
        <v>588</v>
      </c>
      <c r="KH611" s="203" t="s">
        <v>61</v>
      </c>
      <c r="KI611" s="10">
        <f>KG611*1.5*KF611</f>
        <v>882</v>
      </c>
      <c r="KJ611" s="10"/>
      <c r="KK611" s="267"/>
      <c r="KL611" s="203" t="s">
        <v>75</v>
      </c>
      <c r="KM611" s="276" t="s">
        <v>464</v>
      </c>
      <c r="KO611" s="283">
        <f>IF(KN611="Kopman",1.3,1)</f>
        <v>1</v>
      </c>
      <c r="KP611" s="204">
        <f>VLOOKUP(KM611,$A$681:$F$2483,6,FALSE)</f>
        <v>792</v>
      </c>
      <c r="KQ611" s="203" t="s">
        <v>61</v>
      </c>
      <c r="KR611" s="10">
        <f>KP611*1.5</f>
        <v>1188</v>
      </c>
      <c r="KS611" s="10"/>
      <c r="KT611" s="267"/>
      <c r="KU611" s="203" t="s">
        <v>75</v>
      </c>
      <c r="KV611" s="276" t="s">
        <v>1262</v>
      </c>
      <c r="KX611" s="283">
        <f>IF(KW611="Kopman",1.3,1)</f>
        <v>1</v>
      </c>
      <c r="KY611" s="204">
        <f>VLOOKUP(KV611,$A$681:$F$2483,6,FALSE)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1262</v>
      </c>
      <c r="LG611" s="283">
        <f>IF(LF611="Kopman",1.3,1)</f>
        <v>1</v>
      </c>
      <c r="LH611" s="204">
        <f>VLOOKUP(LE611,$A$681:$F$2483,6,FALSE)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1246</v>
      </c>
      <c r="LP611" s="283">
        <f>IF(LO611="Kopman",1.3,1)</f>
        <v>1</v>
      </c>
      <c r="LQ611" s="204">
        <f>VLOOKUP(LN611,$A$681:$F$2483,6,FALSE)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421</v>
      </c>
      <c r="LY611" s="283">
        <f>IF(LX611="Kopman",1.3,1)</f>
        <v>1</v>
      </c>
      <c r="LZ611" s="204">
        <f>VLOOKUP(LW611,$A$681:$F$2483,6,FALSE)</f>
        <v>315</v>
      </c>
      <c r="MA611" s="203" t="s">
        <v>61</v>
      </c>
      <c r="MB611" s="10">
        <f>LZ611*1.5*LY611</f>
        <v>472.5</v>
      </c>
      <c r="MC611" s="10"/>
      <c r="MD611" s="267"/>
      <c r="ME611" s="203" t="s">
        <v>75</v>
      </c>
      <c r="MF611" s="276" t="s">
        <v>1262</v>
      </c>
      <c r="MH611" s="283">
        <f>IF(MG611="Kopman",1.3,1)</f>
        <v>1</v>
      </c>
      <c r="MI611" s="204">
        <f>VLOOKUP(MF611,$A$681:$F$2483,6,FALSE)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1262</v>
      </c>
      <c r="MQ611" s="283">
        <f>IF(MP611="Kopman",1.3,1)</f>
        <v>1</v>
      </c>
      <c r="MR611" s="204">
        <f>VLOOKUP(MO611,$A$681:$F$2483,6,FALSE)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464</v>
      </c>
      <c r="MZ611" s="283">
        <f>IF(MY611="Kopman",1.3,1)</f>
        <v>1</v>
      </c>
      <c r="NA611" s="204">
        <f>VLOOKUP(MX611,$A$681:$F$2483,6,FALSE)</f>
        <v>792</v>
      </c>
      <c r="NB611" s="203" t="s">
        <v>61</v>
      </c>
      <c r="NC611" s="10">
        <f>NA611*1.5*MZ611</f>
        <v>1188</v>
      </c>
      <c r="ND611" s="10"/>
      <c r="NE611" s="267"/>
      <c r="NF611" s="203" t="s">
        <v>75</v>
      </c>
      <c r="NG611" s="276" t="s">
        <v>1262</v>
      </c>
      <c r="NI611" s="283">
        <f>IF(NH611="Kopman",1.3,1)</f>
        <v>1</v>
      </c>
      <c r="NJ611" s="204">
        <f>VLOOKUP(NG611,$A$681:$F$2483,6,FALSE)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580</v>
      </c>
      <c r="NR611" s="283">
        <f>IF(NQ611="Kopman",1.3,1)</f>
        <v>1</v>
      </c>
      <c r="NS611" s="204">
        <f>VLOOKUP(NP611,$A$681:$F$2483,6,FALSE)</f>
        <v>98</v>
      </c>
      <c r="NT611" s="203" t="s">
        <v>61</v>
      </c>
      <c r="NU611" s="10">
        <f>NS611*1.5*NR611</f>
        <v>147</v>
      </c>
      <c r="NV611" s="10"/>
      <c r="NW611" s="267"/>
      <c r="NX611" s="203" t="s">
        <v>75</v>
      </c>
      <c r="NY611" s="276" t="s">
        <v>422</v>
      </c>
      <c r="OA611" s="283">
        <f>IF(NZ611="Kopman",1.3,1)</f>
        <v>1</v>
      </c>
      <c r="OB611" s="204">
        <f>VLOOKUP(NY611,$A$681:$F$2483,6,FALSE)</f>
        <v>274</v>
      </c>
      <c r="OC611" s="203" t="s">
        <v>61</v>
      </c>
      <c r="OD611" s="10">
        <f>OB611*1.5</f>
        <v>411</v>
      </c>
      <c r="OE611" s="10"/>
      <c r="OF611" s="267"/>
      <c r="OG611" s="203" t="s">
        <v>75</v>
      </c>
      <c r="OH611" s="276" t="s">
        <v>464</v>
      </c>
      <c r="OJ611" s="283">
        <f>IF(OI611="Kopman",1.3,1)</f>
        <v>1</v>
      </c>
      <c r="OK611" s="204">
        <f>VLOOKUP(OH611,$A$681:$F$2483,6,FALSE)</f>
        <v>792</v>
      </c>
      <c r="OL611" s="203" t="s">
        <v>61</v>
      </c>
      <c r="OM611" s="10">
        <f>OK611*1.5*OJ611</f>
        <v>1188</v>
      </c>
      <c r="ON611" s="10"/>
      <c r="OO611" s="267"/>
      <c r="OP611" s="203" t="s">
        <v>75</v>
      </c>
      <c r="OQ611" s="417" t="s">
        <v>995</v>
      </c>
      <c r="OS611" s="283">
        <f>IF(OR611="Kopman",1.3,1)</f>
        <v>1</v>
      </c>
      <c r="OT611" s="204">
        <f>VLOOKUP(OQ611,$A$681:$F$2483,6,FALSE)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2285</v>
      </c>
      <c r="PB611" s="283">
        <f>IF(PA611="Kopman",1.3,1)</f>
        <v>1</v>
      </c>
      <c r="PC611" s="204">
        <f>VLOOKUP(OZ611,$A$681:$F$2483,6,FALSE)</f>
        <v>588</v>
      </c>
      <c r="PD611" s="203" t="s">
        <v>61</v>
      </c>
      <c r="PE611" s="10">
        <f>PC611*1.5*PB611</f>
        <v>882</v>
      </c>
      <c r="PF611" s="10"/>
      <c r="PG611" s="267"/>
      <c r="PH611" s="203" t="s">
        <v>75</v>
      </c>
      <c r="PI611" s="276" t="s">
        <v>1246</v>
      </c>
      <c r="PK611" s="283">
        <f>IF(PJ611="Kopman",1.3,1)</f>
        <v>1</v>
      </c>
      <c r="PL611" s="204">
        <f>VLOOKUP(PI611,$A$681:$F$2483,6,FALSE)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VLOOKUP(PR611,$A$681:$F$2483,6,FALSE)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1262</v>
      </c>
      <c r="QC611" s="283">
        <f>IF(QB611="Kopman",1.3,1)</f>
        <v>1</v>
      </c>
      <c r="QD611" s="204">
        <f>VLOOKUP(QA611,$A$681:$F$2483,6,FALSE)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1246</v>
      </c>
      <c r="QK611" s="408" t="s">
        <v>2015</v>
      </c>
      <c r="QL611" s="283">
        <f>IF(QK611="Kopman",1.3,1)</f>
        <v>1.3</v>
      </c>
      <c r="QM611" s="204">
        <f>VLOOKUP(QJ611,$A$681:$F$2483,6,FALSE)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1262</v>
      </c>
      <c r="QU611" s="283">
        <f>IF(QT611="Kopman",1.3,1)</f>
        <v>1</v>
      </c>
      <c r="QV611" s="204">
        <f>VLOOKUP(QS611,$A$681:$F$2483,6,FALSE)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1262</v>
      </c>
      <c r="RD611" s="283">
        <f>IF(RC611="Kopman",1.3,1)</f>
        <v>1</v>
      </c>
      <c r="RE611" s="204">
        <f>VLOOKUP(RB611,$A$681:$F$2483,6,FALSE)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VLOOKUP(RK611,$A$681:$F$2483,6,FALSE)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1246</v>
      </c>
      <c r="RV611" s="283">
        <f>IF(RU611="Kopman",1.3,1)</f>
        <v>1</v>
      </c>
      <c r="RW611" s="204">
        <f>VLOOKUP(RT611,$A$681:$F$2483,6,FALSE)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1246</v>
      </c>
      <c r="SE611" s="283">
        <f>IF(SD611="Kopman",1.3,1)</f>
        <v>1</v>
      </c>
      <c r="SF611" s="204">
        <f>VLOOKUP(SC611,$A$681:$F$2483,6,FALSE)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1246</v>
      </c>
      <c r="SN611" s="283">
        <f>IF(SM611="Kopman",1.3,1)</f>
        <v>1</v>
      </c>
      <c r="SO611" s="204">
        <f>VLOOKUP(SL611,$A$681:$F$2483,6,FALSE)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09" t="s">
        <v>446</v>
      </c>
      <c r="SV611" s="408" t="s">
        <v>2015</v>
      </c>
      <c r="SW611" s="283">
        <f>IF(SV611="Kopman",1.3,1)</f>
        <v>1.3</v>
      </c>
      <c r="SX611" s="204">
        <f>VLOOKUP(SU611,$A$681:$F$2483,6,FALSE)</f>
        <v>82</v>
      </c>
      <c r="SY611" s="203" t="s">
        <v>61</v>
      </c>
      <c r="SZ611" s="10">
        <f>SX611*1.5*SW611</f>
        <v>159.9</v>
      </c>
      <c r="TA611" s="10"/>
      <c r="TB611" s="273"/>
      <c r="TC611" s="203" t="s">
        <v>75</v>
      </c>
      <c r="TD611" s="421" t="s">
        <v>639</v>
      </c>
      <c r="TF611" s="283">
        <f>IF(TE611="Kopman",1.3,1)</f>
        <v>1</v>
      </c>
      <c r="TG611" s="204">
        <f>VLOOKUP(TD611,$A$681:$F$2483,6,FALSE)</f>
        <v>274</v>
      </c>
      <c r="TH611" s="203" t="s">
        <v>61</v>
      </c>
      <c r="TI611" s="10">
        <f>TG611*1.5</f>
        <v>411</v>
      </c>
      <c r="TK611" s="273"/>
      <c r="TL611" s="203" t="s">
        <v>75</v>
      </c>
      <c r="TM611" s="276" t="s">
        <v>711</v>
      </c>
      <c r="TO611" s="283">
        <f>IF(TN611="Kopman",1.3,1)</f>
        <v>1</v>
      </c>
      <c r="TP611" s="204">
        <f>VLOOKUP(TM611,$A$681:$F$2483,6,FALSE)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517</v>
      </c>
      <c r="TX611" s="283">
        <f>IF(TW611="Kopman",1.3,1)</f>
        <v>1</v>
      </c>
      <c r="TY611" s="204">
        <f>VLOOKUP(TV611,$A$681:$F$2483,6,FALSE)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VLOOKUP(UE611,$A$681:$F$2483,6,FALSE)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1246</v>
      </c>
      <c r="UP611" s="283">
        <f>IF(UO611="Kopman",1.3,1)</f>
        <v>1</v>
      </c>
      <c r="UQ611" s="204">
        <f>VLOOKUP(UN611,$A$681:$F$2483,6,FALSE)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422</v>
      </c>
      <c r="UY611" s="283">
        <f>IF(UX611="Kopman",1.3,1)</f>
        <v>1</v>
      </c>
      <c r="UZ611" s="204">
        <f>VLOOKUP(UW611,$A$681:$F$2483,6,FALSE)</f>
        <v>274</v>
      </c>
      <c r="VA611" s="203" t="s">
        <v>61</v>
      </c>
      <c r="VB611" s="10">
        <f>UZ611*1.5*UY611</f>
        <v>411</v>
      </c>
      <c r="VC611" s="10"/>
      <c r="VD611" s="273"/>
      <c r="VE611" s="203" t="s">
        <v>75</v>
      </c>
      <c r="VF611" s="276" t="s">
        <v>2285</v>
      </c>
      <c r="VH611" s="283">
        <f>IF(VG611="Kopman",1.3,1)</f>
        <v>1</v>
      </c>
      <c r="VI611" s="204">
        <f>VLOOKUP(VF611,$A$681:$F$2483,6,FALSE)</f>
        <v>588</v>
      </c>
      <c r="VJ611" s="203" t="s">
        <v>61</v>
      </c>
      <c r="VK611" s="10">
        <f>VI611*1.5*VH611</f>
        <v>882</v>
      </c>
      <c r="VL611" s="10"/>
      <c r="VM611" s="273"/>
      <c r="VN611" s="203" t="s">
        <v>75</v>
      </c>
      <c r="VO611" s="276" t="s">
        <v>421</v>
      </c>
      <c r="VQ611" s="283">
        <f>IF(VP611="Kopman",1.3,1)</f>
        <v>1</v>
      </c>
      <c r="VR611" s="204">
        <f>VLOOKUP(VO611,$A$681:$F$2483,6,FALSE)</f>
        <v>315</v>
      </c>
      <c r="VS611" s="203" t="s">
        <v>61</v>
      </c>
      <c r="VT611" s="10">
        <f>VR611*1.5*VQ611</f>
        <v>472.5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VLOOKUP(VX611,$A$681:$F$2483,6,FALSE)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517</v>
      </c>
      <c r="WI611" s="283">
        <f>IF(WH611="Kopman",1.3,1)</f>
        <v>1</v>
      </c>
      <c r="WJ611" s="204">
        <f>VLOOKUP(WG611,$A$681:$F$2483,6,FALSE)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VLOOKUP(WP611,$A$681:$F$2483,6,FALSE)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VLOOKUP(WY611,$A$681:$F$2483,6,FALSE)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421</v>
      </c>
      <c r="XJ611" s="283">
        <f>IF(XI611="Kopman",1.3,1)</f>
        <v>1</v>
      </c>
      <c r="XK611" s="204">
        <f>VLOOKUP(XH611,$A$681:$F$2483,6,FALSE)</f>
        <v>315</v>
      </c>
      <c r="XL611" s="203" t="s">
        <v>61</v>
      </c>
      <c r="XM611" s="10">
        <f>XK611*1.5</f>
        <v>472.5</v>
      </c>
      <c r="XO611" s="273"/>
      <c r="XP611" s="203" t="s">
        <v>75</v>
      </c>
      <c r="XQ611" s="276" t="s">
        <v>1246</v>
      </c>
      <c r="XS611" s="283">
        <f>IF(XR611="Kopman",1.3,1)</f>
        <v>1</v>
      </c>
      <c r="XT611" s="204">
        <f>VLOOKUP(XQ611,$A$681:$F$2483,6,FALSE)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517</v>
      </c>
      <c r="YB611" s="283">
        <f>IF(YA611="Kopman",1.3,1)</f>
        <v>1</v>
      </c>
      <c r="YC611" s="204">
        <f>VLOOKUP(XZ611,$A$681:$F$2483,6,FALSE)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VLOOKUP(YI611,$A$681:$F$2483,6,FALSE)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VLOOKUP(YR611,$A$681:$F$2483,6,FALSE)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1246</v>
      </c>
      <c r="ZC611" s="283">
        <f>IF(ZB611="Kopman",1.3,1)</f>
        <v>1</v>
      </c>
      <c r="ZD611" s="204">
        <f>VLOOKUP(ZA611,$A$681:$F$2483,6,FALSE)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1262</v>
      </c>
      <c r="ZL611" s="283">
        <f>IF(ZK611="Kopman",1.3,1)</f>
        <v>1</v>
      </c>
      <c r="ZM611" s="204">
        <f>VLOOKUP(ZJ611,$A$681:$F$2483,6,FALSE)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1262</v>
      </c>
      <c r="ZU611" s="283">
        <f>IF(ZT611="Kopman",1.3,1)</f>
        <v>1</v>
      </c>
      <c r="ZV611" s="204">
        <f>VLOOKUP(ZS611,$A$681:$F$2483,6,FALSE)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995</v>
      </c>
      <c r="AAD611" s="283">
        <f>IF(AAC611="Kopman",1.3,1)</f>
        <v>1</v>
      </c>
      <c r="AAE611" s="204">
        <f>VLOOKUP(AAB611,$A$681:$F$2483,6,FALSE)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464</v>
      </c>
      <c r="AAM611" s="283">
        <f>IF(AAL611="Kopman",1.3,1)</f>
        <v>1</v>
      </c>
      <c r="AAN611" s="204">
        <f>VLOOKUP(AAK611,$A$681:$F$2483,6,FALSE)</f>
        <v>792</v>
      </c>
      <c r="AAO611" s="203" t="s">
        <v>61</v>
      </c>
      <c r="AAP611" s="10">
        <f>AAN611*1.5*AAM611</f>
        <v>1188</v>
      </c>
      <c r="AAQ611" s="10"/>
      <c r="AAR611" s="273"/>
      <c r="AAS611" s="203" t="s">
        <v>75</v>
      </c>
      <c r="AAT611" s="276" t="s">
        <v>517</v>
      </c>
      <c r="AAV611" s="283">
        <f>IF(AAU611="Kopman",1.3,1)</f>
        <v>1</v>
      </c>
      <c r="AAW611" s="204">
        <f>VLOOKUP(AAT611,$A$681:$F$2483,6,FALSE)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VLOOKUP(ABC611,$A$681:$F$2483,6,FALSE)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454</v>
      </c>
      <c r="ABN611" s="283">
        <f>IF(ABM611="Kopman",1.3,1)</f>
        <v>1</v>
      </c>
      <c r="ABO611" s="204">
        <f>VLOOKUP(ABL611,$A$681:$F$2483,6,FALSE)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1246</v>
      </c>
      <c r="ABW611" s="283">
        <f>IF(ABV611="Kopman",1.3,1)</f>
        <v>1</v>
      </c>
      <c r="ABX611" s="204">
        <f>VLOOKUP(ABU611,$A$681:$F$2483,6,FALSE)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VLOOKUP(ACD611,$A$681:$F$2483,6,FALSE)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VLOOKUP(ACM611,$A$681:$F$2483,6,FALSE)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VLOOKUP(ACV611,$A$681:$F$2483,6,FALSE)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VLOOKUP(ADE611,$A$681:$F$2483,6,FALSE)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VLOOKUP(ADN611,$A$681:$F$2483,6,FALSE)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VLOOKUP(ADW611,$A$681:$F$2483,6,FALSE)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VLOOKUP(AEF611,$A$681:$F$2483,6,FALSE)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VLOOKUP(AEO611,$A$681:$F$2483,6,FALSE)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VLOOKUP(AEX611,$A$681:$F$2483,6,FALSE)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VLOOKUP(AFG611,$A$681:$F$2483,6,FALSE)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VLOOKUP(AFP611,$A$681:$F$2483,6,FALSE)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VLOOKUP(AFY611,$A$681:$F$2483,6,FALSE)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VLOOKUP(AGH611,$A$681:$F$2483,6,FALSE)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VLOOKUP(AGQ611,$A$681:$F$2483,6,FALSE)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421</v>
      </c>
      <c r="AHB611" s="283">
        <f>IF(AHA611="Kopman",1.3,1)</f>
        <v>1</v>
      </c>
      <c r="AHC611" s="204">
        <f>VLOOKUP(AGZ611,$A$681:$F$2483,6,FALSE)</f>
        <v>315</v>
      </c>
      <c r="AHD611" s="203" t="s">
        <v>61</v>
      </c>
      <c r="AHE611" s="10">
        <f>AHC611*1.5*AHB611</f>
        <v>472.5</v>
      </c>
      <c r="AHF611" s="10"/>
      <c r="AHG611" s="273"/>
      <c r="AHH611" s="203" t="s">
        <v>75</v>
      </c>
      <c r="AHI611" s="276" t="s">
        <v>2285</v>
      </c>
      <c r="AHK611" s="283">
        <f>IF(AHJ611="Kopman",1.3,1)</f>
        <v>1</v>
      </c>
      <c r="AHL611" s="204">
        <f>VLOOKUP(AHI611,$A$681:$F$2483,6,FALSE)</f>
        <v>588</v>
      </c>
      <c r="AHM611" s="203" t="s">
        <v>61</v>
      </c>
      <c r="AHN611" s="10">
        <f>AHL611*1.5*AHK611</f>
        <v>882</v>
      </c>
      <c r="AHO611" s="10"/>
      <c r="AHP611" s="273"/>
      <c r="AHQ611" s="203" t="s">
        <v>75</v>
      </c>
      <c r="AHR611" s="276" t="s">
        <v>506</v>
      </c>
      <c r="AHT611" s="283">
        <f>IF(AHS611="Kopman",1.3,1)</f>
        <v>1</v>
      </c>
      <c r="AHU611" s="204">
        <f>VLOOKUP(AHR611,$A$681:$F$2483,6,FALSE)</f>
        <v>432</v>
      </c>
      <c r="AHV611" s="203" t="s">
        <v>61</v>
      </c>
      <c r="AHW611" s="10">
        <f>AHU611*1.5*AHT611</f>
        <v>648</v>
      </c>
      <c r="AHX611" s="10"/>
      <c r="AHY611" s="273"/>
      <c r="AHZ611" s="203" t="s">
        <v>75</v>
      </c>
      <c r="AIA611" s="276" t="s">
        <v>1246</v>
      </c>
      <c r="AIC611" s="283">
        <f>IF(AIB611="Kopman",1.3,1)</f>
        <v>1</v>
      </c>
      <c r="AID611" s="204">
        <f>VLOOKUP(AIA611,$A$681:$F$2483,6,FALSE)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420</v>
      </c>
      <c r="AIL611" s="283">
        <f>IF(AIK611="Kopman",1.3,1)</f>
        <v>1</v>
      </c>
      <c r="AIM611" s="204">
        <f>VLOOKUP(AIJ611,$A$681:$F$2483,6,FALSE)</f>
        <v>412</v>
      </c>
      <c r="AIN611" s="203" t="s">
        <v>61</v>
      </c>
      <c r="AIO611" s="10">
        <f>AIM611*1.5*AIL611</f>
        <v>618</v>
      </c>
      <c r="AIP611" s="10"/>
      <c r="AIQ611" s="273"/>
      <c r="AIR611" s="203" t="s">
        <v>75</v>
      </c>
      <c r="AIS611" s="276" t="s">
        <v>639</v>
      </c>
      <c r="AIU611" s="283">
        <f>IF(AIT611="Kopman",1.3,1)</f>
        <v>1</v>
      </c>
      <c r="AIV611" s="204">
        <f>VLOOKUP(AIS611,$A$681:$F$2483,6,FALSE)</f>
        <v>274</v>
      </c>
      <c r="AIW611" s="203" t="s">
        <v>61</v>
      </c>
      <c r="AIX611" s="10">
        <f>AIV611*1.5*AIU611</f>
        <v>411</v>
      </c>
      <c r="AIY611" s="10"/>
      <c r="AIZ611" s="273"/>
      <c r="AJA611" s="203" t="s">
        <v>75</v>
      </c>
      <c r="AJB611" s="276" t="s">
        <v>1262</v>
      </c>
      <c r="AJD611" s="283">
        <f>IF(AJC611="Kopman",1.3,1)</f>
        <v>1</v>
      </c>
      <c r="AJE611" s="204">
        <f>VLOOKUP(AJB611,$A$681:$F$2483,6,FALSE)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639</v>
      </c>
      <c r="AJM611" s="283">
        <f>IF(AJL611="Kopman",1.3,1)</f>
        <v>1</v>
      </c>
      <c r="AJN611" s="204">
        <f>VLOOKUP(AJK611,$A$681:$F$2483,6,FALSE)</f>
        <v>274</v>
      </c>
      <c r="AJO611" s="203" t="s">
        <v>61</v>
      </c>
      <c r="AJP611" s="10">
        <f>AJN611*1.5*AJM611</f>
        <v>411</v>
      </c>
      <c r="AJQ611" s="10"/>
      <c r="AJR611" s="273"/>
      <c r="AJS611" s="203" t="s">
        <v>75</v>
      </c>
      <c r="AJT611" s="424" t="s">
        <v>2285</v>
      </c>
      <c r="AJV611" s="283">
        <f>IF(AJU611="Kopman",1.3,1)</f>
        <v>1</v>
      </c>
      <c r="AJW611" s="204">
        <f>VLOOKUP(AJT611,$A$681:$F$2483,6,FALSE)</f>
        <v>588</v>
      </c>
      <c r="AJX611" s="203" t="s">
        <v>61</v>
      </c>
      <c r="AJY611" s="10">
        <f>AJW611*1.5*AJV611</f>
        <v>882</v>
      </c>
      <c r="AJZ611" s="10"/>
      <c r="AKA611" s="273"/>
      <c r="AKB611" s="203" t="s">
        <v>75</v>
      </c>
      <c r="AKC611" s="276" t="s">
        <v>2285</v>
      </c>
      <c r="AKE611" s="283">
        <f>IF(AKD611="Kopman",1.3,1)</f>
        <v>1</v>
      </c>
      <c r="AKF611" s="204">
        <f>VLOOKUP(AKC611,$A$681:$F$2483,6,FALSE)</f>
        <v>588</v>
      </c>
      <c r="AKG611" s="203" t="s">
        <v>61</v>
      </c>
      <c r="AKH611" s="10">
        <f>AKF611*1.5*AKE611</f>
        <v>882</v>
      </c>
      <c r="AKI611" s="10"/>
      <c r="AKJ611" s="273"/>
      <c r="AKK611" s="203" t="s">
        <v>75</v>
      </c>
      <c r="AKL611" s="276" t="s">
        <v>2285</v>
      </c>
      <c r="AKN611" s="283">
        <f>IF(AKM611="Kopman",1.3,1)</f>
        <v>1</v>
      </c>
      <c r="AKO611" s="204">
        <f>VLOOKUP(AKL611,$A$681:$F$2483,6,FALSE)</f>
        <v>588</v>
      </c>
      <c r="AKP611" s="203" t="s">
        <v>61</v>
      </c>
      <c r="AKQ611" s="10">
        <f>AKO611*1.5*AKN611</f>
        <v>882</v>
      </c>
      <c r="AKR611" s="10"/>
      <c r="AKS611" s="273"/>
      <c r="AKT611" s="203" t="s">
        <v>75</v>
      </c>
      <c r="AKU611" s="276" t="s">
        <v>454</v>
      </c>
      <c r="AKW611" s="283">
        <f>IF(AKV611="Kopman",1.3,1)</f>
        <v>1</v>
      </c>
      <c r="AKX611" s="204">
        <f>VLOOKUP(AKU611,$A$681:$F$2483,6,FALSE)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517</v>
      </c>
      <c r="ALF611" s="283">
        <f>IF(ALE611="Kopman",1.3,1)</f>
        <v>1</v>
      </c>
      <c r="ALG611" s="204">
        <f>VLOOKUP(ALD611,$A$681:$F$2483,6,FALSE)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1246</v>
      </c>
      <c r="ALO611" s="283">
        <f>IF(ALN611="Kopman",1.3,1)</f>
        <v>1</v>
      </c>
      <c r="ALP611" s="204">
        <f>VLOOKUP(ALM611,$A$681:$F$2483,6,FALSE)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2285</v>
      </c>
      <c r="ALX611" s="283">
        <f>IF(ALW611="Kopman",1.3,1)</f>
        <v>1</v>
      </c>
      <c r="ALY611" s="204">
        <f>VLOOKUP(ALV611,$A$681:$F$2483,6,FALSE)</f>
        <v>588</v>
      </c>
      <c r="ALZ611" s="203" t="s">
        <v>61</v>
      </c>
      <c r="AMA611" s="10">
        <f>ALY611*1.5*ALX611</f>
        <v>882</v>
      </c>
      <c r="AMB611" s="10"/>
      <c r="AMC611" s="273"/>
      <c r="AMD611" s="203" t="s">
        <v>75</v>
      </c>
      <c r="AME611" s="276" t="s">
        <v>639</v>
      </c>
      <c r="AMG611" s="283">
        <f>IF(AMF611="Kopman",1.3,1)</f>
        <v>1</v>
      </c>
      <c r="AMH611" s="204">
        <f>VLOOKUP(AME611,$A$681:$F$2483,6,FALSE)</f>
        <v>274</v>
      </c>
      <c r="AMI611" s="203" t="s">
        <v>61</v>
      </c>
      <c r="AMJ611" s="10">
        <f>AMH611*1.5*AMG611</f>
        <v>411</v>
      </c>
      <c r="AMK611" s="10"/>
      <c r="AML611" s="273"/>
      <c r="AMM611" s="203" t="s">
        <v>75</v>
      </c>
      <c r="AMN611" s="409" t="s">
        <v>1262</v>
      </c>
      <c r="AMO611" s="408" t="s">
        <v>2015</v>
      </c>
      <c r="AMP611" s="283">
        <f>IF(AMO611="Kopman",1.3,1)</f>
        <v>1.3</v>
      </c>
      <c r="AMQ611" s="204">
        <f>VLOOKUP(AMN611,$A$681:$F$2483,6,FALSE)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1262</v>
      </c>
      <c r="AMY611" s="283">
        <f>IF(AMX611="Kopman",1.3,1)</f>
        <v>1</v>
      </c>
      <c r="AMZ611" s="204">
        <f>VLOOKUP(AMW611,$A$681:$F$2483,6,FALSE)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1262</v>
      </c>
      <c r="ANH611" s="283">
        <f>IF(ANG611="Kopman",1.3,1)</f>
        <v>1</v>
      </c>
      <c r="ANI611" s="204">
        <f>VLOOKUP(ANF611,$A$681:$F$2483,6,FALSE)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421</v>
      </c>
      <c r="ANQ611" s="283">
        <f>IF(ANP611="Kopman",1.3,1)</f>
        <v>1</v>
      </c>
      <c r="ANR611" s="204">
        <f>VLOOKUP(ANO611,$A$681:$F$2483,6,FALSE)</f>
        <v>315</v>
      </c>
      <c r="ANS611" s="203" t="s">
        <v>61</v>
      </c>
      <c r="ANT611" s="10">
        <f>ANR611*1.5*ANQ611</f>
        <v>472.5</v>
      </c>
      <c r="ANU611" s="10"/>
      <c r="ANV611" s="273"/>
      <c r="ANW611" s="203" t="s">
        <v>75</v>
      </c>
      <c r="ANX611" s="276" t="s">
        <v>517</v>
      </c>
      <c r="ANZ611" s="283">
        <f>IF(ANY611="Kopman",1.3,1)</f>
        <v>1</v>
      </c>
      <c r="AOA611" s="204">
        <f>VLOOKUP(ANX611,$A$681:$F$2483,6,FALSE)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1262</v>
      </c>
      <c r="AOI611" s="283">
        <f>IF(AOH611="Kopman",1.3,1)</f>
        <v>1</v>
      </c>
      <c r="AOJ611" s="204">
        <f>VLOOKUP(AOG611,$A$681:$F$2483,6,FALSE)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2285</v>
      </c>
      <c r="AOR611" s="283">
        <f>IF(AOQ611="Kopman",1.3,1)</f>
        <v>1</v>
      </c>
      <c r="AOS611" s="204">
        <f>VLOOKUP(AOP611,$A$681:$F$2483,6,FALSE)</f>
        <v>588</v>
      </c>
      <c r="AOT611" s="203" t="s">
        <v>61</v>
      </c>
      <c r="AOU611" s="10">
        <f>AOS611*1.5*AOR611</f>
        <v>882</v>
      </c>
      <c r="AOV611" s="10"/>
      <c r="AOW611" s="273"/>
      <c r="AOX611" s="203" t="s">
        <v>75</v>
      </c>
      <c r="AOY611" s="276" t="s">
        <v>1262</v>
      </c>
      <c r="APA611" s="283">
        <f>IF(AOZ611="Kopman",1.3,1)</f>
        <v>1</v>
      </c>
      <c r="APB611" s="204">
        <f>VLOOKUP(AOY611,$A$681:$F$2483,6,FALSE)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1262</v>
      </c>
      <c r="APJ611" s="283">
        <f>IF(API611="Kopman",1.3,1)</f>
        <v>1</v>
      </c>
      <c r="APK611" s="204">
        <f>VLOOKUP(APH611,$A$681:$F$2483,6,FALSE)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422</v>
      </c>
      <c r="APS611" s="283">
        <f>IF(APR611="Kopman",1.3,1)</f>
        <v>1</v>
      </c>
      <c r="APT611" s="204">
        <f>VLOOKUP(APQ611,$A$681:$F$2483,6,FALSE)</f>
        <v>274</v>
      </c>
      <c r="APU611" s="203" t="s">
        <v>61</v>
      </c>
      <c r="APV611" s="10">
        <f>APT611*1.5*APS611</f>
        <v>411</v>
      </c>
      <c r="APW611" s="10"/>
      <c r="APX611" s="273"/>
      <c r="APY611" s="203" t="s">
        <v>75</v>
      </c>
      <c r="APZ611" s="276" t="s">
        <v>1246</v>
      </c>
      <c r="AQB611" s="283">
        <f>IF(AQA611="Kopman",1.3,1)</f>
        <v>1</v>
      </c>
      <c r="AQC611" s="204">
        <f>VLOOKUP(APZ611,$A$681:$F$2483,6,FALSE)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2285</v>
      </c>
      <c r="D612" s="204"/>
      <c r="E612" s="204">
        <f>VLOOKUP(B612,$A$681:$F$2483,6,FALSE)</f>
        <v>588</v>
      </c>
      <c r="F612" s="203" t="s">
        <v>63</v>
      </c>
      <c r="G612" s="10">
        <f>E612*1.4</f>
        <v>823.19999999999993</v>
      </c>
      <c r="H612" s="10"/>
      <c r="I612" s="267"/>
      <c r="J612" s="203" t="s">
        <v>76</v>
      </c>
      <c r="K612" s="276" t="s">
        <v>1246</v>
      </c>
      <c r="M612" s="204"/>
      <c r="N612" s="204">
        <f>VLOOKUP(K612,$A$681:$F$2483,6,FALSE)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1246</v>
      </c>
      <c r="V612" s="204"/>
      <c r="W612" s="204">
        <f>VLOOKUP(T612,$A$681:$F$2483,6,FALSE)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1262</v>
      </c>
      <c r="AE612" s="204"/>
      <c r="AF612" s="204">
        <f>VLOOKUP(AC612,$A$681:$F$2483,6,FALSE)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517</v>
      </c>
      <c r="AN612" s="204"/>
      <c r="AO612" s="204">
        <f>VLOOKUP(AL612,$A$681:$F$2483,6,FALSE)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1246</v>
      </c>
      <c r="AW612" s="204"/>
      <c r="AX612" s="204">
        <f>VLOOKUP(AU612,$A$681:$F$2483,6,FALSE)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1246</v>
      </c>
      <c r="BF612" s="204"/>
      <c r="BG612" s="204">
        <f>VLOOKUP(BD612,$A$681:$F$2483,6,FALSE)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1262</v>
      </c>
      <c r="BO612" s="204"/>
      <c r="BP612" s="204">
        <f>VLOOKUP(BM612,$A$681:$F$2483,6,FALSE)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464</v>
      </c>
      <c r="BX612" s="204"/>
      <c r="BY612" s="204">
        <f>VLOOKUP(BV612,$A$681:$F$2483,6,FALSE)</f>
        <v>792</v>
      </c>
      <c r="BZ612" s="203" t="s">
        <v>63</v>
      </c>
      <c r="CA612" s="10">
        <f>BY612*1.4</f>
        <v>1108.8</v>
      </c>
      <c r="CB612" s="10"/>
      <c r="CC612" s="267"/>
      <c r="CD612" s="203" t="s">
        <v>76</v>
      </c>
      <c r="CE612" s="276" t="s">
        <v>1262</v>
      </c>
      <c r="CG612" s="204"/>
      <c r="CH612" s="204">
        <f>VLOOKUP(CE612,$A$681:$F$2483,6,FALSE)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421</v>
      </c>
      <c r="CP612" s="204"/>
      <c r="CQ612" s="204">
        <f>VLOOKUP(CN612,$A$681:$F$2483,6,FALSE)</f>
        <v>315</v>
      </c>
      <c r="CR612" s="203" t="s">
        <v>63</v>
      </c>
      <c r="CS612" s="10">
        <f>CQ612*1.4</f>
        <v>441</v>
      </c>
      <c r="CT612" s="10"/>
      <c r="CU612" s="267"/>
      <c r="CV612" s="203" t="s">
        <v>76</v>
      </c>
      <c r="CW612" s="276" t="s">
        <v>1262</v>
      </c>
      <c r="CY612" s="204"/>
      <c r="CZ612" s="204">
        <f>VLOOKUP(CW612,$A$681:$F$2483,6,FALSE)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464</v>
      </c>
      <c r="DH612" s="204"/>
      <c r="DI612" s="204">
        <f>VLOOKUP(DF612,$A$681:$F$2483,6,FALSE)</f>
        <v>792</v>
      </c>
      <c r="DJ612" s="203" t="s">
        <v>63</v>
      </c>
      <c r="DK612" s="10">
        <f>DI612*1.4</f>
        <v>1108.8</v>
      </c>
      <c r="DL612" s="10"/>
      <c r="DM612" s="267"/>
      <c r="DN612" s="203" t="s">
        <v>76</v>
      </c>
      <c r="DO612" s="276" t="s">
        <v>1246</v>
      </c>
      <c r="DQ612" s="204"/>
      <c r="DR612" s="204">
        <f>VLOOKUP(DO612,$A$681:$F$2483,6,FALSE)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VLOOKUP(DX612,$A$681:$F$2483,6,FALSE)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464</v>
      </c>
      <c r="EI612" s="204"/>
      <c r="EJ612" s="204">
        <f>VLOOKUP(EG612,$A$681:$F$2483,6,FALSE)</f>
        <v>792</v>
      </c>
      <c r="EK612" s="203" t="s">
        <v>63</v>
      </c>
      <c r="EL612" s="10">
        <f>EJ612*1.4</f>
        <v>1108.8</v>
      </c>
      <c r="EM612" s="10"/>
      <c r="EN612" s="267"/>
      <c r="EO612" s="203" t="s">
        <v>76</v>
      </c>
      <c r="EP612" s="276" t="s">
        <v>2285</v>
      </c>
      <c r="ER612" s="204"/>
      <c r="ES612" s="204">
        <f>VLOOKUP(EP612,$A$681:$F$2483,6,FALSE)</f>
        <v>588</v>
      </c>
      <c r="ET612" s="203" t="s">
        <v>63</v>
      </c>
      <c r="EU612" s="10">
        <f>ES612*1.4</f>
        <v>823.19999999999993</v>
      </c>
      <c r="EV612" s="10"/>
      <c r="EW612" s="267"/>
      <c r="EX612" s="203" t="s">
        <v>76</v>
      </c>
      <c r="EY612" s="276" t="s">
        <v>2285</v>
      </c>
      <c r="FA612" s="204"/>
      <c r="FB612" s="204">
        <f>VLOOKUP(EY612,$A$681:$F$2483,6,FALSE)</f>
        <v>588</v>
      </c>
      <c r="FC612" s="203" t="s">
        <v>63</v>
      </c>
      <c r="FD612" s="10">
        <f>FB612*1.4</f>
        <v>823.19999999999993</v>
      </c>
      <c r="FE612" s="10"/>
      <c r="FF612" s="267"/>
      <c r="FG612" s="203" t="s">
        <v>76</v>
      </c>
      <c r="FH612" s="414" t="s">
        <v>517</v>
      </c>
      <c r="FJ612" s="204"/>
      <c r="FK612" s="204">
        <f>VLOOKUP(FH612,$A$681:$F$2483,6,FALSE)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1246</v>
      </c>
      <c r="FS612" s="204"/>
      <c r="FT612" s="204">
        <f>VLOOKUP(FQ612,$A$681:$F$2483,6,FALSE)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517</v>
      </c>
      <c r="GB612" s="204"/>
      <c r="GC612" s="204">
        <f>VLOOKUP(FZ612,$A$681:$F$2483,6,FALSE)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422</v>
      </c>
      <c r="GK612" s="204"/>
      <c r="GL612" s="204">
        <f>VLOOKUP(GI612,$A$681:$F$2483,6,FALSE)</f>
        <v>274</v>
      </c>
      <c r="GM612" s="203" t="s">
        <v>63</v>
      </c>
      <c r="GN612" s="10">
        <f>GL612*1.4</f>
        <v>383.59999999999997</v>
      </c>
      <c r="GO612" s="10"/>
      <c r="GP612" s="267"/>
      <c r="GQ612" s="203" t="s">
        <v>76</v>
      </c>
      <c r="GR612" s="276" t="s">
        <v>2285</v>
      </c>
      <c r="GT612" s="204"/>
      <c r="GU612" s="204">
        <f>VLOOKUP(GR612,$A$681:$F$2483,6,FALSE)</f>
        <v>588</v>
      </c>
      <c r="GV612" s="203" t="s">
        <v>63</v>
      </c>
      <c r="GW612" s="10">
        <f>GU612*1.4</f>
        <v>823.19999999999993</v>
      </c>
      <c r="GX612" s="10"/>
      <c r="GY612" s="267"/>
      <c r="GZ612" s="203" t="s">
        <v>76</v>
      </c>
      <c r="HA612" s="276" t="s">
        <v>2285</v>
      </c>
      <c r="HC612" s="204"/>
      <c r="HD612" s="204">
        <f>VLOOKUP(HA612,$A$681:$F$2483,6,FALSE)</f>
        <v>588</v>
      </c>
      <c r="HE612" s="203" t="s">
        <v>63</v>
      </c>
      <c r="HF612" s="10">
        <f>HD612*1.4</f>
        <v>823.19999999999993</v>
      </c>
      <c r="HG612" s="10"/>
      <c r="HH612" s="267"/>
      <c r="HI612" s="203" t="s">
        <v>76</v>
      </c>
      <c r="HJ612" s="276" t="s">
        <v>1246</v>
      </c>
      <c r="HL612" s="204"/>
      <c r="HM612" s="204">
        <f>VLOOKUP(HJ612,$A$681:$F$2483,6,FALSE)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1262</v>
      </c>
      <c r="HU612" s="204"/>
      <c r="HV612" s="204">
        <f>VLOOKUP(HS612,$A$681:$F$2483,6,FALSE)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VLOOKUP(IB612,$A$681:$F$2483,6,FALSE)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464</v>
      </c>
      <c r="IM612" s="204"/>
      <c r="IN612" s="204">
        <f>VLOOKUP(IK612,$A$681:$F$2483,6,FALSE)</f>
        <v>792</v>
      </c>
      <c r="IO612" s="203" t="s">
        <v>63</v>
      </c>
      <c r="IP612" s="10">
        <f>IN612*1.4</f>
        <v>1108.8</v>
      </c>
      <c r="IQ612" s="10"/>
      <c r="IR612" s="267"/>
      <c r="IS612" s="203" t="s">
        <v>76</v>
      </c>
      <c r="IT612" s="276" t="s">
        <v>2285</v>
      </c>
      <c r="IV612" s="204"/>
      <c r="IW612" s="204">
        <f>VLOOKUP(IT612,$A$681:$F$2483,6,FALSE)</f>
        <v>588</v>
      </c>
      <c r="IX612" s="203" t="s">
        <v>63</v>
      </c>
      <c r="IY612" s="10">
        <f>IW612*1.4</f>
        <v>823.19999999999993</v>
      </c>
      <c r="IZ612" s="10"/>
      <c r="JA612" s="267"/>
      <c r="JB612" s="203" t="s">
        <v>76</v>
      </c>
      <c r="JC612" s="276" t="s">
        <v>464</v>
      </c>
      <c r="JE612" s="204"/>
      <c r="JF612" s="204">
        <f>VLOOKUP(JC612,$A$681:$F$2483,6,FALSE)</f>
        <v>792</v>
      </c>
      <c r="JG612" s="203" t="s">
        <v>63</v>
      </c>
      <c r="JH612" s="10">
        <f>JF612*1.4</f>
        <v>1108.8</v>
      </c>
      <c r="JI612" s="10"/>
      <c r="JJ612" s="267"/>
      <c r="JK612" s="203" t="s">
        <v>76</v>
      </c>
      <c r="JL612" s="276" t="s">
        <v>1262</v>
      </c>
      <c r="JN612" s="204"/>
      <c r="JO612" s="204">
        <f>VLOOKUP(JL612,$A$681:$F$2483,6,FALSE)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1262</v>
      </c>
      <c r="JW612" s="204"/>
      <c r="JX612" s="204">
        <f>VLOOKUP(JU612,$A$681:$F$2483,6,FALSE)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421</v>
      </c>
      <c r="KF612" s="204"/>
      <c r="KG612" s="204">
        <f>VLOOKUP(KD612,$A$681:$F$2483,6,FALSE)</f>
        <v>315</v>
      </c>
      <c r="KH612" s="203" t="s">
        <v>63</v>
      </c>
      <c r="KI612" s="10">
        <f>KG612*1.4</f>
        <v>441</v>
      </c>
      <c r="KJ612" s="10"/>
      <c r="KK612" s="267"/>
      <c r="KL612" s="203" t="s">
        <v>76</v>
      </c>
      <c r="KM612" s="276" t="s">
        <v>1262</v>
      </c>
      <c r="KO612" s="204"/>
      <c r="KP612" s="204">
        <f>VLOOKUP(KM612,$A$681:$F$2483,6,FALSE)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2285</v>
      </c>
      <c r="KX612" s="204"/>
      <c r="KY612" s="204">
        <f>VLOOKUP(KV612,$A$681:$F$2483,6,FALSE)</f>
        <v>588</v>
      </c>
      <c r="KZ612" s="203" t="s">
        <v>63</v>
      </c>
      <c r="LA612" s="10">
        <f>KY612*1.4</f>
        <v>823.19999999999993</v>
      </c>
      <c r="LB612" s="10"/>
      <c r="LC612" s="267"/>
      <c r="LD612" s="203" t="s">
        <v>76</v>
      </c>
      <c r="LE612" s="276" t="s">
        <v>517</v>
      </c>
      <c r="LG612" s="204"/>
      <c r="LH612" s="204">
        <f>VLOOKUP(LE612,$A$681:$F$2483,6,FALSE)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1262</v>
      </c>
      <c r="LP612" s="204"/>
      <c r="LQ612" s="204">
        <f>VLOOKUP(LN612,$A$681:$F$2483,6,FALSE)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603</v>
      </c>
      <c r="LY612" s="204"/>
      <c r="LZ612" s="204">
        <f>VLOOKUP(LW612,$A$681:$F$2483,6,FALSE)</f>
        <v>573</v>
      </c>
      <c r="MA612" s="203" t="s">
        <v>63</v>
      </c>
      <c r="MB612" s="10">
        <f>LZ612*1.4</f>
        <v>802.19999999999993</v>
      </c>
      <c r="MC612" s="10"/>
      <c r="MD612" s="267"/>
      <c r="ME612" s="203" t="s">
        <v>76</v>
      </c>
      <c r="MF612" s="276" t="s">
        <v>2285</v>
      </c>
      <c r="MH612" s="204"/>
      <c r="MI612" s="204">
        <f>VLOOKUP(MF612,$A$681:$F$2483,6,FALSE)</f>
        <v>588</v>
      </c>
      <c r="MJ612" s="203" t="s">
        <v>63</v>
      </c>
      <c r="MK612" s="10">
        <f>MI612*1.4</f>
        <v>823.19999999999993</v>
      </c>
      <c r="ML612" s="10"/>
      <c r="MM612" s="267"/>
      <c r="MN612" s="203" t="s">
        <v>76</v>
      </c>
      <c r="MO612" s="276" t="s">
        <v>422</v>
      </c>
      <c r="MQ612" s="204"/>
      <c r="MR612" s="204">
        <f>VLOOKUP(MO612,$A$681:$F$2483,6,FALSE)</f>
        <v>274</v>
      </c>
      <c r="MS612" s="203" t="s">
        <v>63</v>
      </c>
      <c r="MT612" s="10">
        <f>MR612*1.4</f>
        <v>383.59999999999997</v>
      </c>
      <c r="MU612" s="10"/>
      <c r="MV612" s="267"/>
      <c r="MW612" s="203" t="s">
        <v>76</v>
      </c>
      <c r="MX612" s="276" t="s">
        <v>1246</v>
      </c>
      <c r="MZ612" s="204"/>
      <c r="NA612" s="204">
        <f>VLOOKUP(MX612,$A$681:$F$2483,6,FALSE)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2285</v>
      </c>
      <c r="NI612" s="204"/>
      <c r="NJ612" s="204">
        <f>VLOOKUP(NG612,$A$681:$F$2483,6,FALSE)</f>
        <v>588</v>
      </c>
      <c r="NK612" s="203" t="s">
        <v>63</v>
      </c>
      <c r="NL612" s="10">
        <f>NJ612*1.4</f>
        <v>823.19999999999993</v>
      </c>
      <c r="NM612" s="10"/>
      <c r="NN612" s="267"/>
      <c r="NO612" s="203" t="s">
        <v>76</v>
      </c>
      <c r="NP612" s="417" t="s">
        <v>1262</v>
      </c>
      <c r="NR612" s="204"/>
      <c r="NS612" s="204">
        <f>VLOOKUP(NP612,$A$681:$F$2483,6,FALSE)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580</v>
      </c>
      <c r="OA612" s="204"/>
      <c r="OB612" s="204">
        <f>VLOOKUP(NY612,$A$681:$F$2483,6,FALSE)</f>
        <v>98</v>
      </c>
      <c r="OC612" s="203" t="s">
        <v>63</v>
      </c>
      <c r="OD612" s="10">
        <f>OB612*1.4</f>
        <v>137.19999999999999</v>
      </c>
      <c r="OE612" s="10"/>
      <c r="OF612" s="267"/>
      <c r="OG612" s="203" t="s">
        <v>76</v>
      </c>
      <c r="OH612" s="276" t="s">
        <v>421</v>
      </c>
      <c r="OJ612" s="204"/>
      <c r="OK612" s="204">
        <f>VLOOKUP(OH612,$A$681:$F$2483,6,FALSE)</f>
        <v>315</v>
      </c>
      <c r="OL612" s="203" t="s">
        <v>63</v>
      </c>
      <c r="OM612" s="10">
        <f>OK612*1.4</f>
        <v>441</v>
      </c>
      <c r="ON612" s="10"/>
      <c r="OO612" s="267"/>
      <c r="OP612" s="203" t="s">
        <v>76</v>
      </c>
      <c r="OQ612" s="417" t="s">
        <v>422</v>
      </c>
      <c r="OS612" s="204"/>
      <c r="OT612" s="204">
        <f>VLOOKUP(OQ612,$A$681:$F$2483,6,FALSE)</f>
        <v>274</v>
      </c>
      <c r="OU612" s="203" t="s">
        <v>63</v>
      </c>
      <c r="OV612" s="10">
        <f>OT612*1.4</f>
        <v>383.59999999999997</v>
      </c>
      <c r="OW612" s="10"/>
      <c r="OX612" s="267"/>
      <c r="OY612" s="203" t="s">
        <v>76</v>
      </c>
      <c r="OZ612" s="421" t="s">
        <v>639</v>
      </c>
      <c r="PB612" s="204"/>
      <c r="PC612" s="204">
        <f>VLOOKUP(OZ612,$A$681:$F$2483,6,FALSE)</f>
        <v>274</v>
      </c>
      <c r="PD612" s="203" t="s">
        <v>63</v>
      </c>
      <c r="PE612" s="10">
        <f>PC612*1.4</f>
        <v>383.59999999999997</v>
      </c>
      <c r="PF612" s="10"/>
      <c r="PG612" s="267"/>
      <c r="PH612" s="203" t="s">
        <v>76</v>
      </c>
      <c r="PI612" s="276" t="s">
        <v>1262</v>
      </c>
      <c r="PK612" s="204"/>
      <c r="PL612" s="204">
        <f>VLOOKUP(PI612,$A$681:$F$2483,6,FALSE)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VLOOKUP(PR612,$A$681:$F$2483,6,FALSE)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446</v>
      </c>
      <c r="QC612" s="204"/>
      <c r="QD612" s="204">
        <f>VLOOKUP(QA612,$A$681:$F$2483,6,FALSE)</f>
        <v>82</v>
      </c>
      <c r="QE612" s="203" t="s">
        <v>63</v>
      </c>
      <c r="QF612" s="10">
        <f>QD612*1.4</f>
        <v>114.8</v>
      </c>
      <c r="QG612" s="10"/>
      <c r="QH612" s="267"/>
      <c r="QI612" s="203" t="s">
        <v>76</v>
      </c>
      <c r="QJ612" s="276" t="s">
        <v>2285</v>
      </c>
      <c r="QL612" s="204"/>
      <c r="QM612" s="204">
        <f>VLOOKUP(QJ612,$A$681:$F$2483,6,FALSE)</f>
        <v>588</v>
      </c>
      <c r="QN612" s="203" t="s">
        <v>63</v>
      </c>
      <c r="QO612" s="10">
        <f>QM612*1.4</f>
        <v>823.19999999999993</v>
      </c>
      <c r="QP612" s="10"/>
      <c r="QQ612" s="267"/>
      <c r="QR612" s="203" t="s">
        <v>76</v>
      </c>
      <c r="QS612" s="276" t="s">
        <v>454</v>
      </c>
      <c r="QU612" s="204"/>
      <c r="QV612" s="204">
        <f>VLOOKUP(QS612,$A$681:$F$2483,6,FALSE)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639</v>
      </c>
      <c r="RD612" s="204"/>
      <c r="RE612" s="204">
        <f>VLOOKUP(RB612,$A$681:$F$2483,6,FALSE)</f>
        <v>274</v>
      </c>
      <c r="RF612" s="203" t="s">
        <v>63</v>
      </c>
      <c r="RG612" s="10">
        <f>RE612*1.4</f>
        <v>383.59999999999997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VLOOKUP(RK612,$A$681:$F$2483,6,FALSE)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1262</v>
      </c>
      <c r="RV612" s="204"/>
      <c r="RW612" s="204">
        <f>VLOOKUP(RT612,$A$681:$F$2483,6,FALSE)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639</v>
      </c>
      <c r="SE612" s="204"/>
      <c r="SF612" s="204">
        <f>VLOOKUP(SC612,$A$681:$F$2483,6,FALSE)</f>
        <v>274</v>
      </c>
      <c r="SG612" s="203" t="s">
        <v>63</v>
      </c>
      <c r="SH612" s="10">
        <f>SF612*1.4</f>
        <v>383.59999999999997</v>
      </c>
      <c r="SI612" s="10"/>
      <c r="SJ612" s="273"/>
      <c r="SK612" s="203" t="s">
        <v>76</v>
      </c>
      <c r="SL612" s="276" t="s">
        <v>1262</v>
      </c>
      <c r="SN612" s="204"/>
      <c r="SO612" s="204">
        <f>VLOOKUP(SL612,$A$681:$F$2483,6,FALSE)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464</v>
      </c>
      <c r="SW612" s="204"/>
      <c r="SX612" s="204">
        <f>VLOOKUP(SU612,$A$681:$F$2483,6,FALSE)</f>
        <v>792</v>
      </c>
      <c r="SY612" s="203" t="s">
        <v>63</v>
      </c>
      <c r="SZ612" s="10">
        <f>SX612*1.4</f>
        <v>1108.8</v>
      </c>
      <c r="TA612" s="10"/>
      <c r="TB612" s="273"/>
      <c r="TC612" s="203" t="s">
        <v>76</v>
      </c>
      <c r="TD612" s="421" t="s">
        <v>1262</v>
      </c>
      <c r="TF612" s="204"/>
      <c r="TG612" s="204">
        <f>VLOOKUP(TD612,$A$681:$F$2483,6,FALSE)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1262</v>
      </c>
      <c r="TO612" s="204"/>
      <c r="TP612" s="204">
        <f>VLOOKUP(TM612,$A$681:$F$2483,6,FALSE)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2285</v>
      </c>
      <c r="TX612" s="204"/>
      <c r="TY612" s="204">
        <f>VLOOKUP(TV612,$A$681:$F$2483,6,FALSE)</f>
        <v>588</v>
      </c>
      <c r="TZ612" s="203" t="s">
        <v>63</v>
      </c>
      <c r="UA612" s="10">
        <f>TY612*1.4</f>
        <v>823.19999999999993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VLOOKUP(UE612,$A$681:$F$2483,6,FALSE)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421</v>
      </c>
      <c r="UP612" s="204"/>
      <c r="UQ612" s="204">
        <f>VLOOKUP(UN612,$A$681:$F$2483,6,FALSE)</f>
        <v>315</v>
      </c>
      <c r="UR612" s="203" t="s">
        <v>63</v>
      </c>
      <c r="US612" s="10">
        <f>UQ612*1.4</f>
        <v>441</v>
      </c>
      <c r="UT612" s="10"/>
      <c r="UU612" s="273"/>
      <c r="UV612" s="203" t="s">
        <v>76</v>
      </c>
      <c r="UW612" s="276" t="s">
        <v>464</v>
      </c>
      <c r="UY612" s="204"/>
      <c r="UZ612" s="204">
        <f>VLOOKUP(UW612,$A$681:$F$2483,6,FALSE)</f>
        <v>792</v>
      </c>
      <c r="VA612" s="203" t="s">
        <v>63</v>
      </c>
      <c r="VB612" s="10">
        <f>UZ612*1.4</f>
        <v>1108.8</v>
      </c>
      <c r="VC612" s="10"/>
      <c r="VD612" s="273"/>
      <c r="VE612" s="203" t="s">
        <v>76</v>
      </c>
      <c r="VF612" s="276" t="s">
        <v>1246</v>
      </c>
      <c r="VH612" s="204"/>
      <c r="VI612" s="204">
        <f>VLOOKUP(VF612,$A$681:$F$2483,6,FALSE)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558</v>
      </c>
      <c r="VQ612" s="204"/>
      <c r="VR612" s="204">
        <f>VLOOKUP(VO612,$A$681:$F$2483,6,FALSE)</f>
        <v>384</v>
      </c>
      <c r="VS612" s="203" t="s">
        <v>63</v>
      </c>
      <c r="VT612" s="10">
        <f>VR612*1.4</f>
        <v>537.59999999999991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VLOOKUP(VX612,$A$681:$F$2483,6,FALSE)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454</v>
      </c>
      <c r="WI612" s="204"/>
      <c r="WJ612" s="204">
        <f>VLOOKUP(WG612,$A$681:$F$2483,6,FALSE)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VLOOKUP(WP612,$A$681:$F$2483,6,FALSE)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VLOOKUP(WY612,$A$681:$F$2483,6,FALSE)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1246</v>
      </c>
      <c r="XJ612" s="204"/>
      <c r="XK612" s="204">
        <f>VLOOKUP(XH612,$A$681:$F$2483,6,FALSE)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2285</v>
      </c>
      <c r="XS612" s="204"/>
      <c r="XT612" s="204">
        <f>VLOOKUP(XQ612,$A$681:$F$2483,6,FALSE)</f>
        <v>588</v>
      </c>
      <c r="XU612" s="203" t="s">
        <v>63</v>
      </c>
      <c r="XV612" s="10">
        <f>XT612*1.4</f>
        <v>823.19999999999993</v>
      </c>
      <c r="XW612" s="10"/>
      <c r="XX612" s="273"/>
      <c r="XY612" s="203" t="s">
        <v>76</v>
      </c>
      <c r="XZ612" s="276" t="s">
        <v>461</v>
      </c>
      <c r="YB612" s="204"/>
      <c r="YC612" s="204">
        <f>VLOOKUP(XZ612,$A$681:$F$2483,6,FALSE)</f>
        <v>534</v>
      </c>
      <c r="YD612" s="203" t="s">
        <v>63</v>
      </c>
      <c r="YE612" s="10">
        <f>YC612*1.4</f>
        <v>747.59999999999991</v>
      </c>
      <c r="YG612" s="273"/>
      <c r="YH612" s="203" t="s">
        <v>76</v>
      </c>
      <c r="YI612" s="278" t="s">
        <v>183</v>
      </c>
      <c r="YK612" s="204"/>
      <c r="YL612" s="204" t="e">
        <f>VLOOKUP(YI612,$A$681:$F$2483,6,FALSE)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VLOOKUP(YR612,$A$681:$F$2483,6,FALSE)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517</v>
      </c>
      <c r="ZC612" s="204"/>
      <c r="ZD612" s="204">
        <f>VLOOKUP(ZA612,$A$681:$F$2483,6,FALSE)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421</v>
      </c>
      <c r="ZL612" s="204"/>
      <c r="ZM612" s="204">
        <f>VLOOKUP(ZJ612,$A$681:$F$2483,6,FALSE)</f>
        <v>315</v>
      </c>
      <c r="ZN612" s="203" t="s">
        <v>63</v>
      </c>
      <c r="ZO612" s="10">
        <f>ZM612*1.4</f>
        <v>441</v>
      </c>
      <c r="ZQ612" s="273"/>
      <c r="ZR612" s="203" t="s">
        <v>76</v>
      </c>
      <c r="ZS612" s="276" t="s">
        <v>464</v>
      </c>
      <c r="ZU612" s="204"/>
      <c r="ZV612" s="204">
        <f>VLOOKUP(ZS612,$A$681:$F$2483,6,FALSE)</f>
        <v>792</v>
      </c>
      <c r="ZW612" s="203" t="s">
        <v>63</v>
      </c>
      <c r="ZX612" s="10">
        <f>ZV612*1.4</f>
        <v>1108.8</v>
      </c>
      <c r="ZY612" s="10"/>
      <c r="ZZ612" s="273"/>
      <c r="AAA612" s="203" t="s">
        <v>76</v>
      </c>
      <c r="AAB612" s="276" t="s">
        <v>461</v>
      </c>
      <c r="AAD612" s="204"/>
      <c r="AAE612" s="204">
        <f>VLOOKUP(AAB612,$A$681:$F$2483,6,FALSE)</f>
        <v>534</v>
      </c>
      <c r="AAF612" s="203" t="s">
        <v>63</v>
      </c>
      <c r="AAG612" s="10">
        <f>AAE612*1.4</f>
        <v>747.59999999999991</v>
      </c>
      <c r="AAH612" s="10"/>
      <c r="AAI612" s="273"/>
      <c r="AAJ612" s="203" t="s">
        <v>76</v>
      </c>
      <c r="AAK612" s="276" t="s">
        <v>517</v>
      </c>
      <c r="AAM612" s="204"/>
      <c r="AAN612" s="204">
        <f>VLOOKUP(AAK612,$A$681:$F$2483,6,FALSE)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2285</v>
      </c>
      <c r="AAV612" s="204"/>
      <c r="AAW612" s="204">
        <f>VLOOKUP(AAT612,$A$681:$F$2483,6,FALSE)</f>
        <v>588</v>
      </c>
      <c r="AAX612" s="203" t="s">
        <v>63</v>
      </c>
      <c r="AAY612" s="10">
        <f>AAW612*1.4</f>
        <v>823.19999999999993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VLOOKUP(ABC612,$A$681:$F$2483,6,FALSE)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430</v>
      </c>
      <c r="ABN612" s="204"/>
      <c r="ABO612" s="204">
        <f>VLOOKUP(ABL612,$A$681:$F$2483,6,FALSE)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464</v>
      </c>
      <c r="ABW612" s="204"/>
      <c r="ABX612" s="204">
        <f>VLOOKUP(ABU612,$A$681:$F$2483,6,FALSE)</f>
        <v>792</v>
      </c>
      <c r="ABY612" s="203" t="s">
        <v>63</v>
      </c>
      <c r="ABZ612" s="10">
        <f>ABX612*1.4</f>
        <v>1108.8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VLOOKUP(ACD612,$A$681:$F$2483,6,FALSE)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VLOOKUP(ACM612,$A$681:$F$2483,6,FALSE)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VLOOKUP(ACV612,$A$681:$F$2483,6,FALSE)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VLOOKUP(ADE612,$A$681:$F$2483,6,FALSE)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VLOOKUP(ADN612,$A$681:$F$2483,6,FALSE)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VLOOKUP(ADW612,$A$681:$F$2483,6,FALSE)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VLOOKUP(AEF612,$A$681:$F$2483,6,FALSE)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VLOOKUP(AEO612,$A$681:$F$2483,6,FALSE)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VLOOKUP(AEX612,$A$681:$F$2483,6,FALSE)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VLOOKUP(AFG612,$A$681:$F$2483,6,FALSE)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VLOOKUP(AFP612,$A$681:$F$2483,6,FALSE)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VLOOKUP(AFY612,$A$681:$F$2483,6,FALSE)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VLOOKUP(AGH612,$A$681:$F$2483,6,FALSE)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VLOOKUP(AGQ612,$A$681:$F$2483,6,FALSE)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446</v>
      </c>
      <c r="AHB612" s="204"/>
      <c r="AHC612" s="204">
        <f>VLOOKUP(AGZ612,$A$681:$F$2483,6,FALSE)</f>
        <v>82</v>
      </c>
      <c r="AHD612" s="203" t="s">
        <v>63</v>
      </c>
      <c r="AHE612" s="10">
        <f>AHC612*1.4</f>
        <v>114.8</v>
      </c>
      <c r="AHF612" s="10"/>
      <c r="AHG612" s="273"/>
      <c r="AHH612" s="203" t="s">
        <v>76</v>
      </c>
      <c r="AHI612" s="276" t="s">
        <v>1246</v>
      </c>
      <c r="AHK612" s="204"/>
      <c r="AHL612" s="204">
        <f>VLOOKUP(AHI612,$A$681:$F$2483,6,FALSE)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528</v>
      </c>
      <c r="AHT612" s="204"/>
      <c r="AHU612" s="204">
        <f>VLOOKUP(AHR612,$A$681:$F$2483,6,FALSE)</f>
        <v>294</v>
      </c>
      <c r="AHV612" s="203" t="s">
        <v>63</v>
      </c>
      <c r="AHW612" s="10">
        <f>AHU612*1.4</f>
        <v>411.59999999999997</v>
      </c>
      <c r="AHX612" s="10"/>
      <c r="AHY612" s="273"/>
      <c r="AHZ612" s="203" t="s">
        <v>76</v>
      </c>
      <c r="AIA612" s="276" t="s">
        <v>421</v>
      </c>
      <c r="AIC612" s="204"/>
      <c r="AID612" s="204">
        <f>VLOOKUP(AIA612,$A$681:$F$2483,6,FALSE)</f>
        <v>315</v>
      </c>
      <c r="AIE612" s="203" t="s">
        <v>63</v>
      </c>
      <c r="AIF612" s="10">
        <f>AID612*1.4</f>
        <v>441</v>
      </c>
      <c r="AIG612" s="10"/>
      <c r="AIH612" s="273"/>
      <c r="AII612" s="203" t="s">
        <v>76</v>
      </c>
      <c r="AIJ612" s="276" t="s">
        <v>421</v>
      </c>
      <c r="AIL612" s="204"/>
      <c r="AIM612" s="204">
        <f>VLOOKUP(AIJ612,$A$681:$F$2483,6,FALSE)</f>
        <v>315</v>
      </c>
      <c r="AIN612" s="203" t="s">
        <v>63</v>
      </c>
      <c r="AIO612" s="10">
        <f>AIM612*1.4</f>
        <v>441</v>
      </c>
      <c r="AIP612" s="10"/>
      <c r="AIQ612" s="273"/>
      <c r="AIR612" s="203" t="s">
        <v>76</v>
      </c>
      <c r="AIS612" s="276" t="s">
        <v>995</v>
      </c>
      <c r="AIU612" s="204"/>
      <c r="AIV612" s="204">
        <f>VLOOKUP(AIS612,$A$681:$F$2483,6,FALSE)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421</v>
      </c>
      <c r="AJD612" s="204"/>
      <c r="AJE612" s="204">
        <f>VLOOKUP(AJB612,$A$681:$F$2483,6,FALSE)</f>
        <v>315</v>
      </c>
      <c r="AJF612" s="203" t="s">
        <v>63</v>
      </c>
      <c r="AJG612" s="10">
        <f>AJE612*1.4</f>
        <v>441</v>
      </c>
      <c r="AJH612" s="10"/>
      <c r="AJI612" s="273"/>
      <c r="AJJ612" s="203" t="s">
        <v>76</v>
      </c>
      <c r="AJK612" s="276" t="s">
        <v>2285</v>
      </c>
      <c r="AJM612" s="204"/>
      <c r="AJN612" s="204">
        <f>VLOOKUP(AJK612,$A$681:$F$2483,6,FALSE)</f>
        <v>588</v>
      </c>
      <c r="AJO612" s="203" t="s">
        <v>63</v>
      </c>
      <c r="AJP612" s="10">
        <f>AJN612*1.4</f>
        <v>823.19999999999993</v>
      </c>
      <c r="AJQ612" s="10"/>
      <c r="AJR612" s="273"/>
      <c r="AJS612" s="203" t="s">
        <v>76</v>
      </c>
      <c r="AJT612" s="424" t="s">
        <v>580</v>
      </c>
      <c r="AJV612" s="204"/>
      <c r="AJW612" s="204">
        <f>VLOOKUP(AJT612,$A$681:$F$2483,6,FALSE)</f>
        <v>98</v>
      </c>
      <c r="AJX612" s="203" t="s">
        <v>63</v>
      </c>
      <c r="AJY612" s="10">
        <f>AJW612*1.4</f>
        <v>137.19999999999999</v>
      </c>
      <c r="AJZ612" s="10"/>
      <c r="AKA612" s="273"/>
      <c r="AKB612" s="203" t="s">
        <v>76</v>
      </c>
      <c r="AKC612" s="276" t="s">
        <v>1262</v>
      </c>
      <c r="AKE612" s="204"/>
      <c r="AKF612" s="204">
        <f>VLOOKUP(AKC612,$A$681:$F$2483,6,FALSE)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1262</v>
      </c>
      <c r="AKN612" s="204"/>
      <c r="AKO612" s="204">
        <f>VLOOKUP(AKL612,$A$681:$F$2483,6,FALSE)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528</v>
      </c>
      <c r="AKW612" s="204"/>
      <c r="AKX612" s="204">
        <f>VLOOKUP(AKU612,$A$681:$F$2483,6,FALSE)</f>
        <v>294</v>
      </c>
      <c r="AKY612" s="203" t="s">
        <v>63</v>
      </c>
      <c r="AKZ612" s="10">
        <f>AKX612*1.4</f>
        <v>411.59999999999997</v>
      </c>
      <c r="ALA612" s="10"/>
      <c r="ALB612" s="273"/>
      <c r="ALC612" s="203" t="s">
        <v>76</v>
      </c>
      <c r="ALD612" s="276" t="s">
        <v>995</v>
      </c>
      <c r="ALF612" s="204"/>
      <c r="ALG612" s="204">
        <f>VLOOKUP(ALD612,$A$681:$F$2483,6,FALSE)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454</v>
      </c>
      <c r="ALO612" s="204"/>
      <c r="ALP612" s="204">
        <f>VLOOKUP(ALM612,$A$681:$F$2483,6,FALSE)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464</v>
      </c>
      <c r="ALX612" s="204"/>
      <c r="ALY612" s="204">
        <f>VLOOKUP(ALV612,$A$681:$F$2483,6,FALSE)</f>
        <v>792</v>
      </c>
      <c r="ALZ612" s="203" t="s">
        <v>63</v>
      </c>
      <c r="AMA612" s="10">
        <f>ALY612*1.4</f>
        <v>1108.8</v>
      </c>
      <c r="AMB612" s="10"/>
      <c r="AMC612" s="273"/>
      <c r="AMD612" s="203" t="s">
        <v>76</v>
      </c>
      <c r="AME612" s="276" t="s">
        <v>558</v>
      </c>
      <c r="AMG612" s="204"/>
      <c r="AMH612" s="204">
        <f>VLOOKUP(AME612,$A$681:$F$2483,6,FALSE)</f>
        <v>384</v>
      </c>
      <c r="AMI612" s="203" t="s">
        <v>63</v>
      </c>
      <c r="AMJ612" s="10">
        <f>AMH612*1.4</f>
        <v>537.59999999999991</v>
      </c>
      <c r="AMK612" s="10"/>
      <c r="AML612" s="273"/>
      <c r="AMM612" s="203" t="s">
        <v>76</v>
      </c>
      <c r="AMN612" s="276" t="s">
        <v>461</v>
      </c>
      <c r="AMP612" s="204"/>
      <c r="AMQ612" s="204">
        <f>VLOOKUP(AMN612,$A$681:$F$2483,6,FALSE)</f>
        <v>534</v>
      </c>
      <c r="AMR612" s="203" t="s">
        <v>63</v>
      </c>
      <c r="AMS612" s="10">
        <f>AMQ612*1.4</f>
        <v>747.59999999999991</v>
      </c>
      <c r="AMT612" s="10"/>
      <c r="AMU612" s="273"/>
      <c r="AMV612" s="203" t="s">
        <v>76</v>
      </c>
      <c r="AMW612" s="276" t="s">
        <v>639</v>
      </c>
      <c r="AMY612" s="204"/>
      <c r="AMZ612" s="204">
        <f>VLOOKUP(AMW612,$A$681:$F$2483,6,FALSE)</f>
        <v>274</v>
      </c>
      <c r="ANA612" s="203" t="s">
        <v>63</v>
      </c>
      <c r="ANB612" s="10">
        <f>AMZ612*1.4</f>
        <v>383.59999999999997</v>
      </c>
      <c r="ANC612" s="10"/>
      <c r="AND612" s="273"/>
      <c r="ANE612" s="203" t="s">
        <v>76</v>
      </c>
      <c r="ANF612" s="276" t="s">
        <v>711</v>
      </c>
      <c r="ANH612" s="204"/>
      <c r="ANI612" s="204">
        <f>VLOOKUP(ANF612,$A$681:$F$2483,6,FALSE)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461</v>
      </c>
      <c r="ANQ612" s="204"/>
      <c r="ANR612" s="204">
        <f>VLOOKUP(ANO612,$A$681:$F$2483,6,FALSE)</f>
        <v>534</v>
      </c>
      <c r="ANS612" s="203" t="s">
        <v>63</v>
      </c>
      <c r="ANT612" s="10">
        <f>ANR612*1.4</f>
        <v>747.59999999999991</v>
      </c>
      <c r="ANU612" s="10"/>
      <c r="ANV612" s="273"/>
      <c r="ANW612" s="203" t="s">
        <v>76</v>
      </c>
      <c r="ANX612" s="276" t="s">
        <v>464</v>
      </c>
      <c r="ANZ612" s="204"/>
      <c r="AOA612" s="204">
        <f>VLOOKUP(ANX612,$A$681:$F$2483,6,FALSE)</f>
        <v>792</v>
      </c>
      <c r="AOB612" s="203" t="s">
        <v>63</v>
      </c>
      <c r="AOC612" s="10">
        <f>AOA612*1.4</f>
        <v>1108.8</v>
      </c>
      <c r="AOD612" s="10"/>
      <c r="AOE612" s="273"/>
      <c r="AOF612" s="203" t="s">
        <v>76</v>
      </c>
      <c r="AOG612" s="276" t="s">
        <v>1246</v>
      </c>
      <c r="AOI612" s="204"/>
      <c r="AOJ612" s="204">
        <f>VLOOKUP(AOG612,$A$681:$F$2483,6,FALSE)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1262</v>
      </c>
      <c r="AOR612" s="204"/>
      <c r="AOS612" s="204">
        <f>VLOOKUP(AOP612,$A$681:$F$2483,6,FALSE)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421</v>
      </c>
      <c r="APA612" s="204"/>
      <c r="APB612" s="204">
        <f>VLOOKUP(AOY612,$A$681:$F$2483,6,FALSE)</f>
        <v>315</v>
      </c>
      <c r="APC612" s="203" t="s">
        <v>63</v>
      </c>
      <c r="APD612" s="10">
        <f>APB612*1.4</f>
        <v>441</v>
      </c>
      <c r="APE612" s="10"/>
      <c r="APF612" s="273"/>
      <c r="APG612" s="203" t="s">
        <v>76</v>
      </c>
      <c r="APH612" s="276" t="s">
        <v>430</v>
      </c>
      <c r="APJ612" s="204"/>
      <c r="APK612" s="204">
        <f>VLOOKUP(APH612,$A$681:$F$2483,6,FALSE)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454</v>
      </c>
      <c r="APS612" s="204"/>
      <c r="APT612" s="204">
        <f>VLOOKUP(APQ612,$A$681:$F$2483,6,FALSE)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639</v>
      </c>
      <c r="AQB612" s="204"/>
      <c r="AQC612" s="204">
        <f>VLOOKUP(APZ612,$A$681:$F$2483,6,FALSE)</f>
        <v>274</v>
      </c>
      <c r="AQD612" s="203" t="s">
        <v>63</v>
      </c>
      <c r="AQE612" s="10">
        <f>AQC612*1.4</f>
        <v>383.59999999999997</v>
      </c>
      <c r="AQF612" s="10"/>
      <c r="AQG612" s="273"/>
    </row>
    <row r="613" spans="1:1125" s="14" customFormat="1" ht="15">
      <c r="A613" s="203" t="s">
        <v>77</v>
      </c>
      <c r="B613" s="276" t="s">
        <v>1262</v>
      </c>
      <c r="D613" s="204"/>
      <c r="E613" s="204">
        <f>VLOOKUP(B613,$A$681:$F$2483,6,FALSE)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517</v>
      </c>
      <c r="M613" s="204"/>
      <c r="N613" s="204">
        <f>VLOOKUP(K613,$A$681:$F$2483,6,FALSE)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517</v>
      </c>
      <c r="V613" s="204"/>
      <c r="W613" s="204">
        <f>VLOOKUP(T613,$A$681:$F$2483,6,FALSE)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517</v>
      </c>
      <c r="AE613" s="204"/>
      <c r="AF613" s="204">
        <f>VLOOKUP(AC613,$A$681:$F$2483,6,FALSE)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1262</v>
      </c>
      <c r="AN613" s="204"/>
      <c r="AO613" s="204">
        <f>VLOOKUP(AL613,$A$681:$F$2483,6,FALSE)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639</v>
      </c>
      <c r="AW613" s="204"/>
      <c r="AX613" s="204">
        <f>VLOOKUP(AU613,$A$681:$F$2483,6,FALSE)</f>
        <v>274</v>
      </c>
      <c r="AY613" s="203" t="s">
        <v>65</v>
      </c>
      <c r="AZ613" s="10">
        <f>AX613*1.3</f>
        <v>356.2</v>
      </c>
      <c r="BA613" s="10"/>
      <c r="BB613" s="267"/>
      <c r="BC613" s="203" t="s">
        <v>77</v>
      </c>
      <c r="BD613" s="276" t="s">
        <v>528</v>
      </c>
      <c r="BF613" s="204"/>
      <c r="BG613" s="204">
        <f>VLOOKUP(BD613,$A$681:$F$2483,6,FALSE)</f>
        <v>294</v>
      </c>
      <c r="BH613" s="203" t="s">
        <v>65</v>
      </c>
      <c r="BI613" s="10">
        <f>BG613*1.3</f>
        <v>382.2</v>
      </c>
      <c r="BJ613" s="10"/>
      <c r="BK613" s="267"/>
      <c r="BL613" s="203" t="s">
        <v>77</v>
      </c>
      <c r="BM613" s="276" t="s">
        <v>2285</v>
      </c>
      <c r="BO613" s="204"/>
      <c r="BP613" s="204">
        <f>VLOOKUP(BM613,$A$681:$F$2483,6,FALSE)</f>
        <v>588</v>
      </c>
      <c r="BQ613" s="203" t="s">
        <v>65</v>
      </c>
      <c r="BR613" s="10">
        <f>BP613*1.3</f>
        <v>764.4</v>
      </c>
      <c r="BS613" s="10"/>
      <c r="BT613" s="267"/>
      <c r="BU613" s="203" t="s">
        <v>77</v>
      </c>
      <c r="BV613" s="276" t="s">
        <v>517</v>
      </c>
      <c r="BX613" s="204"/>
      <c r="BY613" s="204">
        <f>VLOOKUP(BV613,$A$681:$F$2483,6,FALSE)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639</v>
      </c>
      <c r="CG613" s="204"/>
      <c r="CH613" s="204">
        <f>VLOOKUP(CE613,$A$681:$F$2483,6,FALSE)</f>
        <v>274</v>
      </c>
      <c r="CI613" s="203" t="s">
        <v>65</v>
      </c>
      <c r="CJ613" s="10">
        <f>CH613*1.3</f>
        <v>356.2</v>
      </c>
      <c r="CK613" s="10"/>
      <c r="CL613" s="267"/>
      <c r="CM613" s="203" t="s">
        <v>77</v>
      </c>
      <c r="CN613" s="276" t="s">
        <v>1262</v>
      </c>
      <c r="CP613" s="204"/>
      <c r="CQ613" s="204">
        <f>VLOOKUP(CN613,$A$681:$F$2483,6,FALSE)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464</v>
      </c>
      <c r="CY613" s="204"/>
      <c r="CZ613" s="204">
        <f>VLOOKUP(CW613,$A$681:$F$2483,6,FALSE)</f>
        <v>792</v>
      </c>
      <c r="DA613" s="203" t="s">
        <v>65</v>
      </c>
      <c r="DB613" s="10">
        <f>CZ613*1.3</f>
        <v>1029.6000000000001</v>
      </c>
      <c r="DC613" s="10"/>
      <c r="DD613" s="267"/>
      <c r="DE613" s="203" t="s">
        <v>77</v>
      </c>
      <c r="DF613" s="276" t="s">
        <v>1262</v>
      </c>
      <c r="DH613" s="204"/>
      <c r="DI613" s="204">
        <f>VLOOKUP(DF613,$A$681:$F$2483,6,FALSE)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1262</v>
      </c>
      <c r="DQ613" s="204"/>
      <c r="DR613" s="204">
        <f>VLOOKUP(DO613,$A$681:$F$2483,6,FALSE)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VLOOKUP(DX613,$A$681:$F$2483,6,FALSE)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422</v>
      </c>
      <c r="EI613" s="204"/>
      <c r="EJ613" s="204">
        <f>VLOOKUP(EG613,$A$681:$F$2483,6,FALSE)</f>
        <v>274</v>
      </c>
      <c r="EK613" s="203" t="s">
        <v>65</v>
      </c>
      <c r="EL613" s="10">
        <f>EJ613*1.3</f>
        <v>356.2</v>
      </c>
      <c r="EM613" s="10"/>
      <c r="EN613" s="267"/>
      <c r="EO613" s="203" t="s">
        <v>77</v>
      </c>
      <c r="EP613" s="276" t="s">
        <v>517</v>
      </c>
      <c r="ER613" s="204"/>
      <c r="ES613" s="204">
        <f>VLOOKUP(EP613,$A$681:$F$2483,6,FALSE)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517</v>
      </c>
      <c r="FA613" s="204"/>
      <c r="FB613" s="204">
        <f>VLOOKUP(EY613,$A$681:$F$2483,6,FALSE)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528</v>
      </c>
      <c r="FJ613" s="204"/>
      <c r="FK613" s="204">
        <f>VLOOKUP(FH613,$A$681:$F$2483,6,FALSE)</f>
        <v>294</v>
      </c>
      <c r="FL613" s="203" t="s">
        <v>65</v>
      </c>
      <c r="FM613" s="10">
        <f>FK613*1.3</f>
        <v>382.2</v>
      </c>
      <c r="FN613" s="10"/>
      <c r="FO613" s="267"/>
      <c r="FP613" s="203" t="s">
        <v>77</v>
      </c>
      <c r="FQ613" s="276" t="s">
        <v>2285</v>
      </c>
      <c r="FS613" s="204"/>
      <c r="FT613" s="204">
        <f>VLOOKUP(FQ613,$A$681:$F$2483,6,FALSE)</f>
        <v>588</v>
      </c>
      <c r="FU613" s="203" t="s">
        <v>65</v>
      </c>
      <c r="FV613" s="10">
        <f>FT613*1.3</f>
        <v>764.4</v>
      </c>
      <c r="FW613" s="10"/>
      <c r="FX613" s="267"/>
      <c r="FY613" s="203" t="s">
        <v>77</v>
      </c>
      <c r="FZ613" s="276" t="s">
        <v>464</v>
      </c>
      <c r="GB613" s="204"/>
      <c r="GC613" s="204">
        <f>VLOOKUP(FZ613,$A$681:$F$2483,6,FALSE)</f>
        <v>792</v>
      </c>
      <c r="GD613" s="203" t="s">
        <v>65</v>
      </c>
      <c r="GE613" s="10">
        <f>GC613*1.3</f>
        <v>1029.6000000000001</v>
      </c>
      <c r="GF613" s="10"/>
      <c r="GG613" s="267"/>
      <c r="GH613" s="203" t="s">
        <v>77</v>
      </c>
      <c r="GI613" s="276" t="s">
        <v>517</v>
      </c>
      <c r="GK613" s="204"/>
      <c r="GL613" s="204">
        <f>VLOOKUP(GI613,$A$681:$F$2483,6,FALSE)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1246</v>
      </c>
      <c r="GT613" s="204"/>
      <c r="GU613" s="204">
        <f>VLOOKUP(GR613,$A$681:$F$2483,6,FALSE)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1262</v>
      </c>
      <c r="HC613" s="204"/>
      <c r="HD613" s="204">
        <f>VLOOKUP(HA613,$A$681:$F$2483,6,FALSE)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421</v>
      </c>
      <c r="HL613" s="204"/>
      <c r="HM613" s="204">
        <f>VLOOKUP(HJ613,$A$681:$F$2483,6,FALSE)</f>
        <v>315</v>
      </c>
      <c r="HN613" s="203" t="s">
        <v>65</v>
      </c>
      <c r="HO613" s="10">
        <f>HM613*1.3</f>
        <v>409.5</v>
      </c>
      <c r="HP613" s="10"/>
      <c r="HQ613" s="267"/>
      <c r="HR613" s="203" t="s">
        <v>77</v>
      </c>
      <c r="HS613" s="276" t="s">
        <v>517</v>
      </c>
      <c r="HU613" s="204"/>
      <c r="HV613" s="204">
        <f>VLOOKUP(HS613,$A$681:$F$2483,6,FALSE)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VLOOKUP(IB613,$A$681:$F$2483,6,FALSE)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1246</v>
      </c>
      <c r="IM613" s="204"/>
      <c r="IN613" s="204">
        <f>VLOOKUP(IK613,$A$681:$F$2483,6,FALSE)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639</v>
      </c>
      <c r="IV613" s="204"/>
      <c r="IW613" s="204">
        <f>VLOOKUP(IT613,$A$681:$F$2483,6,FALSE)</f>
        <v>274</v>
      </c>
      <c r="IX613" s="203" t="s">
        <v>65</v>
      </c>
      <c r="IY613" s="10">
        <f>IW613*1.3</f>
        <v>356.2</v>
      </c>
      <c r="IZ613" s="10"/>
      <c r="JA613" s="267"/>
      <c r="JB613" s="203" t="s">
        <v>77</v>
      </c>
      <c r="JC613" s="276" t="s">
        <v>1262</v>
      </c>
      <c r="JE613" s="204"/>
      <c r="JF613" s="204">
        <f>VLOOKUP(JC613,$A$681:$F$2483,6,FALSE)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422</v>
      </c>
      <c r="JN613" s="204"/>
      <c r="JO613" s="204">
        <f>VLOOKUP(JL613,$A$681:$F$2483,6,FALSE)</f>
        <v>274</v>
      </c>
      <c r="JP613" s="203" t="s">
        <v>65</v>
      </c>
      <c r="JQ613" s="10">
        <f>JO613*1.3</f>
        <v>356.2</v>
      </c>
      <c r="JR613" s="10"/>
      <c r="JS613" s="267"/>
      <c r="JT613" s="203" t="s">
        <v>77</v>
      </c>
      <c r="JU613" s="276" t="s">
        <v>639</v>
      </c>
      <c r="JW613" s="204"/>
      <c r="JX613" s="204">
        <f>VLOOKUP(JU613,$A$681:$F$2483,6,FALSE)</f>
        <v>274</v>
      </c>
      <c r="JY613" s="203" t="s">
        <v>65</v>
      </c>
      <c r="JZ613" s="10">
        <f>JX613*1.3</f>
        <v>356.2</v>
      </c>
      <c r="KA613" s="10"/>
      <c r="KB613" s="267"/>
      <c r="KC613" s="203" t="s">
        <v>77</v>
      </c>
      <c r="KD613" s="276" t="s">
        <v>639</v>
      </c>
      <c r="KF613" s="204"/>
      <c r="KG613" s="204">
        <f>VLOOKUP(KD613,$A$681:$F$2483,6,FALSE)</f>
        <v>274</v>
      </c>
      <c r="KH613" s="203" t="s">
        <v>65</v>
      </c>
      <c r="KI613" s="10">
        <f>KG613*1.3</f>
        <v>356.2</v>
      </c>
      <c r="KJ613" s="10"/>
      <c r="KK613" s="267"/>
      <c r="KL613" s="203" t="s">
        <v>77</v>
      </c>
      <c r="KM613" s="276" t="s">
        <v>454</v>
      </c>
      <c r="KO613" s="204"/>
      <c r="KP613" s="204">
        <f>VLOOKUP(KM613,$A$681:$F$2483,6,FALSE)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446</v>
      </c>
      <c r="KX613" s="204"/>
      <c r="KY613" s="204">
        <f>VLOOKUP(KV613,$A$681:$F$2483,6,FALSE)</f>
        <v>82</v>
      </c>
      <c r="KZ613" s="203" t="s">
        <v>65</v>
      </c>
      <c r="LA613" s="10">
        <f>KY613*1.3</f>
        <v>106.60000000000001</v>
      </c>
      <c r="LB613" s="10"/>
      <c r="LC613" s="267"/>
      <c r="LD613" s="203" t="s">
        <v>77</v>
      </c>
      <c r="LE613" s="276" t="s">
        <v>2285</v>
      </c>
      <c r="LG613" s="204"/>
      <c r="LH613" s="204">
        <f>VLOOKUP(LE613,$A$681:$F$2483,6,FALSE)</f>
        <v>588</v>
      </c>
      <c r="LI613" s="203" t="s">
        <v>65</v>
      </c>
      <c r="LJ613" s="10">
        <f>LH613*1.3</f>
        <v>764.4</v>
      </c>
      <c r="LK613" s="10"/>
      <c r="LL613" s="267"/>
      <c r="LM613" s="203" t="s">
        <v>77</v>
      </c>
      <c r="LN613" s="276" t="s">
        <v>464</v>
      </c>
      <c r="LP613" s="204"/>
      <c r="LQ613" s="204">
        <f>VLOOKUP(LN613,$A$681:$F$2483,6,FALSE)</f>
        <v>792</v>
      </c>
      <c r="LR613" s="203" t="s">
        <v>65</v>
      </c>
      <c r="LS613" s="10">
        <f>LQ613*1.3</f>
        <v>1029.6000000000001</v>
      </c>
      <c r="LT613" s="10"/>
      <c r="LU613" s="267"/>
      <c r="LV613" s="203" t="s">
        <v>77</v>
      </c>
      <c r="LW613" s="276" t="s">
        <v>517</v>
      </c>
      <c r="LY613" s="204"/>
      <c r="LZ613" s="204">
        <f>VLOOKUP(LW613,$A$681:$F$2483,6,FALSE)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1246</v>
      </c>
      <c r="MH613" s="204"/>
      <c r="MI613" s="204">
        <f>VLOOKUP(MF613,$A$681:$F$2483,6,FALSE)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420</v>
      </c>
      <c r="MQ613" s="204"/>
      <c r="MR613" s="204">
        <f>VLOOKUP(MO613,$A$681:$F$2483,6,FALSE)</f>
        <v>412</v>
      </c>
      <c r="MS613" s="203" t="s">
        <v>65</v>
      </c>
      <c r="MT613" s="10">
        <f>MR613*1.3</f>
        <v>535.6</v>
      </c>
      <c r="MU613" s="10"/>
      <c r="MV613" s="267"/>
      <c r="MW613" s="203" t="s">
        <v>77</v>
      </c>
      <c r="MX613" s="276" t="s">
        <v>421</v>
      </c>
      <c r="MZ613" s="204"/>
      <c r="NA613" s="204">
        <f>VLOOKUP(MX613,$A$681:$F$2483,6,FALSE)</f>
        <v>315</v>
      </c>
      <c r="NB613" s="203" t="s">
        <v>65</v>
      </c>
      <c r="NC613" s="10">
        <f>NA613*1.3</f>
        <v>409.5</v>
      </c>
      <c r="ND613" s="10"/>
      <c r="NE613" s="267"/>
      <c r="NF613" s="203" t="s">
        <v>77</v>
      </c>
      <c r="NG613" s="276" t="s">
        <v>711</v>
      </c>
      <c r="NI613" s="204"/>
      <c r="NJ613" s="204">
        <f>VLOOKUP(NG613,$A$681:$F$2483,6,FALSE)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461</v>
      </c>
      <c r="NR613" s="204"/>
      <c r="NS613" s="204">
        <f>VLOOKUP(NP613,$A$681:$F$2483,6,FALSE)</f>
        <v>534</v>
      </c>
      <c r="NT613" s="203" t="s">
        <v>65</v>
      </c>
      <c r="NU613" s="10">
        <f>NS613*1.3</f>
        <v>694.2</v>
      </c>
      <c r="NV613" s="10"/>
      <c r="NW613" s="267"/>
      <c r="NX613" s="203" t="s">
        <v>77</v>
      </c>
      <c r="NY613" s="276" t="s">
        <v>2285</v>
      </c>
      <c r="OA613" s="204"/>
      <c r="OB613" s="204">
        <f>VLOOKUP(NY613,$A$681:$F$2483,6,FALSE)</f>
        <v>588</v>
      </c>
      <c r="OC613" s="203" t="s">
        <v>65</v>
      </c>
      <c r="OD613" s="10">
        <f>OB613*1.3</f>
        <v>764.4</v>
      </c>
      <c r="OE613" s="10"/>
      <c r="OF613" s="267"/>
      <c r="OG613" s="203" t="s">
        <v>77</v>
      </c>
      <c r="OH613" s="276" t="s">
        <v>422</v>
      </c>
      <c r="OJ613" s="204"/>
      <c r="OK613" s="204">
        <f>VLOOKUP(OH613,$A$681:$F$2483,6,FALSE)</f>
        <v>274</v>
      </c>
      <c r="OL613" s="203" t="s">
        <v>65</v>
      </c>
      <c r="OM613" s="10">
        <f>OK613*1.3</f>
        <v>356.2</v>
      </c>
      <c r="ON613" s="10"/>
      <c r="OO613" s="267"/>
      <c r="OP613" s="203" t="s">
        <v>77</v>
      </c>
      <c r="OQ613" s="417" t="s">
        <v>2285</v>
      </c>
      <c r="OS613" s="204"/>
      <c r="OT613" s="204">
        <f>VLOOKUP(OQ613,$A$681:$F$2483,6,FALSE)</f>
        <v>588</v>
      </c>
      <c r="OU613" s="203" t="s">
        <v>65</v>
      </c>
      <c r="OV613" s="10">
        <f>OT613*1.3</f>
        <v>764.4</v>
      </c>
      <c r="OW613" s="10"/>
      <c r="OX613" s="267"/>
      <c r="OY613" s="203" t="s">
        <v>77</v>
      </c>
      <c r="OZ613" s="421" t="s">
        <v>1246</v>
      </c>
      <c r="PB613" s="204"/>
      <c r="PC613" s="204">
        <f>VLOOKUP(OZ613,$A$681:$F$2483,6,FALSE)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461</v>
      </c>
      <c r="PK613" s="204"/>
      <c r="PL613" s="204">
        <f>VLOOKUP(PI613,$A$681:$F$2483,6,FALSE)</f>
        <v>534</v>
      </c>
      <c r="PM613" s="203" t="s">
        <v>65</v>
      </c>
      <c r="PN613" s="10">
        <f>PL613*1.3</f>
        <v>694.2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VLOOKUP(PR613,$A$681:$F$2483,6,FALSE)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639</v>
      </c>
      <c r="QC613" s="204"/>
      <c r="QD613" s="204">
        <f>VLOOKUP(QA613,$A$681:$F$2483,6,FALSE)</f>
        <v>274</v>
      </c>
      <c r="QE613" s="203" t="s">
        <v>65</v>
      </c>
      <c r="QF613" s="10">
        <f>QD613*1.3</f>
        <v>356.2</v>
      </c>
      <c r="QG613" s="10"/>
      <c r="QH613" s="267"/>
      <c r="QI613" s="203" t="s">
        <v>77</v>
      </c>
      <c r="QJ613" s="276" t="s">
        <v>1262</v>
      </c>
      <c r="QL613" s="204"/>
      <c r="QM613" s="204">
        <f>VLOOKUP(QJ613,$A$681:$F$2483,6,FALSE)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1246</v>
      </c>
      <c r="QU613" s="204"/>
      <c r="QV613" s="204">
        <f>VLOOKUP(QS613,$A$681:$F$2483,6,FALSE)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517</v>
      </c>
      <c r="RD613" s="204"/>
      <c r="RE613" s="204">
        <f>VLOOKUP(RB613,$A$681:$F$2483,6,FALSE)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VLOOKUP(RK613,$A$681:$F$2483,6,FALSE)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639</v>
      </c>
      <c r="RV613" s="204"/>
      <c r="RW613" s="204">
        <f>VLOOKUP(RT613,$A$681:$F$2483,6,FALSE)</f>
        <v>274</v>
      </c>
      <c r="RX613" s="203" t="s">
        <v>65</v>
      </c>
      <c r="RY613" s="10">
        <f>RW613*1.3</f>
        <v>356.2</v>
      </c>
      <c r="RZ613" s="10"/>
      <c r="SA613" s="273"/>
      <c r="SB613" s="203" t="s">
        <v>77</v>
      </c>
      <c r="SC613" s="276" t="s">
        <v>1262</v>
      </c>
      <c r="SE613" s="204"/>
      <c r="SF613" s="204">
        <f>VLOOKUP(SC613,$A$681:$F$2483,6,FALSE)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2285</v>
      </c>
      <c r="SN613" s="204"/>
      <c r="SO613" s="204">
        <f>VLOOKUP(SL613,$A$681:$F$2483,6,FALSE)</f>
        <v>588</v>
      </c>
      <c r="SP613" s="203" t="s">
        <v>65</v>
      </c>
      <c r="SQ613" s="10">
        <f>SO613*1.3</f>
        <v>764.4</v>
      </c>
      <c r="SR613" s="10"/>
      <c r="SS613" s="273"/>
      <c r="ST613" s="203" t="s">
        <v>77</v>
      </c>
      <c r="SU613" s="276" t="s">
        <v>580</v>
      </c>
      <c r="SW613" s="204"/>
      <c r="SX613" s="204">
        <f>VLOOKUP(SU613,$A$681:$F$2483,6,FALSE)</f>
        <v>98</v>
      </c>
      <c r="SY613" s="203" t="s">
        <v>65</v>
      </c>
      <c r="SZ613" s="10">
        <f>SX613*1.3</f>
        <v>127.4</v>
      </c>
      <c r="TA613" s="10"/>
      <c r="TB613" s="273"/>
      <c r="TC613" s="203" t="s">
        <v>77</v>
      </c>
      <c r="TD613" s="421" t="s">
        <v>464</v>
      </c>
      <c r="TF613" s="204"/>
      <c r="TG613" s="204">
        <f>VLOOKUP(TD613,$A$681:$F$2483,6,FALSE)</f>
        <v>792</v>
      </c>
      <c r="TH613" s="203" t="s">
        <v>65</v>
      </c>
      <c r="TI613" s="10">
        <f>TG613*1.3</f>
        <v>1029.6000000000001</v>
      </c>
      <c r="TK613" s="273"/>
      <c r="TL613" s="203" t="s">
        <v>77</v>
      </c>
      <c r="TM613" s="276" t="s">
        <v>603</v>
      </c>
      <c r="TO613" s="204"/>
      <c r="TP613" s="204">
        <f>VLOOKUP(TM613,$A$681:$F$2483,6,FALSE)</f>
        <v>573</v>
      </c>
      <c r="TQ613" s="203" t="s">
        <v>65</v>
      </c>
      <c r="TR613" s="10">
        <f>TP613*1.3</f>
        <v>744.9</v>
      </c>
      <c r="TS613" s="10"/>
      <c r="TT613" s="273"/>
      <c r="TU613" s="203" t="s">
        <v>77</v>
      </c>
      <c r="TV613" s="276" t="s">
        <v>446</v>
      </c>
      <c r="TX613" s="204"/>
      <c r="TY613" s="204">
        <f>VLOOKUP(TV613,$A$681:$F$2483,6,FALSE)</f>
        <v>82</v>
      </c>
      <c r="TZ613" s="203" t="s">
        <v>65</v>
      </c>
      <c r="UA613" s="10">
        <f>TY613*1.3</f>
        <v>106.60000000000001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VLOOKUP(UE613,$A$681:$F$2483,6,FALSE)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558</v>
      </c>
      <c r="UP613" s="204"/>
      <c r="UQ613" s="204">
        <f>VLOOKUP(UN613,$A$681:$F$2483,6,FALSE)</f>
        <v>384</v>
      </c>
      <c r="UR613" s="203" t="s">
        <v>65</v>
      </c>
      <c r="US613" s="10">
        <f>UQ613*1.3</f>
        <v>499.20000000000005</v>
      </c>
      <c r="UT613" s="10"/>
      <c r="UU613" s="273"/>
      <c r="UV613" s="203" t="s">
        <v>77</v>
      </c>
      <c r="UW613" s="276" t="s">
        <v>517</v>
      </c>
      <c r="UY613" s="204"/>
      <c r="UZ613" s="204">
        <f>VLOOKUP(UW613,$A$681:$F$2483,6,FALSE)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464</v>
      </c>
      <c r="VH613" s="204"/>
      <c r="VI613" s="204">
        <f>VLOOKUP(VF613,$A$681:$F$2483,6,FALSE)</f>
        <v>792</v>
      </c>
      <c r="VJ613" s="203" t="s">
        <v>65</v>
      </c>
      <c r="VK613" s="10">
        <f>VI613*1.3</f>
        <v>1029.6000000000001</v>
      </c>
      <c r="VL613" s="10"/>
      <c r="VM613" s="273"/>
      <c r="VN613" s="203" t="s">
        <v>77</v>
      </c>
      <c r="VO613" s="276" t="s">
        <v>528</v>
      </c>
      <c r="VQ613" s="204"/>
      <c r="VR613" s="204">
        <f>VLOOKUP(VO613,$A$681:$F$2483,6,FALSE)</f>
        <v>294</v>
      </c>
      <c r="VS613" s="203" t="s">
        <v>65</v>
      </c>
      <c r="VT613" s="10">
        <f>VR613*1.3</f>
        <v>382.2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VLOOKUP(VX613,$A$681:$F$2483,6,FALSE)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506</v>
      </c>
      <c r="WI613" s="204"/>
      <c r="WJ613" s="204">
        <f>VLOOKUP(WG613,$A$681:$F$2483,6,FALSE)</f>
        <v>432</v>
      </c>
      <c r="WK613" s="203" t="s">
        <v>65</v>
      </c>
      <c r="WL613" s="10">
        <f>WJ613*1.3</f>
        <v>561.6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VLOOKUP(WP613,$A$681:$F$2483,6,FALSE)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VLOOKUP(WY613,$A$681:$F$2483,6,FALSE)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2285</v>
      </c>
      <c r="XJ613" s="204"/>
      <c r="XK613" s="204">
        <f>VLOOKUP(XH613,$A$681:$F$2483,6,FALSE)</f>
        <v>588</v>
      </c>
      <c r="XL613" s="203" t="s">
        <v>65</v>
      </c>
      <c r="XM613" s="10">
        <f>XK613*1.3</f>
        <v>764.4</v>
      </c>
      <c r="XO613" s="273"/>
      <c r="XP613" s="203" t="s">
        <v>77</v>
      </c>
      <c r="XQ613" s="276" t="s">
        <v>639</v>
      </c>
      <c r="XS613" s="204"/>
      <c r="XT613" s="204">
        <f>VLOOKUP(XQ613,$A$681:$F$2483,6,FALSE)</f>
        <v>274</v>
      </c>
      <c r="XU613" s="203" t="s">
        <v>65</v>
      </c>
      <c r="XV613" s="10">
        <f>XT613*1.3</f>
        <v>356.2</v>
      </c>
      <c r="XW613" s="10"/>
      <c r="XX613" s="273"/>
      <c r="XY613" s="203" t="s">
        <v>77</v>
      </c>
      <c r="XZ613" s="276" t="s">
        <v>528</v>
      </c>
      <c r="YB613" s="204"/>
      <c r="YC613" s="204">
        <f>VLOOKUP(XZ613,$A$681:$F$2483,6,FALSE)</f>
        <v>294</v>
      </c>
      <c r="YD613" s="203" t="s">
        <v>65</v>
      </c>
      <c r="YE613" s="10">
        <f>YC613*1.3</f>
        <v>382.2</v>
      </c>
      <c r="YG613" s="273"/>
      <c r="YH613" s="203" t="s">
        <v>77</v>
      </c>
      <c r="YI613" s="278" t="s">
        <v>183</v>
      </c>
      <c r="YK613" s="204"/>
      <c r="YL613" s="204" t="e">
        <f>VLOOKUP(YI613,$A$681:$F$2483,6,FALSE)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VLOOKUP(YR613,$A$681:$F$2483,6,FALSE)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2285</v>
      </c>
      <c r="ZC613" s="204"/>
      <c r="ZD613" s="204">
        <f>VLOOKUP(ZA613,$A$681:$F$2483,6,FALSE)</f>
        <v>588</v>
      </c>
      <c r="ZE613" s="203" t="s">
        <v>65</v>
      </c>
      <c r="ZF613" s="10">
        <f>ZD613*1.3</f>
        <v>764.4</v>
      </c>
      <c r="ZH613" s="273"/>
      <c r="ZI613" s="203" t="s">
        <v>77</v>
      </c>
      <c r="ZJ613" s="276" t="s">
        <v>461</v>
      </c>
      <c r="ZL613" s="204"/>
      <c r="ZM613" s="204">
        <f>VLOOKUP(ZJ613,$A$681:$F$2483,6,FALSE)</f>
        <v>534</v>
      </c>
      <c r="ZN613" s="203" t="s">
        <v>65</v>
      </c>
      <c r="ZO613" s="10">
        <f>ZM613*1.3</f>
        <v>694.2</v>
      </c>
      <c r="ZQ613" s="273"/>
      <c r="ZR613" s="203" t="s">
        <v>77</v>
      </c>
      <c r="ZS613" s="276" t="s">
        <v>528</v>
      </c>
      <c r="ZU613" s="204"/>
      <c r="ZV613" s="204">
        <f>VLOOKUP(ZS613,$A$681:$F$2483,6,FALSE)</f>
        <v>294</v>
      </c>
      <c r="ZW613" s="203" t="s">
        <v>65</v>
      </c>
      <c r="ZX613" s="10">
        <f>ZV613*1.3</f>
        <v>382.2</v>
      </c>
      <c r="ZY613" s="10"/>
      <c r="ZZ613" s="273"/>
      <c r="AAA613" s="203" t="s">
        <v>77</v>
      </c>
      <c r="AAB613" s="276" t="s">
        <v>506</v>
      </c>
      <c r="AAD613" s="204"/>
      <c r="AAE613" s="204">
        <f>VLOOKUP(AAB613,$A$681:$F$2483,6,FALSE)</f>
        <v>432</v>
      </c>
      <c r="AAF613" s="203" t="s">
        <v>65</v>
      </c>
      <c r="AAG613" s="10">
        <f>AAE613*1.3</f>
        <v>561.6</v>
      </c>
      <c r="AAH613" s="10"/>
      <c r="AAI613" s="273"/>
      <c r="AAJ613" s="203" t="s">
        <v>77</v>
      </c>
      <c r="AAK613" s="276" t="s">
        <v>506</v>
      </c>
      <c r="AAM613" s="204"/>
      <c r="AAN613" s="204">
        <f>VLOOKUP(AAK613,$A$681:$F$2483,6,FALSE)</f>
        <v>432</v>
      </c>
      <c r="AAO613" s="203" t="s">
        <v>65</v>
      </c>
      <c r="AAP613" s="10">
        <f>AAN613*1.3</f>
        <v>561.6</v>
      </c>
      <c r="AAQ613" s="10"/>
      <c r="AAR613" s="273"/>
      <c r="AAS613" s="203" t="s">
        <v>77</v>
      </c>
      <c r="AAT613" s="276" t="s">
        <v>528</v>
      </c>
      <c r="AAV613" s="204"/>
      <c r="AAW613" s="204">
        <f>VLOOKUP(AAT613,$A$681:$F$2483,6,FALSE)</f>
        <v>294</v>
      </c>
      <c r="AAX613" s="203" t="s">
        <v>65</v>
      </c>
      <c r="AAY613" s="10">
        <f>AAW613*1.3</f>
        <v>382.2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VLOOKUP(ABC613,$A$681:$F$2483,6,FALSE)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464</v>
      </c>
      <c r="ABN613" s="204"/>
      <c r="ABO613" s="204">
        <f>VLOOKUP(ABL613,$A$681:$F$2483,6,FALSE)</f>
        <v>792</v>
      </c>
      <c r="ABP613" s="203" t="s">
        <v>65</v>
      </c>
      <c r="ABQ613" s="10">
        <f>ABO613*1.3</f>
        <v>1029.6000000000001</v>
      </c>
      <c r="ABR613" s="10"/>
      <c r="ABS613" s="273"/>
      <c r="ABT613" s="203" t="s">
        <v>77</v>
      </c>
      <c r="ABU613" s="276" t="s">
        <v>421</v>
      </c>
      <c r="ABW613" s="204"/>
      <c r="ABX613" s="204">
        <f>VLOOKUP(ABU613,$A$681:$F$2483,6,FALSE)</f>
        <v>315</v>
      </c>
      <c r="ABY613" s="203" t="s">
        <v>65</v>
      </c>
      <c r="ABZ613" s="10">
        <f>ABX613*1.3</f>
        <v>409.5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VLOOKUP(ACD613,$A$681:$F$2483,6,FALSE)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VLOOKUP(ACM613,$A$681:$F$2483,6,FALSE)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VLOOKUP(ACV613,$A$681:$F$2483,6,FALSE)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VLOOKUP(ADE613,$A$681:$F$2483,6,FALSE)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VLOOKUP(ADN613,$A$681:$F$2483,6,FALSE)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VLOOKUP(ADW613,$A$681:$F$2483,6,FALSE)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VLOOKUP(AEF613,$A$681:$F$2483,6,FALSE)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VLOOKUP(AEO613,$A$681:$F$2483,6,FALSE)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VLOOKUP(AEX613,$A$681:$F$2483,6,FALSE)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VLOOKUP(AFG613,$A$681:$F$2483,6,FALSE)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VLOOKUP(AFP613,$A$681:$F$2483,6,FALSE)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VLOOKUP(AFY613,$A$681:$F$2483,6,FALSE)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VLOOKUP(AGH613,$A$681:$F$2483,6,FALSE)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VLOOKUP(AGQ613,$A$681:$F$2483,6,FALSE)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558</v>
      </c>
      <c r="AHB613" s="204"/>
      <c r="AHC613" s="204">
        <f>VLOOKUP(AGZ613,$A$681:$F$2483,6,FALSE)</f>
        <v>384</v>
      </c>
      <c r="AHD613" s="203" t="s">
        <v>65</v>
      </c>
      <c r="AHE613" s="10">
        <f>AHC613*1.3</f>
        <v>499.20000000000005</v>
      </c>
      <c r="AHF613" s="10"/>
      <c r="AHG613" s="273"/>
      <c r="AHH613" s="203" t="s">
        <v>77</v>
      </c>
      <c r="AHI613" s="276" t="s">
        <v>517</v>
      </c>
      <c r="AHK613" s="204"/>
      <c r="AHL613" s="204">
        <f>VLOOKUP(AHI613,$A$681:$F$2483,6,FALSE)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2285</v>
      </c>
      <c r="AHT613" s="204"/>
      <c r="AHU613" s="204">
        <f>VLOOKUP(AHR613,$A$681:$F$2483,6,FALSE)</f>
        <v>588</v>
      </c>
      <c r="AHV613" s="203" t="s">
        <v>65</v>
      </c>
      <c r="AHW613" s="10">
        <f>AHU613*1.3</f>
        <v>764.4</v>
      </c>
      <c r="AHX613" s="10"/>
      <c r="AHY613" s="273"/>
      <c r="AHZ613" s="203" t="s">
        <v>77</v>
      </c>
      <c r="AIA613" s="276" t="s">
        <v>420</v>
      </c>
      <c r="AIC613" s="204"/>
      <c r="AID613" s="204">
        <f>VLOOKUP(AIA613,$A$681:$F$2483,6,FALSE)</f>
        <v>412</v>
      </c>
      <c r="AIE613" s="203" t="s">
        <v>65</v>
      </c>
      <c r="AIF613" s="10">
        <f>AID613*1.3</f>
        <v>535.6</v>
      </c>
      <c r="AIG613" s="10"/>
      <c r="AIH613" s="273"/>
      <c r="AII613" s="203" t="s">
        <v>77</v>
      </c>
      <c r="AIJ613" s="276" t="s">
        <v>603</v>
      </c>
      <c r="AIL613" s="204"/>
      <c r="AIM613" s="204">
        <f>VLOOKUP(AIJ613,$A$681:$F$2483,6,FALSE)</f>
        <v>573</v>
      </c>
      <c r="AIN613" s="203" t="s">
        <v>65</v>
      </c>
      <c r="AIO613" s="10">
        <f>AIM613*1.3</f>
        <v>744.9</v>
      </c>
      <c r="AIP613" s="10"/>
      <c r="AIQ613" s="273"/>
      <c r="AIR613" s="203" t="s">
        <v>77</v>
      </c>
      <c r="AIS613" s="276" t="s">
        <v>464</v>
      </c>
      <c r="AIU613" s="204"/>
      <c r="AIV613" s="204">
        <f>VLOOKUP(AIS613,$A$681:$F$2483,6,FALSE)</f>
        <v>792</v>
      </c>
      <c r="AIW613" s="203" t="s">
        <v>65</v>
      </c>
      <c r="AIX613" s="10">
        <f>AIV613*1.3</f>
        <v>1029.6000000000001</v>
      </c>
      <c r="AIY613" s="10"/>
      <c r="AIZ613" s="273"/>
      <c r="AJA613" s="203" t="s">
        <v>77</v>
      </c>
      <c r="AJB613" s="276" t="s">
        <v>1246</v>
      </c>
      <c r="AJD613" s="204"/>
      <c r="AJE613" s="204">
        <f>VLOOKUP(AJB613,$A$681:$F$2483,6,FALSE)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1262</v>
      </c>
      <c r="AJM613" s="204"/>
      <c r="AJN613" s="204">
        <f>VLOOKUP(AJK613,$A$681:$F$2483,6,FALSE)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1262</v>
      </c>
      <c r="AJV613" s="204"/>
      <c r="AJW613" s="204">
        <f>VLOOKUP(AJT613,$A$681:$F$2483,6,FALSE)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639</v>
      </c>
      <c r="AKE613" s="204"/>
      <c r="AKF613" s="204">
        <f>VLOOKUP(AKC613,$A$681:$F$2483,6,FALSE)</f>
        <v>274</v>
      </c>
      <c r="AKG613" s="203" t="s">
        <v>65</v>
      </c>
      <c r="AKH613" s="10">
        <f>AKF613*1.3</f>
        <v>356.2</v>
      </c>
      <c r="AKI613" s="10"/>
      <c r="AKJ613" s="273"/>
      <c r="AKK613" s="203" t="s">
        <v>77</v>
      </c>
      <c r="AKL613" s="276" t="s">
        <v>639</v>
      </c>
      <c r="AKN613" s="204"/>
      <c r="AKO613" s="204">
        <f>VLOOKUP(AKL613,$A$681:$F$2483,6,FALSE)</f>
        <v>274</v>
      </c>
      <c r="AKP613" s="203" t="s">
        <v>65</v>
      </c>
      <c r="AKQ613" s="10">
        <f>AKO613*1.3</f>
        <v>356.2</v>
      </c>
      <c r="AKR613" s="10"/>
      <c r="AKS613" s="273"/>
      <c r="AKT613" s="203" t="s">
        <v>77</v>
      </c>
      <c r="AKU613" s="276" t="s">
        <v>639</v>
      </c>
      <c r="AKW613" s="204"/>
      <c r="AKX613" s="204">
        <f>VLOOKUP(AKU613,$A$681:$F$2483,6,FALSE)</f>
        <v>274</v>
      </c>
      <c r="AKY613" s="203" t="s">
        <v>65</v>
      </c>
      <c r="AKZ613" s="10">
        <f>AKX613*1.3</f>
        <v>356.2</v>
      </c>
      <c r="ALA613" s="10"/>
      <c r="ALB613" s="273"/>
      <c r="ALC613" s="203" t="s">
        <v>77</v>
      </c>
      <c r="ALD613" s="276" t="s">
        <v>421</v>
      </c>
      <c r="ALF613" s="204"/>
      <c r="ALG613" s="204">
        <f>VLOOKUP(ALD613,$A$681:$F$2483,6,FALSE)</f>
        <v>315</v>
      </c>
      <c r="ALH613" s="203" t="s">
        <v>65</v>
      </c>
      <c r="ALI613" s="10">
        <f>ALG613*1.3</f>
        <v>409.5</v>
      </c>
      <c r="ALJ613" s="10"/>
      <c r="ALK613" s="273"/>
      <c r="ALL613" s="203" t="s">
        <v>77</v>
      </c>
      <c r="ALM613" s="276" t="s">
        <v>2285</v>
      </c>
      <c r="ALO613" s="204"/>
      <c r="ALP613" s="204">
        <f>VLOOKUP(ALM613,$A$681:$F$2483,6,FALSE)</f>
        <v>588</v>
      </c>
      <c r="ALQ613" s="203" t="s">
        <v>65</v>
      </c>
      <c r="ALR613" s="10">
        <f>ALP613*1.3</f>
        <v>764.4</v>
      </c>
      <c r="ALS613" s="10"/>
      <c r="ALT613" s="273"/>
      <c r="ALU613" s="203" t="s">
        <v>77</v>
      </c>
      <c r="ALV613" s="276" t="s">
        <v>639</v>
      </c>
      <c r="ALX613" s="204"/>
      <c r="ALY613" s="204">
        <f>VLOOKUP(ALV613,$A$681:$F$2483,6,FALSE)</f>
        <v>274</v>
      </c>
      <c r="ALZ613" s="203" t="s">
        <v>65</v>
      </c>
      <c r="AMA613" s="10">
        <f>ALY613*1.3</f>
        <v>356.2</v>
      </c>
      <c r="AMB613" s="10"/>
      <c r="AMC613" s="273"/>
      <c r="AMD613" s="203" t="s">
        <v>77</v>
      </c>
      <c r="AME613" s="276" t="s">
        <v>995</v>
      </c>
      <c r="AMG613" s="204"/>
      <c r="AMH613" s="204">
        <f>VLOOKUP(AME613,$A$681:$F$2483,6,FALSE)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528</v>
      </c>
      <c r="AMP613" s="204"/>
      <c r="AMQ613" s="204">
        <f>VLOOKUP(AMN613,$A$681:$F$2483,6,FALSE)</f>
        <v>294</v>
      </c>
      <c r="AMR613" s="203" t="s">
        <v>65</v>
      </c>
      <c r="AMS613" s="10">
        <f>AMQ613*1.3</f>
        <v>382.2</v>
      </c>
      <c r="AMT613" s="10"/>
      <c r="AMU613" s="273"/>
      <c r="AMV613" s="203" t="s">
        <v>77</v>
      </c>
      <c r="AMW613" s="276" t="s">
        <v>2285</v>
      </c>
      <c r="AMY613" s="204"/>
      <c r="AMZ613" s="204">
        <f>VLOOKUP(AMW613,$A$681:$F$2483,6,FALSE)</f>
        <v>588</v>
      </c>
      <c r="ANA613" s="203" t="s">
        <v>65</v>
      </c>
      <c r="ANB613" s="10">
        <f>AMZ613*1.3</f>
        <v>764.4</v>
      </c>
      <c r="ANC613" s="10"/>
      <c r="AND613" s="273"/>
      <c r="ANE613" s="203" t="s">
        <v>77</v>
      </c>
      <c r="ANF613" s="276" t="s">
        <v>639</v>
      </c>
      <c r="ANH613" s="204"/>
      <c r="ANI613" s="204">
        <f>VLOOKUP(ANF613,$A$681:$F$2483,6,FALSE)</f>
        <v>274</v>
      </c>
      <c r="ANJ613" s="203" t="s">
        <v>65</v>
      </c>
      <c r="ANK613" s="10">
        <f>ANI613*1.3</f>
        <v>356.2</v>
      </c>
      <c r="ANL613" s="10"/>
      <c r="ANM613" s="273"/>
      <c r="ANN613" s="203" t="s">
        <v>77</v>
      </c>
      <c r="ANO613" s="276" t="s">
        <v>603</v>
      </c>
      <c r="ANQ613" s="204"/>
      <c r="ANR613" s="204">
        <f>VLOOKUP(ANO613,$A$681:$F$2483,6,FALSE)</f>
        <v>573</v>
      </c>
      <c r="ANS613" s="203" t="s">
        <v>65</v>
      </c>
      <c r="ANT613" s="10">
        <f>ANR613*1.3</f>
        <v>744.9</v>
      </c>
      <c r="ANU613" s="10"/>
      <c r="ANV613" s="273"/>
      <c r="ANW613" s="203" t="s">
        <v>77</v>
      </c>
      <c r="ANX613" s="276" t="s">
        <v>1262</v>
      </c>
      <c r="ANZ613" s="204"/>
      <c r="AOA613" s="204">
        <f>VLOOKUP(ANX613,$A$681:$F$2483,6,FALSE)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421</v>
      </c>
      <c r="AOI613" s="204"/>
      <c r="AOJ613" s="204">
        <f>VLOOKUP(AOG613,$A$681:$F$2483,6,FALSE)</f>
        <v>315</v>
      </c>
      <c r="AOK613" s="203" t="s">
        <v>65</v>
      </c>
      <c r="AOL613" s="10">
        <f>AOJ613*1.3</f>
        <v>409.5</v>
      </c>
      <c r="AOM613" s="10"/>
      <c r="AON613" s="273"/>
      <c r="AOO613" s="203" t="s">
        <v>77</v>
      </c>
      <c r="AOP613" s="276" t="s">
        <v>517</v>
      </c>
      <c r="AOR613" s="204"/>
      <c r="AOS613" s="204">
        <f>VLOOKUP(AOP613,$A$681:$F$2483,6,FALSE)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517</v>
      </c>
      <c r="APA613" s="204"/>
      <c r="APB613" s="204">
        <f>VLOOKUP(AOY613,$A$681:$F$2483,6,FALSE)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464</v>
      </c>
      <c r="APJ613" s="204"/>
      <c r="APK613" s="204">
        <f>VLOOKUP(APH613,$A$681:$F$2483,6,FALSE)</f>
        <v>792</v>
      </c>
      <c r="APL613" s="203" t="s">
        <v>65</v>
      </c>
      <c r="APM613" s="10">
        <f>APK613*1.3</f>
        <v>1029.6000000000001</v>
      </c>
      <c r="APN613" s="10"/>
      <c r="APO613" s="273"/>
      <c r="APP613" s="203" t="s">
        <v>77</v>
      </c>
      <c r="APQ613" s="276" t="s">
        <v>528</v>
      </c>
      <c r="APS613" s="204"/>
      <c r="APT613" s="204">
        <f>VLOOKUP(APQ613,$A$681:$F$2483,6,FALSE)</f>
        <v>294</v>
      </c>
      <c r="APU613" s="203" t="s">
        <v>65</v>
      </c>
      <c r="APV613" s="10">
        <f>APT613*1.3</f>
        <v>382.2</v>
      </c>
      <c r="APW613" s="10"/>
      <c r="APX613" s="273"/>
      <c r="APY613" s="203" t="s">
        <v>77</v>
      </c>
      <c r="APZ613" s="276" t="s">
        <v>580</v>
      </c>
      <c r="AQB613" s="204"/>
      <c r="AQC613" s="204">
        <f>VLOOKUP(APZ613,$A$681:$F$2483,6,FALSE)</f>
        <v>98</v>
      </c>
      <c r="AQD613" s="203" t="s">
        <v>65</v>
      </c>
      <c r="AQE613" s="10">
        <f>AQC613*1.3</f>
        <v>127.4</v>
      </c>
      <c r="AQF613" s="10"/>
      <c r="AQG613" s="273"/>
    </row>
    <row r="614" spans="1:1125" s="14" customFormat="1" ht="15">
      <c r="A614" s="203" t="s">
        <v>78</v>
      </c>
      <c r="B614" s="276" t="s">
        <v>639</v>
      </c>
      <c r="D614" s="204"/>
      <c r="E614" s="204">
        <f>VLOOKUP(B614,$A$681:$F$2483,6,FALSE)</f>
        <v>274</v>
      </c>
      <c r="F614" s="203" t="s">
        <v>67</v>
      </c>
      <c r="G614" s="10">
        <f>E614*1.2</f>
        <v>328.8</v>
      </c>
      <c r="H614" s="10"/>
      <c r="I614" s="267"/>
      <c r="J614" s="203" t="s">
        <v>78</v>
      </c>
      <c r="K614" s="276" t="s">
        <v>506</v>
      </c>
      <c r="M614" s="204"/>
      <c r="N614" s="204">
        <f>VLOOKUP(K614,$A$681:$F$2483,6,FALSE)</f>
        <v>432</v>
      </c>
      <c r="O614" s="203" t="s">
        <v>67</v>
      </c>
      <c r="P614" s="10">
        <f>N614*1.2</f>
        <v>518.4</v>
      </c>
      <c r="Q614" s="10"/>
      <c r="R614" s="267"/>
      <c r="S614" s="203" t="s">
        <v>78</v>
      </c>
      <c r="T614" s="276" t="s">
        <v>464</v>
      </c>
      <c r="V614" s="204"/>
      <c r="W614" s="204">
        <f>VLOOKUP(T614,$A$681:$F$2483,6,FALSE)</f>
        <v>792</v>
      </c>
      <c r="X614" s="203" t="s">
        <v>67</v>
      </c>
      <c r="Y614" s="10">
        <f>W614*1.2</f>
        <v>950.4</v>
      </c>
      <c r="Z614" s="10"/>
      <c r="AA614" s="267"/>
      <c r="AB614" s="203" t="s">
        <v>78</v>
      </c>
      <c r="AC614" s="276" t="s">
        <v>420</v>
      </c>
      <c r="AE614" s="204"/>
      <c r="AF614" s="204">
        <f>VLOOKUP(AC614,$A$681:$F$2483,6,FALSE)</f>
        <v>412</v>
      </c>
      <c r="AG614" s="203" t="s">
        <v>67</v>
      </c>
      <c r="AH614" s="10">
        <f>AF614*1.2</f>
        <v>494.4</v>
      </c>
      <c r="AI614" s="10"/>
      <c r="AJ614" s="267"/>
      <c r="AK614" s="203" t="s">
        <v>78</v>
      </c>
      <c r="AL614" s="276" t="s">
        <v>2285</v>
      </c>
      <c r="AN614" s="204"/>
      <c r="AO614" s="204">
        <f>VLOOKUP(AL614,$A$681:$F$2483,6,FALSE)</f>
        <v>588</v>
      </c>
      <c r="AP614" s="203" t="s">
        <v>67</v>
      </c>
      <c r="AQ614" s="10">
        <f>AO614*1.2</f>
        <v>705.6</v>
      </c>
      <c r="AR614" s="10"/>
      <c r="AS614" s="267"/>
      <c r="AT614" s="203" t="s">
        <v>78</v>
      </c>
      <c r="AU614" s="276" t="s">
        <v>2285</v>
      </c>
      <c r="AW614" s="204"/>
      <c r="AX614" s="204">
        <f>VLOOKUP(AU614,$A$681:$F$2483,6,FALSE)</f>
        <v>588</v>
      </c>
      <c r="AY614" s="203" t="s">
        <v>67</v>
      </c>
      <c r="AZ614" s="10">
        <f>AX614*1.2</f>
        <v>705.6</v>
      </c>
      <c r="BA614" s="10"/>
      <c r="BB614" s="267"/>
      <c r="BC614" s="203" t="s">
        <v>78</v>
      </c>
      <c r="BD614" s="276" t="s">
        <v>506</v>
      </c>
      <c r="BF614" s="204"/>
      <c r="BG614" s="204">
        <f>VLOOKUP(BD614,$A$681:$F$2483,6,FALSE)</f>
        <v>432</v>
      </c>
      <c r="BH614" s="203" t="s">
        <v>67</v>
      </c>
      <c r="BI614" s="10">
        <f>BG614*1.2</f>
        <v>518.4</v>
      </c>
      <c r="BJ614" s="10"/>
      <c r="BK614" s="267"/>
      <c r="BL614" s="203" t="s">
        <v>78</v>
      </c>
      <c r="BM614" s="276" t="s">
        <v>558</v>
      </c>
      <c r="BO614" s="204"/>
      <c r="BP614" s="204">
        <f>VLOOKUP(BM614,$A$681:$F$2483,6,FALSE)</f>
        <v>384</v>
      </c>
      <c r="BQ614" s="203" t="s">
        <v>67</v>
      </c>
      <c r="BR614" s="10">
        <f>BP614*1.2</f>
        <v>460.79999999999995</v>
      </c>
      <c r="BS614" s="10"/>
      <c r="BT614" s="267"/>
      <c r="BU614" s="203" t="s">
        <v>78</v>
      </c>
      <c r="BV614" s="276" t="s">
        <v>1262</v>
      </c>
      <c r="BX614" s="204"/>
      <c r="BY614" s="204">
        <f>VLOOKUP(BV614,$A$681:$F$2483,6,FALSE)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454</v>
      </c>
      <c r="CG614" s="204"/>
      <c r="CH614" s="204">
        <f>VLOOKUP(CE614,$A$681:$F$2483,6,FALSE)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1246</v>
      </c>
      <c r="CP614" s="204"/>
      <c r="CQ614" s="204">
        <f>VLOOKUP(CN614,$A$681:$F$2483,6,FALSE)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2285</v>
      </c>
      <c r="CY614" s="204"/>
      <c r="CZ614" s="204">
        <f>VLOOKUP(CW614,$A$681:$F$2483,6,FALSE)</f>
        <v>588</v>
      </c>
      <c r="DA614" s="203" t="s">
        <v>67</v>
      </c>
      <c r="DB614" s="10">
        <f>CZ614*1.2</f>
        <v>705.6</v>
      </c>
      <c r="DC614" s="10"/>
      <c r="DD614" s="267"/>
      <c r="DE614" s="203" t="s">
        <v>78</v>
      </c>
      <c r="DF614" s="276" t="s">
        <v>421</v>
      </c>
      <c r="DH614" s="204"/>
      <c r="DI614" s="204">
        <f>VLOOKUP(DF614,$A$681:$F$2483,6,FALSE)</f>
        <v>315</v>
      </c>
      <c r="DJ614" s="203" t="s">
        <v>67</v>
      </c>
      <c r="DK614" s="10">
        <f>DI614*1.2</f>
        <v>378</v>
      </c>
      <c r="DL614" s="10"/>
      <c r="DM614" s="267"/>
      <c r="DN614" s="203" t="s">
        <v>78</v>
      </c>
      <c r="DO614" s="276" t="s">
        <v>422</v>
      </c>
      <c r="DQ614" s="204"/>
      <c r="DR614" s="204">
        <f>VLOOKUP(DO614,$A$681:$F$2483,6,FALSE)</f>
        <v>274</v>
      </c>
      <c r="DS614" s="203" t="s">
        <v>67</v>
      </c>
      <c r="DT614" s="10">
        <f>DR614*1.2</f>
        <v>328.8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VLOOKUP(DX614,$A$681:$F$2483,6,FALSE)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454</v>
      </c>
      <c r="EI614" s="204"/>
      <c r="EJ614" s="204">
        <f>VLOOKUP(EG614,$A$681:$F$2483,6,FALSE)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528</v>
      </c>
      <c r="ER614" s="204"/>
      <c r="ES614" s="204">
        <f>VLOOKUP(EP614,$A$681:$F$2483,6,FALSE)</f>
        <v>294</v>
      </c>
      <c r="ET614" s="203" t="s">
        <v>67</v>
      </c>
      <c r="EU614" s="10">
        <f>ES614*1.2</f>
        <v>352.8</v>
      </c>
      <c r="EV614" s="10"/>
      <c r="EW614" s="267"/>
      <c r="EX614" s="203" t="s">
        <v>78</v>
      </c>
      <c r="EY614" s="276" t="s">
        <v>506</v>
      </c>
      <c r="FA614" s="204"/>
      <c r="FB614" s="204">
        <f>VLOOKUP(EY614,$A$681:$F$2483,6,FALSE)</f>
        <v>432</v>
      </c>
      <c r="FC614" s="203" t="s">
        <v>67</v>
      </c>
      <c r="FD614" s="10">
        <f>FB614*1.2</f>
        <v>518.4</v>
      </c>
      <c r="FE614" s="10"/>
      <c r="FF614" s="267"/>
      <c r="FG614" s="203" t="s">
        <v>78</v>
      </c>
      <c r="FH614" s="414" t="s">
        <v>1246</v>
      </c>
      <c r="FJ614" s="204"/>
      <c r="FK614" s="204">
        <f>VLOOKUP(FH614,$A$681:$F$2483,6,FALSE)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1262</v>
      </c>
      <c r="FS614" s="204"/>
      <c r="FT614" s="204">
        <f>VLOOKUP(FQ614,$A$681:$F$2483,6,FALSE)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1262</v>
      </c>
      <c r="GB614" s="204"/>
      <c r="GC614" s="204">
        <f>VLOOKUP(FZ614,$A$681:$F$2483,6,FALSE)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421</v>
      </c>
      <c r="GK614" s="204"/>
      <c r="GL614" s="204">
        <f>VLOOKUP(GI614,$A$681:$F$2483,6,FALSE)</f>
        <v>315</v>
      </c>
      <c r="GM614" s="203" t="s">
        <v>67</v>
      </c>
      <c r="GN614" s="10">
        <f>GL614*1.2</f>
        <v>378</v>
      </c>
      <c r="GO614" s="10"/>
      <c r="GP614" s="267"/>
      <c r="GQ614" s="203" t="s">
        <v>78</v>
      </c>
      <c r="GR614" s="276" t="s">
        <v>558</v>
      </c>
      <c r="GT614" s="204"/>
      <c r="GU614" s="204">
        <f>VLOOKUP(GR614,$A$681:$F$2483,6,FALSE)</f>
        <v>384</v>
      </c>
      <c r="GV614" s="203" t="s">
        <v>67</v>
      </c>
      <c r="GW614" s="10">
        <f>GU614*1.2</f>
        <v>460.79999999999995</v>
      </c>
      <c r="GX614" s="10"/>
      <c r="GY614" s="267"/>
      <c r="GZ614" s="203" t="s">
        <v>78</v>
      </c>
      <c r="HA614" s="276" t="s">
        <v>1246</v>
      </c>
      <c r="HC614" s="204"/>
      <c r="HD614" s="204">
        <f>VLOOKUP(HA614,$A$681:$F$2483,6,FALSE)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420</v>
      </c>
      <c r="HL614" s="204"/>
      <c r="HM614" s="204">
        <f>VLOOKUP(HJ614,$A$681:$F$2483,6,FALSE)</f>
        <v>412</v>
      </c>
      <c r="HN614" s="203" t="s">
        <v>67</v>
      </c>
      <c r="HO614" s="10">
        <f>HM614*1.2</f>
        <v>494.4</v>
      </c>
      <c r="HP614" s="10"/>
      <c r="HQ614" s="267"/>
      <c r="HR614" s="203" t="s">
        <v>78</v>
      </c>
      <c r="HS614" s="276" t="s">
        <v>580</v>
      </c>
      <c r="HU614" s="204"/>
      <c r="HV614" s="204">
        <f>VLOOKUP(HS614,$A$681:$F$2483,6,FALSE)</f>
        <v>98</v>
      </c>
      <c r="HW614" s="203" t="s">
        <v>67</v>
      </c>
      <c r="HX614" s="10">
        <f>HV614*1.2</f>
        <v>117.6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VLOOKUP(IB614,$A$681:$F$2483,6,FALSE)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2285</v>
      </c>
      <c r="IM614" s="204"/>
      <c r="IN614" s="204">
        <f>VLOOKUP(IK614,$A$681:$F$2483,6,FALSE)</f>
        <v>588</v>
      </c>
      <c r="IO614" s="203" t="s">
        <v>67</v>
      </c>
      <c r="IP614" s="10">
        <f>IN614*1.2</f>
        <v>705.6</v>
      </c>
      <c r="IQ614" s="10"/>
      <c r="IR614" s="267"/>
      <c r="IS614" s="203" t="s">
        <v>78</v>
      </c>
      <c r="IT614" s="276" t="s">
        <v>506</v>
      </c>
      <c r="IV614" s="204"/>
      <c r="IW614" s="204">
        <f>VLOOKUP(IT614,$A$681:$F$2483,6,FALSE)</f>
        <v>432</v>
      </c>
      <c r="IX614" s="203" t="s">
        <v>67</v>
      </c>
      <c r="IY614" s="10">
        <f>IW614*1.2</f>
        <v>518.4</v>
      </c>
      <c r="IZ614" s="10"/>
      <c r="JA614" s="267"/>
      <c r="JB614" s="203" t="s">
        <v>78</v>
      </c>
      <c r="JC614" s="276" t="s">
        <v>1246</v>
      </c>
      <c r="JE614" s="204"/>
      <c r="JF614" s="204">
        <f>VLOOKUP(JC614,$A$681:$F$2483,6,FALSE)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995</v>
      </c>
      <c r="JN614" s="204"/>
      <c r="JO614" s="204">
        <f>VLOOKUP(JL614,$A$681:$F$2483,6,FALSE)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2285</v>
      </c>
      <c r="JW614" s="204"/>
      <c r="JX614" s="204">
        <f>VLOOKUP(JU614,$A$681:$F$2483,6,FALSE)</f>
        <v>588</v>
      </c>
      <c r="JY614" s="203" t="s">
        <v>67</v>
      </c>
      <c r="JZ614" s="10">
        <f>JX614*1.2</f>
        <v>705.6</v>
      </c>
      <c r="KA614" s="10"/>
      <c r="KB614" s="267"/>
      <c r="KC614" s="203" t="s">
        <v>78</v>
      </c>
      <c r="KD614" s="276" t="s">
        <v>1262</v>
      </c>
      <c r="KF614" s="204"/>
      <c r="KG614" s="204">
        <f>VLOOKUP(KD614,$A$681:$F$2483,6,FALSE)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995</v>
      </c>
      <c r="KO614" s="204"/>
      <c r="KP614" s="204">
        <f>VLOOKUP(KM614,$A$681:$F$2483,6,FALSE)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639</v>
      </c>
      <c r="KX614" s="204"/>
      <c r="KY614" s="204">
        <f>VLOOKUP(KV614,$A$681:$F$2483,6,FALSE)</f>
        <v>274</v>
      </c>
      <c r="KZ614" s="203" t="s">
        <v>67</v>
      </c>
      <c r="LA614" s="10">
        <f>KY614*1.2</f>
        <v>328.8</v>
      </c>
      <c r="LB614" s="10"/>
      <c r="LC614" s="267"/>
      <c r="LD614" s="203" t="s">
        <v>78</v>
      </c>
      <c r="LE614" s="276" t="s">
        <v>711</v>
      </c>
      <c r="LG614" s="204"/>
      <c r="LH614" s="204">
        <f>VLOOKUP(LE614,$A$681:$F$2483,6,FALSE)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454</v>
      </c>
      <c r="LP614" s="204"/>
      <c r="LQ614" s="204">
        <f>VLOOKUP(LN614,$A$681:$F$2483,6,FALSE)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422</v>
      </c>
      <c r="LY614" s="204"/>
      <c r="LZ614" s="204">
        <f>VLOOKUP(LW614,$A$681:$F$2483,6,FALSE)</f>
        <v>274</v>
      </c>
      <c r="MA614" s="203" t="s">
        <v>67</v>
      </c>
      <c r="MB614" s="10">
        <f>LZ614*1.2</f>
        <v>328.8</v>
      </c>
      <c r="MC614" s="10"/>
      <c r="MD614" s="267"/>
      <c r="ME614" s="203" t="s">
        <v>78</v>
      </c>
      <c r="MF614" s="276" t="s">
        <v>639</v>
      </c>
      <c r="MH614" s="204"/>
      <c r="MI614" s="204">
        <f>VLOOKUP(MF614,$A$681:$F$2483,6,FALSE)</f>
        <v>274</v>
      </c>
      <c r="MJ614" s="203" t="s">
        <v>67</v>
      </c>
      <c r="MK614" s="10">
        <f>MI614*1.2</f>
        <v>328.8</v>
      </c>
      <c r="ML614" s="10"/>
      <c r="MM614" s="267"/>
      <c r="MN614" s="203" t="s">
        <v>78</v>
      </c>
      <c r="MO614" s="276" t="s">
        <v>464</v>
      </c>
      <c r="MQ614" s="204"/>
      <c r="MR614" s="204">
        <f>VLOOKUP(MO614,$A$681:$F$2483,6,FALSE)</f>
        <v>792</v>
      </c>
      <c r="MS614" s="203" t="s">
        <v>67</v>
      </c>
      <c r="MT614" s="10">
        <f>MR614*1.2</f>
        <v>950.4</v>
      </c>
      <c r="MU614" s="10"/>
      <c r="MV614" s="267"/>
      <c r="MW614" s="203" t="s">
        <v>78</v>
      </c>
      <c r="MX614" s="276" t="s">
        <v>454</v>
      </c>
      <c r="MZ614" s="204"/>
      <c r="NA614" s="204">
        <f>VLOOKUP(MX614,$A$681:$F$2483,6,FALSE)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639</v>
      </c>
      <c r="NI614" s="204"/>
      <c r="NJ614" s="204">
        <f>VLOOKUP(NG614,$A$681:$F$2483,6,FALSE)</f>
        <v>274</v>
      </c>
      <c r="NK614" s="203" t="s">
        <v>67</v>
      </c>
      <c r="NL614" s="10">
        <f>NJ614*1.2</f>
        <v>328.8</v>
      </c>
      <c r="NM614" s="10"/>
      <c r="NN614" s="267"/>
      <c r="NO614" s="203" t="s">
        <v>78</v>
      </c>
      <c r="NP614" s="417" t="s">
        <v>430</v>
      </c>
      <c r="NR614" s="204"/>
      <c r="NS614" s="204">
        <f>VLOOKUP(NP614,$A$681:$F$2483,6,FALSE)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517</v>
      </c>
      <c r="OA614" s="204"/>
      <c r="OB614" s="204">
        <f>VLOOKUP(NY614,$A$681:$F$2483,6,FALSE)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1246</v>
      </c>
      <c r="OJ614" s="204"/>
      <c r="OK614" s="204">
        <f>VLOOKUP(OH614,$A$681:$F$2483,6,FALSE)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17" t="s">
        <v>711</v>
      </c>
      <c r="OS614" s="204"/>
      <c r="OT614" s="204">
        <f>VLOOKUP(OQ614,$A$681:$F$2483,6,FALSE)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517</v>
      </c>
      <c r="PB614" s="204"/>
      <c r="PC614" s="204">
        <f>VLOOKUP(OZ614,$A$681:$F$2483,6,FALSE)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506</v>
      </c>
      <c r="PK614" s="204"/>
      <c r="PL614" s="204">
        <f>VLOOKUP(PI614,$A$681:$F$2483,6,FALSE)</f>
        <v>432</v>
      </c>
      <c r="PM614" s="203" t="s">
        <v>67</v>
      </c>
      <c r="PN614" s="10">
        <f>PL614*1.2</f>
        <v>518.4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VLOOKUP(PR614,$A$681:$F$2483,6,FALSE)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580</v>
      </c>
      <c r="QC614" s="204"/>
      <c r="QD614" s="204">
        <f>VLOOKUP(QA614,$A$681:$F$2483,6,FALSE)</f>
        <v>98</v>
      </c>
      <c r="QE614" s="203" t="s">
        <v>67</v>
      </c>
      <c r="QF614" s="10">
        <f>QD614*1.2</f>
        <v>117.6</v>
      </c>
      <c r="QG614" s="10"/>
      <c r="QH614" s="267"/>
      <c r="QI614" s="203" t="s">
        <v>78</v>
      </c>
      <c r="QJ614" s="276" t="s">
        <v>639</v>
      </c>
      <c r="QL614" s="204"/>
      <c r="QM614" s="204">
        <f>VLOOKUP(QJ614,$A$681:$F$2483,6,FALSE)</f>
        <v>274</v>
      </c>
      <c r="QN614" s="203" t="s">
        <v>67</v>
      </c>
      <c r="QO614" s="10">
        <f>QM614*1.2</f>
        <v>328.8</v>
      </c>
      <c r="QP614" s="10"/>
      <c r="QQ614" s="267"/>
      <c r="QR614" s="203" t="s">
        <v>78</v>
      </c>
      <c r="QS614" s="276" t="s">
        <v>2285</v>
      </c>
      <c r="QU614" s="204"/>
      <c r="QV614" s="204">
        <f>VLOOKUP(QS614,$A$681:$F$2483,6,FALSE)</f>
        <v>588</v>
      </c>
      <c r="QW614" s="203" t="s">
        <v>67</v>
      </c>
      <c r="QX614" s="10">
        <f>QV614*1.2</f>
        <v>705.6</v>
      </c>
      <c r="QY614" s="10"/>
      <c r="QZ614" s="267"/>
      <c r="RA614" s="203" t="s">
        <v>78</v>
      </c>
      <c r="RB614" s="276" t="s">
        <v>558</v>
      </c>
      <c r="RD614" s="204"/>
      <c r="RE614" s="204">
        <f>VLOOKUP(RB614,$A$681:$F$2483,6,FALSE)</f>
        <v>384</v>
      </c>
      <c r="RF614" s="203" t="s">
        <v>67</v>
      </c>
      <c r="RG614" s="10">
        <f>RE614*1.2</f>
        <v>460.79999999999995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VLOOKUP(RK614,$A$681:$F$2483,6,FALSE)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517</v>
      </c>
      <c r="RV614" s="204"/>
      <c r="RW614" s="204">
        <f>VLOOKUP(RT614,$A$681:$F$2483,6,FALSE)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446</v>
      </c>
      <c r="SE614" s="204"/>
      <c r="SF614" s="204">
        <f>VLOOKUP(SC614,$A$681:$F$2483,6,FALSE)</f>
        <v>82</v>
      </c>
      <c r="SG614" s="203" t="s">
        <v>67</v>
      </c>
      <c r="SH614" s="10">
        <f>SF614*1.2</f>
        <v>98.399999999999991</v>
      </c>
      <c r="SI614" s="10"/>
      <c r="SJ614" s="273"/>
      <c r="SK614" s="203" t="s">
        <v>78</v>
      </c>
      <c r="SL614" s="276" t="s">
        <v>558</v>
      </c>
      <c r="SN614" s="204"/>
      <c r="SO614" s="204">
        <f>VLOOKUP(SL614,$A$681:$F$2483,6,FALSE)</f>
        <v>384</v>
      </c>
      <c r="SP614" s="203" t="s">
        <v>67</v>
      </c>
      <c r="SQ614" s="10">
        <f>SO614*1.2</f>
        <v>460.79999999999995</v>
      </c>
      <c r="SR614" s="10"/>
      <c r="SS614" s="273"/>
      <c r="ST614" s="203" t="s">
        <v>78</v>
      </c>
      <c r="SU614" s="276" t="s">
        <v>995</v>
      </c>
      <c r="SW614" s="204"/>
      <c r="SX614" s="204">
        <f>VLOOKUP(SU614,$A$681:$F$2483,6,FALSE)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1246</v>
      </c>
      <c r="TF614" s="204"/>
      <c r="TG614" s="204">
        <f>VLOOKUP(TD614,$A$681:$F$2483,6,FALSE)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461</v>
      </c>
      <c r="TO614" s="204"/>
      <c r="TP614" s="204">
        <f>VLOOKUP(TM614,$A$681:$F$2483,6,FALSE)</f>
        <v>534</v>
      </c>
      <c r="TQ614" s="203" t="s">
        <v>67</v>
      </c>
      <c r="TR614" s="10">
        <f>TP614*1.2</f>
        <v>640.79999999999995</v>
      </c>
      <c r="TS614" s="10"/>
      <c r="TT614" s="273"/>
      <c r="TU614" s="203" t="s">
        <v>78</v>
      </c>
      <c r="TV614" s="276" t="s">
        <v>639</v>
      </c>
      <c r="TX614" s="204"/>
      <c r="TY614" s="204">
        <f>VLOOKUP(TV614,$A$681:$F$2483,6,FALSE)</f>
        <v>274</v>
      </c>
      <c r="TZ614" s="203" t="s">
        <v>67</v>
      </c>
      <c r="UA614" s="10">
        <f>TY614*1.2</f>
        <v>328.8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VLOOKUP(UE614,$A$681:$F$2483,6,FALSE)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1262</v>
      </c>
      <c r="UP614" s="204"/>
      <c r="UQ614" s="204">
        <f>VLOOKUP(UN614,$A$681:$F$2483,6,FALSE)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454</v>
      </c>
      <c r="UY614" s="204"/>
      <c r="UZ614" s="204">
        <f>VLOOKUP(UW614,$A$681:$F$2483,6,FALSE)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421</v>
      </c>
      <c r="VH614" s="204"/>
      <c r="VI614" s="204">
        <f>VLOOKUP(VF614,$A$681:$F$2483,6,FALSE)</f>
        <v>315</v>
      </c>
      <c r="VJ614" s="203" t="s">
        <v>67</v>
      </c>
      <c r="VK614" s="10">
        <f>VI614*1.2</f>
        <v>378</v>
      </c>
      <c r="VL614" s="10"/>
      <c r="VM614" s="273"/>
      <c r="VN614" s="203" t="s">
        <v>78</v>
      </c>
      <c r="VO614" s="276" t="s">
        <v>603</v>
      </c>
      <c r="VQ614" s="204"/>
      <c r="VR614" s="204">
        <f>VLOOKUP(VO614,$A$681:$F$2483,6,FALSE)</f>
        <v>573</v>
      </c>
      <c r="VS614" s="203" t="s">
        <v>67</v>
      </c>
      <c r="VT614" s="10">
        <f>VR614*1.2</f>
        <v>687.6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VLOOKUP(VX614,$A$681:$F$2483,6,FALSE)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580</v>
      </c>
      <c r="WI614" s="204"/>
      <c r="WJ614" s="204">
        <f>VLOOKUP(WG614,$A$681:$F$2483,6,FALSE)</f>
        <v>98</v>
      </c>
      <c r="WK614" s="203" t="s">
        <v>67</v>
      </c>
      <c r="WL614" s="10">
        <f>WJ614*1.2</f>
        <v>117.6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VLOOKUP(WP614,$A$681:$F$2483,6,FALSE)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VLOOKUP(WY614,$A$681:$F$2483,6,FALSE)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461</v>
      </c>
      <c r="XJ614" s="204"/>
      <c r="XK614" s="204">
        <f>VLOOKUP(XH614,$A$681:$F$2483,6,FALSE)</f>
        <v>534</v>
      </c>
      <c r="XL614" s="203" t="s">
        <v>67</v>
      </c>
      <c r="XM614" s="10">
        <f>XK614*1.2</f>
        <v>640.79999999999995</v>
      </c>
      <c r="XO614" s="273"/>
      <c r="XP614" s="203" t="s">
        <v>78</v>
      </c>
      <c r="XQ614" s="276" t="s">
        <v>1262</v>
      </c>
      <c r="XS614" s="204"/>
      <c r="XT614" s="204">
        <f>VLOOKUP(XQ614,$A$681:$F$2483,6,FALSE)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1262</v>
      </c>
      <c r="YB614" s="204"/>
      <c r="YC614" s="204">
        <f>VLOOKUP(XZ614,$A$681:$F$2483,6,FALSE)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VLOOKUP(YI614,$A$681:$F$2483,6,FALSE)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VLOOKUP(YR614,$A$681:$F$2483,6,FALSE)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1262</v>
      </c>
      <c r="ZC614" s="204"/>
      <c r="ZD614" s="204">
        <f>VLOOKUP(ZA614,$A$681:$F$2483,6,FALSE)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517</v>
      </c>
      <c r="ZL614" s="204"/>
      <c r="ZM614" s="204">
        <f>VLOOKUP(ZJ614,$A$681:$F$2483,6,FALSE)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420</v>
      </c>
      <c r="ZU614" s="204"/>
      <c r="ZV614" s="204">
        <f>VLOOKUP(ZS614,$A$681:$F$2483,6,FALSE)</f>
        <v>412</v>
      </c>
      <c r="ZW614" s="203" t="s">
        <v>67</v>
      </c>
      <c r="ZX614" s="10">
        <f>ZV614*1.2</f>
        <v>494.4</v>
      </c>
      <c r="ZY614" s="10"/>
      <c r="ZZ614" s="273"/>
      <c r="AAA614" s="203" t="s">
        <v>78</v>
      </c>
      <c r="AAB614" s="276" t="s">
        <v>603</v>
      </c>
      <c r="AAD614" s="204"/>
      <c r="AAE614" s="204">
        <f>VLOOKUP(AAB614,$A$681:$F$2483,6,FALSE)</f>
        <v>573</v>
      </c>
      <c r="AAF614" s="203" t="s">
        <v>67</v>
      </c>
      <c r="AAG614" s="10">
        <f>AAE614*1.2</f>
        <v>687.6</v>
      </c>
      <c r="AAH614" s="10"/>
      <c r="AAI614" s="273"/>
      <c r="AAJ614" s="203" t="s">
        <v>78</v>
      </c>
      <c r="AAK614" s="276" t="s">
        <v>421</v>
      </c>
      <c r="AAM614" s="204"/>
      <c r="AAN614" s="204">
        <f>VLOOKUP(AAK614,$A$681:$F$2483,6,FALSE)</f>
        <v>315</v>
      </c>
      <c r="AAO614" s="203" t="s">
        <v>67</v>
      </c>
      <c r="AAP614" s="10">
        <f>AAN614*1.2</f>
        <v>378</v>
      </c>
      <c r="AAQ614" s="10"/>
      <c r="AAR614" s="273"/>
      <c r="AAS614" s="203" t="s">
        <v>78</v>
      </c>
      <c r="AAT614" s="276" t="s">
        <v>506</v>
      </c>
      <c r="AAV614" s="204"/>
      <c r="AAW614" s="204">
        <f>VLOOKUP(AAT614,$A$681:$F$2483,6,FALSE)</f>
        <v>432</v>
      </c>
      <c r="AAX614" s="203" t="s">
        <v>67</v>
      </c>
      <c r="AAY614" s="10">
        <f>AAW614*1.2</f>
        <v>518.4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VLOOKUP(ABC614,$A$681:$F$2483,6,FALSE)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461</v>
      </c>
      <c r="ABN614" s="204"/>
      <c r="ABO614" s="204">
        <f>VLOOKUP(ABL614,$A$681:$F$2483,6,FALSE)</f>
        <v>534</v>
      </c>
      <c r="ABP614" s="203" t="s">
        <v>67</v>
      </c>
      <c r="ABQ614" s="10">
        <f>ABO614*1.2</f>
        <v>640.79999999999995</v>
      </c>
      <c r="ABR614" s="10"/>
      <c r="ABS614" s="273"/>
      <c r="ABT614" s="203" t="s">
        <v>78</v>
      </c>
      <c r="ABU614" s="276" t="s">
        <v>420</v>
      </c>
      <c r="ABW614" s="204"/>
      <c r="ABX614" s="204">
        <f>VLOOKUP(ABU614,$A$681:$F$2483,6,FALSE)</f>
        <v>412</v>
      </c>
      <c r="ABY614" s="203" t="s">
        <v>67</v>
      </c>
      <c r="ABZ614" s="10">
        <f>ABX614*1.2</f>
        <v>494.4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VLOOKUP(ACD614,$A$681:$F$2483,6,FALSE)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VLOOKUP(ACM614,$A$681:$F$2483,6,FALSE)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VLOOKUP(ACV614,$A$681:$F$2483,6,FALSE)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VLOOKUP(ADE614,$A$681:$F$2483,6,FALSE)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VLOOKUP(ADN614,$A$681:$F$2483,6,FALSE)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VLOOKUP(ADW614,$A$681:$F$2483,6,FALSE)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VLOOKUP(AEF614,$A$681:$F$2483,6,FALSE)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VLOOKUP(AEO614,$A$681:$F$2483,6,FALSE)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VLOOKUP(AEX614,$A$681:$F$2483,6,FALSE)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VLOOKUP(AFG614,$A$681:$F$2483,6,FALSE)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VLOOKUP(AFP614,$A$681:$F$2483,6,FALSE)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VLOOKUP(AFY614,$A$681:$F$2483,6,FALSE)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VLOOKUP(AGH614,$A$681:$F$2483,6,FALSE)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VLOOKUP(AGQ614,$A$681:$F$2483,6,FALSE)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1262</v>
      </c>
      <c r="AHB614" s="204"/>
      <c r="AHC614" s="204">
        <f>VLOOKUP(AGZ614,$A$681:$F$2483,6,FALSE)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422</v>
      </c>
      <c r="AHK614" s="204"/>
      <c r="AHL614" s="204">
        <f>VLOOKUP(AHI614,$A$681:$F$2483,6,FALSE)</f>
        <v>274</v>
      </c>
      <c r="AHM614" s="203" t="s">
        <v>67</v>
      </c>
      <c r="AHN614" s="10">
        <f>AHL614*1.2</f>
        <v>328.8</v>
      </c>
      <c r="AHO614" s="10"/>
      <c r="AHP614" s="273"/>
      <c r="AHQ614" s="203" t="s">
        <v>78</v>
      </c>
      <c r="AHR614" s="276" t="s">
        <v>446</v>
      </c>
      <c r="AHT614" s="204"/>
      <c r="AHU614" s="204">
        <f>VLOOKUP(AHR614,$A$681:$F$2483,6,FALSE)</f>
        <v>82</v>
      </c>
      <c r="AHV614" s="203" t="s">
        <v>67</v>
      </c>
      <c r="AHW614" s="10">
        <f>AHU614*1.2</f>
        <v>98.399999999999991</v>
      </c>
      <c r="AHX614" s="10"/>
      <c r="AHY614" s="273"/>
      <c r="AHZ614" s="203" t="s">
        <v>78</v>
      </c>
      <c r="AIA614" s="276" t="s">
        <v>461</v>
      </c>
      <c r="AIC614" s="204"/>
      <c r="AID614" s="204">
        <f>VLOOKUP(AIA614,$A$681:$F$2483,6,FALSE)</f>
        <v>534</v>
      </c>
      <c r="AIE614" s="203" t="s">
        <v>67</v>
      </c>
      <c r="AIF614" s="10">
        <f>AID614*1.2</f>
        <v>640.79999999999995</v>
      </c>
      <c r="AIG614" s="10"/>
      <c r="AIH614" s="273"/>
      <c r="AII614" s="203" t="s">
        <v>78</v>
      </c>
      <c r="AIJ614" s="276" t="s">
        <v>1262</v>
      </c>
      <c r="AIL614" s="204"/>
      <c r="AIM614" s="204">
        <f>VLOOKUP(AIJ614,$A$681:$F$2483,6,FALSE)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2285</v>
      </c>
      <c r="AIU614" s="204"/>
      <c r="AIV614" s="204">
        <f>VLOOKUP(AIS614,$A$681:$F$2483,6,FALSE)</f>
        <v>588</v>
      </c>
      <c r="AIW614" s="203" t="s">
        <v>67</v>
      </c>
      <c r="AIX614" s="10">
        <f>AIV614*1.2</f>
        <v>705.6</v>
      </c>
      <c r="AIY614" s="10"/>
      <c r="AIZ614" s="273"/>
      <c r="AJA614" s="203" t="s">
        <v>78</v>
      </c>
      <c r="AJB614" s="276" t="s">
        <v>464</v>
      </c>
      <c r="AJD614" s="204"/>
      <c r="AJE614" s="204">
        <f>VLOOKUP(AJB614,$A$681:$F$2483,6,FALSE)</f>
        <v>792</v>
      </c>
      <c r="AJF614" s="203" t="s">
        <v>67</v>
      </c>
      <c r="AJG614" s="10">
        <f>AJE614*1.2</f>
        <v>950.4</v>
      </c>
      <c r="AJH614" s="10"/>
      <c r="AJI614" s="273"/>
      <c r="AJJ614" s="203" t="s">
        <v>78</v>
      </c>
      <c r="AJK614" s="276" t="s">
        <v>446</v>
      </c>
      <c r="AJM614" s="204"/>
      <c r="AJN614" s="204">
        <f>VLOOKUP(AJK614,$A$681:$F$2483,6,FALSE)</f>
        <v>82</v>
      </c>
      <c r="AJO614" s="203" t="s">
        <v>67</v>
      </c>
      <c r="AJP614" s="10">
        <f>AJN614*1.2</f>
        <v>98.399999999999991</v>
      </c>
      <c r="AJQ614" s="10"/>
      <c r="AJR614" s="273"/>
      <c r="AJS614" s="203" t="s">
        <v>78</v>
      </c>
      <c r="AJT614" s="424" t="s">
        <v>464</v>
      </c>
      <c r="AJV614" s="204"/>
      <c r="AJW614" s="204">
        <f>VLOOKUP(AJT614,$A$681:$F$2483,6,FALSE)</f>
        <v>792</v>
      </c>
      <c r="AJX614" s="203" t="s">
        <v>67</v>
      </c>
      <c r="AJY614" s="10">
        <f>AJW614*1.2</f>
        <v>950.4</v>
      </c>
      <c r="AJZ614" s="10"/>
      <c r="AKA614" s="273"/>
      <c r="AKB614" s="203" t="s">
        <v>78</v>
      </c>
      <c r="AKC614" s="276" t="s">
        <v>420</v>
      </c>
      <c r="AKE614" s="204"/>
      <c r="AKF614" s="204">
        <f>VLOOKUP(AKC614,$A$681:$F$2483,6,FALSE)</f>
        <v>412</v>
      </c>
      <c r="AKG614" s="203" t="s">
        <v>67</v>
      </c>
      <c r="AKH614" s="10">
        <f>AKF614*1.2</f>
        <v>494.4</v>
      </c>
      <c r="AKI614" s="10"/>
      <c r="AKJ614" s="273"/>
      <c r="AKK614" s="203" t="s">
        <v>78</v>
      </c>
      <c r="AKL614" s="276" t="s">
        <v>421</v>
      </c>
      <c r="AKN614" s="204"/>
      <c r="AKO614" s="204">
        <f>VLOOKUP(AKL614,$A$681:$F$2483,6,FALSE)</f>
        <v>315</v>
      </c>
      <c r="AKP614" s="203" t="s">
        <v>67</v>
      </c>
      <c r="AKQ614" s="10">
        <f>AKO614*1.2</f>
        <v>378</v>
      </c>
      <c r="AKR614" s="10"/>
      <c r="AKS614" s="273"/>
      <c r="AKT614" s="203" t="s">
        <v>78</v>
      </c>
      <c r="AKU614" s="276" t="s">
        <v>446</v>
      </c>
      <c r="AKW614" s="204"/>
      <c r="AKX614" s="204">
        <f>VLOOKUP(AKU614,$A$681:$F$2483,6,FALSE)</f>
        <v>82</v>
      </c>
      <c r="AKY614" s="203" t="s">
        <v>67</v>
      </c>
      <c r="AKZ614" s="10">
        <f>AKX614*1.2</f>
        <v>98.399999999999991</v>
      </c>
      <c r="ALA614" s="10"/>
      <c r="ALB614" s="273"/>
      <c r="ALC614" s="203" t="s">
        <v>78</v>
      </c>
      <c r="ALD614" s="276" t="s">
        <v>528</v>
      </c>
      <c r="ALF614" s="204"/>
      <c r="ALG614" s="204">
        <f>VLOOKUP(ALD614,$A$681:$F$2483,6,FALSE)</f>
        <v>294</v>
      </c>
      <c r="ALH614" s="203" t="s">
        <v>67</v>
      </c>
      <c r="ALI614" s="10">
        <f>ALG614*1.2</f>
        <v>352.8</v>
      </c>
      <c r="ALJ614" s="10"/>
      <c r="ALK614" s="273"/>
      <c r="ALL614" s="203" t="s">
        <v>78</v>
      </c>
      <c r="ALM614" s="276" t="s">
        <v>639</v>
      </c>
      <c r="ALO614" s="204"/>
      <c r="ALP614" s="204">
        <f>VLOOKUP(ALM614,$A$681:$F$2483,6,FALSE)</f>
        <v>274</v>
      </c>
      <c r="ALQ614" s="203" t="s">
        <v>67</v>
      </c>
      <c r="ALR614" s="10">
        <f>ALP614*1.2</f>
        <v>328.8</v>
      </c>
      <c r="ALS614" s="10"/>
      <c r="ALT614" s="273"/>
      <c r="ALU614" s="203" t="s">
        <v>78</v>
      </c>
      <c r="ALV614" s="276" t="s">
        <v>454</v>
      </c>
      <c r="ALX614" s="204"/>
      <c r="ALY614" s="204">
        <f>VLOOKUP(ALV614,$A$681:$F$2483,6,FALSE)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517</v>
      </c>
      <c r="AMG614" s="204"/>
      <c r="AMH614" s="204">
        <f>VLOOKUP(AME614,$A$681:$F$2483,6,FALSE)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420</v>
      </c>
      <c r="AMP614" s="204"/>
      <c r="AMQ614" s="204">
        <f>VLOOKUP(AMN614,$A$681:$F$2483,6,FALSE)</f>
        <v>412</v>
      </c>
      <c r="AMR614" s="203" t="s">
        <v>67</v>
      </c>
      <c r="AMS614" s="10">
        <f>AMQ614*1.2</f>
        <v>494.4</v>
      </c>
      <c r="AMT614" s="10"/>
      <c r="AMU614" s="273"/>
      <c r="AMV614" s="203" t="s">
        <v>78</v>
      </c>
      <c r="AMW614" s="276" t="s">
        <v>1246</v>
      </c>
      <c r="AMY614" s="204"/>
      <c r="AMZ614" s="204">
        <f>VLOOKUP(AMW614,$A$681:$F$2483,6,FALSE)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420</v>
      </c>
      <c r="ANH614" s="204"/>
      <c r="ANI614" s="204">
        <f>VLOOKUP(ANF614,$A$681:$F$2483,6,FALSE)</f>
        <v>412</v>
      </c>
      <c r="ANJ614" s="203" t="s">
        <v>67</v>
      </c>
      <c r="ANK614" s="10">
        <f>ANI614*1.2</f>
        <v>494.4</v>
      </c>
      <c r="ANL614" s="10"/>
      <c r="ANM614" s="273"/>
      <c r="ANN614" s="203" t="s">
        <v>78</v>
      </c>
      <c r="ANO614" s="276" t="s">
        <v>1262</v>
      </c>
      <c r="ANQ614" s="204"/>
      <c r="ANR614" s="204">
        <f>VLOOKUP(ANO614,$A$681:$F$2483,6,FALSE)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580</v>
      </c>
      <c r="ANZ614" s="204"/>
      <c r="AOA614" s="204">
        <f>VLOOKUP(ANX614,$A$681:$F$2483,6,FALSE)</f>
        <v>98</v>
      </c>
      <c r="AOB614" s="203" t="s">
        <v>67</v>
      </c>
      <c r="AOC614" s="10">
        <f>AOA614*1.2</f>
        <v>117.6</v>
      </c>
      <c r="AOD614" s="10"/>
      <c r="AOE614" s="273"/>
      <c r="AOF614" s="203" t="s">
        <v>78</v>
      </c>
      <c r="AOG614" s="276" t="s">
        <v>464</v>
      </c>
      <c r="AOI614" s="204"/>
      <c r="AOJ614" s="204">
        <f>VLOOKUP(AOG614,$A$681:$F$2483,6,FALSE)</f>
        <v>792</v>
      </c>
      <c r="AOK614" s="203" t="s">
        <v>67</v>
      </c>
      <c r="AOL614" s="10">
        <f>AOJ614*1.2</f>
        <v>950.4</v>
      </c>
      <c r="AOM614" s="10"/>
      <c r="AON614" s="273"/>
      <c r="AOO614" s="203" t="s">
        <v>78</v>
      </c>
      <c r="AOP614" s="276" t="s">
        <v>464</v>
      </c>
      <c r="AOR614" s="204"/>
      <c r="AOS614" s="204">
        <f>VLOOKUP(AOP614,$A$681:$F$2483,6,FALSE)</f>
        <v>792</v>
      </c>
      <c r="AOT614" s="203" t="s">
        <v>67</v>
      </c>
      <c r="AOU614" s="10">
        <f>AOS614*1.2</f>
        <v>950.4</v>
      </c>
      <c r="AOV614" s="10"/>
      <c r="AOW614" s="273"/>
      <c r="AOX614" s="203" t="s">
        <v>78</v>
      </c>
      <c r="AOY614" s="276" t="s">
        <v>1246</v>
      </c>
      <c r="APA614" s="204"/>
      <c r="APB614" s="204">
        <f>VLOOKUP(AOY614,$A$681:$F$2483,6,FALSE)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517</v>
      </c>
      <c r="APJ614" s="204"/>
      <c r="APK614" s="204">
        <f>VLOOKUP(APH614,$A$681:$F$2483,6,FALSE)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1262</v>
      </c>
      <c r="APS614" s="204"/>
      <c r="APT614" s="204">
        <f>VLOOKUP(APQ614,$A$681:$F$2483,6,FALSE)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1262</v>
      </c>
      <c r="AQB614" s="204"/>
      <c r="AQC614" s="204">
        <f>VLOOKUP(APZ614,$A$681:$F$2483,6,FALSE)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464</v>
      </c>
      <c r="D615" s="204"/>
      <c r="E615" s="204">
        <f>VLOOKUP(B615,$A$681:$F$2483,6,FALSE)</f>
        <v>792</v>
      </c>
      <c r="F615" s="203" t="s">
        <v>69</v>
      </c>
      <c r="G615" s="10">
        <f>E615*1.1</f>
        <v>871.2</v>
      </c>
      <c r="H615" s="10"/>
      <c r="I615" s="267"/>
      <c r="J615" s="203" t="s">
        <v>79</v>
      </c>
      <c r="K615" s="276" t="s">
        <v>461</v>
      </c>
      <c r="M615" s="204"/>
      <c r="N615" s="204">
        <f>VLOOKUP(K615,$A$681:$F$2483,6,FALSE)</f>
        <v>534</v>
      </c>
      <c r="O615" s="203" t="s">
        <v>69</v>
      </c>
      <c r="P615" s="10">
        <f>N615*1.1</f>
        <v>587.40000000000009</v>
      </c>
      <c r="Q615" s="10"/>
      <c r="R615" s="267"/>
      <c r="S615" s="203" t="s">
        <v>79</v>
      </c>
      <c r="T615" s="276" t="s">
        <v>2285</v>
      </c>
      <c r="V615" s="204"/>
      <c r="W615" s="204">
        <f>VLOOKUP(T615,$A$681:$F$2483,6,FALSE)</f>
        <v>588</v>
      </c>
      <c r="X615" s="203" t="s">
        <v>69</v>
      </c>
      <c r="Y615" s="10">
        <f>W615*1.1</f>
        <v>646.80000000000007</v>
      </c>
      <c r="Z615" s="10"/>
      <c r="AA615" s="267"/>
      <c r="AB615" s="203" t="s">
        <v>79</v>
      </c>
      <c r="AC615" s="276" t="s">
        <v>558</v>
      </c>
      <c r="AE615" s="204"/>
      <c r="AF615" s="204">
        <f>VLOOKUP(AC615,$A$681:$F$2483,6,FALSE)</f>
        <v>384</v>
      </c>
      <c r="AG615" s="203" t="s">
        <v>69</v>
      </c>
      <c r="AH615" s="10">
        <f>AF615*1.1</f>
        <v>422.40000000000003</v>
      </c>
      <c r="AI615" s="10"/>
      <c r="AJ615" s="267"/>
      <c r="AK615" s="203" t="s">
        <v>79</v>
      </c>
      <c r="AL615" s="276" t="s">
        <v>422</v>
      </c>
      <c r="AN615" s="204"/>
      <c r="AO615" s="204">
        <f>VLOOKUP(AL615,$A$681:$F$2483,6,FALSE)</f>
        <v>274</v>
      </c>
      <c r="AP615" s="203" t="s">
        <v>69</v>
      </c>
      <c r="AQ615" s="10">
        <f>AO615*1.1</f>
        <v>301.40000000000003</v>
      </c>
      <c r="AR615" s="10"/>
      <c r="AS615" s="267"/>
      <c r="AT615" s="203" t="s">
        <v>79</v>
      </c>
      <c r="AU615" s="276" t="s">
        <v>464</v>
      </c>
      <c r="AW615" s="204"/>
      <c r="AX615" s="204">
        <f>VLOOKUP(AU615,$A$681:$F$2483,6,FALSE)</f>
        <v>792</v>
      </c>
      <c r="AY615" s="203" t="s">
        <v>69</v>
      </c>
      <c r="AZ615" s="10">
        <f>AX615*1.1</f>
        <v>871.2</v>
      </c>
      <c r="BA615" s="10"/>
      <c r="BB615" s="267"/>
      <c r="BC615" s="203" t="s">
        <v>79</v>
      </c>
      <c r="BD615" s="276" t="s">
        <v>639</v>
      </c>
      <c r="BF615" s="204"/>
      <c r="BG615" s="204">
        <f>VLOOKUP(BD615,$A$681:$F$2483,6,FALSE)</f>
        <v>274</v>
      </c>
      <c r="BH615" s="203" t="s">
        <v>69</v>
      </c>
      <c r="BI615" s="10">
        <f>BG615*1.1</f>
        <v>301.40000000000003</v>
      </c>
      <c r="BJ615" s="10"/>
      <c r="BK615" s="267"/>
      <c r="BL615" s="203" t="s">
        <v>79</v>
      </c>
      <c r="BM615" s="276" t="s">
        <v>517</v>
      </c>
      <c r="BO615" s="204"/>
      <c r="BP615" s="204">
        <f>VLOOKUP(BM615,$A$681:$F$2483,6,FALSE)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461</v>
      </c>
      <c r="BX615" s="204"/>
      <c r="BY615" s="204">
        <f>VLOOKUP(BV615,$A$681:$F$2483,6,FALSE)</f>
        <v>534</v>
      </c>
      <c r="BZ615" s="203" t="s">
        <v>69</v>
      </c>
      <c r="CA615" s="10">
        <f>BY615*1.1</f>
        <v>587.40000000000009</v>
      </c>
      <c r="CB615" s="10"/>
      <c r="CC615" s="267"/>
      <c r="CD615" s="203" t="s">
        <v>79</v>
      </c>
      <c r="CE615" s="276" t="s">
        <v>464</v>
      </c>
      <c r="CG615" s="204"/>
      <c r="CH615" s="204">
        <f>VLOOKUP(CE615,$A$681:$F$2483,6,FALSE)</f>
        <v>792</v>
      </c>
      <c r="CI615" s="203" t="s">
        <v>69</v>
      </c>
      <c r="CJ615" s="10">
        <f>CH615*1.1</f>
        <v>871.2</v>
      </c>
      <c r="CK615" s="10"/>
      <c r="CL615" s="267"/>
      <c r="CM615" s="203" t="s">
        <v>79</v>
      </c>
      <c r="CN615" s="276" t="s">
        <v>528</v>
      </c>
      <c r="CP615" s="204"/>
      <c r="CQ615" s="204">
        <f>VLOOKUP(CN615,$A$681:$F$2483,6,FALSE)</f>
        <v>294</v>
      </c>
      <c r="CR615" s="203" t="s">
        <v>69</v>
      </c>
      <c r="CS615" s="10">
        <f>CQ615*1.1</f>
        <v>323.40000000000003</v>
      </c>
      <c r="CT615" s="10"/>
      <c r="CU615" s="267"/>
      <c r="CV615" s="203" t="s">
        <v>79</v>
      </c>
      <c r="CW615" s="276" t="s">
        <v>639</v>
      </c>
      <c r="CY615" s="204"/>
      <c r="CZ615" s="204">
        <f>VLOOKUP(CW615,$A$681:$F$2483,6,FALSE)</f>
        <v>274</v>
      </c>
      <c r="DA615" s="203" t="s">
        <v>69</v>
      </c>
      <c r="DB615" s="10">
        <f>CZ615*1.1</f>
        <v>301.40000000000003</v>
      </c>
      <c r="DC615" s="10"/>
      <c r="DD615" s="267"/>
      <c r="DE615" s="203" t="s">
        <v>79</v>
      </c>
      <c r="DF615" s="276" t="s">
        <v>446</v>
      </c>
      <c r="DH615" s="204"/>
      <c r="DI615" s="204">
        <f>VLOOKUP(DF615,$A$681:$F$2483,6,FALSE)</f>
        <v>82</v>
      </c>
      <c r="DJ615" s="203" t="s">
        <v>69</v>
      </c>
      <c r="DK615" s="10">
        <f>DI615*1.1</f>
        <v>90.2</v>
      </c>
      <c r="DL615" s="10"/>
      <c r="DM615" s="267"/>
      <c r="DN615" s="203" t="s">
        <v>79</v>
      </c>
      <c r="DO615" s="276" t="s">
        <v>2285</v>
      </c>
      <c r="DQ615" s="204"/>
      <c r="DR615" s="204">
        <f>VLOOKUP(DO615,$A$681:$F$2483,6,FALSE)</f>
        <v>588</v>
      </c>
      <c r="DS615" s="203" t="s">
        <v>69</v>
      </c>
      <c r="DT615" s="10">
        <f>DR615*1.1</f>
        <v>646.80000000000007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VLOOKUP(DX615,$A$681:$F$2483,6,FALSE)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1262</v>
      </c>
      <c r="EI615" s="204"/>
      <c r="EJ615" s="204">
        <f>VLOOKUP(EG615,$A$681:$F$2483,6,FALSE)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421</v>
      </c>
      <c r="ER615" s="204"/>
      <c r="ES615" s="204">
        <f>VLOOKUP(EP615,$A$681:$F$2483,6,FALSE)</f>
        <v>315</v>
      </c>
      <c r="ET615" s="203" t="s">
        <v>69</v>
      </c>
      <c r="EU615" s="10">
        <f>ES615*1.1</f>
        <v>346.5</v>
      </c>
      <c r="EV615" s="10"/>
      <c r="EW615" s="267"/>
      <c r="EX615" s="203" t="s">
        <v>79</v>
      </c>
      <c r="EY615" s="276" t="s">
        <v>461</v>
      </c>
      <c r="FA615" s="204"/>
      <c r="FB615" s="204">
        <f>VLOOKUP(EY615,$A$681:$F$2483,6,FALSE)</f>
        <v>534</v>
      </c>
      <c r="FC615" s="203" t="s">
        <v>69</v>
      </c>
      <c r="FD615" s="10">
        <f>FB615*1.1</f>
        <v>587.40000000000009</v>
      </c>
      <c r="FE615" s="10"/>
      <c r="FF615" s="267"/>
      <c r="FG615" s="203" t="s">
        <v>79</v>
      </c>
      <c r="FH615" s="414" t="s">
        <v>2285</v>
      </c>
      <c r="FJ615" s="204"/>
      <c r="FK615" s="204">
        <f>VLOOKUP(FH615,$A$681:$F$2483,6,FALSE)</f>
        <v>588</v>
      </c>
      <c r="FL615" s="203" t="s">
        <v>69</v>
      </c>
      <c r="FM615" s="10">
        <f>FK615*1.1</f>
        <v>646.80000000000007</v>
      </c>
      <c r="FN615" s="10"/>
      <c r="FO615" s="267"/>
      <c r="FP615" s="203" t="s">
        <v>79</v>
      </c>
      <c r="FQ615" s="276" t="s">
        <v>517</v>
      </c>
      <c r="FS615" s="204"/>
      <c r="FT615" s="204">
        <f>VLOOKUP(FQ615,$A$681:$F$2483,6,FALSE)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422</v>
      </c>
      <c r="GB615" s="204"/>
      <c r="GC615" s="204">
        <f>VLOOKUP(FZ615,$A$681:$F$2483,6,FALSE)</f>
        <v>274</v>
      </c>
      <c r="GD615" s="203" t="s">
        <v>69</v>
      </c>
      <c r="GE615" s="10">
        <f>GC615*1.1</f>
        <v>301.40000000000003</v>
      </c>
      <c r="GF615" s="10"/>
      <c r="GG615" s="267"/>
      <c r="GH615" s="203" t="s">
        <v>79</v>
      </c>
      <c r="GI615" s="276" t="s">
        <v>464</v>
      </c>
      <c r="GK615" s="204"/>
      <c r="GL615" s="204">
        <f>VLOOKUP(GI615,$A$681:$F$2483,6,FALSE)</f>
        <v>792</v>
      </c>
      <c r="GM615" s="203" t="s">
        <v>69</v>
      </c>
      <c r="GN615" s="10">
        <f>GL615*1.1</f>
        <v>871.2</v>
      </c>
      <c r="GO615" s="10"/>
      <c r="GP615" s="267"/>
      <c r="GQ615" s="203" t="s">
        <v>79</v>
      </c>
      <c r="GR615" s="276" t="s">
        <v>995</v>
      </c>
      <c r="GT615" s="204"/>
      <c r="GU615" s="204">
        <f>VLOOKUP(GR615,$A$681:$F$2483,6,FALSE)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528</v>
      </c>
      <c r="HC615" s="204"/>
      <c r="HD615" s="204">
        <f>VLOOKUP(HA615,$A$681:$F$2483,6,FALSE)</f>
        <v>294</v>
      </c>
      <c r="HE615" s="203" t="s">
        <v>69</v>
      </c>
      <c r="HF615" s="10">
        <f>HD615*1.1</f>
        <v>323.40000000000003</v>
      </c>
      <c r="HG615" s="10"/>
      <c r="HH615" s="267"/>
      <c r="HI615" s="203" t="s">
        <v>79</v>
      </c>
      <c r="HJ615" s="276" t="s">
        <v>517</v>
      </c>
      <c r="HL615" s="204"/>
      <c r="HM615" s="204">
        <f>VLOOKUP(HJ615,$A$681:$F$2483,6,FALSE)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461</v>
      </c>
      <c r="HU615" s="204"/>
      <c r="HV615" s="204">
        <f>VLOOKUP(HS615,$A$681:$F$2483,6,FALSE)</f>
        <v>534</v>
      </c>
      <c r="HW615" s="203" t="s">
        <v>69</v>
      </c>
      <c r="HX615" s="10">
        <f>HV615*1.1</f>
        <v>587.40000000000009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VLOOKUP(IB615,$A$681:$F$2483,6,FALSE)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422</v>
      </c>
      <c r="IM615" s="204"/>
      <c r="IN615" s="204">
        <f>VLOOKUP(IK615,$A$681:$F$2483,6,FALSE)</f>
        <v>274</v>
      </c>
      <c r="IO615" s="203" t="s">
        <v>69</v>
      </c>
      <c r="IP615" s="10">
        <f>IN615*1.1</f>
        <v>301.40000000000003</v>
      </c>
      <c r="IQ615" s="10"/>
      <c r="IR615" s="267"/>
      <c r="IS615" s="203" t="s">
        <v>79</v>
      </c>
      <c r="IT615" s="276" t="s">
        <v>1246</v>
      </c>
      <c r="IV615" s="204"/>
      <c r="IW615" s="204">
        <f>VLOOKUP(IT615,$A$681:$F$2483,6,FALSE)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506</v>
      </c>
      <c r="JE615" s="204"/>
      <c r="JF615" s="204">
        <f>VLOOKUP(JC615,$A$681:$F$2483,6,FALSE)</f>
        <v>432</v>
      </c>
      <c r="JG615" s="203" t="s">
        <v>69</v>
      </c>
      <c r="JH615" s="10">
        <f>JF615*1.1</f>
        <v>475.20000000000005</v>
      </c>
      <c r="JI615" s="10"/>
      <c r="JJ615" s="267"/>
      <c r="JK615" s="203" t="s">
        <v>79</v>
      </c>
      <c r="JL615" s="276" t="s">
        <v>464</v>
      </c>
      <c r="JN615" s="204"/>
      <c r="JO615" s="204">
        <f>VLOOKUP(JL615,$A$681:$F$2483,6,FALSE)</f>
        <v>792</v>
      </c>
      <c r="JP615" s="203" t="s">
        <v>69</v>
      </c>
      <c r="JQ615" s="10">
        <f>JO615*1.1</f>
        <v>871.2</v>
      </c>
      <c r="JR615" s="10"/>
      <c r="JS615" s="267"/>
      <c r="JT615" s="203" t="s">
        <v>79</v>
      </c>
      <c r="JU615" s="276" t="s">
        <v>995</v>
      </c>
      <c r="JW615" s="204"/>
      <c r="JX615" s="204">
        <f>VLOOKUP(JU615,$A$681:$F$2483,6,FALSE)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464</v>
      </c>
      <c r="KF615" s="204"/>
      <c r="KG615" s="204">
        <f>VLOOKUP(KD615,$A$681:$F$2483,6,FALSE)</f>
        <v>792</v>
      </c>
      <c r="KH615" s="203" t="s">
        <v>69</v>
      </c>
      <c r="KI615" s="10">
        <f>KG615*1.1</f>
        <v>871.2</v>
      </c>
      <c r="KJ615" s="10"/>
      <c r="KK615" s="267"/>
      <c r="KL615" s="203" t="s">
        <v>79</v>
      </c>
      <c r="KM615" s="276" t="s">
        <v>711</v>
      </c>
      <c r="KO615" s="204"/>
      <c r="KP615" s="204">
        <f>VLOOKUP(KM615,$A$681:$F$2483,6,FALSE)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461</v>
      </c>
      <c r="KX615" s="204"/>
      <c r="KY615" s="204">
        <f>VLOOKUP(KV615,$A$681:$F$2483,6,FALSE)</f>
        <v>534</v>
      </c>
      <c r="KZ615" s="203" t="s">
        <v>69</v>
      </c>
      <c r="LA615" s="10">
        <f>KY615*1.1</f>
        <v>587.40000000000009</v>
      </c>
      <c r="LB615" s="10"/>
      <c r="LC615" s="267"/>
      <c r="LD615" s="203" t="s">
        <v>79</v>
      </c>
      <c r="LE615" s="276" t="s">
        <v>1246</v>
      </c>
      <c r="LG615" s="204"/>
      <c r="LH615" s="204">
        <f>VLOOKUP(LE615,$A$681:$F$2483,6,FALSE)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528</v>
      </c>
      <c r="LP615" s="204"/>
      <c r="LQ615" s="204">
        <f>VLOOKUP(LN615,$A$681:$F$2483,6,FALSE)</f>
        <v>294</v>
      </c>
      <c r="LR615" s="203" t="s">
        <v>69</v>
      </c>
      <c r="LS615" s="10">
        <f>LQ615*1.1</f>
        <v>323.40000000000003</v>
      </c>
      <c r="LT615" s="10"/>
      <c r="LU615" s="267"/>
      <c r="LV615" s="203" t="s">
        <v>79</v>
      </c>
      <c r="LW615" s="276" t="s">
        <v>464</v>
      </c>
      <c r="LY615" s="204"/>
      <c r="LZ615" s="204">
        <f>VLOOKUP(LW615,$A$681:$F$2483,6,FALSE)</f>
        <v>792</v>
      </c>
      <c r="MA615" s="203" t="s">
        <v>69</v>
      </c>
      <c r="MB615" s="10">
        <f>LZ615*1.1</f>
        <v>871.2</v>
      </c>
      <c r="MC615" s="10"/>
      <c r="MD615" s="267"/>
      <c r="ME615" s="203" t="s">
        <v>79</v>
      </c>
      <c r="MF615" s="276" t="s">
        <v>420</v>
      </c>
      <c r="MH615" s="204"/>
      <c r="MI615" s="204">
        <f>VLOOKUP(MF615,$A$681:$F$2483,6,FALSE)</f>
        <v>412</v>
      </c>
      <c r="MJ615" s="203" t="s">
        <v>69</v>
      </c>
      <c r="MK615" s="10">
        <f>MI615*1.1</f>
        <v>453.20000000000005</v>
      </c>
      <c r="ML615" s="10"/>
      <c r="MM615" s="267"/>
      <c r="MN615" s="203" t="s">
        <v>79</v>
      </c>
      <c r="MO615" s="276" t="s">
        <v>421</v>
      </c>
      <c r="MQ615" s="204"/>
      <c r="MR615" s="204">
        <f>VLOOKUP(MO615,$A$681:$F$2483,6,FALSE)</f>
        <v>315</v>
      </c>
      <c r="MS615" s="203" t="s">
        <v>69</v>
      </c>
      <c r="MT615" s="10">
        <f>MR615*1.1</f>
        <v>346.5</v>
      </c>
      <c r="MU615" s="10"/>
      <c r="MV615" s="267"/>
      <c r="MW615" s="203" t="s">
        <v>79</v>
      </c>
      <c r="MX615" s="276" t="s">
        <v>639</v>
      </c>
      <c r="MZ615" s="204"/>
      <c r="NA615" s="204">
        <f>VLOOKUP(MX615,$A$681:$F$2483,6,FALSE)</f>
        <v>274</v>
      </c>
      <c r="NB615" s="203" t="s">
        <v>69</v>
      </c>
      <c r="NC615" s="10">
        <f>NA615*1.1</f>
        <v>301.40000000000003</v>
      </c>
      <c r="ND615" s="10"/>
      <c r="NE615" s="267"/>
      <c r="NF615" s="203" t="s">
        <v>79</v>
      </c>
      <c r="NG615" s="276" t="s">
        <v>1246</v>
      </c>
      <c r="NI615" s="204"/>
      <c r="NJ615" s="204">
        <f>VLOOKUP(NG615,$A$681:$F$2483,6,FALSE)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17" t="s">
        <v>995</v>
      </c>
      <c r="NR615" s="204"/>
      <c r="NS615" s="204">
        <f>VLOOKUP(NP615,$A$681:$F$2483,6,FALSE)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1246</v>
      </c>
      <c r="OA615" s="204"/>
      <c r="OB615" s="204">
        <f>VLOOKUP(NY615,$A$681:$F$2483,6,FALSE)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639</v>
      </c>
      <c r="OJ615" s="204"/>
      <c r="OK615" s="204">
        <f>VLOOKUP(OH615,$A$681:$F$2483,6,FALSE)</f>
        <v>274</v>
      </c>
      <c r="OL615" s="203" t="s">
        <v>69</v>
      </c>
      <c r="OM615" s="10">
        <f>OK615*1.1</f>
        <v>301.40000000000003</v>
      </c>
      <c r="ON615" s="10"/>
      <c r="OO615" s="267"/>
      <c r="OP615" s="203" t="s">
        <v>79</v>
      </c>
      <c r="OQ615" s="417" t="s">
        <v>1262</v>
      </c>
      <c r="OS615" s="204"/>
      <c r="OT615" s="204">
        <f>VLOOKUP(OQ615,$A$681:$F$2483,6,FALSE)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420</v>
      </c>
      <c r="PB615" s="204"/>
      <c r="PC615" s="204">
        <f>VLOOKUP(OZ615,$A$681:$F$2483,6,FALSE)</f>
        <v>412</v>
      </c>
      <c r="PD615" s="203" t="s">
        <v>69</v>
      </c>
      <c r="PE615" s="10">
        <f>PC615*1.1</f>
        <v>453.20000000000005</v>
      </c>
      <c r="PF615" s="10"/>
      <c r="PG615" s="267"/>
      <c r="PH615" s="203" t="s">
        <v>79</v>
      </c>
      <c r="PI615" s="276" t="s">
        <v>420</v>
      </c>
      <c r="PK615" s="204"/>
      <c r="PL615" s="204">
        <f>VLOOKUP(PI615,$A$681:$F$2483,6,FALSE)</f>
        <v>412</v>
      </c>
      <c r="PM615" s="203" t="s">
        <v>69</v>
      </c>
      <c r="PN615" s="10">
        <f>PL615*1.1</f>
        <v>453.20000000000005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VLOOKUP(PR615,$A$681:$F$2483,6,FALSE)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464</v>
      </c>
      <c r="QC615" s="204"/>
      <c r="QD615" s="204">
        <f>VLOOKUP(QA615,$A$681:$F$2483,6,FALSE)</f>
        <v>792</v>
      </c>
      <c r="QE615" s="203" t="s">
        <v>69</v>
      </c>
      <c r="QF615" s="10">
        <f>QD615*1.1</f>
        <v>871.2</v>
      </c>
      <c r="QG615" s="10"/>
      <c r="QH615" s="267"/>
      <c r="QI615" s="203" t="s">
        <v>79</v>
      </c>
      <c r="QJ615" s="276" t="s">
        <v>422</v>
      </c>
      <c r="QL615" s="204"/>
      <c r="QM615" s="204">
        <f>VLOOKUP(QJ615,$A$681:$F$2483,6,FALSE)</f>
        <v>274</v>
      </c>
      <c r="QN615" s="203" t="s">
        <v>69</v>
      </c>
      <c r="QO615" s="10">
        <f>QM615*1.1</f>
        <v>301.40000000000003</v>
      </c>
      <c r="QP615" s="10"/>
      <c r="QQ615" s="267"/>
      <c r="QR615" s="203" t="s">
        <v>79</v>
      </c>
      <c r="QS615" s="276" t="s">
        <v>528</v>
      </c>
      <c r="QU615" s="204"/>
      <c r="QV615" s="204">
        <f>VLOOKUP(QS615,$A$681:$F$2483,6,FALSE)</f>
        <v>294</v>
      </c>
      <c r="QW615" s="203" t="s">
        <v>69</v>
      </c>
      <c r="QX615" s="10">
        <f>QV615*1.1</f>
        <v>323.40000000000003</v>
      </c>
      <c r="QY615" s="10"/>
      <c r="QZ615" s="267"/>
      <c r="RA615" s="203" t="s">
        <v>79</v>
      </c>
      <c r="RB615" s="276" t="s">
        <v>2285</v>
      </c>
      <c r="RD615" s="204"/>
      <c r="RE615" s="204">
        <f>VLOOKUP(RB615,$A$681:$F$2483,6,FALSE)</f>
        <v>588</v>
      </c>
      <c r="RF615" s="203" t="s">
        <v>69</v>
      </c>
      <c r="RG615" s="10">
        <f>RE615*1.1</f>
        <v>646.80000000000007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VLOOKUP(RK615,$A$681:$F$2483,6,FALSE)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580</v>
      </c>
      <c r="RV615" s="204"/>
      <c r="RW615" s="204">
        <f>VLOOKUP(RT615,$A$681:$F$2483,6,FALSE)</f>
        <v>98</v>
      </c>
      <c r="RX615" s="203" t="s">
        <v>69</v>
      </c>
      <c r="RY615" s="10">
        <f>RW615*1.1</f>
        <v>107.80000000000001</v>
      </c>
      <c r="RZ615" s="10"/>
      <c r="SA615" s="273"/>
      <c r="SB615" s="203" t="s">
        <v>79</v>
      </c>
      <c r="SC615" s="276" t="s">
        <v>517</v>
      </c>
      <c r="SE615" s="204"/>
      <c r="SF615" s="204">
        <f>VLOOKUP(SC615,$A$681:$F$2483,6,FALSE)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603</v>
      </c>
      <c r="SN615" s="204"/>
      <c r="SO615" s="204">
        <f>VLOOKUP(SL615,$A$681:$F$2483,6,FALSE)</f>
        <v>573</v>
      </c>
      <c r="SP615" s="203" t="s">
        <v>69</v>
      </c>
      <c r="SQ615" s="10">
        <f>SO615*1.1</f>
        <v>630.30000000000007</v>
      </c>
      <c r="SR615" s="10"/>
      <c r="SS615" s="273"/>
      <c r="ST615" s="203" t="s">
        <v>79</v>
      </c>
      <c r="SU615" s="276" t="s">
        <v>454</v>
      </c>
      <c r="SW615" s="204"/>
      <c r="SX615" s="204">
        <f>VLOOKUP(SU615,$A$681:$F$2483,6,FALSE)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558</v>
      </c>
      <c r="TF615" s="204"/>
      <c r="TG615" s="204">
        <f>VLOOKUP(TD615,$A$681:$F$2483,6,FALSE)</f>
        <v>384</v>
      </c>
      <c r="TH615" s="203" t="s">
        <v>69</v>
      </c>
      <c r="TI615" s="10">
        <f>TG615*1.1</f>
        <v>422.40000000000003</v>
      </c>
      <c r="TK615" s="273"/>
      <c r="TL615" s="203" t="s">
        <v>79</v>
      </c>
      <c r="TM615" s="276" t="s">
        <v>422</v>
      </c>
      <c r="TO615" s="204"/>
      <c r="TP615" s="204">
        <f>VLOOKUP(TM615,$A$681:$F$2483,6,FALSE)</f>
        <v>274</v>
      </c>
      <c r="TQ615" s="203" t="s">
        <v>69</v>
      </c>
      <c r="TR615" s="10">
        <f>TP615*1.1</f>
        <v>301.40000000000003</v>
      </c>
      <c r="TS615" s="10"/>
      <c r="TT615" s="273"/>
      <c r="TU615" s="203" t="s">
        <v>79</v>
      </c>
      <c r="TV615" s="276" t="s">
        <v>421</v>
      </c>
      <c r="TX615" s="204"/>
      <c r="TY615" s="204">
        <f>VLOOKUP(TV615,$A$681:$F$2483,6,FALSE)</f>
        <v>315</v>
      </c>
      <c r="TZ615" s="203" t="s">
        <v>69</v>
      </c>
      <c r="UA615" s="10">
        <f>TY615*1.1</f>
        <v>346.5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VLOOKUP(UE615,$A$681:$F$2483,6,FALSE)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420</v>
      </c>
      <c r="UP615" s="204"/>
      <c r="UQ615" s="204">
        <f>VLOOKUP(UN615,$A$681:$F$2483,6,FALSE)</f>
        <v>412</v>
      </c>
      <c r="UR615" s="203" t="s">
        <v>69</v>
      </c>
      <c r="US615" s="10">
        <f>UQ615*1.1</f>
        <v>453.20000000000005</v>
      </c>
      <c r="UT615" s="10"/>
      <c r="UU615" s="273"/>
      <c r="UV615" s="203" t="s">
        <v>79</v>
      </c>
      <c r="UW615" s="276" t="s">
        <v>528</v>
      </c>
      <c r="UY615" s="204"/>
      <c r="UZ615" s="204">
        <f>VLOOKUP(UW615,$A$681:$F$2483,6,FALSE)</f>
        <v>294</v>
      </c>
      <c r="VA615" s="203" t="s">
        <v>69</v>
      </c>
      <c r="VB615" s="10">
        <f>UZ615*1.1</f>
        <v>323.40000000000003</v>
      </c>
      <c r="VC615" s="10"/>
      <c r="VD615" s="273"/>
      <c r="VE615" s="203" t="s">
        <v>79</v>
      </c>
      <c r="VF615" s="276" t="s">
        <v>1262</v>
      </c>
      <c r="VH615" s="204"/>
      <c r="VI615" s="204">
        <f>VLOOKUP(VF615,$A$681:$F$2483,6,FALSE)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711</v>
      </c>
      <c r="VQ615" s="204"/>
      <c r="VR615" s="204">
        <f>VLOOKUP(VO615,$A$681:$F$2483,6,FALSE)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VLOOKUP(VX615,$A$681:$F$2483,6,FALSE)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1246</v>
      </c>
      <c r="WI615" s="204"/>
      <c r="WJ615" s="204">
        <f>VLOOKUP(WG615,$A$681:$F$2483,6,FALSE)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VLOOKUP(WP615,$A$681:$F$2483,6,FALSE)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VLOOKUP(WY615,$A$681:$F$2483,6,FALSE)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464</v>
      </c>
      <c r="XJ615" s="204"/>
      <c r="XK615" s="204">
        <f>VLOOKUP(XH615,$A$681:$F$2483,6,FALSE)</f>
        <v>792</v>
      </c>
      <c r="XL615" s="203" t="s">
        <v>69</v>
      </c>
      <c r="XM615" s="10">
        <f>XK615*1.1</f>
        <v>871.2</v>
      </c>
      <c r="XO615" s="273"/>
      <c r="XP615" s="203" t="s">
        <v>79</v>
      </c>
      <c r="XQ615" s="276" t="s">
        <v>528</v>
      </c>
      <c r="XS615" s="204"/>
      <c r="XT615" s="204">
        <f>VLOOKUP(XQ615,$A$681:$F$2483,6,FALSE)</f>
        <v>294</v>
      </c>
      <c r="XU615" s="203" t="s">
        <v>69</v>
      </c>
      <c r="XV615" s="10">
        <f>XT615*1.1</f>
        <v>323.40000000000003</v>
      </c>
      <c r="XW615" s="10"/>
      <c r="XX615" s="273"/>
      <c r="XY615" s="203" t="s">
        <v>79</v>
      </c>
      <c r="XZ615" s="276" t="s">
        <v>1246</v>
      </c>
      <c r="YB615" s="204"/>
      <c r="YC615" s="204">
        <f>VLOOKUP(XZ615,$A$681:$F$2483,6,FALSE)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VLOOKUP(YI615,$A$681:$F$2483,6,FALSE)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VLOOKUP(YR615,$A$681:$F$2483,6,FALSE)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995</v>
      </c>
      <c r="ZC615" s="204"/>
      <c r="ZD615" s="204">
        <f>VLOOKUP(ZA615,$A$681:$F$2483,6,FALSE)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420</v>
      </c>
      <c r="ZL615" s="204"/>
      <c r="ZM615" s="204">
        <f>VLOOKUP(ZJ615,$A$681:$F$2483,6,FALSE)</f>
        <v>412</v>
      </c>
      <c r="ZN615" s="203" t="s">
        <v>69</v>
      </c>
      <c r="ZO615" s="10">
        <f>ZM615*1.1</f>
        <v>453.20000000000005</v>
      </c>
      <c r="ZQ615" s="273"/>
      <c r="ZR615" s="203" t="s">
        <v>79</v>
      </c>
      <c r="ZS615" s="276" t="s">
        <v>558</v>
      </c>
      <c r="ZU615" s="204"/>
      <c r="ZV615" s="204">
        <f>VLOOKUP(ZS615,$A$681:$F$2483,6,FALSE)</f>
        <v>384</v>
      </c>
      <c r="ZW615" s="203" t="s">
        <v>69</v>
      </c>
      <c r="ZX615" s="10">
        <f>ZV615*1.1</f>
        <v>422.40000000000003</v>
      </c>
      <c r="ZY615" s="10"/>
      <c r="ZZ615" s="273"/>
      <c r="AAA615" s="203" t="s">
        <v>79</v>
      </c>
      <c r="AAB615" s="276" t="s">
        <v>464</v>
      </c>
      <c r="AAD615" s="204"/>
      <c r="AAE615" s="204">
        <f>VLOOKUP(AAB615,$A$681:$F$2483,6,FALSE)</f>
        <v>792</v>
      </c>
      <c r="AAF615" s="203" t="s">
        <v>69</v>
      </c>
      <c r="AAG615" s="10">
        <f>AAE615*1.1</f>
        <v>871.2</v>
      </c>
      <c r="AAH615" s="10"/>
      <c r="AAI615" s="273"/>
      <c r="AAJ615" s="203" t="s">
        <v>79</v>
      </c>
      <c r="AAK615" s="276" t="s">
        <v>2285</v>
      </c>
      <c r="AAM615" s="204"/>
      <c r="AAN615" s="204">
        <f>VLOOKUP(AAK615,$A$681:$F$2483,6,FALSE)</f>
        <v>588</v>
      </c>
      <c r="AAO615" s="203" t="s">
        <v>69</v>
      </c>
      <c r="AAP615" s="10">
        <f>AAN615*1.1</f>
        <v>646.80000000000007</v>
      </c>
      <c r="AAQ615" s="10"/>
      <c r="AAR615" s="273"/>
      <c r="AAS615" s="203" t="s">
        <v>79</v>
      </c>
      <c r="AAT615" s="276" t="s">
        <v>461</v>
      </c>
      <c r="AAV615" s="204"/>
      <c r="AAW615" s="204">
        <f>VLOOKUP(AAT615,$A$681:$F$2483,6,FALSE)</f>
        <v>534</v>
      </c>
      <c r="AAX615" s="203" t="s">
        <v>69</v>
      </c>
      <c r="AAY615" s="10">
        <f>AAW615*1.1</f>
        <v>587.40000000000009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VLOOKUP(ABC615,$A$681:$F$2483,6,FALSE)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580</v>
      </c>
      <c r="ABN615" s="204"/>
      <c r="ABO615" s="204">
        <f>VLOOKUP(ABL615,$A$681:$F$2483,6,FALSE)</f>
        <v>98</v>
      </c>
      <c r="ABP615" s="203" t="s">
        <v>69</v>
      </c>
      <c r="ABQ615" s="10">
        <f>ABO615*1.1</f>
        <v>107.80000000000001</v>
      </c>
      <c r="ABR615" s="10"/>
      <c r="ABS615" s="273"/>
      <c r="ABT615" s="203" t="s">
        <v>79</v>
      </c>
      <c r="ABU615" s="276" t="s">
        <v>454</v>
      </c>
      <c r="ABW615" s="204"/>
      <c r="ABX615" s="204">
        <f>VLOOKUP(ABU615,$A$681:$F$2483,6,FALSE)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VLOOKUP(ACD615,$A$681:$F$2483,6,FALSE)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VLOOKUP(ACM615,$A$681:$F$2483,6,FALSE)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VLOOKUP(ACV615,$A$681:$F$2483,6,FALSE)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VLOOKUP(ADE615,$A$681:$F$2483,6,FALSE)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VLOOKUP(ADN615,$A$681:$F$2483,6,FALSE)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VLOOKUP(ADW615,$A$681:$F$2483,6,FALSE)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VLOOKUP(AEF615,$A$681:$F$2483,6,FALSE)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VLOOKUP(AEO615,$A$681:$F$2483,6,FALSE)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VLOOKUP(AEX615,$A$681:$F$2483,6,FALSE)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VLOOKUP(AFG615,$A$681:$F$2483,6,FALSE)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VLOOKUP(AFP615,$A$681:$F$2483,6,FALSE)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VLOOKUP(AFY615,$A$681:$F$2483,6,FALSE)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VLOOKUP(AGH615,$A$681:$F$2483,6,FALSE)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VLOOKUP(AGQ615,$A$681:$F$2483,6,FALSE)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454</v>
      </c>
      <c r="AHB615" s="204"/>
      <c r="AHC615" s="204">
        <f>VLOOKUP(AGZ615,$A$681:$F$2483,6,FALSE)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506</v>
      </c>
      <c r="AHK615" s="204"/>
      <c r="AHL615" s="204">
        <f>VLOOKUP(AHI615,$A$681:$F$2483,6,FALSE)</f>
        <v>432</v>
      </c>
      <c r="AHM615" s="203" t="s">
        <v>69</v>
      </c>
      <c r="AHN615" s="10">
        <f>AHL615*1.1</f>
        <v>475.20000000000005</v>
      </c>
      <c r="AHO615" s="10"/>
      <c r="AHP615" s="273"/>
      <c r="AHQ615" s="203" t="s">
        <v>79</v>
      </c>
      <c r="AHR615" s="276" t="s">
        <v>517</v>
      </c>
      <c r="AHT615" s="204"/>
      <c r="AHU615" s="204">
        <f>VLOOKUP(AHR615,$A$681:$F$2483,6,FALSE)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580</v>
      </c>
      <c r="AIC615" s="204"/>
      <c r="AID615" s="204">
        <f>VLOOKUP(AIA615,$A$681:$F$2483,6,FALSE)</f>
        <v>98</v>
      </c>
      <c r="AIE615" s="203" t="s">
        <v>69</v>
      </c>
      <c r="AIF615" s="10">
        <f>AID615*1.1</f>
        <v>107.80000000000001</v>
      </c>
      <c r="AIG615" s="10"/>
      <c r="AIH615" s="273"/>
      <c r="AII615" s="203" t="s">
        <v>79</v>
      </c>
      <c r="AIJ615" s="276" t="s">
        <v>711</v>
      </c>
      <c r="AIL615" s="204"/>
      <c r="AIM615" s="204">
        <f>VLOOKUP(AIJ615,$A$681:$F$2483,6,FALSE)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1246</v>
      </c>
      <c r="AIU615" s="204"/>
      <c r="AIV615" s="204">
        <f>VLOOKUP(AIS615,$A$681:$F$2483,6,FALSE)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430</v>
      </c>
      <c r="AJD615" s="204"/>
      <c r="AJE615" s="204">
        <f>VLOOKUP(AJB615,$A$681:$F$2483,6,FALSE)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464</v>
      </c>
      <c r="AJM615" s="204"/>
      <c r="AJN615" s="204">
        <f>VLOOKUP(AJK615,$A$681:$F$2483,6,FALSE)</f>
        <v>792</v>
      </c>
      <c r="AJO615" s="203" t="s">
        <v>69</v>
      </c>
      <c r="AJP615" s="10">
        <f>AJN615*1.1</f>
        <v>871.2</v>
      </c>
      <c r="AJQ615" s="10"/>
      <c r="AJR615" s="273"/>
      <c r="AJS615" s="203" t="s">
        <v>79</v>
      </c>
      <c r="AJT615" s="424" t="s">
        <v>1246</v>
      </c>
      <c r="AJV615" s="204"/>
      <c r="AJW615" s="204">
        <f>VLOOKUP(AJT615,$A$681:$F$2483,6,FALSE)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461</v>
      </c>
      <c r="AKE615" s="204"/>
      <c r="AKF615" s="204">
        <f>VLOOKUP(AKC615,$A$681:$F$2483,6,FALSE)</f>
        <v>534</v>
      </c>
      <c r="AKG615" s="203" t="s">
        <v>69</v>
      </c>
      <c r="AKH615" s="10">
        <f>AKF615*1.1</f>
        <v>587.40000000000009</v>
      </c>
      <c r="AKI615" s="10"/>
      <c r="AKJ615" s="273"/>
      <c r="AKK615" s="203" t="s">
        <v>79</v>
      </c>
      <c r="AKL615" s="276" t="s">
        <v>1246</v>
      </c>
      <c r="AKN615" s="204"/>
      <c r="AKO615" s="204">
        <f>VLOOKUP(AKL615,$A$681:$F$2483,6,FALSE)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461</v>
      </c>
      <c r="AKW615" s="204"/>
      <c r="AKX615" s="204">
        <f>VLOOKUP(AKU615,$A$681:$F$2483,6,FALSE)</f>
        <v>534</v>
      </c>
      <c r="AKY615" s="203" t="s">
        <v>69</v>
      </c>
      <c r="AKZ615" s="10">
        <f>AKX615*1.1</f>
        <v>587.40000000000009</v>
      </c>
      <c r="ALA615" s="10"/>
      <c r="ALB615" s="273"/>
      <c r="ALC615" s="203" t="s">
        <v>79</v>
      </c>
      <c r="ALD615" s="276" t="s">
        <v>464</v>
      </c>
      <c r="ALF615" s="204"/>
      <c r="ALG615" s="204">
        <f>VLOOKUP(ALD615,$A$681:$F$2483,6,FALSE)</f>
        <v>792</v>
      </c>
      <c r="ALH615" s="203" t="s">
        <v>69</v>
      </c>
      <c r="ALI615" s="10">
        <f>ALG615*1.1</f>
        <v>871.2</v>
      </c>
      <c r="ALJ615" s="10"/>
      <c r="ALK615" s="273"/>
      <c r="ALL615" s="203" t="s">
        <v>79</v>
      </c>
      <c r="ALM615" s="276" t="s">
        <v>446</v>
      </c>
      <c r="ALO615" s="204"/>
      <c r="ALP615" s="204">
        <f>VLOOKUP(ALM615,$A$681:$F$2483,6,FALSE)</f>
        <v>82</v>
      </c>
      <c r="ALQ615" s="203" t="s">
        <v>69</v>
      </c>
      <c r="ALR615" s="10">
        <f>ALP615*1.1</f>
        <v>90.2</v>
      </c>
      <c r="ALS615" s="10"/>
      <c r="ALT615" s="273"/>
      <c r="ALU615" s="203" t="s">
        <v>79</v>
      </c>
      <c r="ALV615" s="276" t="s">
        <v>422</v>
      </c>
      <c r="ALX615" s="204"/>
      <c r="ALY615" s="204">
        <f>VLOOKUP(ALV615,$A$681:$F$2483,6,FALSE)</f>
        <v>274</v>
      </c>
      <c r="ALZ615" s="203" t="s">
        <v>69</v>
      </c>
      <c r="AMA615" s="10">
        <f>ALY615*1.1</f>
        <v>301.40000000000003</v>
      </c>
      <c r="AMB615" s="10"/>
      <c r="AMC615" s="273"/>
      <c r="AMD615" s="203" t="s">
        <v>79</v>
      </c>
      <c r="AME615" s="276" t="s">
        <v>1246</v>
      </c>
      <c r="AMG615" s="204"/>
      <c r="AMH615" s="204">
        <f>VLOOKUP(AME615,$A$681:$F$2483,6,FALSE)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639</v>
      </c>
      <c r="AMP615" s="204"/>
      <c r="AMQ615" s="204">
        <f>VLOOKUP(AMN615,$A$681:$F$2483,6,FALSE)</f>
        <v>274</v>
      </c>
      <c r="AMR615" s="203" t="s">
        <v>69</v>
      </c>
      <c r="AMS615" s="10">
        <f>AMQ615*1.1</f>
        <v>301.40000000000003</v>
      </c>
      <c r="AMT615" s="10"/>
      <c r="AMU615" s="273"/>
      <c r="AMV615" s="203" t="s">
        <v>79</v>
      </c>
      <c r="AMW615" s="276" t="s">
        <v>446</v>
      </c>
      <c r="AMY615" s="204"/>
      <c r="AMZ615" s="204">
        <f>VLOOKUP(AMW615,$A$681:$F$2483,6,FALSE)</f>
        <v>82</v>
      </c>
      <c r="ANA615" s="203" t="s">
        <v>69</v>
      </c>
      <c r="ANB615" s="10">
        <f>AMZ615*1.1</f>
        <v>90.2</v>
      </c>
      <c r="ANC615" s="10"/>
      <c r="AND615" s="273"/>
      <c r="ANE615" s="203" t="s">
        <v>79</v>
      </c>
      <c r="ANF615" s="276" t="s">
        <v>603</v>
      </c>
      <c r="ANH615" s="204"/>
      <c r="ANI615" s="204">
        <f>VLOOKUP(ANF615,$A$681:$F$2483,6,FALSE)</f>
        <v>573</v>
      </c>
      <c r="ANJ615" s="203" t="s">
        <v>69</v>
      </c>
      <c r="ANK615" s="10">
        <f>ANI615*1.1</f>
        <v>630.30000000000007</v>
      </c>
      <c r="ANL615" s="10"/>
      <c r="ANM615" s="273"/>
      <c r="ANN615" s="203" t="s">
        <v>79</v>
      </c>
      <c r="ANO615" s="276" t="s">
        <v>580</v>
      </c>
      <c r="ANQ615" s="204"/>
      <c r="ANR615" s="204">
        <f>VLOOKUP(ANO615,$A$681:$F$2483,6,FALSE)</f>
        <v>98</v>
      </c>
      <c r="ANS615" s="203" t="s">
        <v>69</v>
      </c>
      <c r="ANT615" s="10">
        <f>ANR615*1.1</f>
        <v>107.80000000000001</v>
      </c>
      <c r="ANU615" s="10"/>
      <c r="ANV615" s="273"/>
      <c r="ANW615" s="203" t="s">
        <v>79</v>
      </c>
      <c r="ANX615" s="276" t="s">
        <v>461</v>
      </c>
      <c r="ANZ615" s="204"/>
      <c r="AOA615" s="204">
        <f>VLOOKUP(ANX615,$A$681:$F$2483,6,FALSE)</f>
        <v>534</v>
      </c>
      <c r="AOB615" s="203" t="s">
        <v>69</v>
      </c>
      <c r="AOC615" s="10">
        <f>AOA615*1.1</f>
        <v>587.40000000000009</v>
      </c>
      <c r="AOD615" s="10"/>
      <c r="AOE615" s="273"/>
      <c r="AOF615" s="203" t="s">
        <v>79</v>
      </c>
      <c r="AOG615" s="276" t="s">
        <v>461</v>
      </c>
      <c r="AOI615" s="204"/>
      <c r="AOJ615" s="204">
        <f>VLOOKUP(AOG615,$A$681:$F$2483,6,FALSE)</f>
        <v>534</v>
      </c>
      <c r="AOK615" s="203" t="s">
        <v>69</v>
      </c>
      <c r="AOL615" s="10">
        <f>AOJ615*1.1</f>
        <v>587.40000000000009</v>
      </c>
      <c r="AOM615" s="10"/>
      <c r="AON615" s="273"/>
      <c r="AOO615" s="203" t="s">
        <v>79</v>
      </c>
      <c r="AOP615" s="276" t="s">
        <v>461</v>
      </c>
      <c r="AOR615" s="204"/>
      <c r="AOS615" s="204">
        <f>VLOOKUP(AOP615,$A$681:$F$2483,6,FALSE)</f>
        <v>534</v>
      </c>
      <c r="AOT615" s="203" t="s">
        <v>69</v>
      </c>
      <c r="AOU615" s="10">
        <f>AOS615*1.1</f>
        <v>587.40000000000009</v>
      </c>
      <c r="AOV615" s="10"/>
      <c r="AOW615" s="273"/>
      <c r="AOX615" s="203" t="s">
        <v>79</v>
      </c>
      <c r="AOY615" s="276" t="s">
        <v>464</v>
      </c>
      <c r="APA615" s="204"/>
      <c r="APB615" s="204">
        <f>VLOOKUP(AOY615,$A$681:$F$2483,6,FALSE)</f>
        <v>792</v>
      </c>
      <c r="APC615" s="203" t="s">
        <v>69</v>
      </c>
      <c r="APD615" s="10">
        <f>APB615*1.1</f>
        <v>871.2</v>
      </c>
      <c r="APE615" s="10"/>
      <c r="APF615" s="273"/>
      <c r="APG615" s="203" t="s">
        <v>79</v>
      </c>
      <c r="APH615" s="276" t="s">
        <v>2285</v>
      </c>
      <c r="APJ615" s="204"/>
      <c r="APK615" s="204">
        <f>VLOOKUP(APH615,$A$681:$F$2483,6,FALSE)</f>
        <v>588</v>
      </c>
      <c r="APL615" s="203" t="s">
        <v>69</v>
      </c>
      <c r="APM615" s="10">
        <f>APK615*1.1</f>
        <v>646.80000000000007</v>
      </c>
      <c r="APN615" s="10"/>
      <c r="APO615" s="273"/>
      <c r="APP615" s="203" t="s">
        <v>79</v>
      </c>
      <c r="APQ615" s="276" t="s">
        <v>464</v>
      </c>
      <c r="APS615" s="204"/>
      <c r="APT615" s="204">
        <f>VLOOKUP(APQ615,$A$681:$F$2483,6,FALSE)</f>
        <v>792</v>
      </c>
      <c r="APU615" s="203" t="s">
        <v>69</v>
      </c>
      <c r="APV615" s="10">
        <f>APT615*1.1</f>
        <v>871.2</v>
      </c>
      <c r="APW615" s="10"/>
      <c r="APX615" s="273"/>
      <c r="APY615" s="203" t="s">
        <v>79</v>
      </c>
      <c r="APZ615" s="276" t="s">
        <v>517</v>
      </c>
      <c r="AQB615" s="204"/>
      <c r="AQC615" s="204">
        <f>VLOOKUP(APZ615,$A$681:$F$2483,6,FALSE)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3516</v>
      </c>
      <c r="I616" s="267"/>
      <c r="J616" s="203"/>
      <c r="K616" s="407"/>
      <c r="M616" s="203"/>
      <c r="N616" s="203"/>
      <c r="O616" s="203"/>
      <c r="P616" s="10"/>
      <c r="Q616" s="10">
        <f>SUM(P611:P615)</f>
        <v>2778.4</v>
      </c>
      <c r="R616" s="267"/>
      <c r="S616" s="203"/>
      <c r="T616" s="264"/>
      <c r="V616" s="203"/>
      <c r="W616" s="203"/>
      <c r="X616" s="203"/>
      <c r="Y616" s="10"/>
      <c r="Z616" s="10">
        <f>SUM(Y611:Y615)</f>
        <v>3269.8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2535.9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2606.9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3028.4000000000005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2297.4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2755.5000000000005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3188.1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2857.3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2123.4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3078.5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2555.2999999999997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2609.8000000000002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3370.6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2296.6499999999996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2917.2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2725.8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3345.4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2867.3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2361.5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2374.7999999999997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2760.6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2487.7000000000003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3360.6000000000004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3201.1000000000004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2609.8999999999996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3198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2123.8000000000002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2430.2000000000003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3313.6000000000004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2802.8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2800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2539.9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2982.9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3051.8999999999996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2690.5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3170.1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2628.3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2313.2999999999997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1737.1000000000001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1956.4999999999998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2407.8000000000002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1943.9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2382.8999999999996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2707.7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2413.8000000000002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2477.15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2800.3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3022.4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2038.7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1948.7000000000003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2897.4000000000005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1941.1000000000001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2874.6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2688.5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2271.0999999999995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2308.1000000000004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3008.4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3130.6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2161.3000000000002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2142.2999999999997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2890.3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2417.5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2670.1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2306.1999999999998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3075.2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3361.8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2875.5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3396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2977.2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2513.2000000000003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2703.2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2388.6999999999998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2404.6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2410.8000000000002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1876.6999999999998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2648.5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2264.3000000000002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2476.6999999999998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3030.6000000000004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2907.5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3210.4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2617.6999999999998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2188.6000000000004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2306.5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2020.9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3236.4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1598.9999999999998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3165.8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2313.3999999999996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2538.5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2836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3306.6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3042.7000000000003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3887.4000000000005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2964.6000000000004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3163.2000000000003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3113.6000000000004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1914.1</v>
      </c>
      <c r="AQG616" s="273"/>
    </row>
    <row r="617" spans="1:1125" s="14" customFormat="1" ht="15">
      <c r="A617" s="203" t="s">
        <v>80</v>
      </c>
      <c r="B617" s="276" t="s">
        <v>1731</v>
      </c>
      <c r="D617" s="283">
        <f>IF(C617="Kopman",1.4,1)</f>
        <v>1</v>
      </c>
      <c r="E617" s="204">
        <f>VLOOKUP(B617,$A$681:$F$2483,6,FALSE)</f>
        <v>502</v>
      </c>
      <c r="F617" s="203" t="s">
        <v>61</v>
      </c>
      <c r="G617" s="10">
        <f>E617*1.5</f>
        <v>753</v>
      </c>
      <c r="H617" s="10"/>
      <c r="I617" s="267"/>
      <c r="J617" s="203" t="s">
        <v>80</v>
      </c>
      <c r="K617" s="276" t="s">
        <v>601</v>
      </c>
      <c r="L617" s="285"/>
      <c r="M617" s="283">
        <f>IF(L617="Kopman",1.4,1)</f>
        <v>1</v>
      </c>
      <c r="N617" s="204">
        <f>VLOOKUP(K617,$A$681:$F$2483,6,FALSE)</f>
        <v>392</v>
      </c>
      <c r="O617" s="203" t="s">
        <v>61</v>
      </c>
      <c r="P617" s="10">
        <f>N617*1.5*M617</f>
        <v>588</v>
      </c>
      <c r="Q617" s="10"/>
      <c r="R617" s="267"/>
      <c r="S617" s="203" t="s">
        <v>80</v>
      </c>
      <c r="T617" s="276" t="s">
        <v>483</v>
      </c>
      <c r="V617" s="283">
        <f>IF(U617="Kopman",1.4,1)</f>
        <v>1</v>
      </c>
      <c r="W617" s="204">
        <f>VLOOKUP(T617,$A$681:$F$2483,6,FALSE)</f>
        <v>192</v>
      </c>
      <c r="X617" s="203" t="s">
        <v>61</v>
      </c>
      <c r="Y617" s="10">
        <f>W617*1.5*V617</f>
        <v>288</v>
      </c>
      <c r="Z617" s="10"/>
      <c r="AA617" s="267"/>
      <c r="AB617" s="203" t="s">
        <v>80</v>
      </c>
      <c r="AC617" s="276" t="s">
        <v>2050</v>
      </c>
      <c r="AE617" s="283">
        <f>IF(AD617="Kopman",1.4,1)</f>
        <v>1</v>
      </c>
      <c r="AF617" s="204">
        <f>VLOOKUP(AC617,$A$681:$F$2483,6,FALSE)</f>
        <v>880</v>
      </c>
      <c r="AG617" s="203" t="s">
        <v>61</v>
      </c>
      <c r="AH617" s="10">
        <f>AF617*1.5*AE617</f>
        <v>1320</v>
      </c>
      <c r="AI617" s="10"/>
      <c r="AJ617" s="267"/>
      <c r="AK617" s="203" t="s">
        <v>80</v>
      </c>
      <c r="AL617" s="276" t="s">
        <v>413</v>
      </c>
      <c r="AN617" s="283">
        <f>IF(AM617="Kopman",1.4,1)</f>
        <v>1</v>
      </c>
      <c r="AO617" s="204">
        <f>VLOOKUP(AL617,$A$681:$F$2483,6,FALSE)</f>
        <v>610</v>
      </c>
      <c r="AP617" s="203" t="s">
        <v>61</v>
      </c>
      <c r="AQ617" s="10">
        <f>AO617*1.5*AN617</f>
        <v>915</v>
      </c>
      <c r="AR617" s="10"/>
      <c r="AS617" s="267"/>
      <c r="AT617" s="203" t="s">
        <v>80</v>
      </c>
      <c r="AU617" s="276" t="s">
        <v>483</v>
      </c>
      <c r="AW617" s="283">
        <f>IF(AV617="Kopman",1.4,1)</f>
        <v>1</v>
      </c>
      <c r="AX617" s="204">
        <f>VLOOKUP(AU617,$A$681:$F$2483,6,FALSE)</f>
        <v>192</v>
      </c>
      <c r="AY617" s="203" t="s">
        <v>61</v>
      </c>
      <c r="AZ617" s="10">
        <f>AX617*1.5*AW617</f>
        <v>288</v>
      </c>
      <c r="BA617" s="10"/>
      <c r="BB617" s="267"/>
      <c r="BC617" s="203" t="s">
        <v>80</v>
      </c>
      <c r="BD617" s="276" t="s">
        <v>483</v>
      </c>
      <c r="BF617" s="283">
        <f>IF(BE617="Kopman",1.4,1)</f>
        <v>1</v>
      </c>
      <c r="BG617" s="204">
        <f>VLOOKUP(BD617,$A$681:$F$2483,6,FALSE)</f>
        <v>192</v>
      </c>
      <c r="BH617" s="203" t="s">
        <v>61</v>
      </c>
      <c r="BI617" s="10">
        <f>BG617*1.5*BF617</f>
        <v>288</v>
      </c>
      <c r="BJ617" s="10"/>
      <c r="BK617" s="267"/>
      <c r="BL617" s="203" t="s">
        <v>80</v>
      </c>
      <c r="BM617" s="276" t="s">
        <v>483</v>
      </c>
      <c r="BO617" s="283">
        <f>IF(BN617="Kopman",1.4,1)</f>
        <v>1</v>
      </c>
      <c r="BP617" s="204">
        <f>VLOOKUP(BM617,$A$681:$F$2483,6,FALSE)</f>
        <v>192</v>
      </c>
      <c r="BQ617" s="203" t="s">
        <v>61</v>
      </c>
      <c r="BR617" s="10">
        <f>BP617*1.5*BO617</f>
        <v>288</v>
      </c>
      <c r="BS617" s="10"/>
      <c r="BT617" s="267"/>
      <c r="BU617" s="203" t="s">
        <v>80</v>
      </c>
      <c r="BV617" s="276" t="s">
        <v>1219</v>
      </c>
      <c r="BX617" s="283">
        <f>IF(BW617="Kopman",1.4,1)</f>
        <v>1</v>
      </c>
      <c r="BY617" s="204">
        <f>VLOOKUP(BV617,$A$681:$F$2483,6,FALSE)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413</v>
      </c>
      <c r="CG617" s="283">
        <f>IF(CF617="Kopman",1.4,1)</f>
        <v>1</v>
      </c>
      <c r="CH617" s="204">
        <f>VLOOKUP(CE617,$A$681:$F$2483,6,FALSE)</f>
        <v>610</v>
      </c>
      <c r="CI617" s="203" t="s">
        <v>61</v>
      </c>
      <c r="CJ617" s="10">
        <f>CH617*1.5*CG617</f>
        <v>915</v>
      </c>
      <c r="CK617" s="10"/>
      <c r="CL617" s="267"/>
      <c r="CM617" s="203" t="s">
        <v>80</v>
      </c>
      <c r="CN617" s="276" t="s">
        <v>1731</v>
      </c>
      <c r="CP617" s="283">
        <f>IF(CO617="Kopman",1.4,1)</f>
        <v>1</v>
      </c>
      <c r="CQ617" s="204">
        <f>VLOOKUP(CN617,$A$681:$F$2483,6,FALSE)</f>
        <v>502</v>
      </c>
      <c r="CR617" s="203" t="s">
        <v>61</v>
      </c>
      <c r="CS617" s="10">
        <f>CQ617*1.5*CP617</f>
        <v>753</v>
      </c>
      <c r="CT617" s="10"/>
      <c r="CU617" s="267"/>
      <c r="CV617" s="203" t="s">
        <v>80</v>
      </c>
      <c r="CW617" s="276" t="s">
        <v>413</v>
      </c>
      <c r="CY617" s="283">
        <f>IF(CX617="Kopman",1.4,1)</f>
        <v>1</v>
      </c>
      <c r="CZ617" s="204">
        <f>VLOOKUP(CW617,$A$681:$F$2483,6,FALSE)</f>
        <v>610</v>
      </c>
      <c r="DA617" s="203" t="s">
        <v>61</v>
      </c>
      <c r="DB617" s="10">
        <f>CZ617*1.5*CY617</f>
        <v>915</v>
      </c>
      <c r="DC617" s="10"/>
      <c r="DD617" s="267"/>
      <c r="DE617" s="203" t="s">
        <v>80</v>
      </c>
      <c r="DF617" s="276" t="s">
        <v>483</v>
      </c>
      <c r="DH617" s="283">
        <f>IF(DG617="Kopman",1.4,1)</f>
        <v>1</v>
      </c>
      <c r="DI617" s="204">
        <f>VLOOKUP(DF617,$A$681:$F$2483,6,FALSE)</f>
        <v>192</v>
      </c>
      <c r="DJ617" s="203" t="s">
        <v>61</v>
      </c>
      <c r="DK617" s="10">
        <f>DI617*1.5*DH617</f>
        <v>288</v>
      </c>
      <c r="DL617" s="10"/>
      <c r="DM617" s="267"/>
      <c r="DN617" s="203" t="s">
        <v>80</v>
      </c>
      <c r="DO617" s="276" t="s">
        <v>2050</v>
      </c>
      <c r="DQ617" s="283">
        <f>IF(DP617="Kopman",1.4,1)</f>
        <v>1</v>
      </c>
      <c r="DR617" s="204">
        <f>VLOOKUP(DO617,$A$681:$F$2483,6,FALSE)</f>
        <v>880</v>
      </c>
      <c r="DS617" s="203" t="s">
        <v>61</v>
      </c>
      <c r="DT617" s="10">
        <f>DR617*1.5*DQ617</f>
        <v>1320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VLOOKUP(DX617,$A$681:$F$2483,6,FALSE)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413</v>
      </c>
      <c r="EI617" s="283">
        <f>IF(EH617="Kopman",1.4,1)</f>
        <v>1</v>
      </c>
      <c r="EJ617" s="204">
        <f>VLOOKUP(EG617,$A$681:$F$2483,6,FALSE)</f>
        <v>610</v>
      </c>
      <c r="EK617" s="203" t="s">
        <v>61</v>
      </c>
      <c r="EL617" s="10">
        <f>EJ617*1.5*EI617</f>
        <v>915</v>
      </c>
      <c r="EM617" s="10"/>
      <c r="EN617" s="267"/>
      <c r="EO617" s="203" t="s">
        <v>80</v>
      </c>
      <c r="EP617" s="276" t="s">
        <v>483</v>
      </c>
      <c r="ER617" s="283">
        <f>IF(EQ617="Kopman",1.4,1)</f>
        <v>1</v>
      </c>
      <c r="ES617" s="204">
        <f>VLOOKUP(EP617,$A$681:$F$2483,6,FALSE)</f>
        <v>192</v>
      </c>
      <c r="ET617" s="203" t="s">
        <v>61</v>
      </c>
      <c r="EU617" s="10">
        <f>ES617*1.5*ER617</f>
        <v>288</v>
      </c>
      <c r="EV617" s="10"/>
      <c r="EW617" s="267"/>
      <c r="EX617" s="203" t="s">
        <v>80</v>
      </c>
      <c r="EY617" s="276" t="s">
        <v>483</v>
      </c>
      <c r="FA617" s="283">
        <f>IF(EZ617="Kopman",1.4,1)</f>
        <v>1</v>
      </c>
      <c r="FB617" s="204">
        <f>VLOOKUP(EY617,$A$681:$F$2483,6,FALSE)</f>
        <v>192</v>
      </c>
      <c r="FC617" s="203" t="s">
        <v>61</v>
      </c>
      <c r="FD617" s="10">
        <f>FB617*1.5*FA617</f>
        <v>288</v>
      </c>
      <c r="FE617" s="10"/>
      <c r="FF617" s="267"/>
      <c r="FG617" s="203" t="s">
        <v>80</v>
      </c>
      <c r="FH617" s="414" t="s">
        <v>497</v>
      </c>
      <c r="FJ617" s="283">
        <f>IF(FI617="Kopman",1.4,1)</f>
        <v>1</v>
      </c>
      <c r="FK617" s="204">
        <f>VLOOKUP(FH617,$A$681:$F$2483,6,FALSE)</f>
        <v>314</v>
      </c>
      <c r="FL617" s="203" t="s">
        <v>61</v>
      </c>
      <c r="FM617" s="10">
        <f>FK617*1.5*FJ617</f>
        <v>471</v>
      </c>
      <c r="FN617" s="10"/>
      <c r="FO617" s="267"/>
      <c r="FP617" s="203" t="s">
        <v>80</v>
      </c>
      <c r="FQ617" s="276" t="s">
        <v>597</v>
      </c>
      <c r="FS617" s="283">
        <f>IF(FR617="Kopman",1.4,1)</f>
        <v>1</v>
      </c>
      <c r="FT617" s="204">
        <f>VLOOKUP(FQ617,$A$681:$F$2483,6,FALSE)</f>
        <v>149</v>
      </c>
      <c r="FU617" s="203" t="s">
        <v>61</v>
      </c>
      <c r="FV617" s="10">
        <f>FT617*1.5*FS617</f>
        <v>223.5</v>
      </c>
      <c r="FW617" s="10"/>
      <c r="FX617" s="267"/>
      <c r="FY617" s="203" t="s">
        <v>80</v>
      </c>
      <c r="FZ617" s="276" t="s">
        <v>483</v>
      </c>
      <c r="GB617" s="283">
        <f>IF(GA617="Kopman",1.4,1)</f>
        <v>1</v>
      </c>
      <c r="GC617" s="204">
        <f>VLOOKUP(FZ617,$A$681:$F$2483,6,FALSE)</f>
        <v>192</v>
      </c>
      <c r="GD617" s="203" t="s">
        <v>61</v>
      </c>
      <c r="GE617" s="10">
        <f>GC617*1.5*GB617</f>
        <v>288</v>
      </c>
      <c r="GF617" s="10"/>
      <c r="GG617" s="267"/>
      <c r="GH617" s="203" t="s">
        <v>80</v>
      </c>
      <c r="GI617" s="276" t="s">
        <v>601</v>
      </c>
      <c r="GK617" s="283">
        <f>IF(GJ617="Kopman",1.4,1)</f>
        <v>1</v>
      </c>
      <c r="GL617" s="204">
        <f>VLOOKUP(GI617,$A$681:$F$2483,6,FALSE)</f>
        <v>392</v>
      </c>
      <c r="GM617" s="203" t="s">
        <v>61</v>
      </c>
      <c r="GN617" s="10">
        <f>GL617*1.5*GK617</f>
        <v>588</v>
      </c>
      <c r="GO617" s="10"/>
      <c r="GP617" s="267"/>
      <c r="GQ617" s="203" t="s">
        <v>80</v>
      </c>
      <c r="GR617" s="276" t="s">
        <v>2050</v>
      </c>
      <c r="GT617" s="283">
        <f>IF(GS617="Kopman",1.4,1)</f>
        <v>1</v>
      </c>
      <c r="GU617" s="204">
        <f>VLOOKUP(GR617,$A$681:$F$2483,6,FALSE)</f>
        <v>880</v>
      </c>
      <c r="GV617" s="203" t="s">
        <v>61</v>
      </c>
      <c r="GW617" s="10">
        <f>GU617*1.5</f>
        <v>1320</v>
      </c>
      <c r="GX617" s="10"/>
      <c r="GY617" s="267"/>
      <c r="GZ617" s="203" t="s">
        <v>80</v>
      </c>
      <c r="HA617" s="276" t="s">
        <v>1731</v>
      </c>
      <c r="HC617" s="283">
        <f>IF(HB617="Kopman",1.4,1)</f>
        <v>1</v>
      </c>
      <c r="HD617" s="204">
        <f>VLOOKUP(HA617,$A$681:$F$2483,6,FALSE)</f>
        <v>502</v>
      </c>
      <c r="HE617" s="203" t="s">
        <v>61</v>
      </c>
      <c r="HF617" s="10">
        <f>HD617*1.5*HC617</f>
        <v>753</v>
      </c>
      <c r="HG617" s="10"/>
      <c r="HH617" s="267"/>
      <c r="HI617" s="203" t="s">
        <v>80</v>
      </c>
      <c r="HJ617" s="276" t="s">
        <v>483</v>
      </c>
      <c r="HL617" s="283">
        <f>IF(HK617="Kopman",1.4,1)</f>
        <v>1</v>
      </c>
      <c r="HM617" s="204">
        <f>VLOOKUP(HJ617,$A$681:$F$2483,6,FALSE)</f>
        <v>192</v>
      </c>
      <c r="HN617" s="203" t="s">
        <v>61</v>
      </c>
      <c r="HO617" s="10">
        <f>HM617*1.5</f>
        <v>288</v>
      </c>
      <c r="HP617" s="10"/>
      <c r="HQ617" s="267"/>
      <c r="HR617" s="203" t="s">
        <v>80</v>
      </c>
      <c r="HS617" s="276" t="s">
        <v>483</v>
      </c>
      <c r="HU617" s="283">
        <f>IF(HT617="Kopman",1.4,1)</f>
        <v>1</v>
      </c>
      <c r="HV617" s="204">
        <f>VLOOKUP(HS617,$A$681:$F$2483,6,FALSE)</f>
        <v>192</v>
      </c>
      <c r="HW617" s="203" t="s">
        <v>61</v>
      </c>
      <c r="HX617" s="10">
        <f>HV617*1.5*HU617</f>
        <v>288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VLOOKUP(IB617,$A$681:$F$2483,6,FALSE)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483</v>
      </c>
      <c r="IM617" s="283">
        <f>IF(IL617="Kopman",1.4,1)</f>
        <v>1</v>
      </c>
      <c r="IN617" s="204">
        <f>VLOOKUP(IK617,$A$681:$F$2483,6,FALSE)</f>
        <v>192</v>
      </c>
      <c r="IO617" s="203" t="s">
        <v>61</v>
      </c>
      <c r="IP617" s="10">
        <f>IN617*1.5*IM617</f>
        <v>288</v>
      </c>
      <c r="IQ617" s="10"/>
      <c r="IR617" s="267"/>
      <c r="IS617" s="203" t="s">
        <v>80</v>
      </c>
      <c r="IT617" s="276" t="s">
        <v>483</v>
      </c>
      <c r="IV617" s="283">
        <f>IF(IU617="Kopman",1.4,1)</f>
        <v>1</v>
      </c>
      <c r="IW617" s="204">
        <f>VLOOKUP(IT617,$A$681:$F$2483,6,FALSE)</f>
        <v>192</v>
      </c>
      <c r="IX617" s="203" t="s">
        <v>61</v>
      </c>
      <c r="IY617" s="10">
        <f>IW617*1.5*IV617</f>
        <v>288</v>
      </c>
      <c r="IZ617" s="10"/>
      <c r="JA617" s="267"/>
      <c r="JB617" s="203" t="s">
        <v>80</v>
      </c>
      <c r="JC617" s="276" t="s">
        <v>469</v>
      </c>
      <c r="JE617" s="283">
        <f>IF(JD617="Kopman",1.4,1)</f>
        <v>1</v>
      </c>
      <c r="JF617" s="204">
        <f>VLOOKUP(JC617,$A$681:$F$2483,6,FALSE)</f>
        <v>279</v>
      </c>
      <c r="JG617" s="203" t="s">
        <v>61</v>
      </c>
      <c r="JH617" s="10">
        <f>JF617*1.5*JE617</f>
        <v>418.5</v>
      </c>
      <c r="JI617" s="10"/>
      <c r="JJ617" s="267"/>
      <c r="JK617" s="203" t="s">
        <v>80</v>
      </c>
      <c r="JL617" s="276" t="s">
        <v>503</v>
      </c>
      <c r="JN617" s="283">
        <f>IF(JM617="Kopman",1.4,1)</f>
        <v>1</v>
      </c>
      <c r="JO617" s="204">
        <f>VLOOKUP(JL617,$A$681:$F$2483,6,FALSE)</f>
        <v>189</v>
      </c>
      <c r="JP617" s="203" t="s">
        <v>61</v>
      </c>
      <c r="JQ617" s="10">
        <f>JO617*1.5*JN617</f>
        <v>283.5</v>
      </c>
      <c r="JR617" s="10"/>
      <c r="JS617" s="267"/>
      <c r="JT617" s="203" t="s">
        <v>80</v>
      </c>
      <c r="JU617" s="276" t="s">
        <v>438</v>
      </c>
      <c r="JW617" s="283">
        <f>IF(JV617="Kopman",1.4,1)</f>
        <v>1</v>
      </c>
      <c r="JX617" s="204">
        <f>VLOOKUP(JU617,$A$681:$F$2483,6,FALSE)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518</v>
      </c>
      <c r="KF617" s="283">
        <f>IF(KE617="Kopman",1.4,1)</f>
        <v>1</v>
      </c>
      <c r="KG617" s="204">
        <f>VLOOKUP(KD617,$A$681:$F$2483,6,FALSE)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417</v>
      </c>
      <c r="KO617" s="283">
        <f>IF(KN617="Kopman",1.4,1)</f>
        <v>1</v>
      </c>
      <c r="KP617" s="204">
        <f>VLOOKUP(KM617,$A$681:$F$2483,6,FALSE)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483</v>
      </c>
      <c r="KX617" s="283">
        <f>IF(KW617="Kopman",1.4,1)</f>
        <v>1</v>
      </c>
      <c r="KY617" s="204">
        <f>VLOOKUP(KV617,$A$681:$F$2483,6,FALSE)</f>
        <v>192</v>
      </c>
      <c r="KZ617" s="203" t="s">
        <v>61</v>
      </c>
      <c r="LA617" s="10">
        <f>KY617*1.5*KX617</f>
        <v>288</v>
      </c>
      <c r="LB617" s="10"/>
      <c r="LC617" s="267"/>
      <c r="LD617" s="203" t="s">
        <v>80</v>
      </c>
      <c r="LE617" s="276" t="s">
        <v>1680</v>
      </c>
      <c r="LG617" s="283">
        <f>IF(LF617="Kopman",1.4,1)</f>
        <v>1</v>
      </c>
      <c r="LH617" s="204">
        <f>VLOOKUP(LE617,$A$681:$F$2483,6,FALSE)</f>
        <v>350</v>
      </c>
      <c r="LI617" s="203" t="s">
        <v>61</v>
      </c>
      <c r="LJ617" s="10">
        <f>LH617*1.5*LG617</f>
        <v>525</v>
      </c>
      <c r="LK617" s="10"/>
      <c r="LL617" s="267"/>
      <c r="LM617" s="203" t="s">
        <v>80</v>
      </c>
      <c r="LN617" s="276" t="s">
        <v>413</v>
      </c>
      <c r="LP617" s="283">
        <f>IF(LO617="Kopman",1.4,1)</f>
        <v>1</v>
      </c>
      <c r="LQ617" s="204">
        <f>VLOOKUP(LN617,$A$681:$F$2483,6,FALSE)</f>
        <v>610</v>
      </c>
      <c r="LR617" s="203" t="s">
        <v>61</v>
      </c>
      <c r="LS617" s="10">
        <f>LQ617*1.5*LP617</f>
        <v>915</v>
      </c>
      <c r="LT617" s="10"/>
      <c r="LU617" s="267"/>
      <c r="LV617" s="203" t="s">
        <v>80</v>
      </c>
      <c r="LW617" s="276" t="s">
        <v>1731</v>
      </c>
      <c r="LY617" s="283">
        <f>IF(LX617="Kopman",1.4,1)</f>
        <v>1</v>
      </c>
      <c r="LZ617" s="204">
        <f>VLOOKUP(LW617,$A$681:$F$2483,6,FALSE)</f>
        <v>502</v>
      </c>
      <c r="MA617" s="203" t="s">
        <v>61</v>
      </c>
      <c r="MB617" s="10">
        <f>LZ617*1.5*LY617</f>
        <v>753</v>
      </c>
      <c r="MC617" s="10"/>
      <c r="MD617" s="267"/>
      <c r="ME617" s="203" t="s">
        <v>80</v>
      </c>
      <c r="MF617" s="276" t="s">
        <v>483</v>
      </c>
      <c r="MH617" s="283">
        <f>IF(MG617="Kopman",1.4,1)</f>
        <v>1</v>
      </c>
      <c r="MI617" s="204">
        <f>VLOOKUP(MF617,$A$681:$F$2483,6,FALSE)</f>
        <v>192</v>
      </c>
      <c r="MJ617" s="203" t="s">
        <v>61</v>
      </c>
      <c r="MK617" s="10">
        <f>MI617*1.5*MH617</f>
        <v>288</v>
      </c>
      <c r="ML617" s="10"/>
      <c r="MM617" s="267"/>
      <c r="MN617" s="203" t="s">
        <v>80</v>
      </c>
      <c r="MO617" s="409" t="s">
        <v>451</v>
      </c>
      <c r="MP617" s="408" t="s">
        <v>2015</v>
      </c>
      <c r="MQ617" s="283">
        <f>IF(MP617="Kopman",1.4,1)</f>
        <v>1.4</v>
      </c>
      <c r="MR617" s="204">
        <f>VLOOKUP(MO617,$A$681:$F$2483,6,FALSE)</f>
        <v>97</v>
      </c>
      <c r="MS617" s="203" t="s">
        <v>61</v>
      </c>
      <c r="MT617" s="10">
        <f>MR617*1.5*MQ617</f>
        <v>203.7</v>
      </c>
      <c r="MU617" s="10"/>
      <c r="MV617" s="267"/>
      <c r="MW617" s="203" t="s">
        <v>80</v>
      </c>
      <c r="MX617" s="276" t="s">
        <v>497</v>
      </c>
      <c r="MZ617" s="283">
        <f>IF(MY617="Kopman",1.4,1)</f>
        <v>1</v>
      </c>
      <c r="NA617" s="204">
        <f>VLOOKUP(MX617,$A$681:$F$2483,6,FALSE)</f>
        <v>314</v>
      </c>
      <c r="NB617" s="203" t="s">
        <v>61</v>
      </c>
      <c r="NC617" s="10">
        <f>NA617*1.5*MZ617</f>
        <v>471</v>
      </c>
      <c r="ND617" s="10"/>
      <c r="NE617" s="267"/>
      <c r="NF617" s="203" t="s">
        <v>80</v>
      </c>
      <c r="NG617" s="276" t="s">
        <v>469</v>
      </c>
      <c r="NI617" s="283">
        <f>IF(NH617="Kopman",1.4,1)</f>
        <v>1</v>
      </c>
      <c r="NJ617" s="204">
        <f>VLOOKUP(NG617,$A$681:$F$2483,6,FALSE)</f>
        <v>279</v>
      </c>
      <c r="NK617" s="203" t="s">
        <v>61</v>
      </c>
      <c r="NL617" s="10">
        <f>NJ617*1.5*NI617</f>
        <v>418.5</v>
      </c>
      <c r="NM617" s="10"/>
      <c r="NN617" s="267"/>
      <c r="NO617" s="203" t="s">
        <v>80</v>
      </c>
      <c r="NP617" s="417" t="s">
        <v>441</v>
      </c>
      <c r="NR617" s="283">
        <f>IF(NQ617="Kopman",1.4,1)</f>
        <v>1</v>
      </c>
      <c r="NS617" s="204">
        <f>VLOOKUP(NP617,$A$681:$F$2483,6,FALSE)</f>
        <v>425</v>
      </c>
      <c r="NT617" s="203" t="s">
        <v>61</v>
      </c>
      <c r="NU617" s="10">
        <f>NS617*1.5*NR617</f>
        <v>637.5</v>
      </c>
      <c r="NV617" s="10"/>
      <c r="NW617" s="267"/>
      <c r="NX617" s="203" t="s">
        <v>80</v>
      </c>
      <c r="NY617" s="276" t="s">
        <v>503</v>
      </c>
      <c r="OA617" s="283">
        <f>IF(NZ617="Kopman",1.4,1)</f>
        <v>1</v>
      </c>
      <c r="OB617" s="204">
        <f>VLOOKUP(NY617,$A$681:$F$2483,6,FALSE)</f>
        <v>189</v>
      </c>
      <c r="OC617" s="203" t="s">
        <v>61</v>
      </c>
      <c r="OD617" s="10">
        <f>OB617*1.5</f>
        <v>283.5</v>
      </c>
      <c r="OE617" s="10"/>
      <c r="OF617" s="267"/>
      <c r="OG617" s="203" t="s">
        <v>80</v>
      </c>
      <c r="OH617" s="276" t="s">
        <v>469</v>
      </c>
      <c r="OJ617" s="283">
        <f>IF(OI617="Kopman",1.4,1)</f>
        <v>1</v>
      </c>
      <c r="OK617" s="204">
        <f>VLOOKUP(OH617,$A$681:$F$2483,6,FALSE)</f>
        <v>279</v>
      </c>
      <c r="OL617" s="203" t="s">
        <v>61</v>
      </c>
      <c r="OM617" s="10">
        <f>OK617*1.5*OJ617</f>
        <v>418.5</v>
      </c>
      <c r="ON617" s="10"/>
      <c r="OO617" s="267"/>
      <c r="OP617" s="203" t="s">
        <v>80</v>
      </c>
      <c r="OQ617" s="419" t="s">
        <v>483</v>
      </c>
      <c r="OR617" s="408" t="s">
        <v>2015</v>
      </c>
      <c r="OS617" s="283">
        <f>IF(OR617="Kopman",1.4,1)</f>
        <v>1.4</v>
      </c>
      <c r="OT617" s="204">
        <f>VLOOKUP(OQ617,$A$681:$F$2483,6,FALSE)</f>
        <v>192</v>
      </c>
      <c r="OU617" s="203" t="s">
        <v>61</v>
      </c>
      <c r="OV617" s="10">
        <f>OT617*1.5*OS617</f>
        <v>403.2</v>
      </c>
      <c r="OW617" s="10"/>
      <c r="OX617" s="267"/>
      <c r="OY617" s="203" t="s">
        <v>80</v>
      </c>
      <c r="OZ617" s="421" t="s">
        <v>483</v>
      </c>
      <c r="PB617" s="283">
        <f>IF(PA617="Kopman",1.4,1)</f>
        <v>1</v>
      </c>
      <c r="PC617" s="204">
        <f>VLOOKUP(OZ617,$A$681:$F$2483,6,FALSE)</f>
        <v>192</v>
      </c>
      <c r="PD617" s="203" t="s">
        <v>61</v>
      </c>
      <c r="PE617" s="10">
        <f>PC617*1.5*PB617</f>
        <v>288</v>
      </c>
      <c r="PF617" s="10"/>
      <c r="PG617" s="267"/>
      <c r="PH617" s="203" t="s">
        <v>80</v>
      </c>
      <c r="PI617" s="276" t="s">
        <v>483</v>
      </c>
      <c r="PK617" s="283">
        <f>IF(PJ617="Kopman",1.4,1)</f>
        <v>1</v>
      </c>
      <c r="PL617" s="204">
        <f>VLOOKUP(PI617,$A$681:$F$2483,6,FALSE)</f>
        <v>192</v>
      </c>
      <c r="PM617" s="203" t="s">
        <v>61</v>
      </c>
      <c r="PN617" s="10">
        <f>PL617*1.5*PK617</f>
        <v>288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VLOOKUP(PR617,$A$681:$F$2483,6,FALSE)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483</v>
      </c>
      <c r="QB617" s="408" t="s">
        <v>2015</v>
      </c>
      <c r="QC617" s="283">
        <f>IF(QB617="Kopman",1.4,1)</f>
        <v>1.4</v>
      </c>
      <c r="QD617" s="204">
        <f>VLOOKUP(QA617,$A$681:$F$2483,6,FALSE)</f>
        <v>192</v>
      </c>
      <c r="QE617" s="203" t="s">
        <v>61</v>
      </c>
      <c r="QF617" s="10">
        <f>QD617*1.5*QC617</f>
        <v>403.2</v>
      </c>
      <c r="QG617" s="10"/>
      <c r="QH617" s="267"/>
      <c r="QI617" s="203" t="s">
        <v>80</v>
      </c>
      <c r="QJ617" s="276" t="s">
        <v>1731</v>
      </c>
      <c r="QL617" s="283">
        <f>IF(QK617="Kopman",1.4,1)</f>
        <v>1</v>
      </c>
      <c r="QM617" s="204">
        <f>VLOOKUP(QJ617,$A$681:$F$2483,6,FALSE)</f>
        <v>502</v>
      </c>
      <c r="QN617" s="203" t="s">
        <v>61</v>
      </c>
      <c r="QO617" s="10">
        <f>QM617*1.5*QL617</f>
        <v>753</v>
      </c>
      <c r="QP617" s="10"/>
      <c r="QQ617" s="267"/>
      <c r="QR617" s="203" t="s">
        <v>80</v>
      </c>
      <c r="QS617" s="276" t="s">
        <v>483</v>
      </c>
      <c r="QU617" s="283">
        <f>IF(QT617="Kopman",1.4,1)</f>
        <v>1</v>
      </c>
      <c r="QV617" s="204">
        <f>VLOOKUP(QS617,$A$681:$F$2483,6,FALSE)</f>
        <v>192</v>
      </c>
      <c r="QW617" s="203" t="s">
        <v>61</v>
      </c>
      <c r="QX617" s="10">
        <f>QV617*1.5*QU617</f>
        <v>288</v>
      </c>
      <c r="QY617" s="10"/>
      <c r="QZ617" s="267"/>
      <c r="RA617" s="203" t="s">
        <v>80</v>
      </c>
      <c r="RB617" s="276" t="s">
        <v>483</v>
      </c>
      <c r="RD617" s="283">
        <f>IF(RC617="Kopman",1.4,1)</f>
        <v>1</v>
      </c>
      <c r="RE617" s="204">
        <f>VLOOKUP(RB617,$A$681:$F$2483,6,FALSE)</f>
        <v>192</v>
      </c>
      <c r="RF617" s="203" t="s">
        <v>61</v>
      </c>
      <c r="RG617" s="10">
        <f>RE617*1.5*RD617</f>
        <v>288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VLOOKUP(RK617,$A$681:$F$2483,6,FALSE)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483</v>
      </c>
      <c r="RV617" s="283">
        <f>IF(RU617="Kopman",1.4,1)</f>
        <v>1</v>
      </c>
      <c r="RW617" s="204">
        <f>VLOOKUP(RT617,$A$681:$F$2483,6,FALSE)</f>
        <v>192</v>
      </c>
      <c r="RX617" s="203" t="s">
        <v>61</v>
      </c>
      <c r="RY617" s="10">
        <f>RW617*1.5*RV617</f>
        <v>288</v>
      </c>
      <c r="RZ617" s="10"/>
      <c r="SA617" s="273"/>
      <c r="SB617" s="203" t="s">
        <v>80</v>
      </c>
      <c r="SC617" s="276" t="s">
        <v>483</v>
      </c>
      <c r="SE617" s="283">
        <f>IF(SD617="Kopman",1.4,1)</f>
        <v>1</v>
      </c>
      <c r="SF617" s="204">
        <f>VLOOKUP(SC617,$A$681:$F$2483,6,FALSE)</f>
        <v>192</v>
      </c>
      <c r="SG617" s="203" t="s">
        <v>61</v>
      </c>
      <c r="SH617" s="10">
        <f>SF617*1.5*SE617</f>
        <v>288</v>
      </c>
      <c r="SI617" s="10"/>
      <c r="SJ617" s="273"/>
      <c r="SK617" s="203" t="s">
        <v>80</v>
      </c>
      <c r="SL617" s="276" t="s">
        <v>483</v>
      </c>
      <c r="SN617" s="283">
        <f>IF(SM617="Kopman",1.4,1)</f>
        <v>1</v>
      </c>
      <c r="SO617" s="204">
        <f>VLOOKUP(SL617,$A$681:$F$2483,6,FALSE)</f>
        <v>192</v>
      </c>
      <c r="SP617" s="203" t="s">
        <v>61</v>
      </c>
      <c r="SQ617" s="10">
        <f>SO617*1.5*SN617</f>
        <v>288</v>
      </c>
      <c r="SR617" s="10"/>
      <c r="SS617" s="273"/>
      <c r="ST617" s="203" t="s">
        <v>80</v>
      </c>
      <c r="SU617" s="276" t="s">
        <v>601</v>
      </c>
      <c r="SW617" s="283">
        <f>IF(SV617="Kopman",1.4,1)</f>
        <v>1</v>
      </c>
      <c r="SX617" s="204">
        <f>VLOOKUP(SU617,$A$681:$F$2483,6,FALSE)</f>
        <v>392</v>
      </c>
      <c r="SY617" s="203" t="s">
        <v>61</v>
      </c>
      <c r="SZ617" s="10">
        <f>SX617*1.5*SW617</f>
        <v>588</v>
      </c>
      <c r="TA617" s="10"/>
      <c r="TB617" s="273"/>
      <c r="TC617" s="203" t="s">
        <v>80</v>
      </c>
      <c r="TD617" s="421" t="s">
        <v>483</v>
      </c>
      <c r="TF617" s="283">
        <f>IF(TE617="Kopman",1.4,1)</f>
        <v>1</v>
      </c>
      <c r="TG617" s="204">
        <f>VLOOKUP(TD617,$A$681:$F$2483,6,FALSE)</f>
        <v>192</v>
      </c>
      <c r="TH617" s="203" t="s">
        <v>61</v>
      </c>
      <c r="TI617" s="10">
        <f>TG617*1.5</f>
        <v>288</v>
      </c>
      <c r="TK617" s="273"/>
      <c r="TL617" s="203" t="s">
        <v>80</v>
      </c>
      <c r="TM617" s="276" t="s">
        <v>503</v>
      </c>
      <c r="TO617" s="283">
        <f>IF(TN617="Kopman",1.4,1)</f>
        <v>1</v>
      </c>
      <c r="TP617" s="204">
        <f>VLOOKUP(TM617,$A$681:$F$2483,6,FALSE)</f>
        <v>189</v>
      </c>
      <c r="TQ617" s="203" t="s">
        <v>61</v>
      </c>
      <c r="TR617" s="10">
        <f>TP617*1.5*TO617</f>
        <v>283.5</v>
      </c>
      <c r="TS617" s="10"/>
      <c r="TT617" s="273"/>
      <c r="TU617" s="203" t="s">
        <v>80</v>
      </c>
      <c r="TV617" s="276" t="s">
        <v>497</v>
      </c>
      <c r="TX617" s="283">
        <f>IF(TW617="Kopman",1.4,1)</f>
        <v>1</v>
      </c>
      <c r="TY617" s="204">
        <f>VLOOKUP(TV617,$A$681:$F$2483,6,FALSE)</f>
        <v>314</v>
      </c>
      <c r="TZ617" s="203" t="s">
        <v>61</v>
      </c>
      <c r="UA617" s="10">
        <f>TY617*1.5*TX617</f>
        <v>471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VLOOKUP(UE617,$A$681:$F$2483,6,FALSE)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601</v>
      </c>
      <c r="UP617" s="283">
        <f>IF(UO617="Kopman",1.4,1)</f>
        <v>1</v>
      </c>
      <c r="UQ617" s="204">
        <f>VLOOKUP(UN617,$A$681:$F$2483,6,FALSE)</f>
        <v>392</v>
      </c>
      <c r="UR617" s="203" t="s">
        <v>61</v>
      </c>
      <c r="US617" s="10">
        <f>UQ617*1.5*UP617</f>
        <v>588</v>
      </c>
      <c r="UT617" s="10"/>
      <c r="UU617" s="273"/>
      <c r="UV617" s="203" t="s">
        <v>80</v>
      </c>
      <c r="UW617" s="409" t="s">
        <v>1680</v>
      </c>
      <c r="UX617" s="408" t="s">
        <v>2015</v>
      </c>
      <c r="UY617" s="283">
        <f>IF(UX617="Kopman",1.4,1)</f>
        <v>1.4</v>
      </c>
      <c r="UZ617" s="204">
        <f>VLOOKUP(UW617,$A$681:$F$2483,6,FALSE)</f>
        <v>350</v>
      </c>
      <c r="VA617" s="203" t="s">
        <v>61</v>
      </c>
      <c r="VB617" s="10">
        <f>UZ617*1.5*UY617</f>
        <v>735</v>
      </c>
      <c r="VC617" s="10"/>
      <c r="VD617" s="273"/>
      <c r="VE617" s="203" t="s">
        <v>80</v>
      </c>
      <c r="VF617" s="276" t="s">
        <v>2050</v>
      </c>
      <c r="VH617" s="283">
        <f>IF(VG617="Kopman",1.4,1)</f>
        <v>1</v>
      </c>
      <c r="VI617" s="204">
        <f>VLOOKUP(VF617,$A$681:$F$2483,6,FALSE)</f>
        <v>880</v>
      </c>
      <c r="VJ617" s="203" t="s">
        <v>61</v>
      </c>
      <c r="VK617" s="10">
        <f>VI617*1.5*VH617</f>
        <v>1320</v>
      </c>
      <c r="VL617" s="10"/>
      <c r="VM617" s="273"/>
      <c r="VN617" s="203" t="s">
        <v>80</v>
      </c>
      <c r="VO617" s="276" t="s">
        <v>597</v>
      </c>
      <c r="VQ617" s="283">
        <f>IF(VP617="Kopman",1.4,1)</f>
        <v>1</v>
      </c>
      <c r="VR617" s="204">
        <f>VLOOKUP(VO617,$A$681:$F$2483,6,FALSE)</f>
        <v>149</v>
      </c>
      <c r="VS617" s="203" t="s">
        <v>61</v>
      </c>
      <c r="VT617" s="10">
        <f>VR617*1.5*VQ617</f>
        <v>223.5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VLOOKUP(VX617,$A$681:$F$2483,6,FALSE)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576</v>
      </c>
      <c r="WI617" s="283">
        <f>IF(WH617="Kopman",1.4,1)</f>
        <v>1</v>
      </c>
      <c r="WJ617" s="204">
        <f>VLOOKUP(WG617,$A$681:$F$2483,6,FALSE)</f>
        <v>50</v>
      </c>
      <c r="WK617" s="203" t="s">
        <v>61</v>
      </c>
      <c r="WL617" s="10">
        <f>WJ617*1.5</f>
        <v>75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VLOOKUP(WP617,$A$681:$F$2483,6,FALSE)</f>
        <v>#N/A</v>
      </c>
      <c r="WT617" s="203" t="s">
        <v>2017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VLOOKUP(WY617,$A$681:$F$2483,6,FALSE)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483</v>
      </c>
      <c r="XJ617" s="283">
        <f>IF(XI617="Kopman",1.4,1)</f>
        <v>1</v>
      </c>
      <c r="XK617" s="204">
        <f>VLOOKUP(XH617,$A$681:$F$2483,6,FALSE)</f>
        <v>192</v>
      </c>
      <c r="XL617" s="203" t="s">
        <v>61</v>
      </c>
      <c r="XM617" s="10">
        <f>XK617*1.5</f>
        <v>288</v>
      </c>
      <c r="XO617" s="273"/>
      <c r="XP617" s="203" t="s">
        <v>80</v>
      </c>
      <c r="XQ617" s="276" t="s">
        <v>483</v>
      </c>
      <c r="XS617" s="283">
        <f>IF(XR617="Kopman",1.4,1)</f>
        <v>1</v>
      </c>
      <c r="XT617" s="204">
        <f>VLOOKUP(XQ617,$A$681:$F$2483,6,FALSE)</f>
        <v>192</v>
      </c>
      <c r="XU617" s="203" t="s">
        <v>61</v>
      </c>
      <c r="XV617" s="10">
        <f>XT617*1.5*XS617</f>
        <v>288</v>
      </c>
      <c r="XW617" s="10"/>
      <c r="XX617" s="273"/>
      <c r="XY617" s="203" t="s">
        <v>80</v>
      </c>
      <c r="XZ617" s="276" t="s">
        <v>1204</v>
      </c>
      <c r="YB617" s="283">
        <f>IF(YA617="Kopman",1.4,1)</f>
        <v>1</v>
      </c>
      <c r="YC617" s="204">
        <f>VLOOKUP(XZ617,$A$681:$F$2483,6,FALSE)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VLOOKUP(YI617,$A$681:$F$2483,6,FALSE)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VLOOKUP(YR617,$A$681:$F$2483,6,FALSE)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483</v>
      </c>
      <c r="ZC617" s="283">
        <f>IF(ZB617="Kopman",1.4,1)</f>
        <v>1</v>
      </c>
      <c r="ZD617" s="204">
        <f>VLOOKUP(ZA617,$A$681:$F$2483,6,FALSE)</f>
        <v>192</v>
      </c>
      <c r="ZE617" s="203" t="s">
        <v>61</v>
      </c>
      <c r="ZF617" s="10">
        <f>ZD617*1.5</f>
        <v>288</v>
      </c>
      <c r="ZH617" s="273"/>
      <c r="ZI617" s="203" t="s">
        <v>80</v>
      </c>
      <c r="ZJ617" s="276" t="s">
        <v>463</v>
      </c>
      <c r="ZL617" s="283">
        <f>IF(ZK617="Kopman",1.4,1)</f>
        <v>1</v>
      </c>
      <c r="ZM617" s="204">
        <f>VLOOKUP(ZJ617,$A$681:$F$2483,6,FALSE)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483</v>
      </c>
      <c r="ZU617" s="283">
        <f>IF(ZT617="Kopman",1.4,1)</f>
        <v>1</v>
      </c>
      <c r="ZV617" s="204">
        <f>VLOOKUP(ZS617,$A$681:$F$2483,6,FALSE)</f>
        <v>192</v>
      </c>
      <c r="ZW617" s="203" t="s">
        <v>61</v>
      </c>
      <c r="ZX617" s="10">
        <f>ZV617*1.5*ZU617</f>
        <v>288</v>
      </c>
      <c r="ZY617" s="10"/>
      <c r="ZZ617" s="273"/>
      <c r="AAA617" s="203" t="s">
        <v>80</v>
      </c>
      <c r="AAB617" s="276" t="s">
        <v>413</v>
      </c>
      <c r="AAD617" s="283">
        <f>IF(AAC617="Kopman",1.4,1)</f>
        <v>1</v>
      </c>
      <c r="AAE617" s="204">
        <f>VLOOKUP(AAB617,$A$681:$F$2483,6,FALSE)</f>
        <v>610</v>
      </c>
      <c r="AAF617" s="203" t="s">
        <v>61</v>
      </c>
      <c r="AAG617" s="10">
        <f>AAE617*1.5*AAD617</f>
        <v>915</v>
      </c>
      <c r="AAH617" s="10"/>
      <c r="AAI617" s="273"/>
      <c r="AAJ617" s="203" t="s">
        <v>80</v>
      </c>
      <c r="AAK617" s="276" t="s">
        <v>471</v>
      </c>
      <c r="AAM617" s="283">
        <f>IF(AAL617="Kopman",1.4,1)</f>
        <v>1</v>
      </c>
      <c r="AAN617" s="204">
        <f>VLOOKUP(AAK617,$A$681:$F$2483,6,FALSE)</f>
        <v>226</v>
      </c>
      <c r="AAO617" s="203" t="s">
        <v>61</v>
      </c>
      <c r="AAP617" s="10">
        <f>AAN617*1.5*AAM617</f>
        <v>339</v>
      </c>
      <c r="AAQ617" s="10"/>
      <c r="AAR617" s="273"/>
      <c r="AAS617" s="203" t="s">
        <v>80</v>
      </c>
      <c r="AAT617" s="276" t="s">
        <v>441</v>
      </c>
      <c r="AAV617" s="283">
        <f>IF(AAU617="Kopman",1.4,1)</f>
        <v>1</v>
      </c>
      <c r="AAW617" s="204">
        <f>VLOOKUP(AAT617,$A$681:$F$2483,6,FALSE)</f>
        <v>425</v>
      </c>
      <c r="AAX617" s="203" t="s">
        <v>61</v>
      </c>
      <c r="AAY617" s="10">
        <f>AAW617*1.5*AAV617</f>
        <v>637.5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VLOOKUP(ABC617,$A$681:$F$2483,6,FALSE)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417</v>
      </c>
      <c r="ABM617" s="408" t="s">
        <v>2015</v>
      </c>
      <c r="ABN617" s="283">
        <f>IF(ABM617="Kopman",1.4,1)</f>
        <v>1.4</v>
      </c>
      <c r="ABO617" s="204">
        <f>VLOOKUP(ABL617,$A$681:$F$2483,6,FALSE)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2050</v>
      </c>
      <c r="ABW617" s="283">
        <f>IF(ABV617="Kopman",1.4,1)</f>
        <v>1</v>
      </c>
      <c r="ABX617" s="204">
        <f>VLOOKUP(ABU617,$A$681:$F$2483,6,FALSE)</f>
        <v>880</v>
      </c>
      <c r="ABY617" s="203" t="s">
        <v>61</v>
      </c>
      <c r="ABZ617" s="10">
        <f>ABX617*1.5*ABW617</f>
        <v>1320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VLOOKUP(ACD617,$A$681:$F$2483,6,FALSE)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VLOOKUP(ACM617,$A$681:$F$2483,6,FALSE)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VLOOKUP(ACV617,$A$681:$F$2483,6,FALSE)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VLOOKUP(ADE617,$A$681:$F$2483,6,FALSE)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VLOOKUP(ADN617,$A$681:$F$2483,6,FALSE)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VLOOKUP(ADW617,$A$681:$F$2483,6,FALSE)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VLOOKUP(AEF617,$A$681:$F$2483,6,FALSE)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VLOOKUP(AEO617,$A$681:$F$2483,6,FALSE)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VLOOKUP(AEX617,$A$681:$F$2483,6,FALSE)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VLOOKUP(AFG617,$A$681:$F$2483,6,FALSE)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VLOOKUP(AFP617,$A$681:$F$2483,6,FALSE)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VLOOKUP(AFY617,$A$681:$F$2483,6,FALSE)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VLOOKUP(AGH617,$A$681:$F$2483,6,FALSE)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VLOOKUP(AGQ617,$A$681:$F$2483,6,FALSE)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451</v>
      </c>
      <c r="AHB617" s="283">
        <f>IF(AHA617="Kopman",1.4,1)</f>
        <v>1</v>
      </c>
      <c r="AHC617" s="204">
        <f>VLOOKUP(AGZ617,$A$681:$F$2483,6,FALSE)</f>
        <v>97</v>
      </c>
      <c r="AHD617" s="203" t="s">
        <v>61</v>
      </c>
      <c r="AHE617" s="10">
        <f>AHC617*1.5*AHB617</f>
        <v>145.5</v>
      </c>
      <c r="AHF617" s="10"/>
      <c r="AHG617" s="273"/>
      <c r="AHH617" s="203" t="s">
        <v>80</v>
      </c>
      <c r="AHI617" s="276" t="s">
        <v>601</v>
      </c>
      <c r="AHK617" s="283">
        <f>IF(AHJ617="Kopman",1.4,1)</f>
        <v>1</v>
      </c>
      <c r="AHL617" s="204">
        <f>VLOOKUP(AHI617,$A$681:$F$2483,6,FALSE)</f>
        <v>392</v>
      </c>
      <c r="AHM617" s="203" t="s">
        <v>61</v>
      </c>
      <c r="AHN617" s="10">
        <f>AHL617*1.5*AHK617</f>
        <v>588</v>
      </c>
      <c r="AHO617" s="10"/>
      <c r="AHP617" s="273"/>
      <c r="AHQ617" s="203" t="s">
        <v>80</v>
      </c>
      <c r="AHR617" s="276" t="s">
        <v>601</v>
      </c>
      <c r="AHT617" s="283">
        <f>IF(AHS617="Kopman",1.4,1)</f>
        <v>1</v>
      </c>
      <c r="AHU617" s="204">
        <f>VLOOKUP(AHR617,$A$681:$F$2483,6,FALSE)</f>
        <v>392</v>
      </c>
      <c r="AHV617" s="203" t="s">
        <v>61</v>
      </c>
      <c r="AHW617" s="10">
        <f>AHU617*1.5*AHT617</f>
        <v>588</v>
      </c>
      <c r="AHX617" s="10"/>
      <c r="AHY617" s="273"/>
      <c r="AHZ617" s="203" t="s">
        <v>80</v>
      </c>
      <c r="AIA617" s="276" t="s">
        <v>576</v>
      </c>
      <c r="AIC617" s="283">
        <f>IF(AIB617="Kopman",1.4,1)</f>
        <v>1</v>
      </c>
      <c r="AID617" s="204">
        <f>VLOOKUP(AIA617,$A$681:$F$2483,6,FALSE)</f>
        <v>50</v>
      </c>
      <c r="AIE617" s="203" t="s">
        <v>61</v>
      </c>
      <c r="AIF617" s="10">
        <f>AID617*1.5*AIC617</f>
        <v>75</v>
      </c>
      <c r="AIG617" s="10"/>
      <c r="AIH617" s="273"/>
      <c r="AII617" s="203" t="s">
        <v>80</v>
      </c>
      <c r="AIJ617" s="276" t="s">
        <v>503</v>
      </c>
      <c r="AIL617" s="283">
        <f>IF(AIK617="Kopman",1.4,1)</f>
        <v>1</v>
      </c>
      <c r="AIM617" s="204">
        <f>VLOOKUP(AIJ617,$A$681:$F$2483,6,FALSE)</f>
        <v>189</v>
      </c>
      <c r="AIN617" s="203" t="s">
        <v>61</v>
      </c>
      <c r="AIO617" s="10">
        <f>AIM617*1.5*AIL617</f>
        <v>283.5</v>
      </c>
      <c r="AIP617" s="10"/>
      <c r="AIQ617" s="273"/>
      <c r="AIR617" s="203" t="s">
        <v>80</v>
      </c>
      <c r="AIS617" s="276" t="s">
        <v>451</v>
      </c>
      <c r="AIU617" s="283">
        <f>IF(AIT617="Kopman",1.4,1)</f>
        <v>1</v>
      </c>
      <c r="AIV617" s="204">
        <f>VLOOKUP(AIS617,$A$681:$F$2483,6,FALSE)</f>
        <v>97</v>
      </c>
      <c r="AIW617" s="203" t="s">
        <v>61</v>
      </c>
      <c r="AIX617" s="10">
        <f>AIV617*1.5*AIU617</f>
        <v>145.5</v>
      </c>
      <c r="AIY617" s="10"/>
      <c r="AIZ617" s="273"/>
      <c r="AJA617" s="203" t="s">
        <v>80</v>
      </c>
      <c r="AJB617" s="276" t="s">
        <v>469</v>
      </c>
      <c r="AJD617" s="283">
        <f>IF(AJC617="Kopman",1.4,1)</f>
        <v>1</v>
      </c>
      <c r="AJE617" s="204">
        <f>VLOOKUP(AJB617,$A$681:$F$2483,6,FALSE)</f>
        <v>279</v>
      </c>
      <c r="AJF617" s="203" t="s">
        <v>61</v>
      </c>
      <c r="AJG617" s="10">
        <f>AJE617*1.5*AJD617</f>
        <v>418.5</v>
      </c>
      <c r="AJH617" s="10"/>
      <c r="AJI617" s="273"/>
      <c r="AJJ617" s="203" t="s">
        <v>80</v>
      </c>
      <c r="AJK617" s="276" t="s">
        <v>483</v>
      </c>
      <c r="AJM617" s="283">
        <f>IF(AJL617="Kopman",1.4,1)</f>
        <v>1</v>
      </c>
      <c r="AJN617" s="204">
        <f>VLOOKUP(AJK617,$A$681:$F$2483,6,FALSE)</f>
        <v>192</v>
      </c>
      <c r="AJO617" s="203" t="s">
        <v>61</v>
      </c>
      <c r="AJP617" s="10">
        <f>AJN617*1.5*AJM617</f>
        <v>288</v>
      </c>
      <c r="AJQ617" s="10"/>
      <c r="AJR617" s="273"/>
      <c r="AJS617" s="203" t="s">
        <v>80</v>
      </c>
      <c r="AJT617" s="424" t="s">
        <v>483</v>
      </c>
      <c r="AJV617" s="283">
        <f>IF(AJU617="Kopman",1.4,1)</f>
        <v>1</v>
      </c>
      <c r="AJW617" s="204">
        <f>VLOOKUP(AJT617,$A$681:$F$2483,6,FALSE)</f>
        <v>192</v>
      </c>
      <c r="AJX617" s="203" t="s">
        <v>61</v>
      </c>
      <c r="AJY617" s="10">
        <f>AJW617*1.5*AJV617</f>
        <v>288</v>
      </c>
      <c r="AJZ617" s="10"/>
      <c r="AKA617" s="273"/>
      <c r="AKB617" s="203" t="s">
        <v>80</v>
      </c>
      <c r="AKC617" s="276" t="s">
        <v>1731</v>
      </c>
      <c r="AKE617" s="283">
        <f>IF(AKD617="Kopman",1.4,1)</f>
        <v>1</v>
      </c>
      <c r="AKF617" s="204">
        <f>VLOOKUP(AKC617,$A$681:$F$2483,6,FALSE)</f>
        <v>502</v>
      </c>
      <c r="AKG617" s="203" t="s">
        <v>61</v>
      </c>
      <c r="AKH617" s="10">
        <f>AKF617*1.5*AKE617</f>
        <v>753</v>
      </c>
      <c r="AKI617" s="10"/>
      <c r="AKJ617" s="273"/>
      <c r="AKK617" s="203" t="s">
        <v>80</v>
      </c>
      <c r="AKL617" s="409" t="s">
        <v>1731</v>
      </c>
      <c r="AKM617" s="408" t="s">
        <v>2015</v>
      </c>
      <c r="AKN617" s="283">
        <f>IF(AKM617="Kopman",1.4,1)</f>
        <v>1.4</v>
      </c>
      <c r="AKO617" s="204">
        <f>VLOOKUP(AKL617,$A$681:$F$2483,6,FALSE)</f>
        <v>502</v>
      </c>
      <c r="AKP617" s="203" t="s">
        <v>61</v>
      </c>
      <c r="AKQ617" s="10">
        <f>AKO617*1.5*AKN617</f>
        <v>1054.2</v>
      </c>
      <c r="AKR617" s="10"/>
      <c r="AKS617" s="273"/>
      <c r="AKT617" s="203" t="s">
        <v>80</v>
      </c>
      <c r="AKU617" s="409" t="s">
        <v>518</v>
      </c>
      <c r="AKV617" s="408" t="s">
        <v>2015</v>
      </c>
      <c r="AKW617" s="283">
        <f>IF(AKV617="Kopman",1.4,1)</f>
        <v>1.4</v>
      </c>
      <c r="AKX617" s="204">
        <f>VLOOKUP(AKU617,$A$681:$F$2483,6,FALSE)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601</v>
      </c>
      <c r="ALE617" s="408" t="s">
        <v>2015</v>
      </c>
      <c r="ALF617" s="283">
        <f>IF(ALE617="Kopman",1.4,1)</f>
        <v>1.4</v>
      </c>
      <c r="ALG617" s="204">
        <f>VLOOKUP(ALD617,$A$681:$F$2483,6,FALSE)</f>
        <v>392</v>
      </c>
      <c r="ALH617" s="203" t="s">
        <v>61</v>
      </c>
      <c r="ALI617" s="10">
        <f>ALG617*1.5*ALF617</f>
        <v>823.19999999999993</v>
      </c>
      <c r="ALJ617" s="10"/>
      <c r="ALK617" s="273"/>
      <c r="ALL617" s="203" t="s">
        <v>80</v>
      </c>
      <c r="ALM617" s="276" t="s">
        <v>576</v>
      </c>
      <c r="ALO617" s="283">
        <f>IF(ALN617="Kopman",1.4,1)</f>
        <v>1</v>
      </c>
      <c r="ALP617" s="204">
        <f>VLOOKUP(ALM617,$A$681:$F$2483,6,FALSE)</f>
        <v>50</v>
      </c>
      <c r="ALQ617" s="203" t="s">
        <v>61</v>
      </c>
      <c r="ALR617" s="10">
        <f>ALP617*1.5*ALO617</f>
        <v>75</v>
      </c>
      <c r="ALS617" s="10"/>
      <c r="ALT617" s="273"/>
      <c r="ALU617" s="203" t="s">
        <v>80</v>
      </c>
      <c r="ALV617" s="276" t="s">
        <v>463</v>
      </c>
      <c r="ALX617" s="283">
        <f>IF(ALW617="Kopman",1.4,1)</f>
        <v>1</v>
      </c>
      <c r="ALY617" s="204">
        <f>VLOOKUP(ALV617,$A$681:$F$2483,6,FALSE)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483</v>
      </c>
      <c r="AMF617" s="408" t="s">
        <v>2015</v>
      </c>
      <c r="AMG617" s="283">
        <f>IF(AMF617="Kopman",1.4,1)</f>
        <v>1.4</v>
      </c>
      <c r="AMH617" s="204">
        <f>VLOOKUP(AME617,$A$681:$F$2483,6,FALSE)</f>
        <v>192</v>
      </c>
      <c r="AMI617" s="203" t="s">
        <v>61</v>
      </c>
      <c r="AMJ617" s="10">
        <f>AMH617*1.5*AMG617</f>
        <v>403.2</v>
      </c>
      <c r="AMK617" s="10"/>
      <c r="AML617" s="273"/>
      <c r="AMM617" s="203" t="s">
        <v>80</v>
      </c>
      <c r="AMN617" s="276" t="s">
        <v>483</v>
      </c>
      <c r="AMP617" s="283">
        <f>IF(AMO617="Kopman",1.4,1)</f>
        <v>1</v>
      </c>
      <c r="AMQ617" s="204">
        <f>VLOOKUP(AMN617,$A$681:$F$2483,6,FALSE)</f>
        <v>192</v>
      </c>
      <c r="AMR617" s="203" t="s">
        <v>61</v>
      </c>
      <c r="AMS617" s="10">
        <f>AMQ617*1.5*AMP617</f>
        <v>288</v>
      </c>
      <c r="AMT617" s="10"/>
      <c r="AMU617" s="273"/>
      <c r="AMV617" s="203" t="s">
        <v>80</v>
      </c>
      <c r="AMW617" s="276" t="s">
        <v>483</v>
      </c>
      <c r="AMY617" s="283">
        <f>IF(AMX617="Kopman",1.4,1)</f>
        <v>1</v>
      </c>
      <c r="AMZ617" s="204">
        <f>VLOOKUP(AMW617,$A$681:$F$2483,6,FALSE)</f>
        <v>192</v>
      </c>
      <c r="ANA617" s="203" t="s">
        <v>61</v>
      </c>
      <c r="ANB617" s="10">
        <f>AMZ617*1.5*AMY617</f>
        <v>288</v>
      </c>
      <c r="ANC617" s="10"/>
      <c r="AND617" s="273"/>
      <c r="ANE617" s="203" t="s">
        <v>80</v>
      </c>
      <c r="ANF617" s="276" t="s">
        <v>483</v>
      </c>
      <c r="ANH617" s="283">
        <f>IF(ANG617="Kopman",1.4,1)</f>
        <v>1</v>
      </c>
      <c r="ANI617" s="204">
        <f>VLOOKUP(ANF617,$A$681:$F$2483,6,FALSE)</f>
        <v>192</v>
      </c>
      <c r="ANJ617" s="203" t="s">
        <v>61</v>
      </c>
      <c r="ANK617" s="10">
        <f>ANI617*1.5*ANH617</f>
        <v>288</v>
      </c>
      <c r="ANL617" s="10"/>
      <c r="ANM617" s="273"/>
      <c r="ANN617" s="203" t="s">
        <v>80</v>
      </c>
      <c r="ANO617" s="276" t="s">
        <v>518</v>
      </c>
      <c r="ANQ617" s="283">
        <f>IF(ANP617="Kopman",1.4,1)</f>
        <v>1</v>
      </c>
      <c r="ANR617" s="204">
        <f>VLOOKUP(ANO617,$A$681:$F$2483,6,FALSE)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483</v>
      </c>
      <c r="ANZ617" s="283">
        <f>IF(ANY617="Kopman",1.4,1)</f>
        <v>1</v>
      </c>
      <c r="AOA617" s="204">
        <f>VLOOKUP(ANX617,$A$681:$F$2483,6,FALSE)</f>
        <v>192</v>
      </c>
      <c r="AOB617" s="203" t="s">
        <v>61</v>
      </c>
      <c r="AOC617" s="10">
        <f>AOA617*1.5*ANZ617</f>
        <v>288</v>
      </c>
      <c r="AOD617" s="10"/>
      <c r="AOE617" s="273"/>
      <c r="AOF617" s="203" t="s">
        <v>80</v>
      </c>
      <c r="AOG617" s="276" t="s">
        <v>483</v>
      </c>
      <c r="AOI617" s="283">
        <f>IF(AOH617="Kopman",1.4,1)</f>
        <v>1</v>
      </c>
      <c r="AOJ617" s="204">
        <f>VLOOKUP(AOG617,$A$681:$F$2483,6,FALSE)</f>
        <v>192</v>
      </c>
      <c r="AOK617" s="203" t="s">
        <v>61</v>
      </c>
      <c r="AOL617" s="10">
        <f>AOJ617*1.5*AOI617</f>
        <v>288</v>
      </c>
      <c r="AOM617" s="10"/>
      <c r="AON617" s="273"/>
      <c r="AOO617" s="203" t="s">
        <v>80</v>
      </c>
      <c r="AOP617" s="276" t="s">
        <v>483</v>
      </c>
      <c r="AOR617" s="283">
        <f>IF(AOQ617="Kopman",1.4,1)</f>
        <v>1</v>
      </c>
      <c r="AOS617" s="204">
        <f>VLOOKUP(AOP617,$A$681:$F$2483,6,FALSE)</f>
        <v>192</v>
      </c>
      <c r="AOT617" s="203" t="s">
        <v>61</v>
      </c>
      <c r="AOU617" s="10">
        <f>AOS617*1.5*AOR617</f>
        <v>288</v>
      </c>
      <c r="AOV617" s="10"/>
      <c r="AOW617" s="273"/>
      <c r="AOX617" s="203" t="s">
        <v>80</v>
      </c>
      <c r="AOY617" s="276" t="s">
        <v>483</v>
      </c>
      <c r="APA617" s="283">
        <f>IF(AOZ617="Kopman",1.4,1)</f>
        <v>1</v>
      </c>
      <c r="APB617" s="204">
        <f>VLOOKUP(AOY617,$A$681:$F$2483,6,FALSE)</f>
        <v>192</v>
      </c>
      <c r="APC617" s="203" t="s">
        <v>61</v>
      </c>
      <c r="APD617" s="10">
        <f>APB617*1.5*APA617</f>
        <v>288</v>
      </c>
      <c r="APE617" s="10"/>
      <c r="APF617" s="273"/>
      <c r="APG617" s="203" t="s">
        <v>80</v>
      </c>
      <c r="APH617" s="276" t="s">
        <v>413</v>
      </c>
      <c r="APJ617" s="283">
        <f>IF(API617="Kopman",1.4,1)</f>
        <v>1</v>
      </c>
      <c r="APK617" s="204">
        <f>VLOOKUP(APH617,$A$681:$F$2483,6,FALSE)</f>
        <v>610</v>
      </c>
      <c r="APL617" s="203" t="s">
        <v>61</v>
      </c>
      <c r="APM617" s="10">
        <f>APK617*1.5*APJ617</f>
        <v>915</v>
      </c>
      <c r="APN617" s="10"/>
      <c r="APO617" s="273"/>
      <c r="APP617" s="203" t="s">
        <v>80</v>
      </c>
      <c r="APQ617" s="276" t="s">
        <v>451</v>
      </c>
      <c r="APS617" s="283">
        <f>IF(APR617="Kopman",1.4,1)</f>
        <v>1</v>
      </c>
      <c r="APT617" s="204">
        <f>VLOOKUP(APQ617,$A$681:$F$2483,6,FALSE)</f>
        <v>97</v>
      </c>
      <c r="APU617" s="203" t="s">
        <v>61</v>
      </c>
      <c r="APV617" s="10">
        <f>APT617*1.5*APS617</f>
        <v>145.5</v>
      </c>
      <c r="APW617" s="10"/>
      <c r="APX617" s="273"/>
      <c r="APY617" s="203" t="s">
        <v>80</v>
      </c>
      <c r="APZ617" s="276" t="s">
        <v>1265</v>
      </c>
      <c r="AQB617" s="283">
        <f>IF(AQA617="Kopman",1.4,1)</f>
        <v>1</v>
      </c>
      <c r="AQC617" s="204">
        <f>VLOOKUP(APZ617,$A$681:$F$2483,6,FALSE)</f>
        <v>85</v>
      </c>
      <c r="AQD617" s="203" t="s">
        <v>61</v>
      </c>
      <c r="AQE617" s="10">
        <f>AQC617*1.5*AQB617</f>
        <v>127.5</v>
      </c>
      <c r="AQF617" s="10"/>
      <c r="AQG617" s="273"/>
    </row>
    <row r="618" spans="1:1125" s="14" customFormat="1" ht="15">
      <c r="A618" s="203" t="s">
        <v>81</v>
      </c>
      <c r="B618" s="276" t="s">
        <v>601</v>
      </c>
      <c r="D618" s="204"/>
      <c r="E618" s="204">
        <f>VLOOKUP(B618,$A$681:$F$2483,6,FALSE)</f>
        <v>392</v>
      </c>
      <c r="F618" s="203" t="s">
        <v>63</v>
      </c>
      <c r="G618" s="10">
        <f>E618*1.4</f>
        <v>548.79999999999995</v>
      </c>
      <c r="H618" s="10"/>
      <c r="I618" s="267"/>
      <c r="J618" s="203" t="s">
        <v>81</v>
      </c>
      <c r="K618" s="276" t="s">
        <v>483</v>
      </c>
      <c r="M618" s="204"/>
      <c r="N618" s="204">
        <f>VLOOKUP(K618,$A$681:$F$2483,6,FALSE)</f>
        <v>192</v>
      </c>
      <c r="O618" s="203" t="s">
        <v>63</v>
      </c>
      <c r="P618" s="10">
        <f>N618*1.4</f>
        <v>268.79999999999995</v>
      </c>
      <c r="Q618" s="10"/>
      <c r="R618" s="267"/>
      <c r="S618" s="203" t="s">
        <v>81</v>
      </c>
      <c r="T618" s="276" t="s">
        <v>1731</v>
      </c>
      <c r="V618" s="204"/>
      <c r="W618" s="204">
        <f>VLOOKUP(T618,$A$681:$F$2483,6,FALSE)</f>
        <v>502</v>
      </c>
      <c r="X618" s="203" t="s">
        <v>63</v>
      </c>
      <c r="Y618" s="10">
        <f>W618*1.4</f>
        <v>702.8</v>
      </c>
      <c r="Z618" s="10"/>
      <c r="AA618" s="267"/>
      <c r="AB618" s="203" t="s">
        <v>81</v>
      </c>
      <c r="AC618" s="276" t="s">
        <v>483</v>
      </c>
      <c r="AE618" s="204"/>
      <c r="AF618" s="204">
        <f>VLOOKUP(AC618,$A$681:$F$2483,6,FALSE)</f>
        <v>192</v>
      </c>
      <c r="AG618" s="203" t="s">
        <v>63</v>
      </c>
      <c r="AH618" s="10">
        <f>AF618*1.4</f>
        <v>268.79999999999995</v>
      </c>
      <c r="AI618" s="10"/>
      <c r="AJ618" s="267"/>
      <c r="AK618" s="203" t="s">
        <v>81</v>
      </c>
      <c r="AL618" s="276" t="s">
        <v>1219</v>
      </c>
      <c r="AN618" s="204"/>
      <c r="AO618" s="204">
        <f>VLOOKUP(AL618,$A$681:$F$2483,6,FALSE)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469</v>
      </c>
      <c r="AW618" s="204"/>
      <c r="AX618" s="204">
        <f>VLOOKUP(AU618,$A$681:$F$2483,6,FALSE)</f>
        <v>279</v>
      </c>
      <c r="AY618" s="203" t="s">
        <v>63</v>
      </c>
      <c r="AZ618" s="10">
        <f>AX618*1.4</f>
        <v>390.59999999999997</v>
      </c>
      <c r="BA618" s="10"/>
      <c r="BB618" s="267"/>
      <c r="BC618" s="203" t="s">
        <v>81</v>
      </c>
      <c r="BD618" s="276" t="s">
        <v>1680</v>
      </c>
      <c r="BF618" s="204"/>
      <c r="BG618" s="204">
        <f>VLOOKUP(BD618,$A$681:$F$2483,6,FALSE)</f>
        <v>350</v>
      </c>
      <c r="BH618" s="203" t="s">
        <v>63</v>
      </c>
      <c r="BI618" s="10">
        <f>BG618*1.4</f>
        <v>489.99999999999994</v>
      </c>
      <c r="BJ618" s="10"/>
      <c r="BK618" s="267"/>
      <c r="BL618" s="203" t="s">
        <v>81</v>
      </c>
      <c r="BM618" s="276" t="s">
        <v>1731</v>
      </c>
      <c r="BO618" s="204"/>
      <c r="BP618" s="204">
        <f>VLOOKUP(BM618,$A$681:$F$2483,6,FALSE)</f>
        <v>502</v>
      </c>
      <c r="BQ618" s="203" t="s">
        <v>63</v>
      </c>
      <c r="BR618" s="10">
        <f>BP618*1.4</f>
        <v>702.8</v>
      </c>
      <c r="BS618" s="10"/>
      <c r="BT618" s="267"/>
      <c r="BU618" s="203" t="s">
        <v>81</v>
      </c>
      <c r="BV618" s="276" t="s">
        <v>441</v>
      </c>
      <c r="BX618" s="204"/>
      <c r="BY618" s="204">
        <f>VLOOKUP(BV618,$A$681:$F$2483,6,FALSE)</f>
        <v>425</v>
      </c>
      <c r="BZ618" s="203" t="s">
        <v>63</v>
      </c>
      <c r="CA618" s="10">
        <f>BY618*1.4</f>
        <v>595</v>
      </c>
      <c r="CB618" s="10"/>
      <c r="CC618" s="267"/>
      <c r="CD618" s="203" t="s">
        <v>81</v>
      </c>
      <c r="CE618" s="276" t="s">
        <v>483</v>
      </c>
      <c r="CG618" s="204"/>
      <c r="CH618" s="204">
        <f>VLOOKUP(CE618,$A$681:$F$2483,6,FALSE)</f>
        <v>192</v>
      </c>
      <c r="CI618" s="203" t="s">
        <v>63</v>
      </c>
      <c r="CJ618" s="10">
        <f>CH618*1.4</f>
        <v>268.79999999999995</v>
      </c>
      <c r="CK618" s="10"/>
      <c r="CL618" s="267"/>
      <c r="CM618" s="203" t="s">
        <v>81</v>
      </c>
      <c r="CN618" s="276" t="s">
        <v>601</v>
      </c>
      <c r="CP618" s="204"/>
      <c r="CQ618" s="204">
        <f>VLOOKUP(CN618,$A$681:$F$2483,6,FALSE)</f>
        <v>392</v>
      </c>
      <c r="CR618" s="203" t="s">
        <v>63</v>
      </c>
      <c r="CS618" s="10">
        <f>CQ618*1.4</f>
        <v>548.79999999999995</v>
      </c>
      <c r="CT618" s="10"/>
      <c r="CU618" s="267"/>
      <c r="CV618" s="203" t="s">
        <v>81</v>
      </c>
      <c r="CW618" s="276" t="s">
        <v>483</v>
      </c>
      <c r="CY618" s="204"/>
      <c r="CZ618" s="204">
        <f>VLOOKUP(CW618,$A$681:$F$2483,6,FALSE)</f>
        <v>192</v>
      </c>
      <c r="DA618" s="203" t="s">
        <v>63</v>
      </c>
      <c r="DB618" s="10">
        <f>CZ618*1.4</f>
        <v>268.79999999999995</v>
      </c>
      <c r="DC618" s="10"/>
      <c r="DD618" s="267"/>
      <c r="DE618" s="203" t="s">
        <v>81</v>
      </c>
      <c r="DF618" s="276" t="s">
        <v>2050</v>
      </c>
      <c r="DH618" s="204"/>
      <c r="DI618" s="204">
        <f>VLOOKUP(DF618,$A$681:$F$2483,6,FALSE)</f>
        <v>880</v>
      </c>
      <c r="DJ618" s="203" t="s">
        <v>63</v>
      </c>
      <c r="DK618" s="10">
        <f>DI618*1.4</f>
        <v>1232</v>
      </c>
      <c r="DL618" s="10"/>
      <c r="DM618" s="267"/>
      <c r="DN618" s="203" t="s">
        <v>81</v>
      </c>
      <c r="DO618" s="276" t="s">
        <v>597</v>
      </c>
      <c r="DQ618" s="204"/>
      <c r="DR618" s="204">
        <f>VLOOKUP(DO618,$A$681:$F$2483,6,FALSE)</f>
        <v>149</v>
      </c>
      <c r="DS618" s="203" t="s">
        <v>63</v>
      </c>
      <c r="DT618" s="10">
        <f>DR618*1.4</f>
        <v>208.6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VLOOKUP(DX618,$A$681:$F$2483,6,FALSE)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469</v>
      </c>
      <c r="EI618" s="204"/>
      <c r="EJ618" s="204">
        <f>VLOOKUP(EG618,$A$681:$F$2483,6,FALSE)</f>
        <v>279</v>
      </c>
      <c r="EK618" s="203" t="s">
        <v>63</v>
      </c>
      <c r="EL618" s="10">
        <f>EJ618*1.4</f>
        <v>390.59999999999997</v>
      </c>
      <c r="EM618" s="10"/>
      <c r="EN618" s="267"/>
      <c r="EO618" s="203" t="s">
        <v>81</v>
      </c>
      <c r="EP618" s="276" t="s">
        <v>601</v>
      </c>
      <c r="ER618" s="204"/>
      <c r="ES618" s="204">
        <f>VLOOKUP(EP618,$A$681:$F$2483,6,FALSE)</f>
        <v>392</v>
      </c>
      <c r="ET618" s="203" t="s">
        <v>63</v>
      </c>
      <c r="EU618" s="10">
        <f>ES618*1.4</f>
        <v>548.79999999999995</v>
      </c>
      <c r="EV618" s="10"/>
      <c r="EW618" s="267"/>
      <c r="EX618" s="203" t="s">
        <v>81</v>
      </c>
      <c r="EY618" s="276" t="s">
        <v>469</v>
      </c>
      <c r="FA618" s="204"/>
      <c r="FB618" s="204">
        <f>VLOOKUP(EY618,$A$681:$F$2483,6,FALSE)</f>
        <v>279</v>
      </c>
      <c r="FC618" s="203" t="s">
        <v>63</v>
      </c>
      <c r="FD618" s="10">
        <f>FB618*1.4</f>
        <v>390.59999999999997</v>
      </c>
      <c r="FE618" s="10"/>
      <c r="FF618" s="267"/>
      <c r="FG618" s="203" t="s">
        <v>81</v>
      </c>
      <c r="FH618" s="414" t="s">
        <v>601</v>
      </c>
      <c r="FJ618" s="204"/>
      <c r="FK618" s="204">
        <f>VLOOKUP(FH618,$A$681:$F$2483,6,FALSE)</f>
        <v>392</v>
      </c>
      <c r="FL618" s="203" t="s">
        <v>63</v>
      </c>
      <c r="FM618" s="10">
        <f>FK618*1.4</f>
        <v>548.79999999999995</v>
      </c>
      <c r="FN618" s="10"/>
      <c r="FO618" s="267"/>
      <c r="FP618" s="203" t="s">
        <v>81</v>
      </c>
      <c r="FQ618" s="276" t="s">
        <v>413</v>
      </c>
      <c r="FS618" s="204"/>
      <c r="FT618" s="204">
        <f>VLOOKUP(FQ618,$A$681:$F$2483,6,FALSE)</f>
        <v>610</v>
      </c>
      <c r="FU618" s="203" t="s">
        <v>63</v>
      </c>
      <c r="FV618" s="10">
        <f>FT618*1.4</f>
        <v>854</v>
      </c>
      <c r="FW618" s="10"/>
      <c r="FX618" s="267"/>
      <c r="FY618" s="203" t="s">
        <v>81</v>
      </c>
      <c r="FZ618" s="276" t="s">
        <v>1265</v>
      </c>
      <c r="GB618" s="204"/>
      <c r="GC618" s="204">
        <f>VLOOKUP(FZ618,$A$681:$F$2483,6,FALSE)</f>
        <v>85</v>
      </c>
      <c r="GD618" s="203" t="s">
        <v>63</v>
      </c>
      <c r="GE618" s="10">
        <f>GC618*1.4</f>
        <v>118.99999999999999</v>
      </c>
      <c r="GF618" s="10"/>
      <c r="GG618" s="267"/>
      <c r="GH618" s="203" t="s">
        <v>81</v>
      </c>
      <c r="GI618" s="276" t="s">
        <v>451</v>
      </c>
      <c r="GK618" s="204"/>
      <c r="GL618" s="204">
        <f>VLOOKUP(GI618,$A$681:$F$2483,6,FALSE)</f>
        <v>97</v>
      </c>
      <c r="GM618" s="203" t="s">
        <v>63</v>
      </c>
      <c r="GN618" s="10">
        <f>GL618*1.4</f>
        <v>135.79999999999998</v>
      </c>
      <c r="GO618" s="10"/>
      <c r="GP618" s="267"/>
      <c r="GQ618" s="203" t="s">
        <v>81</v>
      </c>
      <c r="GR618" s="276" t="s">
        <v>1265</v>
      </c>
      <c r="GT618" s="204"/>
      <c r="GU618" s="204">
        <f>VLOOKUP(GR618,$A$681:$F$2483,6,FALSE)</f>
        <v>85</v>
      </c>
      <c r="GV618" s="203" t="s">
        <v>63</v>
      </c>
      <c r="GW618" s="10">
        <f>GU618*1.4</f>
        <v>118.99999999999999</v>
      </c>
      <c r="GX618" s="10"/>
      <c r="GY618" s="267"/>
      <c r="GZ618" s="203" t="s">
        <v>81</v>
      </c>
      <c r="HA618" s="276" t="s">
        <v>2050</v>
      </c>
      <c r="HC618" s="204"/>
      <c r="HD618" s="204">
        <f>VLOOKUP(HA618,$A$681:$F$2483,6,FALSE)</f>
        <v>880</v>
      </c>
      <c r="HE618" s="203" t="s">
        <v>63</v>
      </c>
      <c r="HF618" s="10">
        <f>HD618*1.4</f>
        <v>1232</v>
      </c>
      <c r="HG618" s="10"/>
      <c r="HH618" s="267"/>
      <c r="HI618" s="203" t="s">
        <v>81</v>
      </c>
      <c r="HJ618" s="276" t="s">
        <v>451</v>
      </c>
      <c r="HL618" s="204"/>
      <c r="HM618" s="204">
        <f>VLOOKUP(HJ618,$A$681:$F$2483,6,FALSE)</f>
        <v>97</v>
      </c>
      <c r="HN618" s="203" t="s">
        <v>63</v>
      </c>
      <c r="HO618" s="10">
        <f>HM618*1.4</f>
        <v>135.79999999999998</v>
      </c>
      <c r="HP618" s="10"/>
      <c r="HQ618" s="267"/>
      <c r="HR618" s="203" t="s">
        <v>81</v>
      </c>
      <c r="HS618" s="276" t="s">
        <v>597</v>
      </c>
      <c r="HU618" s="204"/>
      <c r="HV618" s="204">
        <f>VLOOKUP(HS618,$A$681:$F$2483,6,FALSE)</f>
        <v>149</v>
      </c>
      <c r="HW618" s="203" t="s">
        <v>63</v>
      </c>
      <c r="HX618" s="10">
        <f>HV618*1.4</f>
        <v>208.6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VLOOKUP(IB618,$A$681:$F$2483,6,FALSE)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1731</v>
      </c>
      <c r="IM618" s="204"/>
      <c r="IN618" s="204">
        <f>VLOOKUP(IK618,$A$681:$F$2483,6,FALSE)</f>
        <v>502</v>
      </c>
      <c r="IO618" s="203" t="s">
        <v>63</v>
      </c>
      <c r="IP618" s="10">
        <f>IN618*1.4</f>
        <v>702.8</v>
      </c>
      <c r="IQ618" s="10"/>
      <c r="IR618" s="267"/>
      <c r="IS618" s="203" t="s">
        <v>81</v>
      </c>
      <c r="IT618" s="276" t="s">
        <v>1731</v>
      </c>
      <c r="IV618" s="204"/>
      <c r="IW618" s="204">
        <f>VLOOKUP(IT618,$A$681:$F$2483,6,FALSE)</f>
        <v>502</v>
      </c>
      <c r="IX618" s="203" t="s">
        <v>63</v>
      </c>
      <c r="IY618" s="10">
        <f>IW618*1.4</f>
        <v>702.8</v>
      </c>
      <c r="IZ618" s="10"/>
      <c r="JA618" s="267"/>
      <c r="JB618" s="203" t="s">
        <v>81</v>
      </c>
      <c r="JC618" s="276" t="s">
        <v>483</v>
      </c>
      <c r="JE618" s="204"/>
      <c r="JF618" s="204">
        <f>VLOOKUP(JC618,$A$681:$F$2483,6,FALSE)</f>
        <v>192</v>
      </c>
      <c r="JG618" s="203" t="s">
        <v>63</v>
      </c>
      <c r="JH618" s="10">
        <f>JF618*1.4</f>
        <v>268.79999999999995</v>
      </c>
      <c r="JI618" s="10"/>
      <c r="JJ618" s="267"/>
      <c r="JK618" s="203" t="s">
        <v>81</v>
      </c>
      <c r="JL618" s="276" t="s">
        <v>1680</v>
      </c>
      <c r="JN618" s="204"/>
      <c r="JO618" s="204">
        <f>VLOOKUP(JL618,$A$681:$F$2483,6,FALSE)</f>
        <v>350</v>
      </c>
      <c r="JP618" s="203" t="s">
        <v>63</v>
      </c>
      <c r="JQ618" s="10">
        <f>JO618*1.4</f>
        <v>489.99999999999994</v>
      </c>
      <c r="JR618" s="10"/>
      <c r="JS618" s="267"/>
      <c r="JT618" s="203" t="s">
        <v>81</v>
      </c>
      <c r="JU618" s="276" t="s">
        <v>469</v>
      </c>
      <c r="JW618" s="204"/>
      <c r="JX618" s="204">
        <f>VLOOKUP(JU618,$A$681:$F$2483,6,FALSE)</f>
        <v>279</v>
      </c>
      <c r="JY618" s="203" t="s">
        <v>63</v>
      </c>
      <c r="JZ618" s="10">
        <f>JX618*1.4</f>
        <v>390.59999999999997</v>
      </c>
      <c r="KA618" s="10"/>
      <c r="KB618" s="267"/>
      <c r="KC618" s="203" t="s">
        <v>81</v>
      </c>
      <c r="KD618" s="276" t="s">
        <v>413</v>
      </c>
      <c r="KF618" s="204"/>
      <c r="KG618" s="204">
        <f>VLOOKUP(KD618,$A$681:$F$2483,6,FALSE)</f>
        <v>610</v>
      </c>
      <c r="KH618" s="203" t="s">
        <v>63</v>
      </c>
      <c r="KI618" s="10">
        <f>KG618*1.4</f>
        <v>854</v>
      </c>
      <c r="KJ618" s="10"/>
      <c r="KK618" s="267"/>
      <c r="KL618" s="203" t="s">
        <v>81</v>
      </c>
      <c r="KM618" s="276" t="s">
        <v>518</v>
      </c>
      <c r="KO618" s="204"/>
      <c r="KP618" s="204">
        <f>VLOOKUP(KM618,$A$681:$F$2483,6,FALSE)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469</v>
      </c>
      <c r="KX618" s="204"/>
      <c r="KY618" s="204">
        <f>VLOOKUP(KV618,$A$681:$F$2483,6,FALSE)</f>
        <v>279</v>
      </c>
      <c r="KZ618" s="203" t="s">
        <v>63</v>
      </c>
      <c r="LA618" s="10">
        <f>KY618*1.4</f>
        <v>390.59999999999997</v>
      </c>
      <c r="LB618" s="10"/>
      <c r="LC618" s="267"/>
      <c r="LD618" s="203" t="s">
        <v>81</v>
      </c>
      <c r="LE618" s="276" t="s">
        <v>471</v>
      </c>
      <c r="LG618" s="204"/>
      <c r="LH618" s="204">
        <f>VLOOKUP(LE618,$A$681:$F$2483,6,FALSE)</f>
        <v>226</v>
      </c>
      <c r="LI618" s="203" t="s">
        <v>63</v>
      </c>
      <c r="LJ618" s="10">
        <f>LH618*1.4</f>
        <v>316.39999999999998</v>
      </c>
      <c r="LK618" s="10"/>
      <c r="LL618" s="267"/>
      <c r="LM618" s="203" t="s">
        <v>81</v>
      </c>
      <c r="LN618" s="276" t="s">
        <v>1731</v>
      </c>
      <c r="LP618" s="204"/>
      <c r="LQ618" s="204">
        <f>VLOOKUP(LN618,$A$681:$F$2483,6,FALSE)</f>
        <v>502</v>
      </c>
      <c r="LR618" s="203" t="s">
        <v>63</v>
      </c>
      <c r="LS618" s="10">
        <f>LQ618*1.4</f>
        <v>702.8</v>
      </c>
      <c r="LT618" s="10"/>
      <c r="LU618" s="267"/>
      <c r="LV618" s="203" t="s">
        <v>81</v>
      </c>
      <c r="LW618" s="276" t="s">
        <v>441</v>
      </c>
      <c r="LY618" s="204"/>
      <c r="LZ618" s="204">
        <f>VLOOKUP(LW618,$A$681:$F$2483,6,FALSE)</f>
        <v>425</v>
      </c>
      <c r="MA618" s="203" t="s">
        <v>63</v>
      </c>
      <c r="MB618" s="10">
        <f>LZ618*1.4</f>
        <v>595</v>
      </c>
      <c r="MC618" s="10"/>
      <c r="MD618" s="267"/>
      <c r="ME618" s="203" t="s">
        <v>81</v>
      </c>
      <c r="MF618" s="276" t="s">
        <v>1731</v>
      </c>
      <c r="MH618" s="204"/>
      <c r="MI618" s="204">
        <f>VLOOKUP(MF618,$A$681:$F$2483,6,FALSE)</f>
        <v>502</v>
      </c>
      <c r="MJ618" s="203" t="s">
        <v>63</v>
      </c>
      <c r="MK618" s="10">
        <f>MI618*1.4</f>
        <v>702.8</v>
      </c>
      <c r="ML618" s="10"/>
      <c r="MM618" s="267"/>
      <c r="MN618" s="203" t="s">
        <v>81</v>
      </c>
      <c r="MO618" s="276" t="s">
        <v>473</v>
      </c>
      <c r="MQ618" s="204"/>
      <c r="MR618" s="204">
        <f>VLOOKUP(MO618,$A$681:$F$2483,6,FALSE)</f>
        <v>211</v>
      </c>
      <c r="MS618" s="203" t="s">
        <v>63</v>
      </c>
      <c r="MT618" s="10">
        <f>MR618*1.4</f>
        <v>295.39999999999998</v>
      </c>
      <c r="MU618" s="10"/>
      <c r="MV618" s="267"/>
      <c r="MW618" s="203" t="s">
        <v>81</v>
      </c>
      <c r="MX618" s="276" t="s">
        <v>413</v>
      </c>
      <c r="MZ618" s="204"/>
      <c r="NA618" s="204">
        <f>VLOOKUP(MX618,$A$681:$F$2483,6,FALSE)</f>
        <v>610</v>
      </c>
      <c r="NB618" s="203" t="s">
        <v>63</v>
      </c>
      <c r="NC618" s="10">
        <f>NA618*1.4</f>
        <v>854</v>
      </c>
      <c r="ND618" s="10"/>
      <c r="NE618" s="267"/>
      <c r="NF618" s="203" t="s">
        <v>81</v>
      </c>
      <c r="NG618" s="276" t="s">
        <v>483</v>
      </c>
      <c r="NI618" s="204"/>
      <c r="NJ618" s="204">
        <f>VLOOKUP(NG618,$A$681:$F$2483,6,FALSE)</f>
        <v>192</v>
      </c>
      <c r="NK618" s="203" t="s">
        <v>63</v>
      </c>
      <c r="NL618" s="10">
        <f>NJ618*1.4</f>
        <v>268.79999999999995</v>
      </c>
      <c r="NM618" s="10"/>
      <c r="NN618" s="267"/>
      <c r="NO618" s="203" t="s">
        <v>81</v>
      </c>
      <c r="NP618" s="417" t="s">
        <v>469</v>
      </c>
      <c r="NR618" s="204"/>
      <c r="NS618" s="204">
        <f>VLOOKUP(NP618,$A$681:$F$2483,6,FALSE)</f>
        <v>279</v>
      </c>
      <c r="NT618" s="203" t="s">
        <v>63</v>
      </c>
      <c r="NU618" s="10">
        <f>NS618*1.4</f>
        <v>390.59999999999997</v>
      </c>
      <c r="NV618" s="10"/>
      <c r="NW618" s="267"/>
      <c r="NX618" s="203" t="s">
        <v>81</v>
      </c>
      <c r="NY618" s="276" t="s">
        <v>544</v>
      </c>
      <c r="OA618" s="204"/>
      <c r="OB618" s="204">
        <f>VLOOKUP(NY618,$A$681:$F$2483,6,FALSE)</f>
        <v>132</v>
      </c>
      <c r="OC618" s="203" t="s">
        <v>63</v>
      </c>
      <c r="OD618" s="10">
        <f>OB618*1.4</f>
        <v>184.79999999999998</v>
      </c>
      <c r="OE618" s="10"/>
      <c r="OF618" s="267"/>
      <c r="OG618" s="203" t="s">
        <v>81</v>
      </c>
      <c r="OH618" s="276" t="s">
        <v>1731</v>
      </c>
      <c r="OJ618" s="204"/>
      <c r="OK618" s="204">
        <f>VLOOKUP(OH618,$A$681:$F$2483,6,FALSE)</f>
        <v>502</v>
      </c>
      <c r="OL618" s="203" t="s">
        <v>63</v>
      </c>
      <c r="OM618" s="10">
        <f>OK618*1.4</f>
        <v>702.8</v>
      </c>
      <c r="ON618" s="10"/>
      <c r="OO618" s="267"/>
      <c r="OP618" s="203" t="s">
        <v>81</v>
      </c>
      <c r="OQ618" s="417" t="s">
        <v>469</v>
      </c>
      <c r="OS618" s="204"/>
      <c r="OT618" s="204">
        <f>VLOOKUP(OQ618,$A$681:$F$2483,6,FALSE)</f>
        <v>279</v>
      </c>
      <c r="OU618" s="203" t="s">
        <v>63</v>
      </c>
      <c r="OV618" s="10">
        <f>OT618*1.4</f>
        <v>390.59999999999997</v>
      </c>
      <c r="OW618" s="10"/>
      <c r="OX618" s="267"/>
      <c r="OY618" s="203" t="s">
        <v>81</v>
      </c>
      <c r="OZ618" s="421" t="s">
        <v>1731</v>
      </c>
      <c r="PB618" s="204"/>
      <c r="PC618" s="204">
        <f>VLOOKUP(OZ618,$A$681:$F$2483,6,FALSE)</f>
        <v>502</v>
      </c>
      <c r="PD618" s="203" t="s">
        <v>63</v>
      </c>
      <c r="PE618" s="10">
        <f>PC618*1.4</f>
        <v>702.8</v>
      </c>
      <c r="PF618" s="10"/>
      <c r="PG618" s="267"/>
      <c r="PH618" s="203" t="s">
        <v>81</v>
      </c>
      <c r="PI618" s="276" t="s">
        <v>1265</v>
      </c>
      <c r="PK618" s="204"/>
      <c r="PL618" s="204">
        <f>VLOOKUP(PI618,$A$681:$F$2483,6,FALSE)</f>
        <v>85</v>
      </c>
      <c r="PM618" s="203" t="s">
        <v>63</v>
      </c>
      <c r="PN618" s="10">
        <f>PL618*1.4</f>
        <v>118.99999999999999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VLOOKUP(PR618,$A$681:$F$2483,6,FALSE)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469</v>
      </c>
      <c r="QC618" s="204"/>
      <c r="QD618" s="204">
        <f>VLOOKUP(QA618,$A$681:$F$2483,6,FALSE)</f>
        <v>279</v>
      </c>
      <c r="QE618" s="203" t="s">
        <v>63</v>
      </c>
      <c r="QF618" s="10">
        <f>QD618*1.4</f>
        <v>390.59999999999997</v>
      </c>
      <c r="QG618" s="10"/>
      <c r="QH618" s="267"/>
      <c r="QI618" s="203" t="s">
        <v>81</v>
      </c>
      <c r="QJ618" s="276" t="s">
        <v>483</v>
      </c>
      <c r="QL618" s="204"/>
      <c r="QM618" s="204">
        <f>VLOOKUP(QJ618,$A$681:$F$2483,6,FALSE)</f>
        <v>192</v>
      </c>
      <c r="QN618" s="203" t="s">
        <v>63</v>
      </c>
      <c r="QO618" s="10">
        <f>QM618*1.4</f>
        <v>268.79999999999995</v>
      </c>
      <c r="QP618" s="10"/>
      <c r="QQ618" s="267"/>
      <c r="QR618" s="203" t="s">
        <v>81</v>
      </c>
      <c r="QS618" s="276" t="s">
        <v>601</v>
      </c>
      <c r="QU618" s="204"/>
      <c r="QV618" s="204">
        <f>VLOOKUP(QS618,$A$681:$F$2483,6,FALSE)</f>
        <v>392</v>
      </c>
      <c r="QW618" s="203" t="s">
        <v>63</v>
      </c>
      <c r="QX618" s="10">
        <f>QV618*1.4</f>
        <v>548.79999999999995</v>
      </c>
      <c r="QY618" s="10"/>
      <c r="QZ618" s="267"/>
      <c r="RA618" s="203" t="s">
        <v>81</v>
      </c>
      <c r="RB618" s="276" t="s">
        <v>469</v>
      </c>
      <c r="RD618" s="204"/>
      <c r="RE618" s="204">
        <f>VLOOKUP(RB618,$A$681:$F$2483,6,FALSE)</f>
        <v>279</v>
      </c>
      <c r="RF618" s="203" t="s">
        <v>63</v>
      </c>
      <c r="RG618" s="10">
        <f>RE618*1.4</f>
        <v>390.59999999999997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VLOOKUP(RK618,$A$681:$F$2483,6,FALSE)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413</v>
      </c>
      <c r="RV618" s="204"/>
      <c r="RW618" s="204">
        <f>VLOOKUP(RT618,$A$681:$F$2483,6,FALSE)</f>
        <v>610</v>
      </c>
      <c r="RX618" s="203" t="s">
        <v>63</v>
      </c>
      <c r="RY618" s="10">
        <f>RW618*1.4</f>
        <v>854</v>
      </c>
      <c r="RZ618" s="10"/>
      <c r="SA618" s="273"/>
      <c r="SB618" s="203" t="s">
        <v>81</v>
      </c>
      <c r="SC618" s="276" t="s">
        <v>1731</v>
      </c>
      <c r="SE618" s="204"/>
      <c r="SF618" s="204">
        <f>VLOOKUP(SC618,$A$681:$F$2483,6,FALSE)</f>
        <v>502</v>
      </c>
      <c r="SG618" s="203" t="s">
        <v>63</v>
      </c>
      <c r="SH618" s="10">
        <f>SF618*1.4</f>
        <v>702.8</v>
      </c>
      <c r="SI618" s="10"/>
      <c r="SJ618" s="273"/>
      <c r="SK618" s="203" t="s">
        <v>81</v>
      </c>
      <c r="SL618" s="276" t="s">
        <v>1731</v>
      </c>
      <c r="SN618" s="204"/>
      <c r="SO618" s="204">
        <f>VLOOKUP(SL618,$A$681:$F$2483,6,FALSE)</f>
        <v>502</v>
      </c>
      <c r="SP618" s="203" t="s">
        <v>63</v>
      </c>
      <c r="SQ618" s="10">
        <f>SO618*1.4</f>
        <v>702.8</v>
      </c>
      <c r="SR618" s="10"/>
      <c r="SS618" s="273"/>
      <c r="ST618" s="203" t="s">
        <v>81</v>
      </c>
      <c r="SU618" s="276" t="s">
        <v>469</v>
      </c>
      <c r="SW618" s="204"/>
      <c r="SX618" s="204">
        <f>VLOOKUP(SU618,$A$681:$F$2483,6,FALSE)</f>
        <v>279</v>
      </c>
      <c r="SY618" s="203" t="s">
        <v>63</v>
      </c>
      <c r="SZ618" s="10">
        <f>SX618*1.4</f>
        <v>390.59999999999997</v>
      </c>
      <c r="TA618" s="10"/>
      <c r="TB618" s="273"/>
      <c r="TC618" s="203" t="s">
        <v>81</v>
      </c>
      <c r="TD618" s="421" t="s">
        <v>469</v>
      </c>
      <c r="TF618" s="204"/>
      <c r="TG618" s="204">
        <f>VLOOKUP(TD618,$A$681:$F$2483,6,FALSE)</f>
        <v>279</v>
      </c>
      <c r="TH618" s="203" t="s">
        <v>63</v>
      </c>
      <c r="TI618" s="10">
        <f>TG618*1.4</f>
        <v>390.59999999999997</v>
      </c>
      <c r="TK618" s="273"/>
      <c r="TL618" s="203" t="s">
        <v>81</v>
      </c>
      <c r="TM618" s="276" t="s">
        <v>451</v>
      </c>
      <c r="TO618" s="204"/>
      <c r="TP618" s="204">
        <f>VLOOKUP(TM618,$A$681:$F$2483,6,FALSE)</f>
        <v>97</v>
      </c>
      <c r="TQ618" s="203" t="s">
        <v>63</v>
      </c>
      <c r="TR618" s="10">
        <f>TP618*1.4</f>
        <v>135.79999999999998</v>
      </c>
      <c r="TS618" s="10"/>
      <c r="TT618" s="273"/>
      <c r="TU618" s="203" t="s">
        <v>81</v>
      </c>
      <c r="TV618" s="276" t="s">
        <v>1731</v>
      </c>
      <c r="TX618" s="204"/>
      <c r="TY618" s="204">
        <f>VLOOKUP(TV618,$A$681:$F$2483,6,FALSE)</f>
        <v>502</v>
      </c>
      <c r="TZ618" s="203" t="s">
        <v>63</v>
      </c>
      <c r="UA618" s="10">
        <f>TY618*1.4</f>
        <v>702.8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VLOOKUP(UE618,$A$681:$F$2483,6,FALSE)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1219</v>
      </c>
      <c r="UP618" s="204"/>
      <c r="UQ618" s="204">
        <f>VLOOKUP(UN618,$A$681:$F$2483,6,FALSE)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469</v>
      </c>
      <c r="UY618" s="204"/>
      <c r="UZ618" s="204">
        <f>VLOOKUP(UW618,$A$681:$F$2483,6,FALSE)</f>
        <v>279</v>
      </c>
      <c r="VA618" s="203" t="s">
        <v>63</v>
      </c>
      <c r="VB618" s="10">
        <f>UZ618*1.4</f>
        <v>390.59999999999997</v>
      </c>
      <c r="VC618" s="10"/>
      <c r="VD618" s="273"/>
      <c r="VE618" s="203" t="s">
        <v>81</v>
      </c>
      <c r="VF618" s="276" t="s">
        <v>1731</v>
      </c>
      <c r="VH618" s="204"/>
      <c r="VI618" s="204">
        <f>VLOOKUP(VF618,$A$681:$F$2483,6,FALSE)</f>
        <v>502</v>
      </c>
      <c r="VJ618" s="203" t="s">
        <v>63</v>
      </c>
      <c r="VK618" s="10">
        <f>VI618*1.4</f>
        <v>702.8</v>
      </c>
      <c r="VL618" s="10"/>
      <c r="VM618" s="273"/>
      <c r="VN618" s="203" t="s">
        <v>81</v>
      </c>
      <c r="VO618" s="276" t="s">
        <v>417</v>
      </c>
      <c r="VQ618" s="204"/>
      <c r="VR618" s="204">
        <f>VLOOKUP(VO618,$A$681:$F$2483,6,FALSE)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VLOOKUP(VX618,$A$681:$F$2483,6,FALSE)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451</v>
      </c>
      <c r="WI618" s="204"/>
      <c r="WJ618" s="204">
        <f>VLOOKUP(WG618,$A$681:$F$2483,6,FALSE)</f>
        <v>97</v>
      </c>
      <c r="WK618" s="203" t="s">
        <v>63</v>
      </c>
      <c r="WL618" s="10">
        <f>WJ618*1.4</f>
        <v>135.79999999999998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VLOOKUP(WP618,$A$681:$F$2483,6,FALSE)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VLOOKUP(WY618,$A$681:$F$2483,6,FALSE)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576</v>
      </c>
      <c r="XJ618" s="204"/>
      <c r="XK618" s="204">
        <f>VLOOKUP(XH618,$A$681:$F$2483,6,FALSE)</f>
        <v>50</v>
      </c>
      <c r="XL618" s="203" t="s">
        <v>63</v>
      </c>
      <c r="XM618" s="10">
        <f>XK618*1.4</f>
        <v>70</v>
      </c>
      <c r="XO618" s="273"/>
      <c r="XP618" s="203" t="s">
        <v>81</v>
      </c>
      <c r="XQ618" s="276" t="s">
        <v>1265</v>
      </c>
      <c r="XS618" s="204"/>
      <c r="XT618" s="204">
        <f>VLOOKUP(XQ618,$A$681:$F$2483,6,FALSE)</f>
        <v>85</v>
      </c>
      <c r="XU618" s="203" t="s">
        <v>63</v>
      </c>
      <c r="XV618" s="10">
        <f>XT618*1.4</f>
        <v>118.99999999999999</v>
      </c>
      <c r="XW618" s="10"/>
      <c r="XX618" s="273"/>
      <c r="XY618" s="203" t="s">
        <v>81</v>
      </c>
      <c r="XZ618" s="276" t="s">
        <v>483</v>
      </c>
      <c r="YB618" s="204"/>
      <c r="YC618" s="204">
        <f>VLOOKUP(XZ618,$A$681:$F$2483,6,FALSE)</f>
        <v>192</v>
      </c>
      <c r="YD618" s="203" t="s">
        <v>63</v>
      </c>
      <c r="YE618" s="10">
        <f>YC618*1.4</f>
        <v>268.79999999999995</v>
      </c>
      <c r="YG618" s="273"/>
      <c r="YH618" s="203" t="s">
        <v>81</v>
      </c>
      <c r="YI618" s="278" t="s">
        <v>183</v>
      </c>
      <c r="YK618" s="204"/>
      <c r="YL618" s="204" t="e">
        <f>VLOOKUP(YI618,$A$681:$F$2483,6,FALSE)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VLOOKUP(YR618,$A$681:$F$2483,6,FALSE)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601</v>
      </c>
      <c r="ZC618" s="204"/>
      <c r="ZD618" s="204">
        <f>VLOOKUP(ZA618,$A$681:$F$2483,6,FALSE)</f>
        <v>392</v>
      </c>
      <c r="ZE618" s="203" t="s">
        <v>63</v>
      </c>
      <c r="ZF618" s="10">
        <f>ZD618*1.4</f>
        <v>548.79999999999995</v>
      </c>
      <c r="ZH618" s="273"/>
      <c r="ZI618" s="203" t="s">
        <v>81</v>
      </c>
      <c r="ZJ618" s="276" t="s">
        <v>451</v>
      </c>
      <c r="ZL618" s="204"/>
      <c r="ZM618" s="204">
        <f>VLOOKUP(ZJ618,$A$681:$F$2483,6,FALSE)</f>
        <v>97</v>
      </c>
      <c r="ZN618" s="203" t="s">
        <v>63</v>
      </c>
      <c r="ZO618" s="10">
        <f>ZM618*1.4</f>
        <v>135.79999999999998</v>
      </c>
      <c r="ZQ618" s="273"/>
      <c r="ZR618" s="203" t="s">
        <v>81</v>
      </c>
      <c r="ZS618" s="276" t="s">
        <v>601</v>
      </c>
      <c r="ZU618" s="204"/>
      <c r="ZV618" s="204">
        <f>VLOOKUP(ZS618,$A$681:$F$2483,6,FALSE)</f>
        <v>392</v>
      </c>
      <c r="ZW618" s="203" t="s">
        <v>63</v>
      </c>
      <c r="ZX618" s="10">
        <f>ZV618*1.4</f>
        <v>548.79999999999995</v>
      </c>
      <c r="ZY618" s="10"/>
      <c r="ZZ618" s="273"/>
      <c r="AAA618" s="203" t="s">
        <v>81</v>
      </c>
      <c r="AAB618" s="276" t="s">
        <v>451</v>
      </c>
      <c r="AAD618" s="204"/>
      <c r="AAE618" s="204">
        <f>VLOOKUP(AAB618,$A$681:$F$2483,6,FALSE)</f>
        <v>97</v>
      </c>
      <c r="AAF618" s="203" t="s">
        <v>63</v>
      </c>
      <c r="AAG618" s="10">
        <f>AAE618*1.4</f>
        <v>135.79999999999998</v>
      </c>
      <c r="AAH618" s="10"/>
      <c r="AAI618" s="273"/>
      <c r="AAJ618" s="203" t="s">
        <v>81</v>
      </c>
      <c r="AAK618" s="276" t="s">
        <v>413</v>
      </c>
      <c r="AAM618" s="204"/>
      <c r="AAN618" s="204">
        <f>VLOOKUP(AAK618,$A$681:$F$2483,6,FALSE)</f>
        <v>610</v>
      </c>
      <c r="AAO618" s="203" t="s">
        <v>63</v>
      </c>
      <c r="AAP618" s="10">
        <f>AAN618*1.4</f>
        <v>854</v>
      </c>
      <c r="AAQ618" s="10"/>
      <c r="AAR618" s="273"/>
      <c r="AAS618" s="203" t="s">
        <v>81</v>
      </c>
      <c r="AAT618" s="276" t="s">
        <v>544</v>
      </c>
      <c r="AAV618" s="204"/>
      <c r="AAW618" s="204">
        <f>VLOOKUP(AAT618,$A$681:$F$2483,6,FALSE)</f>
        <v>132</v>
      </c>
      <c r="AAX618" s="203" t="s">
        <v>63</v>
      </c>
      <c r="AAY618" s="10">
        <f>AAW618*1.4</f>
        <v>184.79999999999998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VLOOKUP(ABC618,$A$681:$F$2483,6,FALSE)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463</v>
      </c>
      <c r="ABN618" s="204"/>
      <c r="ABO618" s="204">
        <f>VLOOKUP(ABL618,$A$681:$F$2483,6,FALSE)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1731</v>
      </c>
      <c r="ABW618" s="204"/>
      <c r="ABX618" s="204">
        <f>VLOOKUP(ABU618,$A$681:$F$2483,6,FALSE)</f>
        <v>502</v>
      </c>
      <c r="ABY618" s="203" t="s">
        <v>63</v>
      </c>
      <c r="ABZ618" s="10">
        <f>ABX618*1.4</f>
        <v>702.8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VLOOKUP(ACD618,$A$681:$F$2483,6,FALSE)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VLOOKUP(ACM618,$A$681:$F$2483,6,FALSE)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VLOOKUP(ACV618,$A$681:$F$2483,6,FALSE)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VLOOKUP(ADE618,$A$681:$F$2483,6,FALSE)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VLOOKUP(ADN618,$A$681:$F$2483,6,FALSE)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VLOOKUP(ADW618,$A$681:$F$2483,6,FALSE)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VLOOKUP(AEF618,$A$681:$F$2483,6,FALSE)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VLOOKUP(AEO618,$A$681:$F$2483,6,FALSE)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VLOOKUP(AEX618,$A$681:$F$2483,6,FALSE)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VLOOKUP(AFG618,$A$681:$F$2483,6,FALSE)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VLOOKUP(AFP618,$A$681:$F$2483,6,FALSE)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VLOOKUP(AFY618,$A$681:$F$2483,6,FALSE)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VLOOKUP(AGH618,$A$681:$F$2483,6,FALSE)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VLOOKUP(AGQ618,$A$681:$F$2483,6,FALSE)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483</v>
      </c>
      <c r="AHB618" s="204"/>
      <c r="AHC618" s="204">
        <f>VLOOKUP(AGZ618,$A$681:$F$2483,6,FALSE)</f>
        <v>192</v>
      </c>
      <c r="AHD618" s="203" t="s">
        <v>63</v>
      </c>
      <c r="AHE618" s="10">
        <f>AHC618*1.4</f>
        <v>268.79999999999995</v>
      </c>
      <c r="AHF618" s="10"/>
      <c r="AHG618" s="273"/>
      <c r="AHH618" s="203" t="s">
        <v>81</v>
      </c>
      <c r="AHI618" s="276" t="s">
        <v>576</v>
      </c>
      <c r="AHK618" s="204"/>
      <c r="AHL618" s="204">
        <f>VLOOKUP(AHI618,$A$681:$F$2483,6,FALSE)</f>
        <v>50</v>
      </c>
      <c r="AHM618" s="203" t="s">
        <v>63</v>
      </c>
      <c r="AHN618" s="10">
        <f>AHL618*1.4</f>
        <v>70</v>
      </c>
      <c r="AHO618" s="10"/>
      <c r="AHP618" s="273"/>
      <c r="AHQ618" s="203" t="s">
        <v>81</v>
      </c>
      <c r="AHR618" s="276" t="s">
        <v>1204</v>
      </c>
      <c r="AHT618" s="204"/>
      <c r="AHU618" s="204">
        <f>VLOOKUP(AHR618,$A$681:$F$2483,6,FALSE)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451</v>
      </c>
      <c r="AIC618" s="204"/>
      <c r="AID618" s="204">
        <f>VLOOKUP(AIA618,$A$681:$F$2483,6,FALSE)</f>
        <v>97</v>
      </c>
      <c r="AIE618" s="203" t="s">
        <v>63</v>
      </c>
      <c r="AIF618" s="10">
        <f>AID618*1.4</f>
        <v>135.79999999999998</v>
      </c>
      <c r="AIG618" s="10"/>
      <c r="AIH618" s="273"/>
      <c r="AII618" s="203" t="s">
        <v>81</v>
      </c>
      <c r="AIJ618" s="276" t="s">
        <v>441</v>
      </c>
      <c r="AIL618" s="204"/>
      <c r="AIM618" s="204">
        <f>VLOOKUP(AIJ618,$A$681:$F$2483,6,FALSE)</f>
        <v>425</v>
      </c>
      <c r="AIN618" s="203" t="s">
        <v>63</v>
      </c>
      <c r="AIO618" s="10">
        <f>AIM618*1.4</f>
        <v>595</v>
      </c>
      <c r="AIP618" s="10"/>
      <c r="AIQ618" s="273"/>
      <c r="AIR618" s="203" t="s">
        <v>81</v>
      </c>
      <c r="AIS618" s="276" t="s">
        <v>413</v>
      </c>
      <c r="AIU618" s="204"/>
      <c r="AIV618" s="204">
        <f>VLOOKUP(AIS618,$A$681:$F$2483,6,FALSE)</f>
        <v>610</v>
      </c>
      <c r="AIW618" s="203" t="s">
        <v>63</v>
      </c>
      <c r="AIX618" s="10">
        <f>AIV618*1.4</f>
        <v>854</v>
      </c>
      <c r="AIY618" s="10"/>
      <c r="AIZ618" s="273"/>
      <c r="AJA618" s="203" t="s">
        <v>81</v>
      </c>
      <c r="AJB618" s="276" t="s">
        <v>601</v>
      </c>
      <c r="AJD618" s="204"/>
      <c r="AJE618" s="204">
        <f>VLOOKUP(AJB618,$A$681:$F$2483,6,FALSE)</f>
        <v>392</v>
      </c>
      <c r="AJF618" s="203" t="s">
        <v>63</v>
      </c>
      <c r="AJG618" s="10">
        <f>AJE618*1.4</f>
        <v>548.79999999999995</v>
      </c>
      <c r="AJH618" s="10"/>
      <c r="AJI618" s="273"/>
      <c r="AJJ618" s="203" t="s">
        <v>81</v>
      </c>
      <c r="AJK618" s="276" t="s">
        <v>469</v>
      </c>
      <c r="AJM618" s="204"/>
      <c r="AJN618" s="204">
        <f>VLOOKUP(AJK618,$A$681:$F$2483,6,FALSE)</f>
        <v>279</v>
      </c>
      <c r="AJO618" s="203" t="s">
        <v>63</v>
      </c>
      <c r="AJP618" s="10">
        <f>AJN618*1.4</f>
        <v>390.59999999999997</v>
      </c>
      <c r="AJQ618" s="10"/>
      <c r="AJR618" s="273"/>
      <c r="AJS618" s="203" t="s">
        <v>81</v>
      </c>
      <c r="AJT618" s="424" t="s">
        <v>469</v>
      </c>
      <c r="AJV618" s="204"/>
      <c r="AJW618" s="204">
        <f>VLOOKUP(AJT618,$A$681:$F$2483,6,FALSE)</f>
        <v>279</v>
      </c>
      <c r="AJX618" s="203" t="s">
        <v>63</v>
      </c>
      <c r="AJY618" s="10">
        <f>AJW618*1.4</f>
        <v>390.59999999999997</v>
      </c>
      <c r="AJZ618" s="10"/>
      <c r="AKA618" s="273"/>
      <c r="AKB618" s="203" t="s">
        <v>81</v>
      </c>
      <c r="AKC618" s="276" t="s">
        <v>483</v>
      </c>
      <c r="AKE618" s="204"/>
      <c r="AKF618" s="204">
        <f>VLOOKUP(AKC618,$A$681:$F$2483,6,FALSE)</f>
        <v>192</v>
      </c>
      <c r="AKG618" s="203" t="s">
        <v>63</v>
      </c>
      <c r="AKH618" s="10">
        <f>AKF618*1.4</f>
        <v>268.79999999999995</v>
      </c>
      <c r="AKI618" s="10"/>
      <c r="AKJ618" s="273"/>
      <c r="AKK618" s="203" t="s">
        <v>81</v>
      </c>
      <c r="AKL618" s="276" t="s">
        <v>483</v>
      </c>
      <c r="AKN618" s="204"/>
      <c r="AKO618" s="204">
        <f>VLOOKUP(AKL618,$A$681:$F$2483,6,FALSE)</f>
        <v>192</v>
      </c>
      <c r="AKP618" s="203" t="s">
        <v>63</v>
      </c>
      <c r="AKQ618" s="10">
        <f>AKO618*1.4</f>
        <v>268.79999999999995</v>
      </c>
      <c r="AKR618" s="10"/>
      <c r="AKS618" s="273"/>
      <c r="AKT618" s="203" t="s">
        <v>81</v>
      </c>
      <c r="AKU618" s="276" t="s">
        <v>471</v>
      </c>
      <c r="AKW618" s="204"/>
      <c r="AKX618" s="204">
        <f>VLOOKUP(AKU618,$A$681:$F$2483,6,FALSE)</f>
        <v>226</v>
      </c>
      <c r="AKY618" s="203" t="s">
        <v>63</v>
      </c>
      <c r="AKZ618" s="10">
        <f>AKX618*1.4</f>
        <v>316.39999999999998</v>
      </c>
      <c r="ALA618" s="10"/>
      <c r="ALB618" s="273"/>
      <c r="ALC618" s="203" t="s">
        <v>81</v>
      </c>
      <c r="ALD618" s="276" t="s">
        <v>1204</v>
      </c>
      <c r="ALF618" s="204"/>
      <c r="ALG618" s="204">
        <f>VLOOKUP(ALD618,$A$681:$F$2483,6,FALSE)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1731</v>
      </c>
      <c r="ALO618" s="204"/>
      <c r="ALP618" s="204">
        <f>VLOOKUP(ALM618,$A$681:$F$2483,6,FALSE)</f>
        <v>502</v>
      </c>
      <c r="ALQ618" s="203" t="s">
        <v>63</v>
      </c>
      <c r="ALR618" s="10">
        <f>ALP618*1.4</f>
        <v>702.8</v>
      </c>
      <c r="ALS618" s="10"/>
      <c r="ALT618" s="273"/>
      <c r="ALU618" s="203" t="s">
        <v>81</v>
      </c>
      <c r="ALV618" s="276" t="s">
        <v>518</v>
      </c>
      <c r="ALX618" s="204"/>
      <c r="ALY618" s="204">
        <f>VLOOKUP(ALV618,$A$681:$F$2483,6,FALSE)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518</v>
      </c>
      <c r="AMG618" s="204"/>
      <c r="AMH618" s="204">
        <f>VLOOKUP(AME618,$A$681:$F$2483,6,FALSE)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518</v>
      </c>
      <c r="AMP618" s="204"/>
      <c r="AMQ618" s="204">
        <f>VLOOKUP(AMN618,$A$681:$F$2483,6,FALSE)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469</v>
      </c>
      <c r="AMY618" s="204"/>
      <c r="AMZ618" s="204">
        <f>VLOOKUP(AMW618,$A$681:$F$2483,6,FALSE)</f>
        <v>279</v>
      </c>
      <c r="ANA618" s="203" t="s">
        <v>63</v>
      </c>
      <c r="ANB618" s="10">
        <f>AMZ618*1.4</f>
        <v>390.59999999999997</v>
      </c>
      <c r="ANC618" s="10"/>
      <c r="AND618" s="273"/>
      <c r="ANE618" s="203" t="s">
        <v>81</v>
      </c>
      <c r="ANF618" s="276" t="s">
        <v>1731</v>
      </c>
      <c r="ANH618" s="204"/>
      <c r="ANI618" s="204">
        <f>VLOOKUP(ANF618,$A$681:$F$2483,6,FALSE)</f>
        <v>502</v>
      </c>
      <c r="ANJ618" s="203" t="s">
        <v>63</v>
      </c>
      <c r="ANK618" s="10">
        <f>ANI618*1.4</f>
        <v>702.8</v>
      </c>
      <c r="ANL618" s="10"/>
      <c r="ANM618" s="273"/>
      <c r="ANN618" s="203" t="s">
        <v>81</v>
      </c>
      <c r="ANO618" s="276" t="s">
        <v>473</v>
      </c>
      <c r="ANQ618" s="204"/>
      <c r="ANR618" s="204">
        <f>VLOOKUP(ANO618,$A$681:$F$2483,6,FALSE)</f>
        <v>211</v>
      </c>
      <c r="ANS618" s="203" t="s">
        <v>63</v>
      </c>
      <c r="ANT618" s="10">
        <f>ANR618*1.4</f>
        <v>295.39999999999998</v>
      </c>
      <c r="ANU618" s="10"/>
      <c r="ANV618" s="273"/>
      <c r="ANW618" s="203" t="s">
        <v>81</v>
      </c>
      <c r="ANX618" s="276" t="s">
        <v>451</v>
      </c>
      <c r="ANZ618" s="204"/>
      <c r="AOA618" s="204">
        <f>VLOOKUP(ANX618,$A$681:$F$2483,6,FALSE)</f>
        <v>97</v>
      </c>
      <c r="AOB618" s="203" t="s">
        <v>63</v>
      </c>
      <c r="AOC618" s="10">
        <f>AOA618*1.4</f>
        <v>135.79999999999998</v>
      </c>
      <c r="AOD618" s="10"/>
      <c r="AOE618" s="273"/>
      <c r="AOF618" s="203" t="s">
        <v>81</v>
      </c>
      <c r="AOG618" s="276" t="s">
        <v>2050</v>
      </c>
      <c r="AOI618" s="204"/>
      <c r="AOJ618" s="204">
        <f>VLOOKUP(AOG618,$A$681:$F$2483,6,FALSE)</f>
        <v>880</v>
      </c>
      <c r="AOK618" s="203" t="s">
        <v>63</v>
      </c>
      <c r="AOL618" s="10">
        <f>AOJ618*1.4</f>
        <v>1232</v>
      </c>
      <c r="AOM618" s="10"/>
      <c r="AON618" s="273"/>
      <c r="AOO618" s="203" t="s">
        <v>81</v>
      </c>
      <c r="AOP618" s="276" t="s">
        <v>1731</v>
      </c>
      <c r="AOR618" s="204"/>
      <c r="AOS618" s="204">
        <f>VLOOKUP(AOP618,$A$681:$F$2483,6,FALSE)</f>
        <v>502</v>
      </c>
      <c r="AOT618" s="203" t="s">
        <v>63</v>
      </c>
      <c r="AOU618" s="10">
        <f>AOS618*1.4</f>
        <v>702.8</v>
      </c>
      <c r="AOV618" s="10"/>
      <c r="AOW618" s="273"/>
      <c r="AOX618" s="203" t="s">
        <v>81</v>
      </c>
      <c r="AOY618" s="276" t="s">
        <v>451</v>
      </c>
      <c r="APA618" s="204"/>
      <c r="APB618" s="204">
        <f>VLOOKUP(AOY618,$A$681:$F$2483,6,FALSE)</f>
        <v>97</v>
      </c>
      <c r="APC618" s="203" t="s">
        <v>63</v>
      </c>
      <c r="APD618" s="10">
        <f>APB618*1.4</f>
        <v>135.79999999999998</v>
      </c>
      <c r="APE618" s="10"/>
      <c r="APF618" s="273"/>
      <c r="APG618" s="203" t="s">
        <v>81</v>
      </c>
      <c r="APH618" s="276" t="s">
        <v>469</v>
      </c>
      <c r="APJ618" s="204"/>
      <c r="APK618" s="204">
        <f>VLOOKUP(APH618,$A$681:$F$2483,6,FALSE)</f>
        <v>279</v>
      </c>
      <c r="APL618" s="203" t="s">
        <v>63</v>
      </c>
      <c r="APM618" s="10">
        <f>APK618*1.4</f>
        <v>390.59999999999997</v>
      </c>
      <c r="APN618" s="10"/>
      <c r="APO618" s="273"/>
      <c r="APP618" s="203" t="s">
        <v>81</v>
      </c>
      <c r="APQ618" s="276" t="s">
        <v>441</v>
      </c>
      <c r="APS618" s="204"/>
      <c r="APT618" s="204">
        <f>VLOOKUP(APQ618,$A$681:$F$2483,6,FALSE)</f>
        <v>425</v>
      </c>
      <c r="APU618" s="203" t="s">
        <v>63</v>
      </c>
      <c r="APV618" s="10">
        <f>APT618*1.4</f>
        <v>595</v>
      </c>
      <c r="APW618" s="10"/>
      <c r="APX618" s="273"/>
      <c r="APY618" s="203" t="s">
        <v>81</v>
      </c>
      <c r="APZ618" s="276" t="s">
        <v>483</v>
      </c>
      <c r="AQB618" s="204"/>
      <c r="AQC618" s="204">
        <f>VLOOKUP(APZ618,$A$681:$F$2483,6,FALSE)</f>
        <v>192</v>
      </c>
      <c r="AQD618" s="203" t="s">
        <v>63</v>
      </c>
      <c r="AQE618" s="10">
        <f>AQC618*1.4</f>
        <v>268.79999999999995</v>
      </c>
      <c r="AQF618" s="10"/>
      <c r="AQG618" s="273"/>
    </row>
    <row r="619" spans="1:1125" s="14" customFormat="1" ht="15">
      <c r="A619" s="203" t="s">
        <v>82</v>
      </c>
      <c r="B619" s="276" t="s">
        <v>576</v>
      </c>
      <c r="D619" s="204"/>
      <c r="E619" s="204">
        <f>VLOOKUP(B619,$A$681:$F$2483,6,FALSE)</f>
        <v>50</v>
      </c>
      <c r="F619" s="203" t="s">
        <v>65</v>
      </c>
      <c r="G619" s="10">
        <f>E619*1.3</f>
        <v>65</v>
      </c>
      <c r="H619" s="10"/>
      <c r="I619" s="267"/>
      <c r="J619" s="203" t="s">
        <v>82</v>
      </c>
      <c r="K619" s="276" t="s">
        <v>413</v>
      </c>
      <c r="M619" s="204"/>
      <c r="N619" s="204">
        <f>VLOOKUP(K619,$A$681:$F$2483,6,FALSE)</f>
        <v>610</v>
      </c>
      <c r="O619" s="203" t="s">
        <v>65</v>
      </c>
      <c r="P619" s="10">
        <f>N619*1.3</f>
        <v>793</v>
      </c>
      <c r="Q619" s="10"/>
      <c r="R619" s="267"/>
      <c r="S619" s="203" t="s">
        <v>82</v>
      </c>
      <c r="T619" s="276" t="s">
        <v>413</v>
      </c>
      <c r="V619" s="204"/>
      <c r="W619" s="204">
        <f>VLOOKUP(T619,$A$681:$F$2483,6,FALSE)</f>
        <v>610</v>
      </c>
      <c r="X619" s="203" t="s">
        <v>65</v>
      </c>
      <c r="Y619" s="10">
        <f>W619*1.3</f>
        <v>793</v>
      </c>
      <c r="Z619" s="10"/>
      <c r="AA619" s="267"/>
      <c r="AB619" s="203" t="s">
        <v>82</v>
      </c>
      <c r="AC619" s="276" t="s">
        <v>451</v>
      </c>
      <c r="AE619" s="204"/>
      <c r="AF619" s="204">
        <f>VLOOKUP(AC619,$A$681:$F$2483,6,FALSE)</f>
        <v>97</v>
      </c>
      <c r="AG619" s="203" t="s">
        <v>65</v>
      </c>
      <c r="AH619" s="10">
        <f>AF619*1.3</f>
        <v>126.10000000000001</v>
      </c>
      <c r="AI619" s="10"/>
      <c r="AJ619" s="267"/>
      <c r="AK619" s="203" t="s">
        <v>82</v>
      </c>
      <c r="AL619" s="276" t="s">
        <v>1731</v>
      </c>
      <c r="AN619" s="204"/>
      <c r="AO619" s="204">
        <f>VLOOKUP(AL619,$A$681:$F$2483,6,FALSE)</f>
        <v>502</v>
      </c>
      <c r="AP619" s="203" t="s">
        <v>65</v>
      </c>
      <c r="AQ619" s="10">
        <f>AO619*1.3</f>
        <v>652.6</v>
      </c>
      <c r="AR619" s="10"/>
      <c r="AS619" s="267"/>
      <c r="AT619" s="203" t="s">
        <v>82</v>
      </c>
      <c r="AU619" s="276" t="s">
        <v>451</v>
      </c>
      <c r="AW619" s="204"/>
      <c r="AX619" s="204">
        <f>VLOOKUP(AU619,$A$681:$F$2483,6,FALSE)</f>
        <v>97</v>
      </c>
      <c r="AY619" s="203" t="s">
        <v>65</v>
      </c>
      <c r="AZ619" s="10">
        <f>AX619*1.3</f>
        <v>126.10000000000001</v>
      </c>
      <c r="BA619" s="10"/>
      <c r="BB619" s="267"/>
      <c r="BC619" s="203" t="s">
        <v>82</v>
      </c>
      <c r="BD619" s="276" t="s">
        <v>518</v>
      </c>
      <c r="BF619" s="204"/>
      <c r="BG619" s="204">
        <f>VLOOKUP(BD619,$A$681:$F$2483,6,FALSE)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597</v>
      </c>
      <c r="BO619" s="204"/>
      <c r="BP619" s="204">
        <f>VLOOKUP(BM619,$A$681:$F$2483,6,FALSE)</f>
        <v>149</v>
      </c>
      <c r="BQ619" s="203" t="s">
        <v>65</v>
      </c>
      <c r="BR619" s="10">
        <f>BP619*1.3</f>
        <v>193.70000000000002</v>
      </c>
      <c r="BS619" s="10"/>
      <c r="BT619" s="267"/>
      <c r="BU619" s="203" t="s">
        <v>82</v>
      </c>
      <c r="BV619" s="276" t="s">
        <v>497</v>
      </c>
      <c r="BX619" s="204"/>
      <c r="BY619" s="204">
        <f>VLOOKUP(BV619,$A$681:$F$2483,6,FALSE)</f>
        <v>314</v>
      </c>
      <c r="BZ619" s="203" t="s">
        <v>65</v>
      </c>
      <c r="CA619" s="10">
        <f>BY619*1.3</f>
        <v>408.2</v>
      </c>
      <c r="CB619" s="10"/>
      <c r="CC619" s="267"/>
      <c r="CD619" s="203" t="s">
        <v>82</v>
      </c>
      <c r="CE619" s="276" t="s">
        <v>1731</v>
      </c>
      <c r="CG619" s="204"/>
      <c r="CH619" s="204">
        <f>VLOOKUP(CE619,$A$681:$F$2483,6,FALSE)</f>
        <v>502</v>
      </c>
      <c r="CI619" s="203" t="s">
        <v>65</v>
      </c>
      <c r="CJ619" s="10">
        <f>CH619*1.3</f>
        <v>652.6</v>
      </c>
      <c r="CK619" s="10"/>
      <c r="CL619" s="267"/>
      <c r="CM619" s="203" t="s">
        <v>82</v>
      </c>
      <c r="CN619" s="276" t="s">
        <v>597</v>
      </c>
      <c r="CP619" s="204"/>
      <c r="CQ619" s="204">
        <f>VLOOKUP(CN619,$A$681:$F$2483,6,FALSE)</f>
        <v>149</v>
      </c>
      <c r="CR619" s="203" t="s">
        <v>65</v>
      </c>
      <c r="CS619" s="10">
        <f>CQ619*1.3</f>
        <v>193.70000000000002</v>
      </c>
      <c r="CT619" s="10"/>
      <c r="CU619" s="267"/>
      <c r="CV619" s="203" t="s">
        <v>82</v>
      </c>
      <c r="CW619" s="276" t="s">
        <v>1204</v>
      </c>
      <c r="CY619" s="204"/>
      <c r="CZ619" s="204">
        <f>VLOOKUP(CW619,$A$681:$F$2483,6,FALSE)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1265</v>
      </c>
      <c r="DH619" s="204"/>
      <c r="DI619" s="204">
        <f>VLOOKUP(DF619,$A$681:$F$2483,6,FALSE)</f>
        <v>85</v>
      </c>
      <c r="DJ619" s="203" t="s">
        <v>65</v>
      </c>
      <c r="DK619" s="10">
        <f>DI619*1.3</f>
        <v>110.5</v>
      </c>
      <c r="DL619" s="10"/>
      <c r="DM619" s="267"/>
      <c r="DN619" s="203" t="s">
        <v>82</v>
      </c>
      <c r="DO619" s="276" t="s">
        <v>483</v>
      </c>
      <c r="DQ619" s="204"/>
      <c r="DR619" s="204">
        <f>VLOOKUP(DO619,$A$681:$F$2483,6,FALSE)</f>
        <v>192</v>
      </c>
      <c r="DS619" s="203" t="s">
        <v>65</v>
      </c>
      <c r="DT619" s="10">
        <f>DR619*1.3</f>
        <v>249.60000000000002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VLOOKUP(DX619,$A$681:$F$2483,6,FALSE)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451</v>
      </c>
      <c r="EI619" s="204"/>
      <c r="EJ619" s="204">
        <f>VLOOKUP(EG619,$A$681:$F$2483,6,FALSE)</f>
        <v>97</v>
      </c>
      <c r="EK619" s="203" t="s">
        <v>65</v>
      </c>
      <c r="EL619" s="10">
        <f>EJ619*1.3</f>
        <v>126.10000000000001</v>
      </c>
      <c r="EM619" s="10"/>
      <c r="EN619" s="267"/>
      <c r="EO619" s="203" t="s">
        <v>82</v>
      </c>
      <c r="EP619" s="276" t="s">
        <v>1731</v>
      </c>
      <c r="ER619" s="204"/>
      <c r="ES619" s="204">
        <f>VLOOKUP(EP619,$A$681:$F$2483,6,FALSE)</f>
        <v>502</v>
      </c>
      <c r="ET619" s="203" t="s">
        <v>65</v>
      </c>
      <c r="EU619" s="10">
        <f>ES619*1.3</f>
        <v>652.6</v>
      </c>
      <c r="EV619" s="10"/>
      <c r="EW619" s="267"/>
      <c r="EX619" s="203" t="s">
        <v>82</v>
      </c>
      <c r="EY619" s="276" t="s">
        <v>1731</v>
      </c>
      <c r="FA619" s="204"/>
      <c r="FB619" s="204">
        <f>VLOOKUP(EY619,$A$681:$F$2483,6,FALSE)</f>
        <v>502</v>
      </c>
      <c r="FC619" s="203" t="s">
        <v>65</v>
      </c>
      <c r="FD619" s="10">
        <f>FB619*1.3</f>
        <v>652.6</v>
      </c>
      <c r="FE619" s="10"/>
      <c r="FF619" s="267"/>
      <c r="FG619" s="203" t="s">
        <v>82</v>
      </c>
      <c r="FH619" s="414" t="s">
        <v>2050</v>
      </c>
      <c r="FJ619" s="204"/>
      <c r="FK619" s="204">
        <f>VLOOKUP(FH619,$A$681:$F$2483,6,FALSE)</f>
        <v>880</v>
      </c>
      <c r="FL619" s="203" t="s">
        <v>65</v>
      </c>
      <c r="FM619" s="10">
        <f>FK619*1.3</f>
        <v>1144</v>
      </c>
      <c r="FN619" s="10"/>
      <c r="FO619" s="267"/>
      <c r="FP619" s="203" t="s">
        <v>82</v>
      </c>
      <c r="FQ619" s="276" t="s">
        <v>1731</v>
      </c>
      <c r="FS619" s="204"/>
      <c r="FT619" s="204">
        <f>VLOOKUP(FQ619,$A$681:$F$2483,6,FALSE)</f>
        <v>502</v>
      </c>
      <c r="FU619" s="203" t="s">
        <v>65</v>
      </c>
      <c r="FV619" s="10">
        <f>FT619*1.3</f>
        <v>652.6</v>
      </c>
      <c r="FW619" s="10"/>
      <c r="FX619" s="267"/>
      <c r="FY619" s="203" t="s">
        <v>82</v>
      </c>
      <c r="FZ619" s="276" t="s">
        <v>413</v>
      </c>
      <c r="GB619" s="204"/>
      <c r="GC619" s="204">
        <f>VLOOKUP(FZ619,$A$681:$F$2483,6,FALSE)</f>
        <v>610</v>
      </c>
      <c r="GD619" s="203" t="s">
        <v>65</v>
      </c>
      <c r="GE619" s="10">
        <f>GC619*1.3</f>
        <v>793</v>
      </c>
      <c r="GF619" s="10"/>
      <c r="GG619" s="267"/>
      <c r="GH619" s="203" t="s">
        <v>82</v>
      </c>
      <c r="GI619" s="276" t="s">
        <v>483</v>
      </c>
      <c r="GK619" s="204"/>
      <c r="GL619" s="204">
        <f>VLOOKUP(GI619,$A$681:$F$2483,6,FALSE)</f>
        <v>192</v>
      </c>
      <c r="GM619" s="203" t="s">
        <v>65</v>
      </c>
      <c r="GN619" s="10">
        <f>GL619*1.3</f>
        <v>249.60000000000002</v>
      </c>
      <c r="GO619" s="10"/>
      <c r="GP619" s="267"/>
      <c r="GQ619" s="203" t="s">
        <v>82</v>
      </c>
      <c r="GR619" s="276" t="s">
        <v>1731</v>
      </c>
      <c r="GT619" s="204"/>
      <c r="GU619" s="204">
        <f>VLOOKUP(GR619,$A$681:$F$2483,6,FALSE)</f>
        <v>502</v>
      </c>
      <c r="GV619" s="203" t="s">
        <v>65</v>
      </c>
      <c r="GW619" s="10">
        <f>GU619*1.3</f>
        <v>652.6</v>
      </c>
      <c r="GX619" s="10"/>
      <c r="GY619" s="267"/>
      <c r="GZ619" s="203" t="s">
        <v>82</v>
      </c>
      <c r="HA619" s="276" t="s">
        <v>1219</v>
      </c>
      <c r="HC619" s="204"/>
      <c r="HD619" s="204">
        <f>VLOOKUP(HA619,$A$681:$F$2483,6,FALSE)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413</v>
      </c>
      <c r="HL619" s="204"/>
      <c r="HM619" s="204">
        <f>VLOOKUP(HJ619,$A$681:$F$2483,6,FALSE)</f>
        <v>610</v>
      </c>
      <c r="HN619" s="203" t="s">
        <v>65</v>
      </c>
      <c r="HO619" s="10">
        <f>HM619*1.3</f>
        <v>793</v>
      </c>
      <c r="HP619" s="10"/>
      <c r="HQ619" s="267"/>
      <c r="HR619" s="203" t="s">
        <v>82</v>
      </c>
      <c r="HS619" s="276" t="s">
        <v>413</v>
      </c>
      <c r="HU619" s="204"/>
      <c r="HV619" s="204">
        <f>VLOOKUP(HS619,$A$681:$F$2483,6,FALSE)</f>
        <v>610</v>
      </c>
      <c r="HW619" s="203" t="s">
        <v>65</v>
      </c>
      <c r="HX619" s="10">
        <f>HV619*1.3</f>
        <v>793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VLOOKUP(IB619,$A$681:$F$2483,6,FALSE)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2050</v>
      </c>
      <c r="IM619" s="204"/>
      <c r="IN619" s="204">
        <f>VLOOKUP(IK619,$A$681:$F$2483,6,FALSE)</f>
        <v>880</v>
      </c>
      <c r="IO619" s="203" t="s">
        <v>65</v>
      </c>
      <c r="IP619" s="10">
        <f>IN619*1.3</f>
        <v>1144</v>
      </c>
      <c r="IQ619" s="10"/>
      <c r="IR619" s="267"/>
      <c r="IS619" s="203" t="s">
        <v>82</v>
      </c>
      <c r="IT619" s="276" t="s">
        <v>469</v>
      </c>
      <c r="IV619" s="204"/>
      <c r="IW619" s="204">
        <f>VLOOKUP(IT619,$A$681:$F$2483,6,FALSE)</f>
        <v>279</v>
      </c>
      <c r="IX619" s="203" t="s">
        <v>65</v>
      </c>
      <c r="IY619" s="10">
        <f>IW619*1.3</f>
        <v>362.7</v>
      </c>
      <c r="IZ619" s="10"/>
      <c r="JA619" s="267"/>
      <c r="JB619" s="203" t="s">
        <v>82</v>
      </c>
      <c r="JC619" s="276" t="s">
        <v>1731</v>
      </c>
      <c r="JE619" s="204"/>
      <c r="JF619" s="204">
        <f>VLOOKUP(JC619,$A$681:$F$2483,6,FALSE)</f>
        <v>502</v>
      </c>
      <c r="JG619" s="203" t="s">
        <v>65</v>
      </c>
      <c r="JH619" s="10">
        <f>JF619*1.3</f>
        <v>652.6</v>
      </c>
      <c r="JI619" s="10"/>
      <c r="JJ619" s="267"/>
      <c r="JK619" s="203" t="s">
        <v>82</v>
      </c>
      <c r="JL619" s="276" t="s">
        <v>2050</v>
      </c>
      <c r="JN619" s="204"/>
      <c r="JO619" s="204">
        <f>VLOOKUP(JL619,$A$681:$F$2483,6,FALSE)</f>
        <v>880</v>
      </c>
      <c r="JP619" s="203" t="s">
        <v>65</v>
      </c>
      <c r="JQ619" s="10">
        <f>JO619*1.3</f>
        <v>1144</v>
      </c>
      <c r="JR619" s="10"/>
      <c r="JS619" s="267"/>
      <c r="JT619" s="203" t="s">
        <v>82</v>
      </c>
      <c r="JU619" s="276" t="s">
        <v>483</v>
      </c>
      <c r="JW619" s="204"/>
      <c r="JX619" s="204">
        <f>VLOOKUP(JU619,$A$681:$F$2483,6,FALSE)</f>
        <v>192</v>
      </c>
      <c r="JY619" s="203" t="s">
        <v>65</v>
      </c>
      <c r="JZ619" s="10">
        <f>JX619*1.3</f>
        <v>249.60000000000002</v>
      </c>
      <c r="KA619" s="10"/>
      <c r="KB619" s="267"/>
      <c r="KC619" s="203" t="s">
        <v>82</v>
      </c>
      <c r="KD619" s="276" t="s">
        <v>483</v>
      </c>
      <c r="KF619" s="204"/>
      <c r="KG619" s="204">
        <f>VLOOKUP(KD619,$A$681:$F$2483,6,FALSE)</f>
        <v>192</v>
      </c>
      <c r="KH619" s="203" t="s">
        <v>65</v>
      </c>
      <c r="KI619" s="10">
        <f>KG619*1.3</f>
        <v>249.60000000000002</v>
      </c>
      <c r="KJ619" s="10"/>
      <c r="KK619" s="267"/>
      <c r="KL619" s="203" t="s">
        <v>82</v>
      </c>
      <c r="KM619" s="276" t="s">
        <v>451</v>
      </c>
      <c r="KO619" s="204"/>
      <c r="KP619" s="204">
        <f>VLOOKUP(KM619,$A$681:$F$2483,6,FALSE)</f>
        <v>97</v>
      </c>
      <c r="KQ619" s="203" t="s">
        <v>65</v>
      </c>
      <c r="KR619" s="10">
        <f>KP619*1.3</f>
        <v>126.10000000000001</v>
      </c>
      <c r="KS619" s="10"/>
      <c r="KT619" s="267"/>
      <c r="KU619" s="203" t="s">
        <v>82</v>
      </c>
      <c r="KV619" s="276" t="s">
        <v>413</v>
      </c>
      <c r="KX619" s="204"/>
      <c r="KY619" s="204">
        <f>VLOOKUP(KV619,$A$681:$F$2483,6,FALSE)</f>
        <v>610</v>
      </c>
      <c r="KZ619" s="203" t="s">
        <v>65</v>
      </c>
      <c r="LA619" s="10">
        <f>KY619*1.3</f>
        <v>793</v>
      </c>
      <c r="LB619" s="10"/>
      <c r="LC619" s="267"/>
      <c r="LD619" s="203" t="s">
        <v>82</v>
      </c>
      <c r="LE619" s="276" t="s">
        <v>473</v>
      </c>
      <c r="LG619" s="204"/>
      <c r="LH619" s="204">
        <f>VLOOKUP(LE619,$A$681:$F$2483,6,FALSE)</f>
        <v>211</v>
      </c>
      <c r="LI619" s="203" t="s">
        <v>65</v>
      </c>
      <c r="LJ619" s="10">
        <f>LH619*1.3</f>
        <v>274.3</v>
      </c>
      <c r="LK619" s="10"/>
      <c r="LL619" s="267"/>
      <c r="LM619" s="203" t="s">
        <v>82</v>
      </c>
      <c r="LN619" s="276" t="s">
        <v>601</v>
      </c>
      <c r="LP619" s="204"/>
      <c r="LQ619" s="204">
        <f>VLOOKUP(LN619,$A$681:$F$2483,6,FALSE)</f>
        <v>392</v>
      </c>
      <c r="LR619" s="203" t="s">
        <v>65</v>
      </c>
      <c r="LS619" s="10">
        <f>LQ619*1.3</f>
        <v>509.6</v>
      </c>
      <c r="LT619" s="10"/>
      <c r="LU619" s="267"/>
      <c r="LV619" s="203" t="s">
        <v>82</v>
      </c>
      <c r="LW619" s="276" t="s">
        <v>469</v>
      </c>
      <c r="LY619" s="204"/>
      <c r="LZ619" s="204">
        <f>VLOOKUP(LW619,$A$681:$F$2483,6,FALSE)</f>
        <v>279</v>
      </c>
      <c r="MA619" s="203" t="s">
        <v>65</v>
      </c>
      <c r="MB619" s="10">
        <f>LZ619*1.3</f>
        <v>362.7</v>
      </c>
      <c r="MC619" s="10"/>
      <c r="MD619" s="267"/>
      <c r="ME619" s="203" t="s">
        <v>82</v>
      </c>
      <c r="MF619" s="276" t="s">
        <v>1265</v>
      </c>
      <c r="MH619" s="204"/>
      <c r="MI619" s="204">
        <f>VLOOKUP(MF619,$A$681:$F$2483,6,FALSE)</f>
        <v>85</v>
      </c>
      <c r="MJ619" s="203" t="s">
        <v>65</v>
      </c>
      <c r="MK619" s="10">
        <f>MI619*1.3</f>
        <v>110.5</v>
      </c>
      <c r="ML619" s="10"/>
      <c r="MM619" s="267"/>
      <c r="MN619" s="203" t="s">
        <v>82</v>
      </c>
      <c r="MO619" s="276" t="s">
        <v>601</v>
      </c>
      <c r="MQ619" s="204"/>
      <c r="MR619" s="204">
        <f>VLOOKUP(MO619,$A$681:$F$2483,6,FALSE)</f>
        <v>392</v>
      </c>
      <c r="MS619" s="203" t="s">
        <v>65</v>
      </c>
      <c r="MT619" s="10">
        <f>MR619*1.3</f>
        <v>509.6</v>
      </c>
      <c r="MU619" s="10"/>
      <c r="MV619" s="267"/>
      <c r="MW619" s="203" t="s">
        <v>82</v>
      </c>
      <c r="MX619" s="276" t="s">
        <v>483</v>
      </c>
      <c r="MZ619" s="204"/>
      <c r="NA619" s="204">
        <f>VLOOKUP(MX619,$A$681:$F$2483,6,FALSE)</f>
        <v>192</v>
      </c>
      <c r="NB619" s="203" t="s">
        <v>65</v>
      </c>
      <c r="NC619" s="10">
        <f>NA619*1.3</f>
        <v>249.60000000000002</v>
      </c>
      <c r="ND619" s="10"/>
      <c r="NE619" s="267"/>
      <c r="NF619" s="203" t="s">
        <v>82</v>
      </c>
      <c r="NG619" s="276" t="s">
        <v>1731</v>
      </c>
      <c r="NI619" s="204"/>
      <c r="NJ619" s="204">
        <f>VLOOKUP(NG619,$A$681:$F$2483,6,FALSE)</f>
        <v>502</v>
      </c>
      <c r="NK619" s="203" t="s">
        <v>65</v>
      </c>
      <c r="NL619" s="10">
        <f>NJ619*1.3</f>
        <v>652.6</v>
      </c>
      <c r="NM619" s="10"/>
      <c r="NN619" s="267"/>
      <c r="NO619" s="203" t="s">
        <v>82</v>
      </c>
      <c r="NP619" s="417" t="s">
        <v>483</v>
      </c>
      <c r="NR619" s="204"/>
      <c r="NS619" s="204">
        <f>VLOOKUP(NP619,$A$681:$F$2483,6,FALSE)</f>
        <v>192</v>
      </c>
      <c r="NT619" s="203" t="s">
        <v>65</v>
      </c>
      <c r="NU619" s="10">
        <f>NS619*1.3</f>
        <v>249.60000000000002</v>
      </c>
      <c r="NV619" s="10"/>
      <c r="NW619" s="267"/>
      <c r="NX619" s="203" t="s">
        <v>82</v>
      </c>
      <c r="NY619" s="276" t="s">
        <v>451</v>
      </c>
      <c r="OA619" s="204"/>
      <c r="OB619" s="204">
        <f>VLOOKUP(NY619,$A$681:$F$2483,6,FALSE)</f>
        <v>97</v>
      </c>
      <c r="OC619" s="203" t="s">
        <v>65</v>
      </c>
      <c r="OD619" s="10">
        <f>OB619*1.3</f>
        <v>126.10000000000001</v>
      </c>
      <c r="OE619" s="10"/>
      <c r="OF619" s="267"/>
      <c r="OG619" s="203" t="s">
        <v>82</v>
      </c>
      <c r="OH619" s="276" t="s">
        <v>483</v>
      </c>
      <c r="OJ619" s="204"/>
      <c r="OK619" s="204">
        <f>VLOOKUP(OH619,$A$681:$F$2483,6,FALSE)</f>
        <v>192</v>
      </c>
      <c r="OL619" s="203" t="s">
        <v>65</v>
      </c>
      <c r="OM619" s="10">
        <f>OK619*1.3</f>
        <v>249.60000000000002</v>
      </c>
      <c r="ON619" s="10"/>
      <c r="OO619" s="267"/>
      <c r="OP619" s="203" t="s">
        <v>82</v>
      </c>
      <c r="OQ619" s="417" t="s">
        <v>417</v>
      </c>
      <c r="OS619" s="204"/>
      <c r="OT619" s="204">
        <f>VLOOKUP(OQ619,$A$681:$F$2483,6,FALSE)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2050</v>
      </c>
      <c r="PB619" s="204"/>
      <c r="PC619" s="204">
        <f>VLOOKUP(OZ619,$A$681:$F$2483,6,FALSE)</f>
        <v>880</v>
      </c>
      <c r="PD619" s="203" t="s">
        <v>65</v>
      </c>
      <c r="PE619" s="10">
        <f>PC619*1.3</f>
        <v>1144</v>
      </c>
      <c r="PF619" s="10"/>
      <c r="PG619" s="267"/>
      <c r="PH619" s="203" t="s">
        <v>82</v>
      </c>
      <c r="PI619" s="276" t="s">
        <v>413</v>
      </c>
      <c r="PK619" s="204"/>
      <c r="PL619" s="204">
        <f>VLOOKUP(PI619,$A$681:$F$2483,6,FALSE)</f>
        <v>610</v>
      </c>
      <c r="PM619" s="203" t="s">
        <v>65</v>
      </c>
      <c r="PN619" s="10">
        <f>PL619*1.3</f>
        <v>793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VLOOKUP(PR619,$A$681:$F$2483,6,FALSE)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438</v>
      </c>
      <c r="QC619" s="204"/>
      <c r="QD619" s="204">
        <f>VLOOKUP(QA619,$A$681:$F$2483,6,FALSE)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451</v>
      </c>
      <c r="QL619" s="204"/>
      <c r="QM619" s="204">
        <f>VLOOKUP(QJ619,$A$681:$F$2483,6,FALSE)</f>
        <v>97</v>
      </c>
      <c r="QN619" s="203" t="s">
        <v>65</v>
      </c>
      <c r="QO619" s="10">
        <f>QM619*1.3</f>
        <v>126.10000000000001</v>
      </c>
      <c r="QP619" s="10"/>
      <c r="QQ619" s="267"/>
      <c r="QR619" s="203" t="s">
        <v>82</v>
      </c>
      <c r="QS619" s="276" t="s">
        <v>576</v>
      </c>
      <c r="QU619" s="204"/>
      <c r="QV619" s="204">
        <f>VLOOKUP(QS619,$A$681:$F$2483,6,FALSE)</f>
        <v>50</v>
      </c>
      <c r="QW619" s="203" t="s">
        <v>65</v>
      </c>
      <c r="QX619" s="10">
        <f>QV619*1.3</f>
        <v>65</v>
      </c>
      <c r="QY619" s="10"/>
      <c r="QZ619" s="267"/>
      <c r="RA619" s="203" t="s">
        <v>82</v>
      </c>
      <c r="RB619" s="276" t="s">
        <v>451</v>
      </c>
      <c r="RD619" s="204"/>
      <c r="RE619" s="204">
        <f>VLOOKUP(RB619,$A$681:$F$2483,6,FALSE)</f>
        <v>97</v>
      </c>
      <c r="RF619" s="203" t="s">
        <v>65</v>
      </c>
      <c r="RG619" s="10">
        <f>RE619*1.3</f>
        <v>126.10000000000001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VLOOKUP(RK619,$A$681:$F$2483,6,FALSE)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1731</v>
      </c>
      <c r="RV619" s="204"/>
      <c r="RW619" s="204">
        <f>VLOOKUP(RT619,$A$681:$F$2483,6,FALSE)</f>
        <v>502</v>
      </c>
      <c r="RX619" s="203" t="s">
        <v>65</v>
      </c>
      <c r="RY619" s="10">
        <f>RW619*1.3</f>
        <v>652.6</v>
      </c>
      <c r="RZ619" s="10"/>
      <c r="SA619" s="273"/>
      <c r="SB619" s="203" t="s">
        <v>82</v>
      </c>
      <c r="SC619" s="276" t="s">
        <v>413</v>
      </c>
      <c r="SE619" s="204"/>
      <c r="SF619" s="204">
        <f>VLOOKUP(SC619,$A$681:$F$2483,6,FALSE)</f>
        <v>610</v>
      </c>
      <c r="SG619" s="203" t="s">
        <v>65</v>
      </c>
      <c r="SH619" s="10">
        <f>SF619*1.3</f>
        <v>793</v>
      </c>
      <c r="SI619" s="10"/>
      <c r="SJ619" s="273"/>
      <c r="SK619" s="203" t="s">
        <v>82</v>
      </c>
      <c r="SL619" s="276" t="s">
        <v>2050</v>
      </c>
      <c r="SN619" s="204"/>
      <c r="SO619" s="204">
        <f>VLOOKUP(SL619,$A$681:$F$2483,6,FALSE)</f>
        <v>880</v>
      </c>
      <c r="SP619" s="203" t="s">
        <v>65</v>
      </c>
      <c r="SQ619" s="10">
        <f>SO619*1.3</f>
        <v>1144</v>
      </c>
      <c r="SR619" s="10"/>
      <c r="SS619" s="273"/>
      <c r="ST619" s="203" t="s">
        <v>82</v>
      </c>
      <c r="SU619" s="276" t="s">
        <v>471</v>
      </c>
      <c r="SW619" s="204"/>
      <c r="SX619" s="204">
        <f>VLOOKUP(SU619,$A$681:$F$2483,6,FALSE)</f>
        <v>226</v>
      </c>
      <c r="SY619" s="203" t="s">
        <v>65</v>
      </c>
      <c r="SZ619" s="10">
        <f>SX619*1.3</f>
        <v>293.8</v>
      </c>
      <c r="TA619" s="10"/>
      <c r="TB619" s="273"/>
      <c r="TC619" s="203" t="s">
        <v>82</v>
      </c>
      <c r="TD619" s="421" t="s">
        <v>451</v>
      </c>
      <c r="TF619" s="204"/>
      <c r="TG619" s="204">
        <f>VLOOKUP(TD619,$A$681:$F$2483,6,FALSE)</f>
        <v>97</v>
      </c>
      <c r="TH619" s="203" t="s">
        <v>65</v>
      </c>
      <c r="TI619" s="10">
        <f>TG619*1.3</f>
        <v>126.10000000000001</v>
      </c>
      <c r="TK619" s="273"/>
      <c r="TL619" s="203" t="s">
        <v>82</v>
      </c>
      <c r="TM619" s="276" t="s">
        <v>441</v>
      </c>
      <c r="TO619" s="204"/>
      <c r="TP619" s="204">
        <f>VLOOKUP(TM619,$A$681:$F$2483,6,FALSE)</f>
        <v>425</v>
      </c>
      <c r="TQ619" s="203" t="s">
        <v>65</v>
      </c>
      <c r="TR619" s="10">
        <f>TP619*1.3</f>
        <v>552.5</v>
      </c>
      <c r="TS619" s="10"/>
      <c r="TT619" s="273"/>
      <c r="TU619" s="203" t="s">
        <v>82</v>
      </c>
      <c r="TV619" s="276" t="s">
        <v>483</v>
      </c>
      <c r="TX619" s="204"/>
      <c r="TY619" s="204">
        <f>VLOOKUP(TV619,$A$681:$F$2483,6,FALSE)</f>
        <v>192</v>
      </c>
      <c r="TZ619" s="203" t="s">
        <v>65</v>
      </c>
      <c r="UA619" s="10">
        <f>TY619*1.3</f>
        <v>249.60000000000002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VLOOKUP(UE619,$A$681:$F$2483,6,FALSE)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438</v>
      </c>
      <c r="UP619" s="204"/>
      <c r="UQ619" s="204">
        <f>VLOOKUP(UN619,$A$681:$F$2483,6,FALSE)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419</v>
      </c>
      <c r="UY619" s="204"/>
      <c r="UZ619" s="204">
        <f>VLOOKUP(UW619,$A$681:$F$2483,6,FALSE)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497</v>
      </c>
      <c r="VH619" s="204"/>
      <c r="VI619" s="204">
        <f>VLOOKUP(VF619,$A$681:$F$2483,6,FALSE)</f>
        <v>314</v>
      </c>
      <c r="VJ619" s="203" t="s">
        <v>65</v>
      </c>
      <c r="VK619" s="10">
        <f>VI619*1.3</f>
        <v>408.2</v>
      </c>
      <c r="VL619" s="10"/>
      <c r="VM619" s="273"/>
      <c r="VN619" s="203" t="s">
        <v>82</v>
      </c>
      <c r="VO619" s="276" t="s">
        <v>1680</v>
      </c>
      <c r="VQ619" s="204"/>
      <c r="VR619" s="204">
        <f>VLOOKUP(VO619,$A$681:$F$2483,6,FALSE)</f>
        <v>350</v>
      </c>
      <c r="VS619" s="203" t="s">
        <v>65</v>
      </c>
      <c r="VT619" s="10">
        <f>VR619*1.3</f>
        <v>455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VLOOKUP(VX619,$A$681:$F$2483,6,FALSE)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471</v>
      </c>
      <c r="WI619" s="204"/>
      <c r="WJ619" s="204">
        <f>VLOOKUP(WG619,$A$681:$F$2483,6,FALSE)</f>
        <v>226</v>
      </c>
      <c r="WK619" s="203" t="s">
        <v>65</v>
      </c>
      <c r="WL619" s="10">
        <f>WJ619*1.3</f>
        <v>293.8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VLOOKUP(WP619,$A$681:$F$2483,6,FALSE)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VLOOKUP(WY619,$A$681:$F$2483,6,FALSE)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451</v>
      </c>
      <c r="XJ619" s="204"/>
      <c r="XK619" s="204">
        <f>VLOOKUP(XH619,$A$681:$F$2483,6,FALSE)</f>
        <v>97</v>
      </c>
      <c r="XL619" s="203" t="s">
        <v>65</v>
      </c>
      <c r="XM619" s="10">
        <f>XK619*1.3</f>
        <v>126.10000000000001</v>
      </c>
      <c r="XO619" s="273"/>
      <c r="XP619" s="203" t="s">
        <v>82</v>
      </c>
      <c r="XQ619" s="276" t="s">
        <v>1680</v>
      </c>
      <c r="XS619" s="204"/>
      <c r="XT619" s="204">
        <f>VLOOKUP(XQ619,$A$681:$F$2483,6,FALSE)</f>
        <v>350</v>
      </c>
      <c r="XU619" s="203" t="s">
        <v>65</v>
      </c>
      <c r="XV619" s="10">
        <f>XT619*1.3</f>
        <v>455</v>
      </c>
      <c r="XW619" s="10"/>
      <c r="XX619" s="273"/>
      <c r="XY619" s="203" t="s">
        <v>82</v>
      </c>
      <c r="XZ619" s="276" t="s">
        <v>601</v>
      </c>
      <c r="YB619" s="204"/>
      <c r="YC619" s="204">
        <f>VLOOKUP(XZ619,$A$681:$F$2483,6,FALSE)</f>
        <v>392</v>
      </c>
      <c r="YD619" s="203" t="s">
        <v>65</v>
      </c>
      <c r="YE619" s="10">
        <f>YC619*1.3</f>
        <v>509.6</v>
      </c>
      <c r="YG619" s="273"/>
      <c r="YH619" s="203" t="s">
        <v>82</v>
      </c>
      <c r="YI619" s="278" t="s">
        <v>183</v>
      </c>
      <c r="YK619" s="204"/>
      <c r="YL619" s="204" t="e">
        <f>VLOOKUP(YI619,$A$681:$F$2483,6,FALSE)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VLOOKUP(YR619,$A$681:$F$2483,6,FALSE)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1265</v>
      </c>
      <c r="ZC619" s="204"/>
      <c r="ZD619" s="204">
        <f>VLOOKUP(ZA619,$A$681:$F$2483,6,FALSE)</f>
        <v>85</v>
      </c>
      <c r="ZE619" s="203" t="s">
        <v>65</v>
      </c>
      <c r="ZF619" s="10">
        <f>ZD619*1.3</f>
        <v>110.5</v>
      </c>
      <c r="ZH619" s="273"/>
      <c r="ZI619" s="203" t="s">
        <v>82</v>
      </c>
      <c r="ZJ619" s="276" t="s">
        <v>1204</v>
      </c>
      <c r="ZL619" s="204"/>
      <c r="ZM619" s="204">
        <f>VLOOKUP(ZJ619,$A$681:$F$2483,6,FALSE)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597</v>
      </c>
      <c r="ZU619" s="204"/>
      <c r="ZV619" s="204">
        <f>VLOOKUP(ZS619,$A$681:$F$2483,6,FALSE)</f>
        <v>149</v>
      </c>
      <c r="ZW619" s="203" t="s">
        <v>65</v>
      </c>
      <c r="ZX619" s="10">
        <f>ZV619*1.3</f>
        <v>193.70000000000002</v>
      </c>
      <c r="ZY619" s="10"/>
      <c r="ZZ619" s="273"/>
      <c r="AAA619" s="203" t="s">
        <v>82</v>
      </c>
      <c r="AAB619" s="276" t="s">
        <v>469</v>
      </c>
      <c r="AAD619" s="204"/>
      <c r="AAE619" s="204">
        <f>VLOOKUP(AAB619,$A$681:$F$2483,6,FALSE)</f>
        <v>279</v>
      </c>
      <c r="AAF619" s="203" t="s">
        <v>65</v>
      </c>
      <c r="AAG619" s="10">
        <f>AAE619*1.3</f>
        <v>362.7</v>
      </c>
      <c r="AAH619" s="10"/>
      <c r="AAI619" s="273"/>
      <c r="AAJ619" s="203" t="s">
        <v>82</v>
      </c>
      <c r="AAK619" s="276" t="s">
        <v>469</v>
      </c>
      <c r="AAM619" s="204"/>
      <c r="AAN619" s="204">
        <f>VLOOKUP(AAK619,$A$681:$F$2483,6,FALSE)</f>
        <v>279</v>
      </c>
      <c r="AAO619" s="203" t="s">
        <v>65</v>
      </c>
      <c r="AAP619" s="10">
        <f>AAN619*1.3</f>
        <v>362.7</v>
      </c>
      <c r="AAQ619" s="10"/>
      <c r="AAR619" s="273"/>
      <c r="AAS619" s="203" t="s">
        <v>82</v>
      </c>
      <c r="AAT619" s="276" t="s">
        <v>1680</v>
      </c>
      <c r="AAV619" s="204"/>
      <c r="AAW619" s="204">
        <f>VLOOKUP(AAT619,$A$681:$F$2483,6,FALSE)</f>
        <v>350</v>
      </c>
      <c r="AAX619" s="203" t="s">
        <v>65</v>
      </c>
      <c r="AAY619" s="10">
        <f>AAW619*1.3</f>
        <v>455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VLOOKUP(ABC619,$A$681:$F$2483,6,FALSE)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1680</v>
      </c>
      <c r="ABN619" s="204"/>
      <c r="ABO619" s="204">
        <f>VLOOKUP(ABL619,$A$681:$F$2483,6,FALSE)</f>
        <v>350</v>
      </c>
      <c r="ABP619" s="203" t="s">
        <v>65</v>
      </c>
      <c r="ABQ619" s="10">
        <f>ABO619*1.3</f>
        <v>455</v>
      </c>
      <c r="ABR619" s="10"/>
      <c r="ABS619" s="273"/>
      <c r="ABT619" s="203" t="s">
        <v>82</v>
      </c>
      <c r="ABU619" s="276" t="s">
        <v>497</v>
      </c>
      <c r="ABW619" s="204"/>
      <c r="ABX619" s="204">
        <f>VLOOKUP(ABU619,$A$681:$F$2483,6,FALSE)</f>
        <v>314</v>
      </c>
      <c r="ABY619" s="203" t="s">
        <v>65</v>
      </c>
      <c r="ABZ619" s="10">
        <f>ABX619*1.3</f>
        <v>408.2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VLOOKUP(ACD619,$A$681:$F$2483,6,FALSE)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VLOOKUP(ACM619,$A$681:$F$2483,6,FALSE)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VLOOKUP(ACV619,$A$681:$F$2483,6,FALSE)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VLOOKUP(ADE619,$A$681:$F$2483,6,FALSE)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VLOOKUP(ADN619,$A$681:$F$2483,6,FALSE)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VLOOKUP(ADW619,$A$681:$F$2483,6,FALSE)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VLOOKUP(AEF619,$A$681:$F$2483,6,FALSE)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VLOOKUP(AEO619,$A$681:$F$2483,6,FALSE)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VLOOKUP(AEX619,$A$681:$F$2483,6,FALSE)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VLOOKUP(AFG619,$A$681:$F$2483,6,FALSE)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VLOOKUP(AFP619,$A$681:$F$2483,6,FALSE)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VLOOKUP(AFY619,$A$681:$F$2483,6,FALSE)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VLOOKUP(AGH619,$A$681:$F$2483,6,FALSE)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VLOOKUP(AGQ619,$A$681:$F$2483,6,FALSE)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438</v>
      </c>
      <c r="AHB619" s="204"/>
      <c r="AHC619" s="204">
        <f>VLOOKUP(AGZ619,$A$681:$F$2483,6,FALSE)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473</v>
      </c>
      <c r="AHK619" s="204"/>
      <c r="AHL619" s="204">
        <f>VLOOKUP(AHI619,$A$681:$F$2483,6,FALSE)</f>
        <v>211</v>
      </c>
      <c r="AHM619" s="203" t="s">
        <v>65</v>
      </c>
      <c r="AHN619" s="10">
        <f>AHL619*1.3</f>
        <v>274.3</v>
      </c>
      <c r="AHO619" s="10"/>
      <c r="AHP619" s="273"/>
      <c r="AHQ619" s="203" t="s">
        <v>82</v>
      </c>
      <c r="AHR619" s="276" t="s">
        <v>1265</v>
      </c>
      <c r="AHT619" s="204"/>
      <c r="AHU619" s="204">
        <f>VLOOKUP(AHR619,$A$681:$F$2483,6,FALSE)</f>
        <v>85</v>
      </c>
      <c r="AHV619" s="203" t="s">
        <v>65</v>
      </c>
      <c r="AHW619" s="10">
        <f>AHU619*1.3</f>
        <v>110.5</v>
      </c>
      <c r="AHX619" s="10"/>
      <c r="AHY619" s="273"/>
      <c r="AHZ619" s="203" t="s">
        <v>82</v>
      </c>
      <c r="AIA619" s="276" t="s">
        <v>483</v>
      </c>
      <c r="AIC619" s="204"/>
      <c r="AID619" s="204">
        <f>VLOOKUP(AIA619,$A$681:$F$2483,6,FALSE)</f>
        <v>192</v>
      </c>
      <c r="AIE619" s="203" t="s">
        <v>65</v>
      </c>
      <c r="AIF619" s="10">
        <f>AID619*1.3</f>
        <v>249.60000000000002</v>
      </c>
      <c r="AIG619" s="10"/>
      <c r="AIH619" s="273"/>
      <c r="AII619" s="203" t="s">
        <v>82</v>
      </c>
      <c r="AIJ619" s="276" t="s">
        <v>469</v>
      </c>
      <c r="AIL619" s="204"/>
      <c r="AIM619" s="204">
        <f>VLOOKUP(AIJ619,$A$681:$F$2483,6,FALSE)</f>
        <v>279</v>
      </c>
      <c r="AIN619" s="203" t="s">
        <v>65</v>
      </c>
      <c r="AIO619" s="10">
        <f>AIM619*1.3</f>
        <v>362.7</v>
      </c>
      <c r="AIP619" s="10"/>
      <c r="AIQ619" s="273"/>
      <c r="AIR619" s="203" t="s">
        <v>82</v>
      </c>
      <c r="AIS619" s="276" t="s">
        <v>469</v>
      </c>
      <c r="AIU619" s="204"/>
      <c r="AIV619" s="204">
        <f>VLOOKUP(AIS619,$A$681:$F$2483,6,FALSE)</f>
        <v>279</v>
      </c>
      <c r="AIW619" s="203" t="s">
        <v>65</v>
      </c>
      <c r="AIX619" s="10">
        <f>AIV619*1.3</f>
        <v>362.7</v>
      </c>
      <c r="AIY619" s="10"/>
      <c r="AIZ619" s="273"/>
      <c r="AJA619" s="203" t="s">
        <v>82</v>
      </c>
      <c r="AJB619" s="276" t="s">
        <v>483</v>
      </c>
      <c r="AJD619" s="204"/>
      <c r="AJE619" s="204">
        <f>VLOOKUP(AJB619,$A$681:$F$2483,6,FALSE)</f>
        <v>192</v>
      </c>
      <c r="AJF619" s="203" t="s">
        <v>65</v>
      </c>
      <c r="AJG619" s="10">
        <f>AJE619*1.3</f>
        <v>249.60000000000002</v>
      </c>
      <c r="AJH619" s="10"/>
      <c r="AJI619" s="273"/>
      <c r="AJJ619" s="203" t="s">
        <v>82</v>
      </c>
      <c r="AJK619" s="276" t="s">
        <v>518</v>
      </c>
      <c r="AJM619" s="204"/>
      <c r="AJN619" s="204">
        <f>VLOOKUP(AJK619,$A$681:$F$2483,6,FALSE)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413</v>
      </c>
      <c r="AJV619" s="204"/>
      <c r="AJW619" s="204">
        <f>VLOOKUP(AJT619,$A$681:$F$2483,6,FALSE)</f>
        <v>610</v>
      </c>
      <c r="AJX619" s="203" t="s">
        <v>65</v>
      </c>
      <c r="AJY619" s="10">
        <f>AJW619*1.3</f>
        <v>793</v>
      </c>
      <c r="AJZ619" s="10"/>
      <c r="AKA619" s="273"/>
      <c r="AKB619" s="203" t="s">
        <v>82</v>
      </c>
      <c r="AKC619" s="276" t="s">
        <v>413</v>
      </c>
      <c r="AKE619" s="204"/>
      <c r="AKF619" s="204">
        <f>VLOOKUP(AKC619,$A$681:$F$2483,6,FALSE)</f>
        <v>610</v>
      </c>
      <c r="AKG619" s="203" t="s">
        <v>65</v>
      </c>
      <c r="AKH619" s="10">
        <f>AKF619*1.3</f>
        <v>793</v>
      </c>
      <c r="AKI619" s="10"/>
      <c r="AKJ619" s="273"/>
      <c r="AKK619" s="203" t="s">
        <v>82</v>
      </c>
      <c r="AKL619" s="276" t="s">
        <v>469</v>
      </c>
      <c r="AKN619" s="204"/>
      <c r="AKO619" s="204">
        <f>VLOOKUP(AKL619,$A$681:$F$2483,6,FALSE)</f>
        <v>279</v>
      </c>
      <c r="AKP619" s="203" t="s">
        <v>65</v>
      </c>
      <c r="AKQ619" s="10">
        <f>AKO619*1.3</f>
        <v>362.7</v>
      </c>
      <c r="AKR619" s="10"/>
      <c r="AKS619" s="273"/>
      <c r="AKT619" s="203" t="s">
        <v>82</v>
      </c>
      <c r="AKU619" s="276" t="s">
        <v>469</v>
      </c>
      <c r="AKW619" s="204"/>
      <c r="AKX619" s="204">
        <f>VLOOKUP(AKU619,$A$681:$F$2483,6,FALSE)</f>
        <v>279</v>
      </c>
      <c r="AKY619" s="203" t="s">
        <v>65</v>
      </c>
      <c r="AKZ619" s="10">
        <f>AKX619*1.3</f>
        <v>362.7</v>
      </c>
      <c r="ALA619" s="10"/>
      <c r="ALB619" s="273"/>
      <c r="ALC619" s="203" t="s">
        <v>82</v>
      </c>
      <c r="ALD619" s="276" t="s">
        <v>438</v>
      </c>
      <c r="ALF619" s="204"/>
      <c r="ALG619" s="204">
        <f>VLOOKUP(ALD619,$A$681:$F$2483,6,FALSE)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601</v>
      </c>
      <c r="ALO619" s="204"/>
      <c r="ALP619" s="204">
        <f>VLOOKUP(ALM619,$A$681:$F$2483,6,FALSE)</f>
        <v>392</v>
      </c>
      <c r="ALQ619" s="203" t="s">
        <v>65</v>
      </c>
      <c r="ALR619" s="10">
        <f>ALP619*1.3</f>
        <v>509.6</v>
      </c>
      <c r="ALS619" s="10"/>
      <c r="ALT619" s="273"/>
      <c r="ALU619" s="203" t="s">
        <v>82</v>
      </c>
      <c r="ALV619" s="276" t="s">
        <v>483</v>
      </c>
      <c r="ALX619" s="204"/>
      <c r="ALY619" s="204">
        <f>VLOOKUP(ALV619,$A$681:$F$2483,6,FALSE)</f>
        <v>192</v>
      </c>
      <c r="ALZ619" s="203" t="s">
        <v>65</v>
      </c>
      <c r="AMA619" s="10">
        <f>ALY619*1.3</f>
        <v>249.60000000000002</v>
      </c>
      <c r="AMB619" s="10"/>
      <c r="AMC619" s="273"/>
      <c r="AMD619" s="203" t="s">
        <v>82</v>
      </c>
      <c r="AME619" s="276" t="s">
        <v>469</v>
      </c>
      <c r="AMG619" s="204"/>
      <c r="AMH619" s="204">
        <f>VLOOKUP(AME619,$A$681:$F$2483,6,FALSE)</f>
        <v>279</v>
      </c>
      <c r="AMI619" s="203" t="s">
        <v>65</v>
      </c>
      <c r="AMJ619" s="10">
        <f>AMH619*1.3</f>
        <v>362.7</v>
      </c>
      <c r="AMK619" s="10"/>
      <c r="AML619" s="273"/>
      <c r="AMM619" s="203" t="s">
        <v>82</v>
      </c>
      <c r="AMN619" s="276" t="s">
        <v>469</v>
      </c>
      <c r="AMP619" s="204"/>
      <c r="AMQ619" s="204">
        <f>VLOOKUP(AMN619,$A$681:$F$2483,6,FALSE)</f>
        <v>279</v>
      </c>
      <c r="AMR619" s="203" t="s">
        <v>65</v>
      </c>
      <c r="AMS619" s="10">
        <f>AMQ619*1.3</f>
        <v>362.7</v>
      </c>
      <c r="AMT619" s="10"/>
      <c r="AMU619" s="273"/>
      <c r="AMV619" s="203" t="s">
        <v>82</v>
      </c>
      <c r="AMW619" s="276" t="s">
        <v>413</v>
      </c>
      <c r="AMY619" s="204"/>
      <c r="AMZ619" s="204">
        <f>VLOOKUP(AMW619,$A$681:$F$2483,6,FALSE)</f>
        <v>610</v>
      </c>
      <c r="ANA619" s="203" t="s">
        <v>65</v>
      </c>
      <c r="ANB619" s="10">
        <f>AMZ619*1.3</f>
        <v>793</v>
      </c>
      <c r="ANC619" s="10"/>
      <c r="AND619" s="273"/>
      <c r="ANE619" s="203" t="s">
        <v>82</v>
      </c>
      <c r="ANF619" s="276" t="s">
        <v>518</v>
      </c>
      <c r="ANH619" s="204"/>
      <c r="ANI619" s="204">
        <f>VLOOKUP(ANF619,$A$681:$F$2483,6,FALSE)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441</v>
      </c>
      <c r="ANQ619" s="204"/>
      <c r="ANR619" s="204">
        <f>VLOOKUP(ANO619,$A$681:$F$2483,6,FALSE)</f>
        <v>425</v>
      </c>
      <c r="ANS619" s="203" t="s">
        <v>65</v>
      </c>
      <c r="ANT619" s="10">
        <f>ANR619*1.3</f>
        <v>552.5</v>
      </c>
      <c r="ANU619" s="10"/>
      <c r="ANV619" s="273"/>
      <c r="ANW619" s="203" t="s">
        <v>82</v>
      </c>
      <c r="ANX619" s="276" t="s">
        <v>497</v>
      </c>
      <c r="ANZ619" s="204"/>
      <c r="AOA619" s="204">
        <f>VLOOKUP(ANX619,$A$681:$F$2483,6,FALSE)</f>
        <v>314</v>
      </c>
      <c r="AOB619" s="203" t="s">
        <v>65</v>
      </c>
      <c r="AOC619" s="10">
        <f>AOA619*1.3</f>
        <v>408.2</v>
      </c>
      <c r="AOD619" s="10"/>
      <c r="AOE619" s="273"/>
      <c r="AOF619" s="203" t="s">
        <v>82</v>
      </c>
      <c r="AOG619" s="276" t="s">
        <v>1731</v>
      </c>
      <c r="AOI619" s="204"/>
      <c r="AOJ619" s="204">
        <f>VLOOKUP(AOG619,$A$681:$F$2483,6,FALSE)</f>
        <v>502</v>
      </c>
      <c r="AOK619" s="203" t="s">
        <v>65</v>
      </c>
      <c r="AOL619" s="10">
        <f>AOJ619*1.3</f>
        <v>652.6</v>
      </c>
      <c r="AOM619" s="10"/>
      <c r="AON619" s="273"/>
      <c r="AOO619" s="203" t="s">
        <v>82</v>
      </c>
      <c r="AOP619" s="276" t="s">
        <v>601</v>
      </c>
      <c r="AOR619" s="204"/>
      <c r="AOS619" s="204">
        <f>VLOOKUP(AOP619,$A$681:$F$2483,6,FALSE)</f>
        <v>392</v>
      </c>
      <c r="AOT619" s="203" t="s">
        <v>65</v>
      </c>
      <c r="AOU619" s="10">
        <f>AOS619*1.3</f>
        <v>509.6</v>
      </c>
      <c r="AOV619" s="10"/>
      <c r="AOW619" s="273"/>
      <c r="AOX619" s="203" t="s">
        <v>82</v>
      </c>
      <c r="AOY619" s="276" t="s">
        <v>413</v>
      </c>
      <c r="APA619" s="204"/>
      <c r="APB619" s="204">
        <f>VLOOKUP(AOY619,$A$681:$F$2483,6,FALSE)</f>
        <v>610</v>
      </c>
      <c r="APC619" s="203" t="s">
        <v>65</v>
      </c>
      <c r="APD619" s="10">
        <f>APB619*1.3</f>
        <v>793</v>
      </c>
      <c r="APE619" s="10"/>
      <c r="APF619" s="273"/>
      <c r="APG619" s="203" t="s">
        <v>82</v>
      </c>
      <c r="APH619" s="276" t="s">
        <v>483</v>
      </c>
      <c r="APJ619" s="204"/>
      <c r="APK619" s="204">
        <f>VLOOKUP(APH619,$A$681:$F$2483,6,FALSE)</f>
        <v>192</v>
      </c>
      <c r="APL619" s="203" t="s">
        <v>65</v>
      </c>
      <c r="APM619" s="10">
        <f>APK619*1.3</f>
        <v>249.60000000000002</v>
      </c>
      <c r="APN619" s="10"/>
      <c r="APO619" s="273"/>
      <c r="APP619" s="203" t="s">
        <v>82</v>
      </c>
      <c r="APQ619" s="276" t="s">
        <v>518</v>
      </c>
      <c r="APS619" s="204"/>
      <c r="APT619" s="204">
        <f>VLOOKUP(APQ619,$A$681:$F$2483,6,FALSE)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503</v>
      </c>
      <c r="AQB619" s="204"/>
      <c r="AQC619" s="204">
        <f>VLOOKUP(APZ619,$A$681:$F$2483,6,FALSE)</f>
        <v>189</v>
      </c>
      <c r="AQD619" s="203" t="s">
        <v>65</v>
      </c>
      <c r="AQE619" s="10">
        <f>AQC619*1.3</f>
        <v>245.70000000000002</v>
      </c>
      <c r="AQF619" s="10"/>
      <c r="AQG619" s="273"/>
    </row>
    <row r="620" spans="1:1125" s="14" customFormat="1" ht="15">
      <c r="A620" s="203" t="s">
        <v>83</v>
      </c>
      <c r="B620" s="276" t="s">
        <v>413</v>
      </c>
      <c r="D620" s="204"/>
      <c r="E620" s="204">
        <f>VLOOKUP(B620,$A$681:$F$2483,6,FALSE)</f>
        <v>610</v>
      </c>
      <c r="F620" s="203" t="s">
        <v>67</v>
      </c>
      <c r="G620" s="10">
        <f>E620*1.2</f>
        <v>732</v>
      </c>
      <c r="H620" s="10"/>
      <c r="I620" s="267"/>
      <c r="J620" s="203" t="s">
        <v>83</v>
      </c>
      <c r="K620" s="276" t="s">
        <v>1219</v>
      </c>
      <c r="M620" s="204"/>
      <c r="N620" s="204">
        <f>VLOOKUP(K620,$A$681:$F$2483,6,FALSE)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601</v>
      </c>
      <c r="V620" s="204"/>
      <c r="W620" s="204">
        <f>VLOOKUP(T620,$A$681:$F$2483,6,FALSE)</f>
        <v>392</v>
      </c>
      <c r="X620" s="203" t="s">
        <v>67</v>
      </c>
      <c r="Y620" s="10">
        <f>W620*1.2</f>
        <v>470.4</v>
      </c>
      <c r="Z620" s="10"/>
      <c r="AA620" s="267"/>
      <c r="AB620" s="203" t="s">
        <v>83</v>
      </c>
      <c r="AC620" s="276" t="s">
        <v>413</v>
      </c>
      <c r="AE620" s="204"/>
      <c r="AF620" s="204">
        <f>VLOOKUP(AC620,$A$681:$F$2483,6,FALSE)</f>
        <v>610</v>
      </c>
      <c r="AG620" s="203" t="s">
        <v>67</v>
      </c>
      <c r="AH620" s="10">
        <f>AF620*1.2</f>
        <v>732</v>
      </c>
      <c r="AI620" s="10"/>
      <c r="AJ620" s="267"/>
      <c r="AK620" s="203" t="s">
        <v>83</v>
      </c>
      <c r="AL620" s="276" t="s">
        <v>2050</v>
      </c>
      <c r="AN620" s="204"/>
      <c r="AO620" s="204">
        <f>VLOOKUP(AL620,$A$681:$F$2483,6,FALSE)</f>
        <v>880</v>
      </c>
      <c r="AP620" s="203" t="s">
        <v>67</v>
      </c>
      <c r="AQ620" s="10">
        <f>AO620*1.2</f>
        <v>1056</v>
      </c>
      <c r="AR620" s="10"/>
      <c r="AS620" s="267"/>
      <c r="AT620" s="203" t="s">
        <v>83</v>
      </c>
      <c r="AU620" s="276" t="s">
        <v>1731</v>
      </c>
      <c r="AW620" s="204"/>
      <c r="AX620" s="204">
        <f>VLOOKUP(AU620,$A$681:$F$2483,6,FALSE)</f>
        <v>502</v>
      </c>
      <c r="AY620" s="203" t="s">
        <v>67</v>
      </c>
      <c r="AZ620" s="10">
        <f>AX620*1.2</f>
        <v>602.4</v>
      </c>
      <c r="BA620" s="10"/>
      <c r="BB620" s="267"/>
      <c r="BC620" s="203" t="s">
        <v>83</v>
      </c>
      <c r="BD620" s="276" t="s">
        <v>1731</v>
      </c>
      <c r="BF620" s="204"/>
      <c r="BG620" s="204">
        <f>VLOOKUP(BD620,$A$681:$F$2483,6,FALSE)</f>
        <v>502</v>
      </c>
      <c r="BH620" s="203" t="s">
        <v>67</v>
      </c>
      <c r="BI620" s="10">
        <f>BG620*1.2</f>
        <v>602.4</v>
      </c>
      <c r="BJ620" s="10"/>
      <c r="BK620" s="267"/>
      <c r="BL620" s="203" t="s">
        <v>83</v>
      </c>
      <c r="BM620" s="276" t="s">
        <v>1680</v>
      </c>
      <c r="BO620" s="204"/>
      <c r="BP620" s="204">
        <f>VLOOKUP(BM620,$A$681:$F$2483,6,FALSE)</f>
        <v>350</v>
      </c>
      <c r="BQ620" s="203" t="s">
        <v>67</v>
      </c>
      <c r="BR620" s="10">
        <f>BP620*1.2</f>
        <v>420</v>
      </c>
      <c r="BS620" s="10"/>
      <c r="BT620" s="267"/>
      <c r="BU620" s="203" t="s">
        <v>83</v>
      </c>
      <c r="BV620" s="276" t="s">
        <v>483</v>
      </c>
      <c r="BX620" s="204"/>
      <c r="BY620" s="204">
        <f>VLOOKUP(BV620,$A$681:$F$2483,6,FALSE)</f>
        <v>192</v>
      </c>
      <c r="BZ620" s="203" t="s">
        <v>67</v>
      </c>
      <c r="CA620" s="10">
        <f>BY620*1.2</f>
        <v>230.39999999999998</v>
      </c>
      <c r="CB620" s="10"/>
      <c r="CC620" s="267"/>
      <c r="CD620" s="203" t="s">
        <v>83</v>
      </c>
      <c r="CE620" s="276" t="s">
        <v>1265</v>
      </c>
      <c r="CG620" s="204"/>
      <c r="CH620" s="204">
        <f>VLOOKUP(CE620,$A$681:$F$2483,6,FALSE)</f>
        <v>85</v>
      </c>
      <c r="CI620" s="203" t="s">
        <v>67</v>
      </c>
      <c r="CJ620" s="10">
        <f>CH620*1.2</f>
        <v>102</v>
      </c>
      <c r="CK620" s="10"/>
      <c r="CL620" s="267"/>
      <c r="CM620" s="203" t="s">
        <v>83</v>
      </c>
      <c r="CN620" s="276" t="s">
        <v>419</v>
      </c>
      <c r="CP620" s="204"/>
      <c r="CQ620" s="204">
        <f>VLOOKUP(CN620,$A$681:$F$2483,6,FALSE)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1731</v>
      </c>
      <c r="CY620" s="204"/>
      <c r="CZ620" s="204">
        <f>VLOOKUP(CW620,$A$681:$F$2483,6,FALSE)</f>
        <v>502</v>
      </c>
      <c r="DA620" s="203" t="s">
        <v>67</v>
      </c>
      <c r="DB620" s="10">
        <f>CZ620*1.2</f>
        <v>602.4</v>
      </c>
      <c r="DC620" s="10"/>
      <c r="DD620" s="267"/>
      <c r="DE620" s="203" t="s">
        <v>83</v>
      </c>
      <c r="DF620" s="276" t="s">
        <v>451</v>
      </c>
      <c r="DH620" s="204"/>
      <c r="DI620" s="204">
        <f>VLOOKUP(DF620,$A$681:$F$2483,6,FALSE)</f>
        <v>97</v>
      </c>
      <c r="DJ620" s="203" t="s">
        <v>67</v>
      </c>
      <c r="DK620" s="10">
        <f>DI620*1.2</f>
        <v>116.39999999999999</v>
      </c>
      <c r="DL620" s="10"/>
      <c r="DM620" s="267"/>
      <c r="DN620" s="203" t="s">
        <v>83</v>
      </c>
      <c r="DO620" s="276" t="s">
        <v>413</v>
      </c>
      <c r="DQ620" s="204"/>
      <c r="DR620" s="204">
        <f>VLOOKUP(DO620,$A$681:$F$2483,6,FALSE)</f>
        <v>610</v>
      </c>
      <c r="DS620" s="203" t="s">
        <v>67</v>
      </c>
      <c r="DT620" s="10">
        <f>DR620*1.2</f>
        <v>732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VLOOKUP(DX620,$A$681:$F$2483,6,FALSE)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483</v>
      </c>
      <c r="EI620" s="204"/>
      <c r="EJ620" s="204">
        <f>VLOOKUP(EG620,$A$681:$F$2483,6,FALSE)</f>
        <v>192</v>
      </c>
      <c r="EK620" s="203" t="s">
        <v>67</v>
      </c>
      <c r="EL620" s="10">
        <f>EJ620*1.2</f>
        <v>230.39999999999998</v>
      </c>
      <c r="EM620" s="10"/>
      <c r="EN620" s="267"/>
      <c r="EO620" s="203" t="s">
        <v>83</v>
      </c>
      <c r="EP620" s="276" t="s">
        <v>2050</v>
      </c>
      <c r="ER620" s="204"/>
      <c r="ES620" s="204">
        <f>VLOOKUP(EP620,$A$681:$F$2483,6,FALSE)</f>
        <v>880</v>
      </c>
      <c r="ET620" s="203" t="s">
        <v>67</v>
      </c>
      <c r="EU620" s="10">
        <f>ES620*1.2</f>
        <v>1056</v>
      </c>
      <c r="EV620" s="10"/>
      <c r="EW620" s="267"/>
      <c r="EX620" s="203" t="s">
        <v>83</v>
      </c>
      <c r="EY620" s="276" t="s">
        <v>441</v>
      </c>
      <c r="FA620" s="204"/>
      <c r="FB620" s="204">
        <f>VLOOKUP(EY620,$A$681:$F$2483,6,FALSE)</f>
        <v>425</v>
      </c>
      <c r="FC620" s="203" t="s">
        <v>67</v>
      </c>
      <c r="FD620" s="10">
        <f>FB620*1.2</f>
        <v>510</v>
      </c>
      <c r="FE620" s="10"/>
      <c r="FF620" s="267"/>
      <c r="FG620" s="203" t="s">
        <v>83</v>
      </c>
      <c r="FH620" s="414" t="s">
        <v>1219</v>
      </c>
      <c r="FJ620" s="204"/>
      <c r="FK620" s="204">
        <f>VLOOKUP(FH620,$A$681:$F$2483,6,FALSE)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483</v>
      </c>
      <c r="FS620" s="204"/>
      <c r="FT620" s="204">
        <f>VLOOKUP(FQ620,$A$681:$F$2483,6,FALSE)</f>
        <v>192</v>
      </c>
      <c r="FU620" s="203" t="s">
        <v>67</v>
      </c>
      <c r="FV620" s="10">
        <f>FT620*1.2</f>
        <v>230.39999999999998</v>
      </c>
      <c r="FW620" s="10"/>
      <c r="FX620" s="267"/>
      <c r="FY620" s="203" t="s">
        <v>83</v>
      </c>
      <c r="FZ620" s="276" t="s">
        <v>1204</v>
      </c>
      <c r="GB620" s="204"/>
      <c r="GC620" s="204">
        <f>VLOOKUP(FZ620,$A$681:$F$2483,6,FALSE)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469</v>
      </c>
      <c r="GK620" s="204"/>
      <c r="GL620" s="204">
        <f>VLOOKUP(GI620,$A$681:$F$2483,6,FALSE)</f>
        <v>279</v>
      </c>
      <c r="GM620" s="203" t="s">
        <v>67</v>
      </c>
      <c r="GN620" s="10">
        <f>GL620*1.2</f>
        <v>334.8</v>
      </c>
      <c r="GO620" s="10"/>
      <c r="GP620" s="267"/>
      <c r="GQ620" s="203" t="s">
        <v>83</v>
      </c>
      <c r="GR620" s="276" t="s">
        <v>1680</v>
      </c>
      <c r="GT620" s="204"/>
      <c r="GU620" s="204">
        <f>VLOOKUP(GR620,$A$681:$F$2483,6,FALSE)</f>
        <v>350</v>
      </c>
      <c r="GV620" s="203" t="s">
        <v>67</v>
      </c>
      <c r="GW620" s="10">
        <f>GU620*1.2</f>
        <v>420</v>
      </c>
      <c r="GX620" s="10"/>
      <c r="GY620" s="267"/>
      <c r="GZ620" s="203" t="s">
        <v>83</v>
      </c>
      <c r="HA620" s="276" t="s">
        <v>469</v>
      </c>
      <c r="HC620" s="204"/>
      <c r="HD620" s="204">
        <f>VLOOKUP(HA620,$A$681:$F$2483,6,FALSE)</f>
        <v>279</v>
      </c>
      <c r="HE620" s="203" t="s">
        <v>67</v>
      </c>
      <c r="HF620" s="10">
        <f>HD620*1.2</f>
        <v>334.8</v>
      </c>
      <c r="HG620" s="10"/>
      <c r="HH620" s="267"/>
      <c r="HI620" s="203" t="s">
        <v>83</v>
      </c>
      <c r="HJ620" s="276" t="s">
        <v>1731</v>
      </c>
      <c r="HL620" s="204"/>
      <c r="HM620" s="204">
        <f>VLOOKUP(HJ620,$A$681:$F$2483,6,FALSE)</f>
        <v>502</v>
      </c>
      <c r="HN620" s="203" t="s">
        <v>67</v>
      </c>
      <c r="HO620" s="10">
        <f>HM620*1.2</f>
        <v>602.4</v>
      </c>
      <c r="HP620" s="10"/>
      <c r="HQ620" s="267"/>
      <c r="HR620" s="203" t="s">
        <v>83</v>
      </c>
      <c r="HS620" s="276" t="s">
        <v>1731</v>
      </c>
      <c r="HU620" s="204"/>
      <c r="HV620" s="204">
        <f>VLOOKUP(HS620,$A$681:$F$2483,6,FALSE)</f>
        <v>502</v>
      </c>
      <c r="HW620" s="203" t="s">
        <v>67</v>
      </c>
      <c r="HX620" s="10">
        <f>HV620*1.2</f>
        <v>602.4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VLOOKUP(IB620,$A$681:$F$2483,6,FALSE)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1265</v>
      </c>
      <c r="IM620" s="204"/>
      <c r="IN620" s="204">
        <f>VLOOKUP(IK620,$A$681:$F$2483,6,FALSE)</f>
        <v>85</v>
      </c>
      <c r="IO620" s="203" t="s">
        <v>67</v>
      </c>
      <c r="IP620" s="10">
        <f>IN620*1.2</f>
        <v>102</v>
      </c>
      <c r="IQ620" s="10"/>
      <c r="IR620" s="267"/>
      <c r="IS620" s="203" t="s">
        <v>83</v>
      </c>
      <c r="IT620" s="276" t="s">
        <v>518</v>
      </c>
      <c r="IV620" s="204"/>
      <c r="IW620" s="204">
        <f>VLOOKUP(IT620,$A$681:$F$2483,6,FALSE)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1204</v>
      </c>
      <c r="JE620" s="204"/>
      <c r="JF620" s="204">
        <f>VLOOKUP(JC620,$A$681:$F$2483,6,FALSE)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413</v>
      </c>
      <c r="JN620" s="204"/>
      <c r="JO620" s="204">
        <f>VLOOKUP(JL620,$A$681:$F$2483,6,FALSE)</f>
        <v>610</v>
      </c>
      <c r="JP620" s="203" t="s">
        <v>67</v>
      </c>
      <c r="JQ620" s="10">
        <f>JO620*1.2</f>
        <v>732</v>
      </c>
      <c r="JR620" s="10"/>
      <c r="JS620" s="267"/>
      <c r="JT620" s="203" t="s">
        <v>83</v>
      </c>
      <c r="JU620" s="276" t="s">
        <v>1731</v>
      </c>
      <c r="JW620" s="204"/>
      <c r="JX620" s="204">
        <f>VLOOKUP(JU620,$A$681:$F$2483,6,FALSE)</f>
        <v>502</v>
      </c>
      <c r="JY620" s="203" t="s">
        <v>67</v>
      </c>
      <c r="JZ620" s="10">
        <f>JX620*1.2</f>
        <v>602.4</v>
      </c>
      <c r="KA620" s="10"/>
      <c r="KB620" s="267"/>
      <c r="KC620" s="203" t="s">
        <v>83</v>
      </c>
      <c r="KD620" s="276" t="s">
        <v>469</v>
      </c>
      <c r="KF620" s="204"/>
      <c r="KG620" s="204">
        <f>VLOOKUP(KD620,$A$681:$F$2483,6,FALSE)</f>
        <v>279</v>
      </c>
      <c r="KH620" s="203" t="s">
        <v>67</v>
      </c>
      <c r="KI620" s="10">
        <f>KG620*1.2</f>
        <v>334.8</v>
      </c>
      <c r="KJ620" s="10"/>
      <c r="KK620" s="267"/>
      <c r="KL620" s="203" t="s">
        <v>83</v>
      </c>
      <c r="KM620" s="276" t="s">
        <v>441</v>
      </c>
      <c r="KO620" s="204"/>
      <c r="KP620" s="204">
        <f>VLOOKUP(KM620,$A$681:$F$2483,6,FALSE)</f>
        <v>425</v>
      </c>
      <c r="KQ620" s="203" t="s">
        <v>67</v>
      </c>
      <c r="KR620" s="10">
        <f>KP620*1.2</f>
        <v>510</v>
      </c>
      <c r="KS620" s="10"/>
      <c r="KT620" s="267"/>
      <c r="KU620" s="203" t="s">
        <v>83</v>
      </c>
      <c r="KV620" s="276" t="s">
        <v>1731</v>
      </c>
      <c r="KX620" s="204"/>
      <c r="KY620" s="204">
        <f>VLOOKUP(KV620,$A$681:$F$2483,6,FALSE)</f>
        <v>502</v>
      </c>
      <c r="KZ620" s="203" t="s">
        <v>67</v>
      </c>
      <c r="LA620" s="10">
        <f>KY620*1.2</f>
        <v>602.4</v>
      </c>
      <c r="LB620" s="10"/>
      <c r="LC620" s="267"/>
      <c r="LD620" s="203" t="s">
        <v>83</v>
      </c>
      <c r="LE620" s="276" t="s">
        <v>483</v>
      </c>
      <c r="LG620" s="204"/>
      <c r="LH620" s="204">
        <f>VLOOKUP(LE620,$A$681:$F$2483,6,FALSE)</f>
        <v>192</v>
      </c>
      <c r="LI620" s="203" t="s">
        <v>67</v>
      </c>
      <c r="LJ620" s="10">
        <f>LH620*1.2</f>
        <v>230.39999999999998</v>
      </c>
      <c r="LK620" s="10"/>
      <c r="LL620" s="267"/>
      <c r="LM620" s="203" t="s">
        <v>83</v>
      </c>
      <c r="LN620" s="276" t="s">
        <v>483</v>
      </c>
      <c r="LP620" s="204"/>
      <c r="LQ620" s="204">
        <f>VLOOKUP(LN620,$A$681:$F$2483,6,FALSE)</f>
        <v>192</v>
      </c>
      <c r="LR620" s="203" t="s">
        <v>67</v>
      </c>
      <c r="LS620" s="10">
        <f>LQ620*1.2</f>
        <v>230.39999999999998</v>
      </c>
      <c r="LT620" s="10"/>
      <c r="LU620" s="267"/>
      <c r="LV620" s="203" t="s">
        <v>83</v>
      </c>
      <c r="LW620" s="276" t="s">
        <v>471</v>
      </c>
      <c r="LY620" s="204"/>
      <c r="LZ620" s="204">
        <f>VLOOKUP(LW620,$A$681:$F$2483,6,FALSE)</f>
        <v>226</v>
      </c>
      <c r="MA620" s="203" t="s">
        <v>67</v>
      </c>
      <c r="MB620" s="10">
        <f>LZ620*1.2</f>
        <v>271.2</v>
      </c>
      <c r="MC620" s="10"/>
      <c r="MD620" s="267"/>
      <c r="ME620" s="203" t="s">
        <v>83</v>
      </c>
      <c r="MF620" s="276" t="s">
        <v>413</v>
      </c>
      <c r="MH620" s="204"/>
      <c r="MI620" s="204">
        <f>VLOOKUP(MF620,$A$681:$F$2483,6,FALSE)</f>
        <v>610</v>
      </c>
      <c r="MJ620" s="203" t="s">
        <v>67</v>
      </c>
      <c r="MK620" s="10">
        <f>MI620*1.2</f>
        <v>732</v>
      </c>
      <c r="ML620" s="10"/>
      <c r="MM620" s="267"/>
      <c r="MN620" s="203" t="s">
        <v>83</v>
      </c>
      <c r="MO620" s="276" t="s">
        <v>441</v>
      </c>
      <c r="MQ620" s="204"/>
      <c r="MR620" s="204">
        <f>VLOOKUP(MO620,$A$681:$F$2483,6,FALSE)</f>
        <v>425</v>
      </c>
      <c r="MS620" s="203" t="s">
        <v>67</v>
      </c>
      <c r="MT620" s="10">
        <f>MR620*1.2</f>
        <v>510</v>
      </c>
      <c r="MU620" s="10"/>
      <c r="MV620" s="267"/>
      <c r="MW620" s="203" t="s">
        <v>83</v>
      </c>
      <c r="MX620" s="276" t="s">
        <v>597</v>
      </c>
      <c r="MZ620" s="204"/>
      <c r="NA620" s="204">
        <f>VLOOKUP(MX620,$A$681:$F$2483,6,FALSE)</f>
        <v>149</v>
      </c>
      <c r="NB620" s="203" t="s">
        <v>67</v>
      </c>
      <c r="NC620" s="10">
        <f>NA620*1.2</f>
        <v>178.79999999999998</v>
      </c>
      <c r="ND620" s="10"/>
      <c r="NE620" s="267"/>
      <c r="NF620" s="203" t="s">
        <v>83</v>
      </c>
      <c r="NG620" s="276" t="s">
        <v>597</v>
      </c>
      <c r="NI620" s="204"/>
      <c r="NJ620" s="204">
        <f>VLOOKUP(NG620,$A$681:$F$2483,6,FALSE)</f>
        <v>149</v>
      </c>
      <c r="NK620" s="203" t="s">
        <v>67</v>
      </c>
      <c r="NL620" s="10">
        <f>NJ620*1.2</f>
        <v>178.79999999999998</v>
      </c>
      <c r="NM620" s="10"/>
      <c r="NN620" s="267"/>
      <c r="NO620" s="203" t="s">
        <v>83</v>
      </c>
      <c r="NP620" s="417" t="s">
        <v>413</v>
      </c>
      <c r="NR620" s="204"/>
      <c r="NS620" s="204">
        <f>VLOOKUP(NP620,$A$681:$F$2483,6,FALSE)</f>
        <v>610</v>
      </c>
      <c r="NT620" s="203" t="s">
        <v>67</v>
      </c>
      <c r="NU620" s="10">
        <f>NS620*1.2</f>
        <v>732</v>
      </c>
      <c r="NV620" s="10"/>
      <c r="NW620" s="267"/>
      <c r="NX620" s="203" t="s">
        <v>83</v>
      </c>
      <c r="NY620" s="276" t="s">
        <v>441</v>
      </c>
      <c r="OA620" s="204"/>
      <c r="OB620" s="204">
        <f>VLOOKUP(NY620,$A$681:$F$2483,6,FALSE)</f>
        <v>425</v>
      </c>
      <c r="OC620" s="203" t="s">
        <v>67</v>
      </c>
      <c r="OD620" s="10">
        <f>OB620*1.2</f>
        <v>510</v>
      </c>
      <c r="OE620" s="10"/>
      <c r="OF620" s="267"/>
      <c r="OG620" s="203" t="s">
        <v>83</v>
      </c>
      <c r="OH620" s="276" t="s">
        <v>413</v>
      </c>
      <c r="OJ620" s="204"/>
      <c r="OK620" s="204">
        <f>VLOOKUP(OH620,$A$681:$F$2483,6,FALSE)</f>
        <v>610</v>
      </c>
      <c r="OL620" s="203" t="s">
        <v>67</v>
      </c>
      <c r="OM620" s="10">
        <f>OK620*1.2</f>
        <v>732</v>
      </c>
      <c r="ON620" s="10"/>
      <c r="OO620" s="267"/>
      <c r="OP620" s="203" t="s">
        <v>83</v>
      </c>
      <c r="OQ620" s="417" t="s">
        <v>438</v>
      </c>
      <c r="OS620" s="204"/>
      <c r="OT620" s="204">
        <f>VLOOKUP(OQ620,$A$681:$F$2483,6,FALSE)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1265</v>
      </c>
      <c r="PB620" s="204"/>
      <c r="PC620" s="204">
        <f>VLOOKUP(OZ620,$A$681:$F$2483,6,FALSE)</f>
        <v>85</v>
      </c>
      <c r="PD620" s="203" t="s">
        <v>67</v>
      </c>
      <c r="PE620" s="10">
        <f>PC620*1.2</f>
        <v>102</v>
      </c>
      <c r="PF620" s="10"/>
      <c r="PG620" s="267"/>
      <c r="PH620" s="203" t="s">
        <v>83</v>
      </c>
      <c r="PI620" s="276" t="s">
        <v>2050</v>
      </c>
      <c r="PK620" s="204"/>
      <c r="PL620" s="204">
        <f>VLOOKUP(PI620,$A$681:$F$2483,6,FALSE)</f>
        <v>880</v>
      </c>
      <c r="PM620" s="203" t="s">
        <v>67</v>
      </c>
      <c r="PN620" s="10">
        <f>PL620*1.2</f>
        <v>1056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VLOOKUP(PR620,$A$681:$F$2483,6,FALSE)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451</v>
      </c>
      <c r="QC620" s="204"/>
      <c r="QD620" s="204">
        <f>VLOOKUP(QA620,$A$681:$F$2483,6,FALSE)</f>
        <v>97</v>
      </c>
      <c r="QE620" s="203" t="s">
        <v>67</v>
      </c>
      <c r="QF620" s="10">
        <f>QD620*1.2</f>
        <v>116.39999999999999</v>
      </c>
      <c r="QG620" s="10"/>
      <c r="QH620" s="267"/>
      <c r="QI620" s="203" t="s">
        <v>83</v>
      </c>
      <c r="QJ620" s="276" t="s">
        <v>469</v>
      </c>
      <c r="QL620" s="204"/>
      <c r="QM620" s="204">
        <f>VLOOKUP(QJ620,$A$681:$F$2483,6,FALSE)</f>
        <v>279</v>
      </c>
      <c r="QN620" s="203" t="s">
        <v>67</v>
      </c>
      <c r="QO620" s="10">
        <f>QM620*1.2</f>
        <v>334.8</v>
      </c>
      <c r="QP620" s="10"/>
      <c r="QQ620" s="267"/>
      <c r="QR620" s="203" t="s">
        <v>83</v>
      </c>
      <c r="QS620" s="276" t="s">
        <v>451</v>
      </c>
      <c r="QU620" s="204"/>
      <c r="QV620" s="204">
        <f>VLOOKUP(QS620,$A$681:$F$2483,6,FALSE)</f>
        <v>97</v>
      </c>
      <c r="QW620" s="203" t="s">
        <v>67</v>
      </c>
      <c r="QX620" s="10">
        <f>QV620*1.2</f>
        <v>116.39999999999999</v>
      </c>
      <c r="QY620" s="10"/>
      <c r="QZ620" s="267"/>
      <c r="RA620" s="203" t="s">
        <v>83</v>
      </c>
      <c r="RB620" s="276" t="s">
        <v>471</v>
      </c>
      <c r="RD620" s="204"/>
      <c r="RE620" s="204">
        <f>VLOOKUP(RB620,$A$681:$F$2483,6,FALSE)</f>
        <v>226</v>
      </c>
      <c r="RF620" s="203" t="s">
        <v>67</v>
      </c>
      <c r="RG620" s="10">
        <f>RE620*1.2</f>
        <v>271.2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VLOOKUP(RK620,$A$681:$F$2483,6,FALSE)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469</v>
      </c>
      <c r="RV620" s="204"/>
      <c r="RW620" s="204">
        <f>VLOOKUP(RT620,$A$681:$F$2483,6,FALSE)</f>
        <v>279</v>
      </c>
      <c r="RX620" s="203" t="s">
        <v>67</v>
      </c>
      <c r="RY620" s="10">
        <f>RW620*1.2</f>
        <v>334.8</v>
      </c>
      <c r="RZ620" s="10"/>
      <c r="SA620" s="273"/>
      <c r="SB620" s="203" t="s">
        <v>83</v>
      </c>
      <c r="SC620" s="276" t="s">
        <v>451</v>
      </c>
      <c r="SE620" s="204"/>
      <c r="SF620" s="204">
        <f>VLOOKUP(SC620,$A$681:$F$2483,6,FALSE)</f>
        <v>97</v>
      </c>
      <c r="SG620" s="203" t="s">
        <v>67</v>
      </c>
      <c r="SH620" s="10">
        <f>SF620*1.2</f>
        <v>116.39999999999999</v>
      </c>
      <c r="SI620" s="10"/>
      <c r="SJ620" s="273"/>
      <c r="SK620" s="203" t="s">
        <v>83</v>
      </c>
      <c r="SL620" s="276" t="s">
        <v>1680</v>
      </c>
      <c r="SN620" s="204"/>
      <c r="SO620" s="204">
        <f>VLOOKUP(SL620,$A$681:$F$2483,6,FALSE)</f>
        <v>350</v>
      </c>
      <c r="SP620" s="203" t="s">
        <v>67</v>
      </c>
      <c r="SQ620" s="10">
        <f>SO620*1.2</f>
        <v>420</v>
      </c>
      <c r="SR620" s="10"/>
      <c r="SS620" s="273"/>
      <c r="ST620" s="203" t="s">
        <v>83</v>
      </c>
      <c r="SU620" s="276" t="s">
        <v>1215</v>
      </c>
      <c r="SW620" s="204"/>
      <c r="SX620" s="204">
        <f>VLOOKUP(SU620,$A$681:$F$2483,6,FALSE)</f>
        <v>148</v>
      </c>
      <c r="SY620" s="203" t="s">
        <v>67</v>
      </c>
      <c r="SZ620" s="10">
        <f>SX620*1.2</f>
        <v>177.6</v>
      </c>
      <c r="TA620" s="10"/>
      <c r="TB620" s="273"/>
      <c r="TC620" s="203" t="s">
        <v>83</v>
      </c>
      <c r="TD620" s="421" t="s">
        <v>413</v>
      </c>
      <c r="TF620" s="204"/>
      <c r="TG620" s="204">
        <f>VLOOKUP(TD620,$A$681:$F$2483,6,FALSE)</f>
        <v>610</v>
      </c>
      <c r="TH620" s="203" t="s">
        <v>67</v>
      </c>
      <c r="TI620" s="10">
        <f>TG620*1.2</f>
        <v>732</v>
      </c>
      <c r="TK620" s="273"/>
      <c r="TL620" s="203" t="s">
        <v>83</v>
      </c>
      <c r="TM620" s="276" t="s">
        <v>483</v>
      </c>
      <c r="TO620" s="204"/>
      <c r="TP620" s="204">
        <f>VLOOKUP(TM620,$A$681:$F$2483,6,FALSE)</f>
        <v>192</v>
      </c>
      <c r="TQ620" s="203" t="s">
        <v>67</v>
      </c>
      <c r="TR620" s="10">
        <f>TP620*1.2</f>
        <v>230.39999999999998</v>
      </c>
      <c r="TS620" s="10"/>
      <c r="TT620" s="273"/>
      <c r="TU620" s="203" t="s">
        <v>83</v>
      </c>
      <c r="TV620" s="276" t="s">
        <v>417</v>
      </c>
      <c r="TX620" s="204"/>
      <c r="TY620" s="204">
        <f>VLOOKUP(TV620,$A$681:$F$2483,6,FALSE)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VLOOKUP(UE620,$A$681:$F$2483,6,FALSE)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597</v>
      </c>
      <c r="UP620" s="204"/>
      <c r="UQ620" s="204">
        <f>VLOOKUP(UN620,$A$681:$F$2483,6,FALSE)</f>
        <v>149</v>
      </c>
      <c r="UR620" s="203" t="s">
        <v>67</v>
      </c>
      <c r="US620" s="10">
        <f>UQ620*1.2</f>
        <v>178.79999999999998</v>
      </c>
      <c r="UT620" s="10"/>
      <c r="UU620" s="273"/>
      <c r="UV620" s="203" t="s">
        <v>83</v>
      </c>
      <c r="UW620" s="276" t="s">
        <v>503</v>
      </c>
      <c r="UY620" s="204"/>
      <c r="UZ620" s="204">
        <f>VLOOKUP(UW620,$A$681:$F$2483,6,FALSE)</f>
        <v>189</v>
      </c>
      <c r="VA620" s="203" t="s">
        <v>67</v>
      </c>
      <c r="VB620" s="10">
        <f>UZ620*1.2</f>
        <v>226.79999999999998</v>
      </c>
      <c r="VC620" s="10"/>
      <c r="VD620" s="273"/>
      <c r="VE620" s="203" t="s">
        <v>83</v>
      </c>
      <c r="VF620" s="276" t="s">
        <v>483</v>
      </c>
      <c r="VH620" s="204"/>
      <c r="VI620" s="204">
        <f>VLOOKUP(VF620,$A$681:$F$2483,6,FALSE)</f>
        <v>192</v>
      </c>
      <c r="VJ620" s="203" t="s">
        <v>67</v>
      </c>
      <c r="VK620" s="10">
        <f>VI620*1.2</f>
        <v>230.39999999999998</v>
      </c>
      <c r="VL620" s="10"/>
      <c r="VM620" s="273"/>
      <c r="VN620" s="203" t="s">
        <v>83</v>
      </c>
      <c r="VO620" s="276" t="s">
        <v>601</v>
      </c>
      <c r="VQ620" s="204"/>
      <c r="VR620" s="204">
        <f>VLOOKUP(VO620,$A$681:$F$2483,6,FALSE)</f>
        <v>392</v>
      </c>
      <c r="VS620" s="203" t="s">
        <v>67</v>
      </c>
      <c r="VT620" s="10">
        <f>VR620*1.2</f>
        <v>470.4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VLOOKUP(VX620,$A$681:$F$2483,6,FALSE)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1219</v>
      </c>
      <c r="WI620" s="204"/>
      <c r="WJ620" s="204">
        <f>VLOOKUP(WG620,$A$681:$F$2483,6,FALSE)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VLOOKUP(WP620,$A$681:$F$2483,6,FALSE)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VLOOKUP(WY620,$A$681:$F$2483,6,FALSE)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1265</v>
      </c>
      <c r="XJ620" s="204"/>
      <c r="XK620" s="204">
        <f>VLOOKUP(XH620,$A$681:$F$2483,6,FALSE)</f>
        <v>85</v>
      </c>
      <c r="XL620" s="203" t="s">
        <v>67</v>
      </c>
      <c r="XM620" s="10">
        <f>XK620*1.2</f>
        <v>102</v>
      </c>
      <c r="XO620" s="273"/>
      <c r="XP620" s="203" t="s">
        <v>83</v>
      </c>
      <c r="XQ620" s="276" t="s">
        <v>518</v>
      </c>
      <c r="XS620" s="204"/>
      <c r="XT620" s="204">
        <f>VLOOKUP(XQ620,$A$681:$F$2483,6,FALSE)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1680</v>
      </c>
      <c r="YB620" s="204"/>
      <c r="YC620" s="204">
        <f>VLOOKUP(XZ620,$A$681:$F$2483,6,FALSE)</f>
        <v>350</v>
      </c>
      <c r="YD620" s="203" t="s">
        <v>67</v>
      </c>
      <c r="YE620" s="10">
        <f>YC620*1.2</f>
        <v>420</v>
      </c>
      <c r="YG620" s="273"/>
      <c r="YH620" s="203" t="s">
        <v>83</v>
      </c>
      <c r="YI620" s="278" t="s">
        <v>183</v>
      </c>
      <c r="YK620" s="204"/>
      <c r="YL620" s="204" t="e">
        <f>VLOOKUP(YI620,$A$681:$F$2483,6,FALSE)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VLOOKUP(YR620,$A$681:$F$2483,6,FALSE)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1680</v>
      </c>
      <c r="ZC620" s="204"/>
      <c r="ZD620" s="204">
        <f>VLOOKUP(ZA620,$A$681:$F$2483,6,FALSE)</f>
        <v>350</v>
      </c>
      <c r="ZE620" s="203" t="s">
        <v>67</v>
      </c>
      <c r="ZF620" s="10">
        <f>ZD620*1.2</f>
        <v>420</v>
      </c>
      <c r="ZH620" s="273"/>
      <c r="ZI620" s="203" t="s">
        <v>83</v>
      </c>
      <c r="ZJ620" s="276" t="s">
        <v>518</v>
      </c>
      <c r="ZL620" s="204"/>
      <c r="ZM620" s="204">
        <f>VLOOKUP(ZJ620,$A$681:$F$2483,6,FALSE)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1731</v>
      </c>
      <c r="ZU620" s="204"/>
      <c r="ZV620" s="204">
        <f>VLOOKUP(ZS620,$A$681:$F$2483,6,FALSE)</f>
        <v>502</v>
      </c>
      <c r="ZW620" s="203" t="s">
        <v>67</v>
      </c>
      <c r="ZX620" s="10">
        <f>ZV620*1.2</f>
        <v>602.4</v>
      </c>
      <c r="ZY620" s="10"/>
      <c r="ZZ620" s="273"/>
      <c r="AAA620" s="203" t="s">
        <v>83</v>
      </c>
      <c r="AAB620" s="276" t="s">
        <v>518</v>
      </c>
      <c r="AAD620" s="204"/>
      <c r="AAE620" s="204">
        <f>VLOOKUP(AAB620,$A$681:$F$2483,6,FALSE)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544</v>
      </c>
      <c r="AAM620" s="204"/>
      <c r="AAN620" s="204">
        <f>VLOOKUP(AAK620,$A$681:$F$2483,6,FALSE)</f>
        <v>132</v>
      </c>
      <c r="AAO620" s="203" t="s">
        <v>67</v>
      </c>
      <c r="AAP620" s="10">
        <f>AAN620*1.2</f>
        <v>158.4</v>
      </c>
      <c r="AAQ620" s="10"/>
      <c r="AAR620" s="273"/>
      <c r="AAS620" s="203" t="s">
        <v>83</v>
      </c>
      <c r="AAT620" s="276" t="s">
        <v>417</v>
      </c>
      <c r="AAV620" s="204"/>
      <c r="AAW620" s="204">
        <f>VLOOKUP(AAT620,$A$681:$F$2483,6,FALSE)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VLOOKUP(ABC620,$A$681:$F$2483,6,FALSE)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544</v>
      </c>
      <c r="ABN620" s="204"/>
      <c r="ABO620" s="204">
        <f>VLOOKUP(ABL620,$A$681:$F$2483,6,FALSE)</f>
        <v>132</v>
      </c>
      <c r="ABP620" s="203" t="s">
        <v>67</v>
      </c>
      <c r="ABQ620" s="10">
        <f>ABO620*1.2</f>
        <v>158.4</v>
      </c>
      <c r="ABR620" s="10"/>
      <c r="ABS620" s="273"/>
      <c r="ABT620" s="203" t="s">
        <v>83</v>
      </c>
      <c r="ABU620" s="276" t="s">
        <v>483</v>
      </c>
      <c r="ABW620" s="204"/>
      <c r="ABX620" s="204">
        <f>VLOOKUP(ABU620,$A$681:$F$2483,6,FALSE)</f>
        <v>192</v>
      </c>
      <c r="ABY620" s="203" t="s">
        <v>67</v>
      </c>
      <c r="ABZ620" s="10">
        <f>ABX620*1.2</f>
        <v>230.39999999999998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VLOOKUP(ACD620,$A$681:$F$2483,6,FALSE)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VLOOKUP(ACM620,$A$681:$F$2483,6,FALSE)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VLOOKUP(ACV620,$A$681:$F$2483,6,FALSE)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VLOOKUP(ADE620,$A$681:$F$2483,6,FALSE)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VLOOKUP(ADN620,$A$681:$F$2483,6,FALSE)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VLOOKUP(ADW620,$A$681:$F$2483,6,FALSE)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VLOOKUP(AEF620,$A$681:$F$2483,6,FALSE)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VLOOKUP(AEO620,$A$681:$F$2483,6,FALSE)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VLOOKUP(AEX620,$A$681:$F$2483,6,FALSE)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VLOOKUP(AFG620,$A$681:$F$2483,6,FALSE)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VLOOKUP(AFP620,$A$681:$F$2483,6,FALSE)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VLOOKUP(AFY620,$A$681:$F$2483,6,FALSE)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VLOOKUP(AGH620,$A$681:$F$2483,6,FALSE)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VLOOKUP(AGQ620,$A$681:$F$2483,6,FALSE)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518</v>
      </c>
      <c r="AHB620" s="204"/>
      <c r="AHC620" s="204">
        <f>VLOOKUP(AGZ620,$A$681:$F$2483,6,FALSE)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483</v>
      </c>
      <c r="AHK620" s="204"/>
      <c r="AHL620" s="204">
        <f>VLOOKUP(AHI620,$A$681:$F$2483,6,FALSE)</f>
        <v>192</v>
      </c>
      <c r="AHM620" s="203" t="s">
        <v>67</v>
      </c>
      <c r="AHN620" s="10">
        <f>AHL620*1.2</f>
        <v>230.39999999999998</v>
      </c>
      <c r="AHO620" s="10"/>
      <c r="AHP620" s="273"/>
      <c r="AHQ620" s="203" t="s">
        <v>83</v>
      </c>
      <c r="AHR620" s="276" t="s">
        <v>2050</v>
      </c>
      <c r="AHT620" s="204"/>
      <c r="AHU620" s="204">
        <f>VLOOKUP(AHR620,$A$681:$F$2483,6,FALSE)</f>
        <v>880</v>
      </c>
      <c r="AHV620" s="203" t="s">
        <v>67</v>
      </c>
      <c r="AHW620" s="10">
        <f>AHU620*1.2</f>
        <v>1056</v>
      </c>
      <c r="AHX620" s="10"/>
      <c r="AHY620" s="273"/>
      <c r="AHZ620" s="203" t="s">
        <v>83</v>
      </c>
      <c r="AIA620" s="276" t="s">
        <v>1204</v>
      </c>
      <c r="AIC620" s="204"/>
      <c r="AID620" s="204">
        <f>VLOOKUP(AIA620,$A$681:$F$2483,6,FALSE)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451</v>
      </c>
      <c r="AIL620" s="204"/>
      <c r="AIM620" s="204">
        <f>VLOOKUP(AIJ620,$A$681:$F$2483,6,FALSE)</f>
        <v>97</v>
      </c>
      <c r="AIN620" s="203" t="s">
        <v>67</v>
      </c>
      <c r="AIO620" s="10">
        <f>AIM620*1.2</f>
        <v>116.39999999999999</v>
      </c>
      <c r="AIP620" s="10"/>
      <c r="AIQ620" s="273"/>
      <c r="AIR620" s="203" t="s">
        <v>83</v>
      </c>
      <c r="AIS620" s="276" t="s">
        <v>483</v>
      </c>
      <c r="AIU620" s="204"/>
      <c r="AIV620" s="204">
        <f>VLOOKUP(AIS620,$A$681:$F$2483,6,FALSE)</f>
        <v>192</v>
      </c>
      <c r="AIW620" s="203" t="s">
        <v>67</v>
      </c>
      <c r="AIX620" s="10">
        <f>AIV620*1.2</f>
        <v>230.39999999999998</v>
      </c>
      <c r="AIY620" s="10"/>
      <c r="AIZ620" s="273"/>
      <c r="AJA620" s="203" t="s">
        <v>83</v>
      </c>
      <c r="AJB620" s="276" t="s">
        <v>463</v>
      </c>
      <c r="AJD620" s="204"/>
      <c r="AJE620" s="204">
        <f>VLOOKUP(AJB620,$A$681:$F$2483,6,FALSE)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601</v>
      </c>
      <c r="AJM620" s="204"/>
      <c r="AJN620" s="204">
        <f>VLOOKUP(AJK620,$A$681:$F$2483,6,FALSE)</f>
        <v>392</v>
      </c>
      <c r="AJO620" s="203" t="s">
        <v>67</v>
      </c>
      <c r="AJP620" s="10">
        <f>AJN620*1.2</f>
        <v>470.4</v>
      </c>
      <c r="AJQ620" s="10"/>
      <c r="AJR620" s="273"/>
      <c r="AJS620" s="203" t="s">
        <v>83</v>
      </c>
      <c r="AJT620" s="424" t="s">
        <v>518</v>
      </c>
      <c r="AJV620" s="204"/>
      <c r="AJW620" s="204">
        <f>VLOOKUP(AJT620,$A$681:$F$2483,6,FALSE)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1265</v>
      </c>
      <c r="AKE620" s="204"/>
      <c r="AKF620" s="204">
        <f>VLOOKUP(AKC620,$A$681:$F$2483,6,FALSE)</f>
        <v>85</v>
      </c>
      <c r="AKG620" s="203" t="s">
        <v>67</v>
      </c>
      <c r="AKH620" s="10">
        <f>AKF620*1.2</f>
        <v>102</v>
      </c>
      <c r="AKI620" s="10"/>
      <c r="AKJ620" s="273"/>
      <c r="AKK620" s="203" t="s">
        <v>83</v>
      </c>
      <c r="AKL620" s="276" t="s">
        <v>451</v>
      </c>
      <c r="AKN620" s="204"/>
      <c r="AKO620" s="204">
        <f>VLOOKUP(AKL620,$A$681:$F$2483,6,FALSE)</f>
        <v>97</v>
      </c>
      <c r="AKP620" s="203" t="s">
        <v>67</v>
      </c>
      <c r="AKQ620" s="10">
        <f>AKO620*1.2</f>
        <v>116.39999999999999</v>
      </c>
      <c r="AKR620" s="10"/>
      <c r="AKS620" s="273"/>
      <c r="AKT620" s="203" t="s">
        <v>83</v>
      </c>
      <c r="AKU620" s="276" t="s">
        <v>438</v>
      </c>
      <c r="AKW620" s="204"/>
      <c r="AKX620" s="204">
        <f>VLOOKUP(AKU620,$A$681:$F$2483,6,FALSE)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419</v>
      </c>
      <c r="ALF620" s="204"/>
      <c r="ALG620" s="204">
        <f>VLOOKUP(ALD620,$A$681:$F$2483,6,FALSE)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417</v>
      </c>
      <c r="ALO620" s="204"/>
      <c r="ALP620" s="204">
        <f>VLOOKUP(ALM620,$A$681:$F$2483,6,FALSE)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417</v>
      </c>
      <c r="ALX620" s="204"/>
      <c r="ALY620" s="204">
        <f>VLOOKUP(ALV620,$A$681:$F$2483,6,FALSE)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601</v>
      </c>
      <c r="AMG620" s="204"/>
      <c r="AMH620" s="204">
        <f>VLOOKUP(AME620,$A$681:$F$2483,6,FALSE)</f>
        <v>392</v>
      </c>
      <c r="AMI620" s="203" t="s">
        <v>67</v>
      </c>
      <c r="AMJ620" s="10">
        <f>AMH620*1.2</f>
        <v>470.4</v>
      </c>
      <c r="AMK620" s="10"/>
      <c r="AML620" s="273"/>
      <c r="AMM620" s="203" t="s">
        <v>83</v>
      </c>
      <c r="AMN620" s="276" t="s">
        <v>601</v>
      </c>
      <c r="AMP620" s="204"/>
      <c r="AMQ620" s="204">
        <f>VLOOKUP(AMN620,$A$681:$F$2483,6,FALSE)</f>
        <v>392</v>
      </c>
      <c r="AMR620" s="203" t="s">
        <v>67</v>
      </c>
      <c r="AMS620" s="10">
        <f>AMQ620*1.2</f>
        <v>470.4</v>
      </c>
      <c r="AMT620" s="10"/>
      <c r="AMU620" s="273"/>
      <c r="AMV620" s="203" t="s">
        <v>83</v>
      </c>
      <c r="AMW620" s="276" t="s">
        <v>1680</v>
      </c>
      <c r="AMY620" s="204"/>
      <c r="AMZ620" s="204">
        <f>VLOOKUP(AMW620,$A$681:$F$2483,6,FALSE)</f>
        <v>350</v>
      </c>
      <c r="ANA620" s="203" t="s">
        <v>67</v>
      </c>
      <c r="ANB620" s="10">
        <f>AMZ620*1.2</f>
        <v>420</v>
      </c>
      <c r="ANC620" s="10"/>
      <c r="AND620" s="273"/>
      <c r="ANE620" s="203" t="s">
        <v>83</v>
      </c>
      <c r="ANF620" s="276" t="s">
        <v>469</v>
      </c>
      <c r="ANH620" s="204"/>
      <c r="ANI620" s="204">
        <f>VLOOKUP(ANF620,$A$681:$F$2483,6,FALSE)</f>
        <v>279</v>
      </c>
      <c r="ANJ620" s="203" t="s">
        <v>67</v>
      </c>
      <c r="ANK620" s="10">
        <f>ANI620*1.2</f>
        <v>334.8</v>
      </c>
      <c r="ANL620" s="10"/>
      <c r="ANM620" s="273"/>
      <c r="ANN620" s="203" t="s">
        <v>83</v>
      </c>
      <c r="ANO620" s="276" t="s">
        <v>576</v>
      </c>
      <c r="ANQ620" s="204"/>
      <c r="ANR620" s="204">
        <f>VLOOKUP(ANO620,$A$681:$F$2483,6,FALSE)</f>
        <v>50</v>
      </c>
      <c r="ANS620" s="203" t="s">
        <v>67</v>
      </c>
      <c r="ANT620" s="10">
        <f>ANR620*1.2</f>
        <v>60</v>
      </c>
      <c r="ANU620" s="10"/>
      <c r="ANV620" s="273"/>
      <c r="ANW620" s="203" t="s">
        <v>83</v>
      </c>
      <c r="ANX620" s="276" t="s">
        <v>413</v>
      </c>
      <c r="ANZ620" s="204"/>
      <c r="AOA620" s="204">
        <f>VLOOKUP(ANX620,$A$681:$F$2483,6,FALSE)</f>
        <v>610</v>
      </c>
      <c r="AOB620" s="203" t="s">
        <v>67</v>
      </c>
      <c r="AOC620" s="10">
        <f>AOA620*1.2</f>
        <v>732</v>
      </c>
      <c r="AOD620" s="10"/>
      <c r="AOE620" s="273"/>
      <c r="AOF620" s="203" t="s">
        <v>83</v>
      </c>
      <c r="AOG620" s="276" t="s">
        <v>597</v>
      </c>
      <c r="AOI620" s="204"/>
      <c r="AOJ620" s="204">
        <f>VLOOKUP(AOG620,$A$681:$F$2483,6,FALSE)</f>
        <v>149</v>
      </c>
      <c r="AOK620" s="203" t="s">
        <v>67</v>
      </c>
      <c r="AOL620" s="10">
        <f>AOJ620*1.2</f>
        <v>178.79999999999998</v>
      </c>
      <c r="AOM620" s="10"/>
      <c r="AON620" s="273"/>
      <c r="AOO620" s="203" t="s">
        <v>83</v>
      </c>
      <c r="AOP620" s="276" t="s">
        <v>576</v>
      </c>
      <c r="AOR620" s="204"/>
      <c r="AOS620" s="204">
        <f>VLOOKUP(AOP620,$A$681:$F$2483,6,FALSE)</f>
        <v>50</v>
      </c>
      <c r="AOT620" s="203" t="s">
        <v>67</v>
      </c>
      <c r="AOU620" s="10">
        <f>AOS620*1.2</f>
        <v>60</v>
      </c>
      <c r="AOV620" s="10"/>
      <c r="AOW620" s="273"/>
      <c r="AOX620" s="203" t="s">
        <v>83</v>
      </c>
      <c r="AOY620" s="276" t="s">
        <v>1265</v>
      </c>
      <c r="APA620" s="204"/>
      <c r="APB620" s="204">
        <f>VLOOKUP(AOY620,$A$681:$F$2483,6,FALSE)</f>
        <v>85</v>
      </c>
      <c r="APC620" s="203" t="s">
        <v>67</v>
      </c>
      <c r="APD620" s="10">
        <f>APB620*1.2</f>
        <v>102</v>
      </c>
      <c r="APE620" s="10"/>
      <c r="APF620" s="273"/>
      <c r="APG620" s="203" t="s">
        <v>83</v>
      </c>
      <c r="APH620" s="276" t="s">
        <v>601</v>
      </c>
      <c r="APJ620" s="204"/>
      <c r="APK620" s="204">
        <f>VLOOKUP(APH620,$A$681:$F$2483,6,FALSE)</f>
        <v>392</v>
      </c>
      <c r="APL620" s="203" t="s">
        <v>67</v>
      </c>
      <c r="APM620" s="10">
        <f>APK620*1.2</f>
        <v>470.4</v>
      </c>
      <c r="APN620" s="10"/>
      <c r="APO620" s="273"/>
      <c r="APP620" s="203" t="s">
        <v>83</v>
      </c>
      <c r="APQ620" s="276" t="s">
        <v>601</v>
      </c>
      <c r="APS620" s="204"/>
      <c r="APT620" s="204">
        <f>VLOOKUP(APQ620,$A$681:$F$2483,6,FALSE)</f>
        <v>392</v>
      </c>
      <c r="APU620" s="203" t="s">
        <v>67</v>
      </c>
      <c r="APV620" s="10">
        <f>APT620*1.2</f>
        <v>470.4</v>
      </c>
      <c r="APW620" s="10"/>
      <c r="APX620" s="273"/>
      <c r="APY620" s="203" t="s">
        <v>83</v>
      </c>
      <c r="APZ620" s="276" t="s">
        <v>601</v>
      </c>
      <c r="AQB620" s="204"/>
      <c r="AQC620" s="204">
        <f>VLOOKUP(APZ620,$A$681:$F$2483,6,FALSE)</f>
        <v>392</v>
      </c>
      <c r="AQD620" s="203" t="s">
        <v>67</v>
      </c>
      <c r="AQE620" s="10">
        <f>AQC620*1.2</f>
        <v>470.4</v>
      </c>
      <c r="AQF620" s="10"/>
      <c r="AQG620" s="273"/>
    </row>
    <row r="621" spans="1:1125" s="14" customFormat="1" ht="15">
      <c r="A621" s="203" t="s">
        <v>84</v>
      </c>
      <c r="B621" s="276" t="s">
        <v>483</v>
      </c>
      <c r="D621" s="204"/>
      <c r="E621" s="204">
        <f>VLOOKUP(B621,$A$681:$F$2483,6,FALSE)</f>
        <v>192</v>
      </c>
      <c r="F621" s="203" t="s">
        <v>69</v>
      </c>
      <c r="G621" s="10">
        <f>E621*1.1</f>
        <v>211.20000000000002</v>
      </c>
      <c r="H621" s="10"/>
      <c r="I621" s="267"/>
      <c r="J621" s="203" t="s">
        <v>84</v>
      </c>
      <c r="K621" s="276" t="s">
        <v>451</v>
      </c>
      <c r="M621" s="204"/>
      <c r="N621" s="204">
        <f>VLOOKUP(K621,$A$681:$F$2483,6,FALSE)</f>
        <v>97</v>
      </c>
      <c r="O621" s="203" t="s">
        <v>69</v>
      </c>
      <c r="P621" s="10">
        <f>N621*1.1</f>
        <v>106.7</v>
      </c>
      <c r="Q621" s="10"/>
      <c r="R621" s="267"/>
      <c r="S621" s="203" t="s">
        <v>84</v>
      </c>
      <c r="T621" s="276" t="s">
        <v>597</v>
      </c>
      <c r="V621" s="204"/>
      <c r="W621" s="204">
        <f>VLOOKUP(T621,$A$681:$F$2483,6,FALSE)</f>
        <v>149</v>
      </c>
      <c r="X621" s="203" t="s">
        <v>69</v>
      </c>
      <c r="Y621" s="10">
        <f>W621*1.1</f>
        <v>163.9</v>
      </c>
      <c r="Z621" s="10"/>
      <c r="AA621" s="267"/>
      <c r="AB621" s="203" t="s">
        <v>84</v>
      </c>
      <c r="AC621" s="276" t="s">
        <v>1219</v>
      </c>
      <c r="AE621" s="204"/>
      <c r="AF621" s="204">
        <f>VLOOKUP(AC621,$A$681:$F$2483,6,FALSE)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483</v>
      </c>
      <c r="AN621" s="204"/>
      <c r="AO621" s="204">
        <f>VLOOKUP(AL621,$A$681:$F$2483,6,FALSE)</f>
        <v>192</v>
      </c>
      <c r="AP621" s="203" t="s">
        <v>69</v>
      </c>
      <c r="AQ621" s="10">
        <f>AO621*1.1</f>
        <v>211.20000000000002</v>
      </c>
      <c r="AR621" s="10"/>
      <c r="AS621" s="267"/>
      <c r="AT621" s="203" t="s">
        <v>84</v>
      </c>
      <c r="AU621" s="276" t="s">
        <v>1680</v>
      </c>
      <c r="AW621" s="204"/>
      <c r="AX621" s="204">
        <f>VLOOKUP(AU621,$A$681:$F$2483,6,FALSE)</f>
        <v>350</v>
      </c>
      <c r="AY621" s="203" t="s">
        <v>69</v>
      </c>
      <c r="AZ621" s="10">
        <f>AX621*1.1</f>
        <v>385.00000000000006</v>
      </c>
      <c r="BA621" s="10"/>
      <c r="BB621" s="267"/>
      <c r="BC621" s="203" t="s">
        <v>84</v>
      </c>
      <c r="BD621" s="276" t="s">
        <v>2050</v>
      </c>
      <c r="BF621" s="204"/>
      <c r="BG621" s="204">
        <f>VLOOKUP(BD621,$A$681:$F$2483,6,FALSE)</f>
        <v>880</v>
      </c>
      <c r="BH621" s="203" t="s">
        <v>69</v>
      </c>
      <c r="BI621" s="10">
        <f>BG621*1.1</f>
        <v>968.00000000000011</v>
      </c>
      <c r="BJ621" s="10"/>
      <c r="BK621" s="267"/>
      <c r="BL621" s="203" t="s">
        <v>84</v>
      </c>
      <c r="BM621" s="276" t="s">
        <v>2050</v>
      </c>
      <c r="BO621" s="204"/>
      <c r="BP621" s="204">
        <f>VLOOKUP(BM621,$A$681:$F$2483,6,FALSE)</f>
        <v>880</v>
      </c>
      <c r="BQ621" s="203" t="s">
        <v>69</v>
      </c>
      <c r="BR621" s="10">
        <f>BP621*1.1</f>
        <v>968.00000000000011</v>
      </c>
      <c r="BS621" s="10"/>
      <c r="BT621" s="267"/>
      <c r="BU621" s="203" t="s">
        <v>84</v>
      </c>
      <c r="BV621" s="276" t="s">
        <v>451</v>
      </c>
      <c r="BX621" s="204"/>
      <c r="BY621" s="204">
        <f>VLOOKUP(BV621,$A$681:$F$2483,6,FALSE)</f>
        <v>97</v>
      </c>
      <c r="BZ621" s="203" t="s">
        <v>69</v>
      </c>
      <c r="CA621" s="10">
        <f>BY621*1.1</f>
        <v>106.7</v>
      </c>
      <c r="CB621" s="10"/>
      <c r="CC621" s="267"/>
      <c r="CD621" s="203" t="s">
        <v>84</v>
      </c>
      <c r="CE621" s="276" t="s">
        <v>2050</v>
      </c>
      <c r="CG621" s="204"/>
      <c r="CH621" s="204">
        <f>VLOOKUP(CE621,$A$681:$F$2483,6,FALSE)</f>
        <v>880</v>
      </c>
      <c r="CI621" s="203" t="s">
        <v>69</v>
      </c>
      <c r="CJ621" s="10">
        <f>CH621*1.1</f>
        <v>968.00000000000011</v>
      </c>
      <c r="CK621" s="10"/>
      <c r="CL621" s="267"/>
      <c r="CM621" s="203" t="s">
        <v>84</v>
      </c>
      <c r="CN621" s="276" t="s">
        <v>469</v>
      </c>
      <c r="CP621" s="204"/>
      <c r="CQ621" s="204">
        <f>VLOOKUP(CN621,$A$681:$F$2483,6,FALSE)</f>
        <v>279</v>
      </c>
      <c r="CR621" s="203" t="s">
        <v>69</v>
      </c>
      <c r="CS621" s="10">
        <f>CQ621*1.1</f>
        <v>306.90000000000003</v>
      </c>
      <c r="CT621" s="10"/>
      <c r="CU621" s="267"/>
      <c r="CV621" s="203" t="s">
        <v>84</v>
      </c>
      <c r="CW621" s="276" t="s">
        <v>1680</v>
      </c>
      <c r="CY621" s="204"/>
      <c r="CZ621" s="204">
        <f>VLOOKUP(CW621,$A$681:$F$2483,6,FALSE)</f>
        <v>350</v>
      </c>
      <c r="DA621" s="203" t="s">
        <v>69</v>
      </c>
      <c r="DB621" s="10">
        <f>CZ621*1.1</f>
        <v>385.00000000000006</v>
      </c>
      <c r="DC621" s="10"/>
      <c r="DD621" s="267"/>
      <c r="DE621" s="203" t="s">
        <v>84</v>
      </c>
      <c r="DF621" s="276" t="s">
        <v>1731</v>
      </c>
      <c r="DH621" s="204"/>
      <c r="DI621" s="204">
        <f>VLOOKUP(DF621,$A$681:$F$2483,6,FALSE)</f>
        <v>502</v>
      </c>
      <c r="DJ621" s="203" t="s">
        <v>69</v>
      </c>
      <c r="DK621" s="10">
        <f>DI621*1.1</f>
        <v>552.20000000000005</v>
      </c>
      <c r="DL621" s="10"/>
      <c r="DM621" s="267"/>
      <c r="DN621" s="203" t="s">
        <v>84</v>
      </c>
      <c r="DO621" s="276" t="s">
        <v>601</v>
      </c>
      <c r="DQ621" s="204"/>
      <c r="DR621" s="204">
        <f>VLOOKUP(DO621,$A$681:$F$2483,6,FALSE)</f>
        <v>392</v>
      </c>
      <c r="DS621" s="203" t="s">
        <v>69</v>
      </c>
      <c r="DT621" s="10">
        <f>DR621*1.1</f>
        <v>431.20000000000005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VLOOKUP(DX621,$A$681:$F$2483,6,FALSE)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438</v>
      </c>
      <c r="EI621" s="204"/>
      <c r="EJ621" s="204">
        <f>VLOOKUP(EG621,$A$681:$F$2483,6,FALSE)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1204</v>
      </c>
      <c r="ER621" s="204"/>
      <c r="ES621" s="204">
        <f>VLOOKUP(EP621,$A$681:$F$2483,6,FALSE)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471</v>
      </c>
      <c r="FA621" s="204"/>
      <c r="FB621" s="204">
        <f>VLOOKUP(EY621,$A$681:$F$2483,6,FALSE)</f>
        <v>226</v>
      </c>
      <c r="FC621" s="203" t="s">
        <v>69</v>
      </c>
      <c r="FD621" s="10">
        <f>FB621*1.1</f>
        <v>248.60000000000002</v>
      </c>
      <c r="FE621" s="10"/>
      <c r="FF621" s="267"/>
      <c r="FG621" s="203" t="s">
        <v>84</v>
      </c>
      <c r="FH621" s="414" t="s">
        <v>413</v>
      </c>
      <c r="FJ621" s="204"/>
      <c r="FK621" s="204">
        <f>VLOOKUP(FH621,$A$681:$F$2483,6,FALSE)</f>
        <v>610</v>
      </c>
      <c r="FL621" s="203" t="s">
        <v>69</v>
      </c>
      <c r="FM621" s="10">
        <f>FK621*1.1</f>
        <v>671</v>
      </c>
      <c r="FN621" s="10"/>
      <c r="FO621" s="267"/>
      <c r="FP621" s="203" t="s">
        <v>84</v>
      </c>
      <c r="FQ621" s="276" t="s">
        <v>1265</v>
      </c>
      <c r="FS621" s="204"/>
      <c r="FT621" s="204">
        <f>VLOOKUP(FQ621,$A$681:$F$2483,6,FALSE)</f>
        <v>85</v>
      </c>
      <c r="FU621" s="203" t="s">
        <v>69</v>
      </c>
      <c r="FV621" s="10">
        <f>FT621*1.1</f>
        <v>93.500000000000014</v>
      </c>
      <c r="FW621" s="10"/>
      <c r="FX621" s="267"/>
      <c r="FY621" s="203" t="s">
        <v>84</v>
      </c>
      <c r="FZ621" s="276" t="s">
        <v>597</v>
      </c>
      <c r="GB621" s="204"/>
      <c r="GC621" s="204">
        <f>VLOOKUP(FZ621,$A$681:$F$2483,6,FALSE)</f>
        <v>149</v>
      </c>
      <c r="GD621" s="203" t="s">
        <v>69</v>
      </c>
      <c r="GE621" s="10">
        <f>GC621*1.1</f>
        <v>163.9</v>
      </c>
      <c r="GF621" s="10"/>
      <c r="GG621" s="267"/>
      <c r="GH621" s="203" t="s">
        <v>84</v>
      </c>
      <c r="GI621" s="276" t="s">
        <v>1731</v>
      </c>
      <c r="GK621" s="204"/>
      <c r="GL621" s="204">
        <f>VLOOKUP(GI621,$A$681:$F$2483,6,FALSE)</f>
        <v>502</v>
      </c>
      <c r="GM621" s="203" t="s">
        <v>69</v>
      </c>
      <c r="GN621" s="10">
        <f>GL621*1.1</f>
        <v>552.20000000000005</v>
      </c>
      <c r="GO621" s="10"/>
      <c r="GP621" s="267"/>
      <c r="GQ621" s="203" t="s">
        <v>84</v>
      </c>
      <c r="GR621" s="276" t="s">
        <v>483</v>
      </c>
      <c r="GT621" s="204"/>
      <c r="GU621" s="204">
        <f>VLOOKUP(GR621,$A$681:$F$2483,6,FALSE)</f>
        <v>192</v>
      </c>
      <c r="GV621" s="203" t="s">
        <v>69</v>
      </c>
      <c r="GW621" s="10">
        <f>GU621*1.1</f>
        <v>211.20000000000002</v>
      </c>
      <c r="GX621" s="10"/>
      <c r="GY621" s="267"/>
      <c r="GZ621" s="203" t="s">
        <v>84</v>
      </c>
      <c r="HA621" s="276" t="s">
        <v>419</v>
      </c>
      <c r="HC621" s="204"/>
      <c r="HD621" s="204">
        <f>VLOOKUP(HA621,$A$681:$F$2483,6,FALSE)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2050</v>
      </c>
      <c r="HL621" s="204"/>
      <c r="HM621" s="204">
        <f>VLOOKUP(HJ621,$A$681:$F$2483,6,FALSE)</f>
        <v>880</v>
      </c>
      <c r="HN621" s="203" t="s">
        <v>69</v>
      </c>
      <c r="HO621" s="10">
        <f>HM621*1.1</f>
        <v>968.00000000000011</v>
      </c>
      <c r="HP621" s="10"/>
      <c r="HQ621" s="267"/>
      <c r="HR621" s="203" t="s">
        <v>84</v>
      </c>
      <c r="HS621" s="276" t="s">
        <v>1204</v>
      </c>
      <c r="HU621" s="204"/>
      <c r="HV621" s="204">
        <f>VLOOKUP(HS621,$A$681:$F$2483,6,FALSE)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VLOOKUP(IB621,$A$681:$F$2483,6,FALSE)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451</v>
      </c>
      <c r="IM621" s="204"/>
      <c r="IN621" s="204">
        <f>VLOOKUP(IK621,$A$681:$F$2483,6,FALSE)</f>
        <v>97</v>
      </c>
      <c r="IO621" s="203" t="s">
        <v>69</v>
      </c>
      <c r="IP621" s="10">
        <f>IN621*1.1</f>
        <v>106.7</v>
      </c>
      <c r="IQ621" s="10"/>
      <c r="IR621" s="267"/>
      <c r="IS621" s="203" t="s">
        <v>84</v>
      </c>
      <c r="IT621" s="276" t="s">
        <v>2050</v>
      </c>
      <c r="IV621" s="204"/>
      <c r="IW621" s="204">
        <f>VLOOKUP(IT621,$A$681:$F$2483,6,FALSE)</f>
        <v>880</v>
      </c>
      <c r="IX621" s="203" t="s">
        <v>69</v>
      </c>
      <c r="IY621" s="10">
        <f>IW621*1.1</f>
        <v>968.00000000000011</v>
      </c>
      <c r="IZ621" s="10"/>
      <c r="JA621" s="267"/>
      <c r="JB621" s="203" t="s">
        <v>84</v>
      </c>
      <c r="JC621" s="276" t="s">
        <v>497</v>
      </c>
      <c r="JE621" s="204"/>
      <c r="JF621" s="204">
        <f>VLOOKUP(JC621,$A$681:$F$2483,6,FALSE)</f>
        <v>314</v>
      </c>
      <c r="JG621" s="203" t="s">
        <v>69</v>
      </c>
      <c r="JH621" s="10">
        <f>JF621*1.1</f>
        <v>345.40000000000003</v>
      </c>
      <c r="JI621" s="10"/>
      <c r="JJ621" s="267"/>
      <c r="JK621" s="203" t="s">
        <v>84</v>
      </c>
      <c r="JL621" s="276" t="s">
        <v>483</v>
      </c>
      <c r="JN621" s="204"/>
      <c r="JO621" s="204">
        <f>VLOOKUP(JL621,$A$681:$F$2483,6,FALSE)</f>
        <v>192</v>
      </c>
      <c r="JP621" s="203" t="s">
        <v>69</v>
      </c>
      <c r="JQ621" s="10">
        <f>JO621*1.1</f>
        <v>211.20000000000002</v>
      </c>
      <c r="JR621" s="10"/>
      <c r="JS621" s="267"/>
      <c r="JT621" s="203" t="s">
        <v>84</v>
      </c>
      <c r="JU621" s="276" t="s">
        <v>451</v>
      </c>
      <c r="JW621" s="204"/>
      <c r="JX621" s="204">
        <f>VLOOKUP(JU621,$A$681:$F$2483,6,FALSE)</f>
        <v>97</v>
      </c>
      <c r="JY621" s="203" t="s">
        <v>69</v>
      </c>
      <c r="JZ621" s="10">
        <f>JX621*1.1</f>
        <v>106.7</v>
      </c>
      <c r="KA621" s="10"/>
      <c r="KB621" s="267"/>
      <c r="KC621" s="203" t="s">
        <v>84</v>
      </c>
      <c r="KD621" s="276" t="s">
        <v>576</v>
      </c>
      <c r="KF621" s="204"/>
      <c r="KG621" s="204">
        <f>VLOOKUP(KD621,$A$681:$F$2483,6,FALSE)</f>
        <v>50</v>
      </c>
      <c r="KH621" s="203" t="s">
        <v>69</v>
      </c>
      <c r="KI621" s="10">
        <f>KG621*1.1</f>
        <v>55.000000000000007</v>
      </c>
      <c r="KJ621" s="10"/>
      <c r="KK621" s="267"/>
      <c r="KL621" s="203" t="s">
        <v>84</v>
      </c>
      <c r="KM621" s="276" t="s">
        <v>1204</v>
      </c>
      <c r="KO621" s="204"/>
      <c r="KP621" s="204">
        <f>VLOOKUP(KM621,$A$681:$F$2483,6,FALSE)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438</v>
      </c>
      <c r="KX621" s="204"/>
      <c r="KY621" s="204">
        <f>VLOOKUP(KV621,$A$681:$F$2483,6,FALSE)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1204</v>
      </c>
      <c r="LG621" s="204"/>
      <c r="LH621" s="204">
        <f>VLOOKUP(LE621,$A$681:$F$2483,6,FALSE)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469</v>
      </c>
      <c r="LP621" s="204"/>
      <c r="LQ621" s="204">
        <f>VLOOKUP(LN621,$A$681:$F$2483,6,FALSE)</f>
        <v>279</v>
      </c>
      <c r="LR621" s="203" t="s">
        <v>69</v>
      </c>
      <c r="LS621" s="10">
        <f>LQ621*1.1</f>
        <v>306.90000000000003</v>
      </c>
      <c r="LT621" s="10"/>
      <c r="LU621" s="267"/>
      <c r="LV621" s="203" t="s">
        <v>84</v>
      </c>
      <c r="LW621" s="276" t="s">
        <v>601</v>
      </c>
      <c r="LY621" s="204"/>
      <c r="LZ621" s="204">
        <f>VLOOKUP(LW621,$A$681:$F$2483,6,FALSE)</f>
        <v>392</v>
      </c>
      <c r="MA621" s="203" t="s">
        <v>69</v>
      </c>
      <c r="MB621" s="10">
        <f>LZ621*1.1</f>
        <v>431.20000000000005</v>
      </c>
      <c r="MC621" s="10"/>
      <c r="MD621" s="267"/>
      <c r="ME621" s="203" t="s">
        <v>84</v>
      </c>
      <c r="MF621" s="276" t="s">
        <v>469</v>
      </c>
      <c r="MH621" s="204"/>
      <c r="MI621" s="204">
        <f>VLOOKUP(MF621,$A$681:$F$2483,6,FALSE)</f>
        <v>279</v>
      </c>
      <c r="MJ621" s="203" t="s">
        <v>69</v>
      </c>
      <c r="MK621" s="10">
        <f>MI621*1.1</f>
        <v>306.90000000000003</v>
      </c>
      <c r="ML621" s="10"/>
      <c r="MM621" s="267"/>
      <c r="MN621" s="203" t="s">
        <v>84</v>
      </c>
      <c r="MO621" s="276" t="s">
        <v>483</v>
      </c>
      <c r="MQ621" s="204"/>
      <c r="MR621" s="204">
        <f>VLOOKUP(MO621,$A$681:$F$2483,6,FALSE)</f>
        <v>192</v>
      </c>
      <c r="MS621" s="203" t="s">
        <v>69</v>
      </c>
      <c r="MT621" s="10">
        <f>MR621*1.1</f>
        <v>211.20000000000002</v>
      </c>
      <c r="MU621" s="10"/>
      <c r="MV621" s="267"/>
      <c r="MW621" s="203" t="s">
        <v>84</v>
      </c>
      <c r="MX621" s="276" t="s">
        <v>473</v>
      </c>
      <c r="MZ621" s="204"/>
      <c r="NA621" s="204">
        <f>VLOOKUP(MX621,$A$681:$F$2483,6,FALSE)</f>
        <v>211</v>
      </c>
      <c r="NB621" s="203" t="s">
        <v>69</v>
      </c>
      <c r="NC621" s="10">
        <f>NA621*1.1</f>
        <v>232.10000000000002</v>
      </c>
      <c r="ND621" s="10"/>
      <c r="NE621" s="267"/>
      <c r="NF621" s="203" t="s">
        <v>84</v>
      </c>
      <c r="NG621" s="276" t="s">
        <v>544</v>
      </c>
      <c r="NI621" s="204"/>
      <c r="NJ621" s="204">
        <f>VLOOKUP(NG621,$A$681:$F$2483,6,FALSE)</f>
        <v>132</v>
      </c>
      <c r="NK621" s="203" t="s">
        <v>69</v>
      </c>
      <c r="NL621" s="10">
        <f>NJ621*1.1</f>
        <v>145.20000000000002</v>
      </c>
      <c r="NM621" s="10"/>
      <c r="NN621" s="267"/>
      <c r="NO621" s="203" t="s">
        <v>84</v>
      </c>
      <c r="NP621" s="417" t="s">
        <v>1204</v>
      </c>
      <c r="NR621" s="204"/>
      <c r="NS621" s="204">
        <f>VLOOKUP(NP621,$A$681:$F$2483,6,FALSE)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1680</v>
      </c>
      <c r="OA621" s="204"/>
      <c r="OB621" s="204">
        <f>VLOOKUP(NY621,$A$681:$F$2483,6,FALSE)</f>
        <v>350</v>
      </c>
      <c r="OC621" s="203" t="s">
        <v>69</v>
      </c>
      <c r="OD621" s="10">
        <f>OB621*1.1</f>
        <v>385.00000000000006</v>
      </c>
      <c r="OE621" s="10"/>
      <c r="OF621" s="267"/>
      <c r="OG621" s="203" t="s">
        <v>84</v>
      </c>
      <c r="OH621" s="276" t="s">
        <v>497</v>
      </c>
      <c r="OJ621" s="204"/>
      <c r="OK621" s="204">
        <f>VLOOKUP(OH621,$A$681:$F$2483,6,FALSE)</f>
        <v>314</v>
      </c>
      <c r="OL621" s="203" t="s">
        <v>69</v>
      </c>
      <c r="OM621" s="10">
        <f>OK621*1.1</f>
        <v>345.40000000000003</v>
      </c>
      <c r="ON621" s="10"/>
      <c r="OO621" s="267"/>
      <c r="OP621" s="203" t="s">
        <v>84</v>
      </c>
      <c r="OQ621" s="417" t="s">
        <v>451</v>
      </c>
      <c r="OS621" s="204"/>
      <c r="OT621" s="204">
        <f>VLOOKUP(OQ621,$A$681:$F$2483,6,FALSE)</f>
        <v>97</v>
      </c>
      <c r="OU621" s="203" t="s">
        <v>69</v>
      </c>
      <c r="OV621" s="10">
        <f>OT621*1.1</f>
        <v>106.7</v>
      </c>
      <c r="OW621" s="10"/>
      <c r="OX621" s="267"/>
      <c r="OY621" s="203" t="s">
        <v>84</v>
      </c>
      <c r="OZ621" s="421" t="s">
        <v>451</v>
      </c>
      <c r="PB621" s="204"/>
      <c r="PC621" s="204">
        <f>VLOOKUP(OZ621,$A$681:$F$2483,6,FALSE)</f>
        <v>97</v>
      </c>
      <c r="PD621" s="203" t="s">
        <v>69</v>
      </c>
      <c r="PE621" s="10">
        <f>PC621*1.1</f>
        <v>106.7</v>
      </c>
      <c r="PF621" s="10"/>
      <c r="PG621" s="267"/>
      <c r="PH621" s="203" t="s">
        <v>84</v>
      </c>
      <c r="PI621" s="276" t="s">
        <v>518</v>
      </c>
      <c r="PK621" s="204"/>
      <c r="PL621" s="204">
        <f>VLOOKUP(PI621,$A$681:$F$2483,6,FALSE)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VLOOKUP(PR621,$A$681:$F$2483,6,FALSE)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601</v>
      </c>
      <c r="QC621" s="204"/>
      <c r="QD621" s="204">
        <f>VLOOKUP(QA621,$A$681:$F$2483,6,FALSE)</f>
        <v>392</v>
      </c>
      <c r="QE621" s="203" t="s">
        <v>69</v>
      </c>
      <c r="QF621" s="10">
        <f>QD621*1.1</f>
        <v>431.20000000000005</v>
      </c>
      <c r="QG621" s="10"/>
      <c r="QH621" s="267"/>
      <c r="QI621" s="203" t="s">
        <v>84</v>
      </c>
      <c r="QJ621" s="276" t="s">
        <v>518</v>
      </c>
      <c r="QL621" s="204"/>
      <c r="QM621" s="204">
        <f>VLOOKUP(QJ621,$A$681:$F$2483,6,FALSE)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1680</v>
      </c>
      <c r="QU621" s="204"/>
      <c r="QV621" s="204">
        <f>VLOOKUP(QS621,$A$681:$F$2483,6,FALSE)</f>
        <v>350</v>
      </c>
      <c r="QW621" s="203" t="s">
        <v>69</v>
      </c>
      <c r="QX621" s="10">
        <f>QV621*1.1</f>
        <v>385.00000000000006</v>
      </c>
      <c r="QY621" s="10"/>
      <c r="QZ621" s="267"/>
      <c r="RA621" s="203" t="s">
        <v>84</v>
      </c>
      <c r="RB621" s="276" t="s">
        <v>1731</v>
      </c>
      <c r="RD621" s="204"/>
      <c r="RE621" s="204">
        <f>VLOOKUP(RB621,$A$681:$F$2483,6,FALSE)</f>
        <v>502</v>
      </c>
      <c r="RF621" s="203" t="s">
        <v>69</v>
      </c>
      <c r="RG621" s="10">
        <f>RE621*1.1</f>
        <v>552.20000000000005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VLOOKUP(RK621,$A$681:$F$2483,6,FALSE)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419</v>
      </c>
      <c r="RV621" s="204"/>
      <c r="RW621" s="204">
        <f>VLOOKUP(RT621,$A$681:$F$2483,6,FALSE)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469</v>
      </c>
      <c r="SE621" s="204"/>
      <c r="SF621" s="204">
        <f>VLOOKUP(SC621,$A$681:$F$2483,6,FALSE)</f>
        <v>279</v>
      </c>
      <c r="SG621" s="203" t="s">
        <v>69</v>
      </c>
      <c r="SH621" s="10">
        <f>SF621*1.1</f>
        <v>306.90000000000003</v>
      </c>
      <c r="SI621" s="10"/>
      <c r="SJ621" s="273"/>
      <c r="SK621" s="203" t="s">
        <v>84</v>
      </c>
      <c r="SL621" s="276" t="s">
        <v>1265</v>
      </c>
      <c r="SN621" s="204"/>
      <c r="SO621" s="204">
        <f>VLOOKUP(SL621,$A$681:$F$2483,6,FALSE)</f>
        <v>85</v>
      </c>
      <c r="SP621" s="203" t="s">
        <v>69</v>
      </c>
      <c r="SQ621" s="10">
        <f>SO621*1.1</f>
        <v>93.500000000000014</v>
      </c>
      <c r="SR621" s="10"/>
      <c r="SS621" s="273"/>
      <c r="ST621" s="203" t="s">
        <v>84</v>
      </c>
      <c r="SU621" s="276" t="s">
        <v>413</v>
      </c>
      <c r="SW621" s="204"/>
      <c r="SX621" s="204">
        <f>VLOOKUP(SU621,$A$681:$F$2483,6,FALSE)</f>
        <v>610</v>
      </c>
      <c r="SY621" s="203" t="s">
        <v>69</v>
      </c>
      <c r="SZ621" s="10">
        <f>SX621*1.1</f>
        <v>671</v>
      </c>
      <c r="TA621" s="10"/>
      <c r="TB621" s="273"/>
      <c r="TC621" s="203" t="s">
        <v>84</v>
      </c>
      <c r="TD621" s="421" t="s">
        <v>1731</v>
      </c>
      <c r="TF621" s="204"/>
      <c r="TG621" s="204">
        <f>VLOOKUP(TD621,$A$681:$F$2483,6,FALSE)</f>
        <v>502</v>
      </c>
      <c r="TH621" s="203" t="s">
        <v>69</v>
      </c>
      <c r="TI621" s="10">
        <f>TG621*1.1</f>
        <v>552.20000000000005</v>
      </c>
      <c r="TK621" s="273"/>
      <c r="TL621" s="203" t="s">
        <v>84</v>
      </c>
      <c r="TM621" s="276" t="s">
        <v>1204</v>
      </c>
      <c r="TO621" s="204"/>
      <c r="TP621" s="204">
        <f>VLOOKUP(TM621,$A$681:$F$2483,6,FALSE)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463</v>
      </c>
      <c r="TX621" s="204"/>
      <c r="TY621" s="204">
        <f>VLOOKUP(TV621,$A$681:$F$2483,6,FALSE)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VLOOKUP(UE621,$A$681:$F$2483,6,FALSE)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2050</v>
      </c>
      <c r="UP621" s="204"/>
      <c r="UQ621" s="204">
        <f>VLOOKUP(UN621,$A$681:$F$2483,6,FALSE)</f>
        <v>880</v>
      </c>
      <c r="UR621" s="203" t="s">
        <v>69</v>
      </c>
      <c r="US621" s="10">
        <f>UQ621*1.1</f>
        <v>968.00000000000011</v>
      </c>
      <c r="UT621" s="10"/>
      <c r="UU621" s="273"/>
      <c r="UV621" s="203" t="s">
        <v>84</v>
      </c>
      <c r="UW621" s="276" t="s">
        <v>576</v>
      </c>
      <c r="UY621" s="204"/>
      <c r="UZ621" s="204">
        <f>VLOOKUP(UW621,$A$681:$F$2483,6,FALSE)</f>
        <v>50</v>
      </c>
      <c r="VA621" s="203" t="s">
        <v>69</v>
      </c>
      <c r="VB621" s="10">
        <f>UZ621*1.1</f>
        <v>55.000000000000007</v>
      </c>
      <c r="VC621" s="10"/>
      <c r="VD621" s="273"/>
      <c r="VE621" s="203" t="s">
        <v>84</v>
      </c>
      <c r="VF621" s="276" t="s">
        <v>597</v>
      </c>
      <c r="VH621" s="204"/>
      <c r="VI621" s="204">
        <f>VLOOKUP(VF621,$A$681:$F$2483,6,FALSE)</f>
        <v>149</v>
      </c>
      <c r="VJ621" s="203" t="s">
        <v>69</v>
      </c>
      <c r="VK621" s="10">
        <f>VI621*1.1</f>
        <v>163.9</v>
      </c>
      <c r="VL621" s="10"/>
      <c r="VM621" s="273"/>
      <c r="VN621" s="203" t="s">
        <v>84</v>
      </c>
      <c r="VO621" s="276" t="s">
        <v>497</v>
      </c>
      <c r="VQ621" s="204"/>
      <c r="VR621" s="204">
        <f>VLOOKUP(VO621,$A$681:$F$2483,6,FALSE)</f>
        <v>314</v>
      </c>
      <c r="VS621" s="203" t="s">
        <v>69</v>
      </c>
      <c r="VT621" s="10">
        <f>VR621*1.1</f>
        <v>345.40000000000003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VLOOKUP(VX621,$A$681:$F$2483,6,FALSE)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469</v>
      </c>
      <c r="WI621" s="204"/>
      <c r="WJ621" s="204">
        <f>VLOOKUP(WG621,$A$681:$F$2483,6,FALSE)</f>
        <v>279</v>
      </c>
      <c r="WK621" s="203" t="s">
        <v>69</v>
      </c>
      <c r="WL621" s="10">
        <f>WJ621*1.1</f>
        <v>306.90000000000003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VLOOKUP(WP621,$A$681:$F$2483,6,FALSE)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VLOOKUP(WY621,$A$681:$F$2483,6,FALSE)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1731</v>
      </c>
      <c r="XJ621" s="204"/>
      <c r="XK621" s="204">
        <f>VLOOKUP(XH621,$A$681:$F$2483,6,FALSE)</f>
        <v>502</v>
      </c>
      <c r="XL621" s="203" t="s">
        <v>69</v>
      </c>
      <c r="XM621" s="10">
        <f>XK621*1.1</f>
        <v>552.20000000000005</v>
      </c>
      <c r="XO621" s="273"/>
      <c r="XP621" s="203" t="s">
        <v>84</v>
      </c>
      <c r="XQ621" s="276" t="s">
        <v>1731</v>
      </c>
      <c r="XS621" s="204"/>
      <c r="XT621" s="204">
        <f>VLOOKUP(XQ621,$A$681:$F$2483,6,FALSE)</f>
        <v>502</v>
      </c>
      <c r="XU621" s="203" t="s">
        <v>69</v>
      </c>
      <c r="XV621" s="10">
        <f>XT621*1.1</f>
        <v>552.20000000000005</v>
      </c>
      <c r="XW621" s="10"/>
      <c r="XX621" s="273"/>
      <c r="XY621" s="203" t="s">
        <v>84</v>
      </c>
      <c r="XZ621" s="276" t="s">
        <v>1265</v>
      </c>
      <c r="YB621" s="204"/>
      <c r="YC621" s="204">
        <f>VLOOKUP(XZ621,$A$681:$F$2483,6,FALSE)</f>
        <v>85</v>
      </c>
      <c r="YD621" s="203" t="s">
        <v>69</v>
      </c>
      <c r="YE621" s="10">
        <f>YC621*1.1</f>
        <v>93.500000000000014</v>
      </c>
      <c r="YG621" s="273"/>
      <c r="YH621" s="203" t="s">
        <v>84</v>
      </c>
      <c r="YI621" s="278" t="s">
        <v>183</v>
      </c>
      <c r="YK621" s="204"/>
      <c r="YL621" s="204" t="e">
        <f>VLOOKUP(YI621,$A$681:$F$2483,6,FALSE)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VLOOKUP(YR621,$A$681:$F$2483,6,FALSE)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451</v>
      </c>
      <c r="ZC621" s="204"/>
      <c r="ZD621" s="204">
        <f>VLOOKUP(ZA621,$A$681:$F$2483,6,FALSE)</f>
        <v>97</v>
      </c>
      <c r="ZE621" s="203" t="s">
        <v>69</v>
      </c>
      <c r="ZF621" s="10">
        <f>ZD621*1.1</f>
        <v>106.7</v>
      </c>
      <c r="ZH621" s="273"/>
      <c r="ZI621" s="203" t="s">
        <v>84</v>
      </c>
      <c r="ZJ621" s="276" t="s">
        <v>413</v>
      </c>
      <c r="ZL621" s="204"/>
      <c r="ZM621" s="204">
        <f>VLOOKUP(ZJ621,$A$681:$F$2483,6,FALSE)</f>
        <v>610</v>
      </c>
      <c r="ZN621" s="203" t="s">
        <v>69</v>
      </c>
      <c r="ZO621" s="10">
        <f>ZM621*1.1</f>
        <v>671</v>
      </c>
      <c r="ZQ621" s="273"/>
      <c r="ZR621" s="203" t="s">
        <v>84</v>
      </c>
      <c r="ZS621" s="276" t="s">
        <v>469</v>
      </c>
      <c r="ZU621" s="204"/>
      <c r="ZV621" s="204">
        <f>VLOOKUP(ZS621,$A$681:$F$2483,6,FALSE)</f>
        <v>279</v>
      </c>
      <c r="ZW621" s="203" t="s">
        <v>69</v>
      </c>
      <c r="ZX621" s="10">
        <f>ZV621*1.1</f>
        <v>306.90000000000003</v>
      </c>
      <c r="ZY621" s="10"/>
      <c r="ZZ621" s="273"/>
      <c r="AAA621" s="203" t="s">
        <v>84</v>
      </c>
      <c r="AAB621" s="276" t="s">
        <v>463</v>
      </c>
      <c r="AAD621" s="204"/>
      <c r="AAE621" s="204">
        <f>VLOOKUP(AAB621,$A$681:$F$2483,6,FALSE)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2050</v>
      </c>
      <c r="AAM621" s="204"/>
      <c r="AAN621" s="204">
        <f>VLOOKUP(AAK621,$A$681:$F$2483,6,FALSE)</f>
        <v>880</v>
      </c>
      <c r="AAO621" s="203" t="s">
        <v>69</v>
      </c>
      <c r="AAP621" s="10">
        <f>AAN621*1.1</f>
        <v>968.00000000000011</v>
      </c>
      <c r="AAQ621" s="10"/>
      <c r="AAR621" s="273"/>
      <c r="AAS621" s="203" t="s">
        <v>84</v>
      </c>
      <c r="AAT621" s="276" t="s">
        <v>597</v>
      </c>
      <c r="AAV621" s="204"/>
      <c r="AAW621" s="204">
        <f>VLOOKUP(AAT621,$A$681:$F$2483,6,FALSE)</f>
        <v>149</v>
      </c>
      <c r="AAX621" s="203" t="s">
        <v>69</v>
      </c>
      <c r="AAY621" s="10">
        <f>AAW621*1.1</f>
        <v>163.9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VLOOKUP(ABC621,$A$681:$F$2483,6,FALSE)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483</v>
      </c>
      <c r="ABN621" s="204"/>
      <c r="ABO621" s="204">
        <f>VLOOKUP(ABL621,$A$681:$F$2483,6,FALSE)</f>
        <v>192</v>
      </c>
      <c r="ABP621" s="203" t="s">
        <v>69</v>
      </c>
      <c r="ABQ621" s="10">
        <f>ABO621*1.1</f>
        <v>211.20000000000002</v>
      </c>
      <c r="ABR621" s="10"/>
      <c r="ABS621" s="273"/>
      <c r="ABT621" s="203" t="s">
        <v>84</v>
      </c>
      <c r="ABU621" s="276" t="s">
        <v>419</v>
      </c>
      <c r="ABW621" s="204"/>
      <c r="ABX621" s="204">
        <f>VLOOKUP(ABU621,$A$681:$F$2483,6,FALSE)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VLOOKUP(ACD621,$A$681:$F$2483,6,FALSE)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VLOOKUP(ACM621,$A$681:$F$2483,6,FALSE)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VLOOKUP(ACV621,$A$681:$F$2483,6,FALSE)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VLOOKUP(ADE621,$A$681:$F$2483,6,FALSE)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VLOOKUP(ADN621,$A$681:$F$2483,6,FALSE)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VLOOKUP(ADW621,$A$681:$F$2483,6,FALSE)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VLOOKUP(AEF621,$A$681:$F$2483,6,FALSE)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VLOOKUP(AEO621,$A$681:$F$2483,6,FALSE)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VLOOKUP(AEX621,$A$681:$F$2483,6,FALSE)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VLOOKUP(AFG621,$A$681:$F$2483,6,FALSE)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VLOOKUP(AFP621,$A$681:$F$2483,6,FALSE)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VLOOKUP(AFY621,$A$681:$F$2483,6,FALSE)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VLOOKUP(AGH621,$A$681:$F$2483,6,FALSE)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VLOOKUP(AGQ621,$A$681:$F$2483,6,FALSE)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503</v>
      </c>
      <c r="AHB621" s="204"/>
      <c r="AHC621" s="204">
        <f>VLOOKUP(AGZ621,$A$681:$F$2483,6,FALSE)</f>
        <v>189</v>
      </c>
      <c r="AHD621" s="203" t="s">
        <v>69</v>
      </c>
      <c r="AHE621" s="10">
        <f>AHC621*1.1</f>
        <v>207.9</v>
      </c>
      <c r="AHF621" s="10"/>
      <c r="AHG621" s="273"/>
      <c r="AHH621" s="203" t="s">
        <v>84</v>
      </c>
      <c r="AHI621" s="276" t="s">
        <v>518</v>
      </c>
      <c r="AHK621" s="204"/>
      <c r="AHL621" s="204">
        <f>VLOOKUP(AHI621,$A$681:$F$2483,6,FALSE)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1731</v>
      </c>
      <c r="AHT621" s="204"/>
      <c r="AHU621" s="204">
        <f>VLOOKUP(AHR621,$A$681:$F$2483,6,FALSE)</f>
        <v>502</v>
      </c>
      <c r="AHV621" s="203" t="s">
        <v>69</v>
      </c>
      <c r="AHW621" s="10">
        <f>AHU621*1.1</f>
        <v>552.20000000000005</v>
      </c>
      <c r="AHX621" s="10"/>
      <c r="AHY621" s="273"/>
      <c r="AHZ621" s="203" t="s">
        <v>84</v>
      </c>
      <c r="AIA621" s="276" t="s">
        <v>1731</v>
      </c>
      <c r="AIC621" s="204"/>
      <c r="AID621" s="204">
        <f>VLOOKUP(AIA621,$A$681:$F$2483,6,FALSE)</f>
        <v>502</v>
      </c>
      <c r="AIE621" s="203" t="s">
        <v>69</v>
      </c>
      <c r="AIF621" s="10">
        <f>AID621*1.1</f>
        <v>552.20000000000005</v>
      </c>
      <c r="AIG621" s="10"/>
      <c r="AIH621" s="273"/>
      <c r="AII621" s="203" t="s">
        <v>84</v>
      </c>
      <c r="AIJ621" s="276" t="s">
        <v>483</v>
      </c>
      <c r="AIL621" s="204"/>
      <c r="AIM621" s="204">
        <f>VLOOKUP(AIJ621,$A$681:$F$2483,6,FALSE)</f>
        <v>192</v>
      </c>
      <c r="AIN621" s="203" t="s">
        <v>69</v>
      </c>
      <c r="AIO621" s="10">
        <f>AIM621*1.1</f>
        <v>211.20000000000002</v>
      </c>
      <c r="AIP621" s="10"/>
      <c r="AIQ621" s="273"/>
      <c r="AIR621" s="203" t="s">
        <v>84</v>
      </c>
      <c r="AIS621" s="276" t="s">
        <v>503</v>
      </c>
      <c r="AIU621" s="204"/>
      <c r="AIV621" s="204">
        <f>VLOOKUP(AIS621,$A$681:$F$2483,6,FALSE)</f>
        <v>189</v>
      </c>
      <c r="AIW621" s="203" t="s">
        <v>69</v>
      </c>
      <c r="AIX621" s="10">
        <f>AIV621*1.1</f>
        <v>207.9</v>
      </c>
      <c r="AIY621" s="10"/>
      <c r="AIZ621" s="273"/>
      <c r="AJA621" s="203" t="s">
        <v>84</v>
      </c>
      <c r="AJB621" s="276" t="s">
        <v>518</v>
      </c>
      <c r="AJD621" s="204"/>
      <c r="AJE621" s="204">
        <f>VLOOKUP(AJB621,$A$681:$F$2483,6,FALSE)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597</v>
      </c>
      <c r="AJM621" s="204"/>
      <c r="AJN621" s="204">
        <f>VLOOKUP(AJK621,$A$681:$F$2483,6,FALSE)</f>
        <v>149</v>
      </c>
      <c r="AJO621" s="203" t="s">
        <v>69</v>
      </c>
      <c r="AJP621" s="10">
        <f>AJN621*1.1</f>
        <v>163.9</v>
      </c>
      <c r="AJQ621" s="10"/>
      <c r="AJR621" s="273"/>
      <c r="AJS621" s="203" t="s">
        <v>84</v>
      </c>
      <c r="AJT621" s="424" t="s">
        <v>473</v>
      </c>
      <c r="AJV621" s="204"/>
      <c r="AJW621" s="204">
        <f>VLOOKUP(AJT621,$A$681:$F$2483,6,FALSE)</f>
        <v>211</v>
      </c>
      <c r="AJX621" s="203" t="s">
        <v>69</v>
      </c>
      <c r="AJY621" s="10">
        <f>AJW621*1.1</f>
        <v>232.10000000000002</v>
      </c>
      <c r="AJZ621" s="10"/>
      <c r="AKA621" s="273"/>
      <c r="AKB621" s="203" t="s">
        <v>84</v>
      </c>
      <c r="AKC621" s="276" t="s">
        <v>463</v>
      </c>
      <c r="AKE621" s="204"/>
      <c r="AKF621" s="204">
        <f>VLOOKUP(AKC621,$A$681:$F$2483,6,FALSE)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518</v>
      </c>
      <c r="AKN621" s="204"/>
      <c r="AKO621" s="204">
        <f>VLOOKUP(AKL621,$A$681:$F$2483,6,FALSE)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483</v>
      </c>
      <c r="AKW621" s="204"/>
      <c r="AKX621" s="204">
        <f>VLOOKUP(AKU621,$A$681:$F$2483,6,FALSE)</f>
        <v>192</v>
      </c>
      <c r="AKY621" s="203" t="s">
        <v>69</v>
      </c>
      <c r="AKZ621" s="10">
        <f>AKX621*1.1</f>
        <v>211.20000000000002</v>
      </c>
      <c r="ALA621" s="10"/>
      <c r="ALB621" s="273"/>
      <c r="ALC621" s="203" t="s">
        <v>84</v>
      </c>
      <c r="ALD621" s="276" t="s">
        <v>413</v>
      </c>
      <c r="ALF621" s="204"/>
      <c r="ALG621" s="204">
        <f>VLOOKUP(ALD621,$A$681:$F$2483,6,FALSE)</f>
        <v>610</v>
      </c>
      <c r="ALH621" s="203" t="s">
        <v>69</v>
      </c>
      <c r="ALI621" s="10">
        <f>ALG621*1.1</f>
        <v>671</v>
      </c>
      <c r="ALJ621" s="10"/>
      <c r="ALK621" s="273"/>
      <c r="ALL621" s="203" t="s">
        <v>84</v>
      </c>
      <c r="ALM621" s="276" t="s">
        <v>419</v>
      </c>
      <c r="ALO621" s="204"/>
      <c r="ALP621" s="204">
        <f>VLOOKUP(ALM621,$A$681:$F$2483,6,FALSE)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469</v>
      </c>
      <c r="ALX621" s="204"/>
      <c r="ALY621" s="204">
        <f>VLOOKUP(ALV621,$A$681:$F$2483,6,FALSE)</f>
        <v>279</v>
      </c>
      <c r="ALZ621" s="203" t="s">
        <v>69</v>
      </c>
      <c r="AMA621" s="10">
        <f>ALY621*1.1</f>
        <v>306.90000000000003</v>
      </c>
      <c r="AMB621" s="10"/>
      <c r="AMC621" s="273"/>
      <c r="AMD621" s="203" t="s">
        <v>84</v>
      </c>
      <c r="AME621" s="276" t="s">
        <v>2050</v>
      </c>
      <c r="AMG621" s="204"/>
      <c r="AMH621" s="204">
        <f>VLOOKUP(AME621,$A$681:$F$2483,6,FALSE)</f>
        <v>880</v>
      </c>
      <c r="AMI621" s="203" t="s">
        <v>69</v>
      </c>
      <c r="AMJ621" s="10">
        <f>AMH621*1.1</f>
        <v>968.00000000000011</v>
      </c>
      <c r="AMK621" s="10"/>
      <c r="AML621" s="273"/>
      <c r="AMM621" s="203" t="s">
        <v>84</v>
      </c>
      <c r="AMN621" s="276" t="s">
        <v>441</v>
      </c>
      <c r="AMP621" s="204"/>
      <c r="AMQ621" s="204">
        <f>VLOOKUP(AMN621,$A$681:$F$2483,6,FALSE)</f>
        <v>425</v>
      </c>
      <c r="AMR621" s="203" t="s">
        <v>69</v>
      </c>
      <c r="AMS621" s="10">
        <f>AMQ621*1.1</f>
        <v>467.50000000000006</v>
      </c>
      <c r="AMT621" s="10"/>
      <c r="AMU621" s="273"/>
      <c r="AMV621" s="203" t="s">
        <v>84</v>
      </c>
      <c r="AMW621" s="276" t="s">
        <v>441</v>
      </c>
      <c r="AMY621" s="204"/>
      <c r="AMZ621" s="204">
        <f>VLOOKUP(AMW621,$A$681:$F$2483,6,FALSE)</f>
        <v>425</v>
      </c>
      <c r="ANA621" s="203" t="s">
        <v>69</v>
      </c>
      <c r="ANB621" s="10">
        <f>AMZ621*1.1</f>
        <v>467.50000000000006</v>
      </c>
      <c r="ANC621" s="10"/>
      <c r="AND621" s="273"/>
      <c r="ANE621" s="203" t="s">
        <v>84</v>
      </c>
      <c r="ANF621" s="276" t="s">
        <v>1265</v>
      </c>
      <c r="ANH621" s="204"/>
      <c r="ANI621" s="204">
        <f>VLOOKUP(ANF621,$A$681:$F$2483,6,FALSE)</f>
        <v>85</v>
      </c>
      <c r="ANJ621" s="203" t="s">
        <v>69</v>
      </c>
      <c r="ANK621" s="10">
        <f>ANI621*1.1</f>
        <v>93.500000000000014</v>
      </c>
      <c r="ANL621" s="10"/>
      <c r="ANM621" s="273"/>
      <c r="ANN621" s="203" t="s">
        <v>84</v>
      </c>
      <c r="ANO621" s="276" t="s">
        <v>1219</v>
      </c>
      <c r="ANQ621" s="204"/>
      <c r="ANR621" s="204">
        <f>VLOOKUP(ANO621,$A$681:$F$2483,6,FALSE)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1204</v>
      </c>
      <c r="ANZ621" s="204"/>
      <c r="AOA621" s="204">
        <f>VLOOKUP(ANX621,$A$681:$F$2483,6,FALSE)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441</v>
      </c>
      <c r="AOI621" s="204"/>
      <c r="AOJ621" s="204">
        <f>VLOOKUP(AOG621,$A$681:$F$2483,6,FALSE)</f>
        <v>425</v>
      </c>
      <c r="AOK621" s="203" t="s">
        <v>69</v>
      </c>
      <c r="AOL621" s="10">
        <f>AOJ621*1.1</f>
        <v>467.50000000000006</v>
      </c>
      <c r="AOM621" s="10"/>
      <c r="AON621" s="273"/>
      <c r="AOO621" s="203" t="s">
        <v>84</v>
      </c>
      <c r="AOP621" s="276" t="s">
        <v>419</v>
      </c>
      <c r="AOR621" s="204"/>
      <c r="AOS621" s="204">
        <f>VLOOKUP(AOP621,$A$681:$F$2483,6,FALSE)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601</v>
      </c>
      <c r="APA621" s="204"/>
      <c r="APB621" s="204">
        <f>VLOOKUP(AOY621,$A$681:$F$2483,6,FALSE)</f>
        <v>392</v>
      </c>
      <c r="APC621" s="203" t="s">
        <v>69</v>
      </c>
      <c r="APD621" s="10">
        <f>APB621*1.1</f>
        <v>431.20000000000005</v>
      </c>
      <c r="APE621" s="10"/>
      <c r="APF621" s="273"/>
      <c r="APG621" s="203" t="s">
        <v>84</v>
      </c>
      <c r="APH621" s="276" t="s">
        <v>518</v>
      </c>
      <c r="APJ621" s="204"/>
      <c r="APK621" s="204">
        <f>VLOOKUP(APH621,$A$681:$F$2483,6,FALSE)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473</v>
      </c>
      <c r="APS621" s="204"/>
      <c r="APT621" s="204">
        <f>VLOOKUP(APQ621,$A$681:$F$2483,6,FALSE)</f>
        <v>211</v>
      </c>
      <c r="APU621" s="203" t="s">
        <v>69</v>
      </c>
      <c r="APV621" s="10">
        <f>APT621*1.1</f>
        <v>232.10000000000002</v>
      </c>
      <c r="APW621" s="10"/>
      <c r="APX621" s="273"/>
      <c r="APY621" s="203" t="s">
        <v>84</v>
      </c>
      <c r="APZ621" s="276" t="s">
        <v>413</v>
      </c>
      <c r="AQB621" s="204"/>
      <c r="AQC621" s="204">
        <f>VLOOKUP(APZ621,$A$681:$F$2483,6,FALSE)</f>
        <v>610</v>
      </c>
      <c r="AQD621" s="203" t="s">
        <v>69</v>
      </c>
      <c r="AQE621" s="10">
        <f>AQC621*1.1</f>
        <v>671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2310</v>
      </c>
      <c r="I622" s="267"/>
      <c r="J622" s="203"/>
      <c r="K622" s="407"/>
      <c r="M622" s="203"/>
      <c r="N622" s="203"/>
      <c r="O622" s="203"/>
      <c r="P622" s="10"/>
      <c r="Q622" s="10">
        <f>SUM(P617:P621)</f>
        <v>2217.2999999999997</v>
      </c>
      <c r="R622" s="267"/>
      <c r="S622" s="203"/>
      <c r="T622" s="264"/>
      <c r="V622" s="203"/>
      <c r="W622" s="203"/>
      <c r="X622" s="203"/>
      <c r="Y622" s="10"/>
      <c r="Z622" s="10">
        <f>SUM(Y617:Y621)</f>
        <v>2418.1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2869.2999999999997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3372.3999999999996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1792.1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2504.4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2572.5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1916.3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2906.4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2539.2000000000003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2519.6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2299.1000000000004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2941.3999999999996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1700.6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2840.2000000000003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2089.7999999999997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3295.6000000000004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2054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1685.5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1860.4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2722.7999999999997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3494.4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2787.2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2186.8000000000002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2343.5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2465.5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2006.9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2860.7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1401.8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1673.3999999999999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1179.9000000000001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2112.5</v>
      </c>
      <c r="LC622" s="267"/>
      <c r="LD622" s="203"/>
      <c r="LG622" s="203"/>
      <c r="LH622" s="203"/>
      <c r="LI622" s="203"/>
      <c r="LJ622" s="10"/>
      <c r="LK622" s="10">
        <f>SUM(LJ617:LJ621)</f>
        <v>1640.8999999999999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2664.7000000000003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2413.1000000000004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2140.1999999999998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1729.9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1985.5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1663.9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2304.5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1489.4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2448.3000000000002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1012.7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2343.5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2388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1386.9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1614.6999999999998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1403.2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1628.1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2804.8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2207.1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2648.3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2121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2088.8999999999996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1496.9999999999998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1588.3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2317.9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2205.6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2825.3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1569.9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1272.3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1138.3000000000002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1558.2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1693.9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1474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1435.7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1939.8000000000002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1657.6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2682.1000000000004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1506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1065.3999999999999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3336.8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811.69999999999993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1294.6999999999998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2681.8999999999996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1334.2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1568.8000000000002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1800.5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1458.1000000000001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1468.9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1847.6999999999998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2016.8999999999999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1934.1000000000001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1184.3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2651.7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2027.6000000000001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925.8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2372.3000000000002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1756.6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2359.1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1575.1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1510.3000000000002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1858.8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2818.9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2235.8000000000002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1750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2157.6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1599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1783.4</v>
      </c>
      <c r="AQG622" s="273"/>
    </row>
    <row r="623" spans="1:1125" s="14" customFormat="1" ht="15">
      <c r="A623" s="203" t="s">
        <v>85</v>
      </c>
      <c r="B623" s="409" t="s">
        <v>416</v>
      </c>
      <c r="C623" s="408" t="s">
        <v>2015</v>
      </c>
      <c r="D623" s="283">
        <f>IF(C623="Kopman",1.5,1)</f>
        <v>1.5</v>
      </c>
      <c r="E623" s="204">
        <f>VLOOKUP(B623,$A$681:$F$2483,6,FALSE)</f>
        <v>207</v>
      </c>
      <c r="F623" s="203" t="s">
        <v>61</v>
      </c>
      <c r="G623" s="10">
        <f>E623*1.5*D623</f>
        <v>465.75</v>
      </c>
      <c r="H623" s="10"/>
      <c r="I623" s="267"/>
      <c r="J623" s="203" t="s">
        <v>85</v>
      </c>
      <c r="K623" s="409" t="s">
        <v>416</v>
      </c>
      <c r="L623" s="408" t="s">
        <v>2015</v>
      </c>
      <c r="M623" s="283">
        <f>IF(L623="Kopman",1.5,1)</f>
        <v>1.5</v>
      </c>
      <c r="N623" s="204">
        <f>VLOOKUP(K623,$A$681:$F$2483,6,FALSE)</f>
        <v>207</v>
      </c>
      <c r="O623" s="203" t="s">
        <v>61</v>
      </c>
      <c r="P623" s="10">
        <f>N623*1.5*M623</f>
        <v>465.75</v>
      </c>
      <c r="Q623" s="10"/>
      <c r="R623" s="267"/>
      <c r="S623" s="203" t="s">
        <v>85</v>
      </c>
      <c r="T623" s="276" t="s">
        <v>416</v>
      </c>
      <c r="V623" s="283">
        <f>IF(U623="Kopman",1.5,1)</f>
        <v>1</v>
      </c>
      <c r="W623" s="204">
        <f>VLOOKUP(T623,$A$681:$F$2483,6,FALSE)</f>
        <v>207</v>
      </c>
      <c r="X623" s="203" t="s">
        <v>61</v>
      </c>
      <c r="Y623" s="10">
        <f>W623*1.5*V623</f>
        <v>310.5</v>
      </c>
      <c r="Z623" s="10"/>
      <c r="AA623" s="267"/>
      <c r="AB623" s="203" t="s">
        <v>85</v>
      </c>
      <c r="AC623" s="409" t="s">
        <v>416</v>
      </c>
      <c r="AD623" s="408" t="s">
        <v>2015</v>
      </c>
      <c r="AE623" s="283">
        <f>IF(AD623="Kopman",1.5,1)</f>
        <v>1.5</v>
      </c>
      <c r="AF623" s="204">
        <f>VLOOKUP(AC623,$A$681:$F$2483,6,FALSE)</f>
        <v>207</v>
      </c>
      <c r="AG623" s="203" t="s">
        <v>61</v>
      </c>
      <c r="AH623" s="10">
        <f>AF623*1.5*AE623</f>
        <v>465.75</v>
      </c>
      <c r="AI623" s="10"/>
      <c r="AJ623" s="267"/>
      <c r="AK623" s="203" t="s">
        <v>85</v>
      </c>
      <c r="AL623" s="276" t="s">
        <v>416</v>
      </c>
      <c r="AN623" s="283">
        <f>IF(AM623="Kopman",1.5,1)</f>
        <v>1</v>
      </c>
      <c r="AO623" s="204">
        <f>VLOOKUP(AL623,$A$681:$F$2483,6,FALSE)</f>
        <v>207</v>
      </c>
      <c r="AP623" s="203" t="s">
        <v>61</v>
      </c>
      <c r="AQ623" s="10">
        <f>AO623*1.5*AN623</f>
        <v>310.5</v>
      </c>
      <c r="AR623" s="10"/>
      <c r="AS623" s="267"/>
      <c r="AT623" s="203" t="s">
        <v>85</v>
      </c>
      <c r="AU623" s="276" t="s">
        <v>416</v>
      </c>
      <c r="AW623" s="283">
        <f>IF(AV623="Kopman",1.5,1)</f>
        <v>1</v>
      </c>
      <c r="AX623" s="204">
        <f>VLOOKUP(AU623,$A$681:$F$2483,6,FALSE)</f>
        <v>207</v>
      </c>
      <c r="AY623" s="203" t="s">
        <v>61</v>
      </c>
      <c r="AZ623" s="10">
        <f>AX623*1.5*AW623</f>
        <v>310.5</v>
      </c>
      <c r="BA623" s="10"/>
      <c r="BB623" s="267"/>
      <c r="BC623" s="203" t="s">
        <v>85</v>
      </c>
      <c r="BD623" s="276" t="s">
        <v>416</v>
      </c>
      <c r="BF623" s="283">
        <f>IF(BE623="Kopman",1.5,1)</f>
        <v>1</v>
      </c>
      <c r="BG623" s="204">
        <f>VLOOKUP(BD623,$A$681:$F$2483,6,FALSE)</f>
        <v>207</v>
      </c>
      <c r="BH623" s="203" t="s">
        <v>61</v>
      </c>
      <c r="BI623" s="10">
        <f>BG623*1.5*BF623</f>
        <v>310.5</v>
      </c>
      <c r="BJ623" s="10"/>
      <c r="BK623" s="267"/>
      <c r="BL623" s="203" t="s">
        <v>85</v>
      </c>
      <c r="BM623" s="276" t="s">
        <v>416</v>
      </c>
      <c r="BO623" s="283">
        <f>IF(BN623="Kopman",1.5,1)</f>
        <v>1</v>
      </c>
      <c r="BP623" s="204">
        <f>VLOOKUP(BM623,$A$681:$F$2483,6,FALSE)</f>
        <v>207</v>
      </c>
      <c r="BQ623" s="203" t="s">
        <v>61</v>
      </c>
      <c r="BR623" s="10">
        <f>BP623*1.5*BO623</f>
        <v>310.5</v>
      </c>
      <c r="BS623" s="10"/>
      <c r="BT623" s="267"/>
      <c r="BU623" s="203" t="s">
        <v>85</v>
      </c>
      <c r="BV623" s="409" t="s">
        <v>416</v>
      </c>
      <c r="BW623" s="408" t="s">
        <v>2015</v>
      </c>
      <c r="BX623" s="283">
        <f>IF(BW623="Kopman",1.5,1)</f>
        <v>1.5</v>
      </c>
      <c r="BY623" s="204">
        <f>VLOOKUP(BV623,$A$681:$F$2483,6,FALSE)</f>
        <v>207</v>
      </c>
      <c r="BZ623" s="203" t="s">
        <v>61</v>
      </c>
      <c r="CA623" s="10">
        <f>BY623*1.5*BX623</f>
        <v>465.75</v>
      </c>
      <c r="CB623" s="10"/>
      <c r="CC623" s="267"/>
      <c r="CD623" s="203" t="s">
        <v>85</v>
      </c>
      <c r="CE623" s="276" t="s">
        <v>416</v>
      </c>
      <c r="CG623" s="283">
        <f>IF(CF623="Kopman",1.5,1)</f>
        <v>1</v>
      </c>
      <c r="CH623" s="204">
        <f>VLOOKUP(CE623,$A$681:$F$2483,6,FALSE)</f>
        <v>207</v>
      </c>
      <c r="CI623" s="203" t="s">
        <v>61</v>
      </c>
      <c r="CJ623" s="10">
        <f>CH623*1.5*CG623</f>
        <v>310.5</v>
      </c>
      <c r="CK623" s="10"/>
      <c r="CL623" s="267"/>
      <c r="CM623" s="203" t="s">
        <v>85</v>
      </c>
      <c r="CN623" s="276" t="s">
        <v>416</v>
      </c>
      <c r="CP623" s="283">
        <f>IF(CO623="Kopman",1.5,1)</f>
        <v>1</v>
      </c>
      <c r="CQ623" s="204">
        <f>VLOOKUP(CN623,$A$681:$F$2483,6,FALSE)</f>
        <v>207</v>
      </c>
      <c r="CR623" s="203" t="s">
        <v>61</v>
      </c>
      <c r="CS623" s="10">
        <f>CQ623*1.5*CP623</f>
        <v>310.5</v>
      </c>
      <c r="CT623" s="10"/>
      <c r="CU623" s="267"/>
      <c r="CV623" s="203" t="s">
        <v>85</v>
      </c>
      <c r="CW623" s="276" t="s">
        <v>416</v>
      </c>
      <c r="CY623" s="283">
        <f>IF(CX623="Kopman",1.5,1)</f>
        <v>1</v>
      </c>
      <c r="CZ623" s="204">
        <f>VLOOKUP(CW623,$A$681:$F$2483,6,FALSE)</f>
        <v>207</v>
      </c>
      <c r="DA623" s="203" t="s">
        <v>61</v>
      </c>
      <c r="DB623" s="10">
        <f>CZ623*1.5*CY623</f>
        <v>310.5</v>
      </c>
      <c r="DC623" s="10"/>
      <c r="DD623" s="267"/>
      <c r="DE623" s="203" t="s">
        <v>85</v>
      </c>
      <c r="DF623" s="409" t="s">
        <v>416</v>
      </c>
      <c r="DG623" s="408" t="s">
        <v>2015</v>
      </c>
      <c r="DH623" s="283">
        <f>IF(DG623="Kopman",1.5,1)</f>
        <v>1.5</v>
      </c>
      <c r="DI623" s="204">
        <f>VLOOKUP(DF623,$A$681:$F$2483,6,FALSE)</f>
        <v>207</v>
      </c>
      <c r="DJ623" s="203" t="s">
        <v>61</v>
      </c>
      <c r="DK623" s="10">
        <f>DI623*1.5*DH623</f>
        <v>465.75</v>
      </c>
      <c r="DL623" s="10"/>
      <c r="DM623" s="267"/>
      <c r="DN623" s="203" t="s">
        <v>85</v>
      </c>
      <c r="DO623" s="276" t="s">
        <v>416</v>
      </c>
      <c r="DQ623" s="283">
        <f>IF(DP623="Kopman",1.5,1)</f>
        <v>1</v>
      </c>
      <c r="DR623" s="204">
        <f>VLOOKUP(DO623,$A$681:$F$2483,6,FALSE)</f>
        <v>207</v>
      </c>
      <c r="DS623" s="203" t="s">
        <v>61</v>
      </c>
      <c r="DT623" s="10">
        <f>DR623*1.5*DQ623</f>
        <v>310.5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VLOOKUP(DX623,$A$681:$F$2483,6,FALSE)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416</v>
      </c>
      <c r="EH623" s="408" t="s">
        <v>2015</v>
      </c>
      <c r="EI623" s="283">
        <f>IF(EH623="Kopman",1.5,1)</f>
        <v>1.5</v>
      </c>
      <c r="EJ623" s="204">
        <f>VLOOKUP(EG623,$A$681:$F$2483,6,FALSE)</f>
        <v>207</v>
      </c>
      <c r="EK623" s="203" t="s">
        <v>61</v>
      </c>
      <c r="EL623" s="10">
        <f>EJ623*1.5*EI623</f>
        <v>465.75</v>
      </c>
      <c r="EM623" s="10"/>
      <c r="EN623" s="267"/>
      <c r="EO623" s="203" t="s">
        <v>85</v>
      </c>
      <c r="EP623" s="276" t="s">
        <v>416</v>
      </c>
      <c r="ER623" s="283">
        <f>IF(EQ623="Kopman",1.5,1)</f>
        <v>1</v>
      </c>
      <c r="ES623" s="204">
        <f>VLOOKUP(EP623,$A$681:$F$2483,6,FALSE)</f>
        <v>207</v>
      </c>
      <c r="ET623" s="203" t="s">
        <v>61</v>
      </c>
      <c r="EU623" s="10">
        <f>ES623*1.5*ER623</f>
        <v>310.5</v>
      </c>
      <c r="EV623" s="10"/>
      <c r="EW623" s="267"/>
      <c r="EX623" s="203" t="s">
        <v>85</v>
      </c>
      <c r="EY623" s="409" t="s">
        <v>416</v>
      </c>
      <c r="EZ623" s="408" t="s">
        <v>2015</v>
      </c>
      <c r="FA623" s="283">
        <f>IF(EZ623="Kopman",1.5,1)</f>
        <v>1.5</v>
      </c>
      <c r="FB623" s="204">
        <f>VLOOKUP(EY623,$A$681:$F$2483,6,FALSE)</f>
        <v>207</v>
      </c>
      <c r="FC623" s="203" t="s">
        <v>61</v>
      </c>
      <c r="FD623" s="10">
        <f>FB623*1.5*FA623</f>
        <v>465.75</v>
      </c>
      <c r="FE623" s="10"/>
      <c r="FF623" s="267"/>
      <c r="FG623" s="203" t="s">
        <v>85</v>
      </c>
      <c r="FH623" s="409" t="s">
        <v>416</v>
      </c>
      <c r="FI623" s="408" t="s">
        <v>2015</v>
      </c>
      <c r="FJ623" s="283">
        <f>IF(FI623="Kopman",1.5,1)</f>
        <v>1.5</v>
      </c>
      <c r="FK623" s="204">
        <f>VLOOKUP(FH623,$A$681:$F$2483,6,FALSE)</f>
        <v>207</v>
      </c>
      <c r="FL623" s="203" t="s">
        <v>61</v>
      </c>
      <c r="FM623" s="10">
        <f>FK623*1.5*FJ623</f>
        <v>465.75</v>
      </c>
      <c r="FN623" s="10"/>
      <c r="FO623" s="267"/>
      <c r="FP623" s="203" t="s">
        <v>85</v>
      </c>
      <c r="FQ623" s="276" t="s">
        <v>416</v>
      </c>
      <c r="FS623" s="283">
        <f>IF(FR623="Kopman",1.5,1)</f>
        <v>1</v>
      </c>
      <c r="FT623" s="204">
        <f>VLOOKUP(FQ623,$A$681:$F$2483,6,FALSE)</f>
        <v>207</v>
      </c>
      <c r="FU623" s="203" t="s">
        <v>61</v>
      </c>
      <c r="FV623" s="10">
        <f>FT623*1.5*FS623</f>
        <v>310.5</v>
      </c>
      <c r="FW623" s="10"/>
      <c r="FX623" s="267"/>
      <c r="FY623" s="203" t="s">
        <v>85</v>
      </c>
      <c r="FZ623" s="409" t="s">
        <v>416</v>
      </c>
      <c r="GA623" s="408" t="s">
        <v>2015</v>
      </c>
      <c r="GB623" s="283">
        <f>IF(GA623="Kopman",1.5,1)</f>
        <v>1.5</v>
      </c>
      <c r="GC623" s="204">
        <f>VLOOKUP(FZ623,$A$681:$F$2483,6,FALSE)</f>
        <v>207</v>
      </c>
      <c r="GD623" s="203" t="s">
        <v>61</v>
      </c>
      <c r="GE623" s="10">
        <f>GC623*1.5*GB623</f>
        <v>465.75</v>
      </c>
      <c r="GF623" s="10"/>
      <c r="GG623" s="267"/>
      <c r="GH623" s="203" t="s">
        <v>85</v>
      </c>
      <c r="GI623" s="409" t="s">
        <v>416</v>
      </c>
      <c r="GJ623" s="408" t="s">
        <v>2015</v>
      </c>
      <c r="GK623" s="283">
        <f>IF(GJ623="Kopman",1.5,1)</f>
        <v>1.5</v>
      </c>
      <c r="GL623" s="204">
        <f>VLOOKUP(GI623,$A$681:$F$2483,6,FALSE)</f>
        <v>207</v>
      </c>
      <c r="GM623" s="203" t="s">
        <v>61</v>
      </c>
      <c r="GN623" s="10">
        <f>GL623*1.5*GK623</f>
        <v>465.75</v>
      </c>
      <c r="GO623" s="10"/>
      <c r="GP623" s="267"/>
      <c r="GQ623" s="203" t="s">
        <v>85</v>
      </c>
      <c r="GR623" s="409" t="s">
        <v>416</v>
      </c>
      <c r="GS623" s="408" t="s">
        <v>2015</v>
      </c>
      <c r="GT623" s="283">
        <f>IF(GS623="Kopman",1.5,1)</f>
        <v>1.5</v>
      </c>
      <c r="GU623" s="204">
        <f>VLOOKUP(GR623,$A$681:$F$2483,6,FALSE)</f>
        <v>207</v>
      </c>
      <c r="GV623" s="203" t="s">
        <v>61</v>
      </c>
      <c r="GW623" s="10">
        <f>GU623*1.5</f>
        <v>310.5</v>
      </c>
      <c r="GX623" s="10"/>
      <c r="GY623" s="267"/>
      <c r="GZ623" s="203" t="s">
        <v>85</v>
      </c>
      <c r="HA623" s="276" t="s">
        <v>428</v>
      </c>
      <c r="HC623" s="283">
        <f>IF(HB623="Kopman",1.5,1)</f>
        <v>1</v>
      </c>
      <c r="HD623" s="204">
        <f>VLOOKUP(HA623,$A$681:$F$2483,6,FALSE)</f>
        <v>145</v>
      </c>
      <c r="HE623" s="203" t="s">
        <v>61</v>
      </c>
      <c r="HF623" s="10">
        <f>HD623*1.5*HC623</f>
        <v>217.5</v>
      </c>
      <c r="HG623" s="10"/>
      <c r="HH623" s="267"/>
      <c r="HI623" s="203" t="s">
        <v>85</v>
      </c>
      <c r="HJ623" s="409" t="s">
        <v>416</v>
      </c>
      <c r="HK623" s="408" t="s">
        <v>2015</v>
      </c>
      <c r="HL623" s="283">
        <f>IF(HK623="Kopman",1.5,1)</f>
        <v>1.5</v>
      </c>
      <c r="HM623" s="204">
        <f>VLOOKUP(HJ623,$A$681:$F$2483,6,FALSE)</f>
        <v>207</v>
      </c>
      <c r="HN623" s="203" t="s">
        <v>61</v>
      </c>
      <c r="HO623" s="10">
        <f>HM623*1.5</f>
        <v>310.5</v>
      </c>
      <c r="HP623" s="10"/>
      <c r="HQ623" s="267"/>
      <c r="HR623" s="203" t="s">
        <v>85</v>
      </c>
      <c r="HS623" s="276" t="s">
        <v>416</v>
      </c>
      <c r="HU623" s="283">
        <f>IF(HT623="Kopman",1.5,1)</f>
        <v>1</v>
      </c>
      <c r="HV623" s="204">
        <f>VLOOKUP(HS623,$A$681:$F$2483,6,FALSE)</f>
        <v>207</v>
      </c>
      <c r="HW623" s="203" t="s">
        <v>61</v>
      </c>
      <c r="HX623" s="10">
        <f>HV623*1.5*HU623</f>
        <v>310.5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VLOOKUP(IB623,$A$681:$F$2483,6,FALSE)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416</v>
      </c>
      <c r="IL623" s="408" t="s">
        <v>2015</v>
      </c>
      <c r="IM623" s="283">
        <f>IF(IL623="Kopman",1.5,1)</f>
        <v>1.5</v>
      </c>
      <c r="IN623" s="204">
        <f>VLOOKUP(IK623,$A$681:$F$2483,6,FALSE)</f>
        <v>207</v>
      </c>
      <c r="IO623" s="203" t="s">
        <v>61</v>
      </c>
      <c r="IP623" s="10">
        <f>IN623*1.5*IM623</f>
        <v>465.75</v>
      </c>
      <c r="IQ623" s="10"/>
      <c r="IR623" s="267"/>
      <c r="IS623" s="203" t="s">
        <v>85</v>
      </c>
      <c r="IT623" s="276" t="s">
        <v>416</v>
      </c>
      <c r="IV623" s="283">
        <f>IF(IU623="Kopman",1.5,1)</f>
        <v>1</v>
      </c>
      <c r="IW623" s="204">
        <f>VLOOKUP(IT623,$A$681:$F$2483,6,FALSE)</f>
        <v>207</v>
      </c>
      <c r="IX623" s="203" t="s">
        <v>61</v>
      </c>
      <c r="IY623" s="10">
        <f>IW623*1.5*IV623</f>
        <v>310.5</v>
      </c>
      <c r="IZ623" s="10"/>
      <c r="JA623" s="267"/>
      <c r="JB623" s="203" t="s">
        <v>85</v>
      </c>
      <c r="JC623" s="409" t="s">
        <v>416</v>
      </c>
      <c r="JD623" s="408" t="s">
        <v>2015</v>
      </c>
      <c r="JE623" s="283">
        <f>IF(JD623="Kopman",1.5,1)</f>
        <v>1.5</v>
      </c>
      <c r="JF623" s="204">
        <f>VLOOKUP(JC623,$A$681:$F$2483,6,FALSE)</f>
        <v>207</v>
      </c>
      <c r="JG623" s="203" t="s">
        <v>61</v>
      </c>
      <c r="JH623" s="10">
        <f>JF623*1.5*JE623</f>
        <v>465.75</v>
      </c>
      <c r="JI623" s="10"/>
      <c r="JJ623" s="267"/>
      <c r="JK623" s="203" t="s">
        <v>85</v>
      </c>
      <c r="JL623" s="409" t="s">
        <v>416</v>
      </c>
      <c r="JM623" s="408" t="s">
        <v>2015</v>
      </c>
      <c r="JN623" s="283">
        <f>IF(JM623="Kopman",1.5,1)</f>
        <v>1.5</v>
      </c>
      <c r="JO623" s="204">
        <f>VLOOKUP(JL623,$A$681:$F$2483,6,FALSE)</f>
        <v>207</v>
      </c>
      <c r="JP623" s="203" t="s">
        <v>61</v>
      </c>
      <c r="JQ623" s="10">
        <f>JO623*1.5*JN623</f>
        <v>465.75</v>
      </c>
      <c r="JR623" s="10"/>
      <c r="JS623" s="267"/>
      <c r="JT623" s="203" t="s">
        <v>85</v>
      </c>
      <c r="JU623" s="276" t="s">
        <v>416</v>
      </c>
      <c r="JW623" s="283">
        <f>IF(JV623="Kopman",1.5,1)</f>
        <v>1</v>
      </c>
      <c r="JX623" s="204">
        <f>VLOOKUP(JU623,$A$681:$F$2483,6,FALSE)</f>
        <v>207</v>
      </c>
      <c r="JY623" s="203" t="s">
        <v>61</v>
      </c>
      <c r="JZ623" s="10">
        <f>JX623*1.5*JW623</f>
        <v>310.5</v>
      </c>
      <c r="KA623" s="10"/>
      <c r="KB623" s="267"/>
      <c r="KC623" s="203" t="s">
        <v>85</v>
      </c>
      <c r="KD623" s="276" t="s">
        <v>416</v>
      </c>
      <c r="KF623" s="283">
        <f>IF(KE623="Kopman",1.5,1)</f>
        <v>1</v>
      </c>
      <c r="KG623" s="204">
        <f>VLOOKUP(KD623,$A$681:$F$2483,6,FALSE)</f>
        <v>207</v>
      </c>
      <c r="KH623" s="203" t="s">
        <v>61</v>
      </c>
      <c r="KI623" s="10">
        <f>KG623*1.5*KF623</f>
        <v>310.5</v>
      </c>
      <c r="KJ623" s="10"/>
      <c r="KK623" s="267"/>
      <c r="KL623" s="203" t="s">
        <v>85</v>
      </c>
      <c r="KM623" s="409" t="s">
        <v>416</v>
      </c>
      <c r="KN623" s="408" t="s">
        <v>2015</v>
      </c>
      <c r="KO623" s="283">
        <f>IF(KN623="Kopman",1.5,1)</f>
        <v>1.5</v>
      </c>
      <c r="KP623" s="204">
        <f>VLOOKUP(KM623,$A$681:$F$2483,6,FALSE)</f>
        <v>207</v>
      </c>
      <c r="KQ623" s="203" t="s">
        <v>61</v>
      </c>
      <c r="KR623" s="10">
        <f>KP623*1.5</f>
        <v>310.5</v>
      </c>
      <c r="KS623" s="10"/>
      <c r="KT623" s="267"/>
      <c r="KU623" s="203" t="s">
        <v>85</v>
      </c>
      <c r="KV623" s="276" t="s">
        <v>416</v>
      </c>
      <c r="KX623" s="283">
        <f>IF(KW623="Kopman",1.5,1)</f>
        <v>1</v>
      </c>
      <c r="KY623" s="204">
        <f>VLOOKUP(KV623,$A$681:$F$2483,6,FALSE)</f>
        <v>207</v>
      </c>
      <c r="KZ623" s="203" t="s">
        <v>61</v>
      </c>
      <c r="LA623" s="10">
        <f>KY623*1.5*KX623</f>
        <v>310.5</v>
      </c>
      <c r="LB623" s="10"/>
      <c r="LC623" s="267"/>
      <c r="LD623" s="203" t="s">
        <v>85</v>
      </c>
      <c r="LE623" s="409" t="s">
        <v>416</v>
      </c>
      <c r="LF623" s="408" t="s">
        <v>2015</v>
      </c>
      <c r="LG623" s="283">
        <f>IF(LF623="Kopman",1.5,1)</f>
        <v>1.5</v>
      </c>
      <c r="LH623" s="204">
        <f>VLOOKUP(LE623,$A$681:$F$2483,6,FALSE)</f>
        <v>207</v>
      </c>
      <c r="LI623" s="203" t="s">
        <v>61</v>
      </c>
      <c r="LJ623" s="10">
        <f>LH623*1.5*LG623</f>
        <v>465.75</v>
      </c>
      <c r="LK623" s="10"/>
      <c r="LL623" s="267"/>
      <c r="LM623" s="203" t="s">
        <v>85</v>
      </c>
      <c r="LN623" s="409" t="s">
        <v>416</v>
      </c>
      <c r="LO623" s="408" t="s">
        <v>2015</v>
      </c>
      <c r="LP623" s="283">
        <f>IF(LO623="Kopman",1.5,1)</f>
        <v>1.5</v>
      </c>
      <c r="LQ623" s="204">
        <f>VLOOKUP(LN623,$A$681:$F$2483,6,FALSE)</f>
        <v>207</v>
      </c>
      <c r="LR623" s="203" t="s">
        <v>61</v>
      </c>
      <c r="LS623" s="10">
        <f>LQ623*1.5*LP623</f>
        <v>465.75</v>
      </c>
      <c r="LT623" s="10"/>
      <c r="LU623" s="267"/>
      <c r="LV623" s="203" t="s">
        <v>85</v>
      </c>
      <c r="LW623" s="276" t="s">
        <v>704</v>
      </c>
      <c r="LY623" s="283">
        <f>IF(LX623="Kopman",1.5,1)</f>
        <v>1</v>
      </c>
      <c r="LZ623" s="204">
        <f>VLOOKUP(LW623,$A$681:$F$2483,6,FALSE)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416</v>
      </c>
      <c r="MH623" s="283">
        <f>IF(MG623="Kopman",1.5,1)</f>
        <v>1</v>
      </c>
      <c r="MI623" s="204">
        <f>VLOOKUP(MF623,$A$681:$F$2483,6,FALSE)</f>
        <v>207</v>
      </c>
      <c r="MJ623" s="203" t="s">
        <v>61</v>
      </c>
      <c r="MK623" s="10">
        <f>MI623*1.5*MH623</f>
        <v>310.5</v>
      </c>
      <c r="ML623" s="10"/>
      <c r="MM623" s="267"/>
      <c r="MN623" s="203" t="s">
        <v>85</v>
      </c>
      <c r="MO623" s="276" t="s">
        <v>416</v>
      </c>
      <c r="MQ623" s="283">
        <f>IF(MP623="Kopman",1.5,1)</f>
        <v>1</v>
      </c>
      <c r="MR623" s="204">
        <f>VLOOKUP(MO623,$A$681:$F$2483,6,FALSE)</f>
        <v>207</v>
      </c>
      <c r="MS623" s="203" t="s">
        <v>61</v>
      </c>
      <c r="MT623" s="10">
        <f>MR623*1.5*MQ623</f>
        <v>310.5</v>
      </c>
      <c r="MU623" s="10"/>
      <c r="MV623" s="267"/>
      <c r="MW623" s="203" t="s">
        <v>85</v>
      </c>
      <c r="MX623" s="276" t="s">
        <v>416</v>
      </c>
      <c r="MZ623" s="283">
        <f>IF(MY623="Kopman",1.5,1)</f>
        <v>1</v>
      </c>
      <c r="NA623" s="204">
        <f>VLOOKUP(MX623,$A$681:$F$2483,6,FALSE)</f>
        <v>207</v>
      </c>
      <c r="NB623" s="203" t="s">
        <v>61</v>
      </c>
      <c r="NC623" s="10">
        <f>NA623*1.5*MZ623</f>
        <v>310.5</v>
      </c>
      <c r="ND623" s="10"/>
      <c r="NE623" s="267"/>
      <c r="NF623" s="203" t="s">
        <v>85</v>
      </c>
      <c r="NG623" s="409" t="s">
        <v>416</v>
      </c>
      <c r="NH623" s="408" t="s">
        <v>2015</v>
      </c>
      <c r="NI623" s="283">
        <f>IF(NH623="Kopman",1.5,1)</f>
        <v>1.5</v>
      </c>
      <c r="NJ623" s="204">
        <f>VLOOKUP(NG623,$A$681:$F$2483,6,FALSE)</f>
        <v>207</v>
      </c>
      <c r="NK623" s="203" t="s">
        <v>61</v>
      </c>
      <c r="NL623" s="10">
        <f>NJ623*1.5*NI623</f>
        <v>465.75</v>
      </c>
      <c r="NM623" s="10"/>
      <c r="NN623" s="267"/>
      <c r="NO623" s="203" t="s">
        <v>85</v>
      </c>
      <c r="NP623" s="409" t="s">
        <v>416</v>
      </c>
      <c r="NQ623" s="408" t="s">
        <v>2015</v>
      </c>
      <c r="NR623" s="283">
        <f>IF(NQ623="Kopman",1.5,1)</f>
        <v>1.5</v>
      </c>
      <c r="NS623" s="204">
        <f>VLOOKUP(NP623,$A$681:$F$2483,6,FALSE)</f>
        <v>207</v>
      </c>
      <c r="NT623" s="203" t="s">
        <v>61</v>
      </c>
      <c r="NU623" s="10">
        <f>NS623*1.5*NR623</f>
        <v>465.75</v>
      </c>
      <c r="NV623" s="10"/>
      <c r="NW623" s="267"/>
      <c r="NX623" s="203" t="s">
        <v>85</v>
      </c>
      <c r="NY623" s="276" t="s">
        <v>416</v>
      </c>
      <c r="OA623" s="283">
        <f>IF(NZ623="Kopman",1.5,1)</f>
        <v>1</v>
      </c>
      <c r="OB623" s="204">
        <f>VLOOKUP(NY623,$A$681:$F$2483,6,FALSE)</f>
        <v>207</v>
      </c>
      <c r="OC623" s="203" t="s">
        <v>61</v>
      </c>
      <c r="OD623" s="10">
        <f>OB623*1.5</f>
        <v>310.5</v>
      </c>
      <c r="OE623" s="10"/>
      <c r="OF623" s="267"/>
      <c r="OG623" s="203" t="s">
        <v>85</v>
      </c>
      <c r="OH623" s="276" t="s">
        <v>416</v>
      </c>
      <c r="OJ623" s="283">
        <f>IF(OI623="Kopman",1.5,1)</f>
        <v>1</v>
      </c>
      <c r="OK623" s="204">
        <f>VLOOKUP(OH623,$A$681:$F$2483,6,FALSE)</f>
        <v>207</v>
      </c>
      <c r="OL623" s="203" t="s">
        <v>61</v>
      </c>
      <c r="OM623" s="10">
        <f>OK623*1.5*OJ623</f>
        <v>310.5</v>
      </c>
      <c r="ON623" s="10"/>
      <c r="OO623" s="267"/>
      <c r="OP623" s="203" t="s">
        <v>85</v>
      </c>
      <c r="OQ623" s="417" t="s">
        <v>416</v>
      </c>
      <c r="OS623" s="283">
        <f>IF(OR623="Kopman",1.5,1)</f>
        <v>1</v>
      </c>
      <c r="OT623" s="204">
        <f>VLOOKUP(OQ623,$A$681:$F$2483,6,FALSE)</f>
        <v>207</v>
      </c>
      <c r="OU623" s="203" t="s">
        <v>61</v>
      </c>
      <c r="OV623" s="10">
        <f>OT623*1.5*OS623</f>
        <v>310.5</v>
      </c>
      <c r="OW623" s="10"/>
      <c r="OX623" s="267"/>
      <c r="OY623" s="203" t="s">
        <v>85</v>
      </c>
      <c r="OZ623" s="420" t="s">
        <v>416</v>
      </c>
      <c r="PA623" s="408" t="s">
        <v>2015</v>
      </c>
      <c r="PB623" s="283">
        <f>IF(PA623="Kopman",1.5,1)</f>
        <v>1.5</v>
      </c>
      <c r="PC623" s="204">
        <f>VLOOKUP(OZ623,$A$681:$F$2483,6,FALSE)</f>
        <v>207</v>
      </c>
      <c r="PD623" s="203" t="s">
        <v>61</v>
      </c>
      <c r="PE623" s="10">
        <f>PC623*1.5*PB623</f>
        <v>465.75</v>
      </c>
      <c r="PF623" s="10"/>
      <c r="PG623" s="267"/>
      <c r="PH623" s="203" t="s">
        <v>85</v>
      </c>
      <c r="PI623" s="276" t="s">
        <v>416</v>
      </c>
      <c r="PK623" s="283">
        <f>IF(PJ623="Kopman",1.5,1)</f>
        <v>1</v>
      </c>
      <c r="PL623" s="204">
        <f>VLOOKUP(PI623,$A$681:$F$2483,6,FALSE)</f>
        <v>207</v>
      </c>
      <c r="PM623" s="203" t="s">
        <v>61</v>
      </c>
      <c r="PN623" s="10">
        <f>PL623*1.5*PK623</f>
        <v>310.5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VLOOKUP(PR623,$A$681:$F$2483,6,FALSE)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416</v>
      </c>
      <c r="QC623" s="283">
        <f>IF(QB623="Kopman",1.5,1)</f>
        <v>1</v>
      </c>
      <c r="QD623" s="204">
        <f>VLOOKUP(QA623,$A$681:$F$2483,6,FALSE)</f>
        <v>207</v>
      </c>
      <c r="QE623" s="203" t="s">
        <v>61</v>
      </c>
      <c r="QF623" s="10">
        <f>QD623*1.5*QC623</f>
        <v>310.5</v>
      </c>
      <c r="QG623" s="10"/>
      <c r="QH623" s="267"/>
      <c r="QI623" s="203" t="s">
        <v>85</v>
      </c>
      <c r="QJ623" s="276" t="s">
        <v>416</v>
      </c>
      <c r="QL623" s="283">
        <f>IF(QK623="Kopman",1.5,1)</f>
        <v>1</v>
      </c>
      <c r="QM623" s="204">
        <f>VLOOKUP(QJ623,$A$681:$F$2483,6,FALSE)</f>
        <v>207</v>
      </c>
      <c r="QN623" s="203" t="s">
        <v>61</v>
      </c>
      <c r="QO623" s="10">
        <f>QM623*1.5*QL623</f>
        <v>310.5</v>
      </c>
      <c r="QP623" s="10"/>
      <c r="QQ623" s="267"/>
      <c r="QR623" s="203" t="s">
        <v>85</v>
      </c>
      <c r="QS623" s="409" t="s">
        <v>416</v>
      </c>
      <c r="QT623" s="408" t="s">
        <v>2015</v>
      </c>
      <c r="QU623" s="283">
        <f>IF(QT623="Kopman",1.5,1)</f>
        <v>1.5</v>
      </c>
      <c r="QV623" s="204">
        <f>VLOOKUP(QS623,$A$681:$F$2483,6,FALSE)</f>
        <v>207</v>
      </c>
      <c r="QW623" s="203" t="s">
        <v>61</v>
      </c>
      <c r="QX623" s="10">
        <f>QV623*1.5*QU623</f>
        <v>465.75</v>
      </c>
      <c r="QY623" s="10"/>
      <c r="QZ623" s="267"/>
      <c r="RA623" s="203" t="s">
        <v>85</v>
      </c>
      <c r="RB623" s="276" t="s">
        <v>484</v>
      </c>
      <c r="RD623" s="283">
        <f>IF(RC623="Kopman",1.5,1)</f>
        <v>1</v>
      </c>
      <c r="RE623" s="204">
        <f>VLOOKUP(RB623,$A$681:$F$2483,6,FALSE)</f>
        <v>151</v>
      </c>
      <c r="RF623" s="203" t="s">
        <v>61</v>
      </c>
      <c r="RG623" s="10">
        <f>RE623*1.5*RD623</f>
        <v>226.5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VLOOKUP(RK623,$A$681:$F$2483,6,FALSE)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416</v>
      </c>
      <c r="RV623" s="283">
        <f>IF(RU623="Kopman",1.5,1)</f>
        <v>1</v>
      </c>
      <c r="RW623" s="204">
        <f>VLOOKUP(RT623,$A$681:$F$2483,6,FALSE)</f>
        <v>207</v>
      </c>
      <c r="RX623" s="203" t="s">
        <v>61</v>
      </c>
      <c r="RY623" s="10">
        <f>RW623*1.5*RV623</f>
        <v>310.5</v>
      </c>
      <c r="RZ623" s="10"/>
      <c r="SA623" s="273"/>
      <c r="SB623" s="203" t="s">
        <v>85</v>
      </c>
      <c r="SC623" s="409" t="s">
        <v>416</v>
      </c>
      <c r="SD623" s="408" t="s">
        <v>2015</v>
      </c>
      <c r="SE623" s="283">
        <f>IF(SD623="Kopman",1.5,1)</f>
        <v>1.5</v>
      </c>
      <c r="SF623" s="204">
        <f>VLOOKUP(SC623,$A$681:$F$2483,6,FALSE)</f>
        <v>207</v>
      </c>
      <c r="SG623" s="203" t="s">
        <v>61</v>
      </c>
      <c r="SH623" s="10">
        <f>SF623*1.5*SE623</f>
        <v>465.75</v>
      </c>
      <c r="SI623" s="10"/>
      <c r="SJ623" s="273"/>
      <c r="SK623" s="203" t="s">
        <v>85</v>
      </c>
      <c r="SL623" s="276" t="s">
        <v>416</v>
      </c>
      <c r="SN623" s="283">
        <f>IF(SM623="Kopman",1.5,1)</f>
        <v>1</v>
      </c>
      <c r="SO623" s="204">
        <f>VLOOKUP(SL623,$A$681:$F$2483,6,FALSE)</f>
        <v>207</v>
      </c>
      <c r="SP623" s="203" t="s">
        <v>61</v>
      </c>
      <c r="SQ623" s="10">
        <f>SO623*1.5*SN623</f>
        <v>310.5</v>
      </c>
      <c r="SR623" s="10"/>
      <c r="SS623" s="273"/>
      <c r="ST623" s="203" t="s">
        <v>85</v>
      </c>
      <c r="SU623" s="276" t="s">
        <v>547</v>
      </c>
      <c r="SW623" s="283">
        <f>IF(SV623="Kopman",1.5,1)</f>
        <v>1</v>
      </c>
      <c r="SX623" s="204">
        <f>VLOOKUP(SU623,$A$681:$F$2483,6,FALSE)</f>
        <v>99</v>
      </c>
      <c r="SY623" s="203" t="s">
        <v>61</v>
      </c>
      <c r="SZ623" s="10">
        <f>SX623*1.5*SW623</f>
        <v>148.5</v>
      </c>
      <c r="TA623" s="10"/>
      <c r="TB623" s="273"/>
      <c r="TC623" s="203" t="s">
        <v>85</v>
      </c>
      <c r="TD623" s="421" t="s">
        <v>416</v>
      </c>
      <c r="TF623" s="283">
        <f>IF(TE623="Kopman",1.5,1)</f>
        <v>1</v>
      </c>
      <c r="TG623" s="204">
        <f>VLOOKUP(TD623,$A$681:$F$2483,6,FALSE)</f>
        <v>207</v>
      </c>
      <c r="TH623" s="203" t="s">
        <v>61</v>
      </c>
      <c r="TI623" s="10">
        <f>TG623*1.5</f>
        <v>310.5</v>
      </c>
      <c r="TK623" s="273"/>
      <c r="TL623" s="203" t="s">
        <v>85</v>
      </c>
      <c r="TM623" s="276" t="s">
        <v>428</v>
      </c>
      <c r="TO623" s="283">
        <f>IF(TN623="Kopman",1.5,1)</f>
        <v>1</v>
      </c>
      <c r="TP623" s="204">
        <f>VLOOKUP(TM623,$A$681:$F$2483,6,FALSE)</f>
        <v>145</v>
      </c>
      <c r="TQ623" s="203" t="s">
        <v>61</v>
      </c>
      <c r="TR623" s="10">
        <f>TP623*1.5*TO623</f>
        <v>217.5</v>
      </c>
      <c r="TS623" s="10"/>
      <c r="TT623" s="273"/>
      <c r="TU623" s="203" t="s">
        <v>85</v>
      </c>
      <c r="TV623" s="276" t="s">
        <v>416</v>
      </c>
      <c r="TX623" s="283">
        <f>IF(TW623="Kopman",1.5,1)</f>
        <v>1</v>
      </c>
      <c r="TY623" s="204">
        <f>VLOOKUP(TV623,$A$681:$F$2483,6,FALSE)</f>
        <v>207</v>
      </c>
      <c r="TZ623" s="203" t="s">
        <v>61</v>
      </c>
      <c r="UA623" s="10">
        <f>TY623*1.5*TX623</f>
        <v>310.5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VLOOKUP(UE623,$A$681:$F$2483,6,FALSE)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704</v>
      </c>
      <c r="UP623" s="283">
        <f>IF(UO623="Kopman",1.5,1)</f>
        <v>1</v>
      </c>
      <c r="UQ623" s="204">
        <f>VLOOKUP(UN623,$A$681:$F$2483,6,FALSE)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693</v>
      </c>
      <c r="UY623" s="283">
        <f>IF(UX623="Kopman",1.5,1)</f>
        <v>1</v>
      </c>
      <c r="UZ623" s="204">
        <f>VLOOKUP(UW623,$A$681:$F$2483,6,FALSE)</f>
        <v>38</v>
      </c>
      <c r="VA623" s="203" t="s">
        <v>61</v>
      </c>
      <c r="VB623" s="10">
        <f>UZ623*1.5*UY623</f>
        <v>57</v>
      </c>
      <c r="VC623" s="10"/>
      <c r="VD623" s="273"/>
      <c r="VE623" s="203" t="s">
        <v>85</v>
      </c>
      <c r="VF623" s="276" t="s">
        <v>515</v>
      </c>
      <c r="VH623" s="283">
        <f>IF(VG623="Kopman",1.5,1)</f>
        <v>1</v>
      </c>
      <c r="VI623" s="204">
        <f>VLOOKUP(VF623,$A$681:$F$2483,6,FALSE)</f>
        <v>558</v>
      </c>
      <c r="VJ623" s="203" t="s">
        <v>61</v>
      </c>
      <c r="VK623" s="10">
        <f>VI623*1.5*VH623</f>
        <v>837</v>
      </c>
      <c r="VL623" s="10"/>
      <c r="VM623" s="273"/>
      <c r="VN623" s="203" t="s">
        <v>85</v>
      </c>
      <c r="VO623" s="276" t="s">
        <v>484</v>
      </c>
      <c r="VQ623" s="283">
        <f>IF(VP623="Kopman",1.5,1)</f>
        <v>1</v>
      </c>
      <c r="VR623" s="204">
        <f>VLOOKUP(VO623,$A$681:$F$2483,6,FALSE)</f>
        <v>151</v>
      </c>
      <c r="VS623" s="203" t="s">
        <v>61</v>
      </c>
      <c r="VT623" s="10">
        <f>VR623*1.5*VQ623</f>
        <v>226.5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VLOOKUP(VX623,$A$681:$F$2483,6,FALSE)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704</v>
      </c>
      <c r="WI623" s="283">
        <f>IF(WH623="Kopman",1.5,1)</f>
        <v>1</v>
      </c>
      <c r="WJ623" s="204">
        <f>VLOOKUP(WG623,$A$681:$F$2483,6,FALSE)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VLOOKUP(WP623,$A$681:$F$2483,6,FALSE)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VLOOKUP(WY623,$A$681:$F$2483,6,FALSE)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416</v>
      </c>
      <c r="XI623" s="408" t="s">
        <v>2015</v>
      </c>
      <c r="XJ623" s="283">
        <f>IF(XI623="Kopman",1.5,1)</f>
        <v>1.5</v>
      </c>
      <c r="XK623" s="204">
        <f>VLOOKUP(XH623,$A$681:$F$2483,6,FALSE)</f>
        <v>207</v>
      </c>
      <c r="XL623" s="203" t="s">
        <v>61</v>
      </c>
      <c r="XM623" s="10">
        <f>XK623*1.5</f>
        <v>310.5</v>
      </c>
      <c r="XO623" s="273"/>
      <c r="XP623" s="203" t="s">
        <v>85</v>
      </c>
      <c r="XQ623" s="276" t="s">
        <v>416</v>
      </c>
      <c r="XS623" s="283">
        <f>IF(XR623="Kopman",1.5,1)</f>
        <v>1</v>
      </c>
      <c r="XT623" s="204">
        <f>VLOOKUP(XQ623,$A$681:$F$2483,6,FALSE)</f>
        <v>207</v>
      </c>
      <c r="XU623" s="203" t="s">
        <v>61</v>
      </c>
      <c r="XV623" s="10">
        <f>XT623*1.5*XS623</f>
        <v>310.5</v>
      </c>
      <c r="XW623" s="10"/>
      <c r="XX623" s="273"/>
      <c r="XY623" s="203" t="s">
        <v>85</v>
      </c>
      <c r="XZ623" s="409" t="s">
        <v>416</v>
      </c>
      <c r="YA623" s="408" t="s">
        <v>2015</v>
      </c>
      <c r="YB623" s="283">
        <f>IF(YA623="Kopman",1.5,1)</f>
        <v>1.5</v>
      </c>
      <c r="YC623" s="204">
        <f>VLOOKUP(XZ623,$A$681:$F$2483,6,FALSE)</f>
        <v>207</v>
      </c>
      <c r="YD623" s="203" t="s">
        <v>61</v>
      </c>
      <c r="YE623" s="10">
        <f>YC623*1.5</f>
        <v>310.5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VLOOKUP(YI623,$A$681:$F$2483,6,FALSE)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VLOOKUP(YR623,$A$681:$F$2483,6,FALSE)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1786</v>
      </c>
      <c r="ZC623" s="283">
        <f>IF(ZB623="Kopman",1.5,1)</f>
        <v>1</v>
      </c>
      <c r="ZD623" s="204">
        <f>VLOOKUP(ZA623,$A$681:$F$2483,6,FALSE)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416</v>
      </c>
      <c r="ZL623" s="283">
        <f>IF(ZK623="Kopman",1.5,1)</f>
        <v>1</v>
      </c>
      <c r="ZM623" s="204">
        <f>VLOOKUP(ZJ623,$A$681:$F$2483,6,FALSE)</f>
        <v>207</v>
      </c>
      <c r="ZN623" s="203" t="s">
        <v>61</v>
      </c>
      <c r="ZO623" s="10">
        <f>ZM623*1.5</f>
        <v>310.5</v>
      </c>
      <c r="ZQ623" s="273"/>
      <c r="ZR623" s="203" t="s">
        <v>85</v>
      </c>
      <c r="ZS623" s="276" t="s">
        <v>416</v>
      </c>
      <c r="ZU623" s="283">
        <f>IF(ZT623="Kopman",1.5,1)</f>
        <v>1</v>
      </c>
      <c r="ZV623" s="204">
        <f>VLOOKUP(ZS623,$A$681:$F$2483,6,FALSE)</f>
        <v>207</v>
      </c>
      <c r="ZW623" s="203" t="s">
        <v>61</v>
      </c>
      <c r="ZX623" s="10">
        <f>ZV623*1.5*ZU623</f>
        <v>310.5</v>
      </c>
      <c r="ZY623" s="10"/>
      <c r="ZZ623" s="273"/>
      <c r="AAA623" s="203" t="s">
        <v>85</v>
      </c>
      <c r="AAB623" s="276" t="s">
        <v>416</v>
      </c>
      <c r="AAD623" s="283">
        <f>IF(AAC623="Kopman",1.5,1)</f>
        <v>1</v>
      </c>
      <c r="AAE623" s="204">
        <f>VLOOKUP(AAB623,$A$681:$F$2483,6,FALSE)</f>
        <v>207</v>
      </c>
      <c r="AAF623" s="203" t="s">
        <v>61</v>
      </c>
      <c r="AAG623" s="10">
        <f>AAE623*1.5*AAD623</f>
        <v>310.5</v>
      </c>
      <c r="AAH623" s="10"/>
      <c r="AAI623" s="273"/>
      <c r="AAJ623" s="203" t="s">
        <v>85</v>
      </c>
      <c r="AAK623" s="276" t="s">
        <v>416</v>
      </c>
      <c r="AAM623" s="283">
        <f>IF(AAL623="Kopman",1.5,1)</f>
        <v>1</v>
      </c>
      <c r="AAN623" s="204">
        <f>VLOOKUP(AAK623,$A$681:$F$2483,6,FALSE)</f>
        <v>207</v>
      </c>
      <c r="AAO623" s="203" t="s">
        <v>61</v>
      </c>
      <c r="AAP623" s="10">
        <f>AAN623*1.5*AAM623</f>
        <v>310.5</v>
      </c>
      <c r="AAQ623" s="10"/>
      <c r="AAR623" s="273"/>
      <c r="AAS623" s="203" t="s">
        <v>85</v>
      </c>
      <c r="AAT623" s="276" t="s">
        <v>704</v>
      </c>
      <c r="AAV623" s="283">
        <f>IF(AAU623="Kopman",1.5,1)</f>
        <v>1</v>
      </c>
      <c r="AAW623" s="204">
        <f>VLOOKUP(AAT623,$A$681:$F$2483,6,FALSE)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VLOOKUP(ABC623,$A$681:$F$2483,6,FALSE)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442</v>
      </c>
      <c r="ABN623" s="283">
        <f>IF(ABM623="Kopman",1.5,1)</f>
        <v>1</v>
      </c>
      <c r="ABO623" s="204">
        <f>VLOOKUP(ABL623,$A$681:$F$2483,6,FALSE)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515</v>
      </c>
      <c r="ABW623" s="283">
        <f>IF(ABV623="Kopman",1.5,1)</f>
        <v>1</v>
      </c>
      <c r="ABX623" s="204">
        <f>VLOOKUP(ABU623,$A$681:$F$2483,6,FALSE)</f>
        <v>558</v>
      </c>
      <c r="ABY623" s="203" t="s">
        <v>61</v>
      </c>
      <c r="ABZ623" s="10">
        <f>ABX623*1.5*ABW623</f>
        <v>837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VLOOKUP(ACD623,$A$681:$F$2483,6,FALSE)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VLOOKUP(ACM623,$A$681:$F$2483,6,FALSE)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VLOOKUP(ACV623,$A$681:$F$2483,6,FALSE)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VLOOKUP(ADE623,$A$681:$F$2483,6,FALSE)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VLOOKUP(ADN623,$A$681:$F$2483,6,FALSE)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VLOOKUP(ADW623,$A$681:$F$2483,6,FALSE)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VLOOKUP(AEF623,$A$681:$F$2483,6,FALSE)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VLOOKUP(AEO623,$A$681:$F$2483,6,FALSE)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VLOOKUP(AEX623,$A$681:$F$2483,6,FALSE)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VLOOKUP(AFG623,$A$681:$F$2483,6,FALSE)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VLOOKUP(AFP623,$A$681:$F$2483,6,FALSE)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VLOOKUP(AFY623,$A$681:$F$2483,6,FALSE)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VLOOKUP(AGH623,$A$681:$F$2483,6,FALSE)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VLOOKUP(AGQ623,$A$681:$F$2483,6,FALSE)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416</v>
      </c>
      <c r="AHB623" s="283">
        <f>IF(AHA623="Kopman",1.5,1)</f>
        <v>1</v>
      </c>
      <c r="AHC623" s="204">
        <f>VLOOKUP(AGZ623,$A$681:$F$2483,6,FALSE)</f>
        <v>207</v>
      </c>
      <c r="AHD623" s="203" t="s">
        <v>61</v>
      </c>
      <c r="AHE623" s="10">
        <f>AHC623*1.5*AHB623</f>
        <v>310.5</v>
      </c>
      <c r="AHF623" s="10"/>
      <c r="AHG623" s="273"/>
      <c r="AHH623" s="203" t="s">
        <v>85</v>
      </c>
      <c r="AHI623" s="276" t="s">
        <v>520</v>
      </c>
      <c r="AHK623" s="283">
        <f>IF(AHJ623="Kopman",1.5,1)</f>
        <v>1</v>
      </c>
      <c r="AHL623" s="204">
        <f>VLOOKUP(AHI623,$A$681:$F$2483,6,FALSE)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2076</v>
      </c>
      <c r="AHT623" s="283">
        <f>IF(AHS623="Kopman",1.5,1)</f>
        <v>1</v>
      </c>
      <c r="AHU623" s="204">
        <f>VLOOKUP(AHR623,$A$681:$F$2483,6,FALSE)</f>
        <v>247</v>
      </c>
      <c r="AHV623" s="203" t="s">
        <v>61</v>
      </c>
      <c r="AHW623" s="10">
        <f>AHU623*1.5*AHT623</f>
        <v>370.5</v>
      </c>
      <c r="AHX623" s="10"/>
      <c r="AHY623" s="273"/>
      <c r="AHZ623" s="203" t="s">
        <v>85</v>
      </c>
      <c r="AIA623" s="276" t="s">
        <v>416</v>
      </c>
      <c r="AIC623" s="283">
        <f>IF(AIB623="Kopman",1.5,1)</f>
        <v>1</v>
      </c>
      <c r="AID623" s="204">
        <f>VLOOKUP(AIA623,$A$681:$F$2483,6,FALSE)</f>
        <v>207</v>
      </c>
      <c r="AIE623" s="203" t="s">
        <v>61</v>
      </c>
      <c r="AIF623" s="10">
        <f>AID623*1.5*AIC623</f>
        <v>310.5</v>
      </c>
      <c r="AIG623" s="10"/>
      <c r="AIH623" s="273"/>
      <c r="AII623" s="203" t="s">
        <v>85</v>
      </c>
      <c r="AIJ623" s="276" t="s">
        <v>416</v>
      </c>
      <c r="AIL623" s="283">
        <f>IF(AIK623="Kopman",1.5,1)</f>
        <v>1</v>
      </c>
      <c r="AIM623" s="204">
        <f>VLOOKUP(AIJ623,$A$681:$F$2483,6,FALSE)</f>
        <v>207</v>
      </c>
      <c r="AIN623" s="203" t="s">
        <v>61</v>
      </c>
      <c r="AIO623" s="10">
        <f>AIM623*1.5*AIL623</f>
        <v>310.5</v>
      </c>
      <c r="AIP623" s="10"/>
      <c r="AIQ623" s="273"/>
      <c r="AIR623" s="203" t="s">
        <v>85</v>
      </c>
      <c r="AIS623" s="276" t="s">
        <v>416</v>
      </c>
      <c r="AIU623" s="283">
        <f>IF(AIT623="Kopman",1.5,1)</f>
        <v>1</v>
      </c>
      <c r="AIV623" s="204">
        <f>VLOOKUP(AIS623,$A$681:$F$2483,6,FALSE)</f>
        <v>207</v>
      </c>
      <c r="AIW623" s="203" t="s">
        <v>61</v>
      </c>
      <c r="AIX623" s="10">
        <f>AIV623*1.5*AIU623</f>
        <v>310.5</v>
      </c>
      <c r="AIY623" s="10"/>
      <c r="AIZ623" s="273"/>
      <c r="AJA623" s="203" t="s">
        <v>85</v>
      </c>
      <c r="AJB623" s="276" t="s">
        <v>460</v>
      </c>
      <c r="AJD623" s="283">
        <f>IF(AJC623="Kopman",1.5,1)</f>
        <v>1</v>
      </c>
      <c r="AJE623" s="204">
        <f>VLOOKUP(AJB623,$A$681:$F$2483,6,FALSE)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416</v>
      </c>
      <c r="AJM623" s="283">
        <f>IF(AJL623="Kopman",1.5,1)</f>
        <v>1</v>
      </c>
      <c r="AJN623" s="204">
        <f>VLOOKUP(AJK623,$A$681:$F$2483,6,FALSE)</f>
        <v>207</v>
      </c>
      <c r="AJO623" s="203" t="s">
        <v>61</v>
      </c>
      <c r="AJP623" s="10">
        <f>AJN623*1.5*AJM623</f>
        <v>310.5</v>
      </c>
      <c r="AJQ623" s="10"/>
      <c r="AJR623" s="273"/>
      <c r="AJS623" s="203" t="s">
        <v>85</v>
      </c>
      <c r="AJT623" s="424" t="s">
        <v>547</v>
      </c>
      <c r="AJV623" s="283">
        <f>IF(AJU623="Kopman",1.5,1)</f>
        <v>1</v>
      </c>
      <c r="AJW623" s="204">
        <f>VLOOKUP(AJT623,$A$681:$F$2483,6,FALSE)</f>
        <v>99</v>
      </c>
      <c r="AJX623" s="203" t="s">
        <v>61</v>
      </c>
      <c r="AJY623" s="10">
        <f>AJW623*1.5*AJV623</f>
        <v>148.5</v>
      </c>
      <c r="AJZ623" s="10"/>
      <c r="AKA623" s="273"/>
      <c r="AKB623" s="203" t="s">
        <v>85</v>
      </c>
      <c r="AKC623" s="409" t="s">
        <v>416</v>
      </c>
      <c r="AKD623" s="408" t="s">
        <v>2015</v>
      </c>
      <c r="AKE623" s="283">
        <f>IF(AKD623="Kopman",1.5,1)</f>
        <v>1.5</v>
      </c>
      <c r="AKF623" s="204">
        <f>VLOOKUP(AKC623,$A$681:$F$2483,6,FALSE)</f>
        <v>207</v>
      </c>
      <c r="AKG623" s="203" t="s">
        <v>61</v>
      </c>
      <c r="AKH623" s="10">
        <f>AKF623*1.5*AKE623</f>
        <v>465.75</v>
      </c>
      <c r="AKI623" s="10"/>
      <c r="AKJ623" s="273"/>
      <c r="AKK623" s="203" t="s">
        <v>85</v>
      </c>
      <c r="AKL623" s="276" t="s">
        <v>416</v>
      </c>
      <c r="AKN623" s="283">
        <f>IF(AKM623="Kopman",1.5,1)</f>
        <v>1</v>
      </c>
      <c r="AKO623" s="204">
        <f>VLOOKUP(AKL623,$A$681:$F$2483,6,FALSE)</f>
        <v>207</v>
      </c>
      <c r="AKP623" s="203" t="s">
        <v>61</v>
      </c>
      <c r="AKQ623" s="10">
        <f>AKO623*1.5*AKN623</f>
        <v>310.5</v>
      </c>
      <c r="AKR623" s="10"/>
      <c r="AKS623" s="273"/>
      <c r="AKT623" s="203" t="s">
        <v>85</v>
      </c>
      <c r="AKU623" s="276" t="s">
        <v>515</v>
      </c>
      <c r="AKW623" s="283">
        <f>IF(AKV623="Kopman",1.5,1)</f>
        <v>1</v>
      </c>
      <c r="AKX623" s="204">
        <f>VLOOKUP(AKU623,$A$681:$F$2483,6,FALSE)</f>
        <v>558</v>
      </c>
      <c r="AKY623" s="203" t="s">
        <v>61</v>
      </c>
      <c r="AKZ623" s="10">
        <f>AKX623*1.5*AKW623</f>
        <v>837</v>
      </c>
      <c r="ALA623" s="10"/>
      <c r="ALB623" s="273"/>
      <c r="ALC623" s="203" t="s">
        <v>85</v>
      </c>
      <c r="ALD623" s="276" t="s">
        <v>416</v>
      </c>
      <c r="ALF623" s="283">
        <f>IF(ALE623="Kopman",1.5,1)</f>
        <v>1</v>
      </c>
      <c r="ALG623" s="204">
        <f>VLOOKUP(ALD623,$A$681:$F$2483,6,FALSE)</f>
        <v>207</v>
      </c>
      <c r="ALH623" s="203" t="s">
        <v>61</v>
      </c>
      <c r="ALI623" s="10">
        <f>ALG623*1.5*ALF623</f>
        <v>310.5</v>
      </c>
      <c r="ALJ623" s="10"/>
      <c r="ALK623" s="273"/>
      <c r="ALL623" s="203" t="s">
        <v>85</v>
      </c>
      <c r="ALM623" s="276" t="s">
        <v>416</v>
      </c>
      <c r="ALN623" s="408" t="s">
        <v>2015</v>
      </c>
      <c r="ALO623" s="283">
        <f>IF(ALN623="Kopman",1.5,1)</f>
        <v>1.5</v>
      </c>
      <c r="ALP623" s="204">
        <f>VLOOKUP(ALM623,$A$681:$F$2483,6,FALSE)</f>
        <v>207</v>
      </c>
      <c r="ALQ623" s="203" t="s">
        <v>61</v>
      </c>
      <c r="ALR623" s="10">
        <f>ALP623*1.5*ALO623</f>
        <v>465.75</v>
      </c>
      <c r="ALS623" s="10"/>
      <c r="ALT623" s="273"/>
      <c r="ALU623" s="203" t="s">
        <v>85</v>
      </c>
      <c r="ALV623" s="276" t="s">
        <v>416</v>
      </c>
      <c r="ALX623" s="283">
        <f>IF(ALW623="Kopman",1.5,1)</f>
        <v>1</v>
      </c>
      <c r="ALY623" s="204">
        <f>VLOOKUP(ALV623,$A$681:$F$2483,6,FALSE)</f>
        <v>207</v>
      </c>
      <c r="ALZ623" s="203" t="s">
        <v>61</v>
      </c>
      <c r="AMA623" s="10">
        <f>ALY623*1.5*ALX623</f>
        <v>310.5</v>
      </c>
      <c r="AMB623" s="10"/>
      <c r="AMC623" s="273"/>
      <c r="AMD623" s="203" t="s">
        <v>85</v>
      </c>
      <c r="AME623" s="276" t="s">
        <v>520</v>
      </c>
      <c r="AMG623" s="283">
        <f>IF(AMF623="Kopman",1.5,1)</f>
        <v>1</v>
      </c>
      <c r="AMH623" s="204">
        <f>VLOOKUP(AME623,$A$681:$F$2483,6,FALSE)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428</v>
      </c>
      <c r="AMP623" s="283">
        <f>IF(AMO623="Kopman",1.5,1)</f>
        <v>1</v>
      </c>
      <c r="AMQ623" s="204">
        <f>VLOOKUP(AMN623,$A$681:$F$2483,6,FALSE)</f>
        <v>145</v>
      </c>
      <c r="AMR623" s="203" t="s">
        <v>61</v>
      </c>
      <c r="AMS623" s="10">
        <f>AMQ623*1.5*AMP623</f>
        <v>217.5</v>
      </c>
      <c r="AMT623" s="10"/>
      <c r="AMU623" s="273"/>
      <c r="AMV623" s="203" t="s">
        <v>85</v>
      </c>
      <c r="AMW623" s="409" t="s">
        <v>416</v>
      </c>
      <c r="AMX623" s="408" t="s">
        <v>2015</v>
      </c>
      <c r="AMY623" s="283">
        <f>IF(AMX623="Kopman",1.5,1)</f>
        <v>1.5</v>
      </c>
      <c r="AMZ623" s="204">
        <f>VLOOKUP(AMW623,$A$681:$F$2483,6,FALSE)</f>
        <v>207</v>
      </c>
      <c r="ANA623" s="203" t="s">
        <v>61</v>
      </c>
      <c r="ANB623" s="10">
        <f>AMZ623*1.5*AMY623</f>
        <v>465.75</v>
      </c>
      <c r="ANC623" s="10"/>
      <c r="AND623" s="273"/>
      <c r="ANE623" s="203" t="s">
        <v>85</v>
      </c>
      <c r="ANF623" s="276" t="s">
        <v>416</v>
      </c>
      <c r="ANH623" s="283">
        <f>IF(ANG623="Kopman",1.5,1)</f>
        <v>1</v>
      </c>
      <c r="ANI623" s="204">
        <f>VLOOKUP(ANF623,$A$681:$F$2483,6,FALSE)</f>
        <v>207</v>
      </c>
      <c r="ANJ623" s="203" t="s">
        <v>61</v>
      </c>
      <c r="ANK623" s="10">
        <f>ANI623*1.5*ANH623</f>
        <v>310.5</v>
      </c>
      <c r="ANL623" s="10"/>
      <c r="ANM623" s="273"/>
      <c r="ANN623" s="203" t="s">
        <v>85</v>
      </c>
      <c r="ANO623" s="276" t="s">
        <v>416</v>
      </c>
      <c r="ANQ623" s="283">
        <f>IF(ANP623="Kopman",1.5,1)</f>
        <v>1</v>
      </c>
      <c r="ANR623" s="204">
        <f>VLOOKUP(ANO623,$A$681:$F$2483,6,FALSE)</f>
        <v>207</v>
      </c>
      <c r="ANS623" s="203" t="s">
        <v>61</v>
      </c>
      <c r="ANT623" s="10">
        <f>ANR623*1.5*ANQ623</f>
        <v>310.5</v>
      </c>
      <c r="ANU623" s="10"/>
      <c r="ANV623" s="273"/>
      <c r="ANW623" s="203" t="s">
        <v>85</v>
      </c>
      <c r="ANX623" s="276" t="s">
        <v>416</v>
      </c>
      <c r="ANZ623" s="283">
        <f>IF(ANY623="Kopman",1.5,1)</f>
        <v>1</v>
      </c>
      <c r="AOA623" s="204">
        <f>VLOOKUP(ANX623,$A$681:$F$2483,6,FALSE)</f>
        <v>207</v>
      </c>
      <c r="AOB623" s="203" t="s">
        <v>61</v>
      </c>
      <c r="AOC623" s="10">
        <f>AOA623*1.5*ANZ623</f>
        <v>310.5</v>
      </c>
      <c r="AOD623" s="10"/>
      <c r="AOE623" s="273"/>
      <c r="AOF623" s="203" t="s">
        <v>85</v>
      </c>
      <c r="AOG623" s="276" t="s">
        <v>416</v>
      </c>
      <c r="AOI623" s="283">
        <f>IF(AOH623="Kopman",1.5,1)</f>
        <v>1</v>
      </c>
      <c r="AOJ623" s="204">
        <f>VLOOKUP(AOG623,$A$681:$F$2483,6,FALSE)</f>
        <v>207</v>
      </c>
      <c r="AOK623" s="203" t="s">
        <v>61</v>
      </c>
      <c r="AOL623" s="10">
        <f>AOJ623*1.5*AOI623</f>
        <v>310.5</v>
      </c>
      <c r="AOM623" s="10"/>
      <c r="AON623" s="273"/>
      <c r="AOO623" s="203" t="s">
        <v>85</v>
      </c>
      <c r="AOP623" s="409" t="s">
        <v>416</v>
      </c>
      <c r="AOQ623" s="408" t="s">
        <v>2015</v>
      </c>
      <c r="AOR623" s="283">
        <f>IF(AOQ623="Kopman",1.5,1)</f>
        <v>1.5</v>
      </c>
      <c r="AOS623" s="204">
        <f>VLOOKUP(AOP623,$A$681:$F$2483,6,FALSE)</f>
        <v>207</v>
      </c>
      <c r="AOT623" s="203" t="s">
        <v>61</v>
      </c>
      <c r="AOU623" s="10">
        <f>AOS623*1.5*AOR623</f>
        <v>465.75</v>
      </c>
      <c r="AOV623" s="10"/>
      <c r="AOW623" s="273"/>
      <c r="AOX623" s="203" t="s">
        <v>85</v>
      </c>
      <c r="AOY623" s="276" t="s">
        <v>416</v>
      </c>
      <c r="APA623" s="283">
        <f>IF(AOZ623="Kopman",1.5,1)</f>
        <v>1</v>
      </c>
      <c r="APB623" s="204">
        <f>VLOOKUP(AOY623,$A$681:$F$2483,6,FALSE)</f>
        <v>207</v>
      </c>
      <c r="APC623" s="203" t="s">
        <v>61</v>
      </c>
      <c r="APD623" s="10">
        <f>APB623*1.5*APA623</f>
        <v>310.5</v>
      </c>
      <c r="APE623" s="10"/>
      <c r="APF623" s="273"/>
      <c r="APG623" s="203" t="s">
        <v>85</v>
      </c>
      <c r="APH623" s="276" t="s">
        <v>416</v>
      </c>
      <c r="APJ623" s="283">
        <f>IF(API623="Kopman",1.5,1)</f>
        <v>1</v>
      </c>
      <c r="APK623" s="204">
        <f>VLOOKUP(APH623,$A$681:$F$2483,6,FALSE)</f>
        <v>207</v>
      </c>
      <c r="APL623" s="203" t="s">
        <v>61</v>
      </c>
      <c r="APM623" s="10">
        <f>APK623*1.5*APJ623</f>
        <v>310.5</v>
      </c>
      <c r="APN623" s="10"/>
      <c r="APO623" s="273"/>
      <c r="APP623" s="203" t="s">
        <v>85</v>
      </c>
      <c r="APQ623" s="276" t="s">
        <v>416</v>
      </c>
      <c r="APS623" s="283">
        <f>IF(APR623="Kopman",1.5,1)</f>
        <v>1</v>
      </c>
      <c r="APT623" s="204">
        <f>VLOOKUP(APQ623,$A$681:$F$2483,6,FALSE)</f>
        <v>207</v>
      </c>
      <c r="APU623" s="203" t="s">
        <v>61</v>
      </c>
      <c r="APV623" s="10">
        <f>APT623*1.5*APS623</f>
        <v>310.5</v>
      </c>
      <c r="APW623" s="10"/>
      <c r="APX623" s="273"/>
      <c r="APY623" s="203" t="s">
        <v>85</v>
      </c>
      <c r="APZ623" s="276" t="s">
        <v>416</v>
      </c>
      <c r="AQB623" s="283">
        <f>IF(AQA623="Kopman",1.5,1)</f>
        <v>1</v>
      </c>
      <c r="AQC623" s="204">
        <f>VLOOKUP(APZ623,$A$681:$F$2483,6,FALSE)</f>
        <v>207</v>
      </c>
      <c r="AQD623" s="203" t="s">
        <v>61</v>
      </c>
      <c r="AQE623" s="10">
        <f>AQC623*1.5*AQB623</f>
        <v>310.5</v>
      </c>
      <c r="AQF623" s="10"/>
      <c r="AQG623" s="273"/>
    </row>
    <row r="624" spans="1:1125" s="14" customFormat="1" ht="15">
      <c r="A624" s="203" t="s">
        <v>86</v>
      </c>
      <c r="B624" s="276" t="s">
        <v>704</v>
      </c>
      <c r="D624" s="204"/>
      <c r="E624" s="204">
        <f>VLOOKUP(B624,$A$681:$F$2483,6,FALSE)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2076</v>
      </c>
      <c r="M624" s="204"/>
      <c r="N624" s="204">
        <f>VLOOKUP(K624,$A$681:$F$2483,6,FALSE)</f>
        <v>247</v>
      </c>
      <c r="O624" s="203" t="s">
        <v>63</v>
      </c>
      <c r="P624" s="10">
        <f>N624*1.4</f>
        <v>345.79999999999995</v>
      </c>
      <c r="Q624" s="10"/>
      <c r="R624" s="267"/>
      <c r="S624" s="203" t="s">
        <v>86</v>
      </c>
      <c r="T624" s="276" t="s">
        <v>716</v>
      </c>
      <c r="V624" s="204"/>
      <c r="W624" s="204">
        <f>VLOOKUP(T624,$A$681:$F$2483,6,FALSE)</f>
        <v>475</v>
      </c>
      <c r="X624" s="203" t="s">
        <v>63</v>
      </c>
      <c r="Y624" s="10">
        <f>W624*1.4</f>
        <v>665</v>
      </c>
      <c r="Z624" s="10"/>
      <c r="AA624" s="267"/>
      <c r="AB624" s="203" t="s">
        <v>86</v>
      </c>
      <c r="AC624" s="276" t="s">
        <v>2076</v>
      </c>
      <c r="AE624" s="204"/>
      <c r="AF624" s="204">
        <f>VLOOKUP(AC624,$A$681:$F$2483,6,FALSE)</f>
        <v>247</v>
      </c>
      <c r="AG624" s="203" t="s">
        <v>63</v>
      </c>
      <c r="AH624" s="10">
        <f>AF624*1.4</f>
        <v>345.79999999999995</v>
      </c>
      <c r="AI624" s="10"/>
      <c r="AJ624" s="267"/>
      <c r="AK624" s="203" t="s">
        <v>86</v>
      </c>
      <c r="AL624" s="276" t="s">
        <v>820</v>
      </c>
      <c r="AN624" s="204"/>
      <c r="AO624" s="204">
        <f>VLOOKUP(AL624,$A$681:$F$2483,6,FALSE)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2059</v>
      </c>
      <c r="AW624" s="204"/>
      <c r="AX624" s="204">
        <f>VLOOKUP(AU624,$A$681:$F$2483,6,FALSE)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716</v>
      </c>
      <c r="BF624" s="204"/>
      <c r="BG624" s="204">
        <f>VLOOKUP(BD624,$A$681:$F$2483,6,FALSE)</f>
        <v>475</v>
      </c>
      <c r="BH624" s="203" t="s">
        <v>63</v>
      </c>
      <c r="BI624" s="10">
        <f>BG624*1.4</f>
        <v>665</v>
      </c>
      <c r="BJ624" s="10"/>
      <c r="BK624" s="267"/>
      <c r="BL624" s="203" t="s">
        <v>86</v>
      </c>
      <c r="BM624" s="276" t="s">
        <v>491</v>
      </c>
      <c r="BO624" s="204"/>
      <c r="BP624" s="204">
        <f>VLOOKUP(BM624,$A$681:$F$2483,6,FALSE)</f>
        <v>97</v>
      </c>
      <c r="BQ624" s="203" t="s">
        <v>63</v>
      </c>
      <c r="BR624" s="10">
        <f>BP624*1.4</f>
        <v>135.79999999999998</v>
      </c>
      <c r="BS624" s="10"/>
      <c r="BT624" s="267"/>
      <c r="BU624" s="203" t="s">
        <v>86</v>
      </c>
      <c r="BV624" s="276" t="s">
        <v>460</v>
      </c>
      <c r="BX624" s="204"/>
      <c r="BY624" s="204">
        <f>VLOOKUP(BV624,$A$681:$F$2483,6,FALSE)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2076</v>
      </c>
      <c r="CG624" s="204"/>
      <c r="CH624" s="204">
        <f>VLOOKUP(CE624,$A$681:$F$2483,6,FALSE)</f>
        <v>247</v>
      </c>
      <c r="CI624" s="203" t="s">
        <v>63</v>
      </c>
      <c r="CJ624" s="10">
        <f>CH624*1.4</f>
        <v>345.79999999999995</v>
      </c>
      <c r="CK624" s="10"/>
      <c r="CL624" s="267"/>
      <c r="CM624" s="203" t="s">
        <v>86</v>
      </c>
      <c r="CN624" s="276" t="s">
        <v>704</v>
      </c>
      <c r="CP624" s="204"/>
      <c r="CQ624" s="204">
        <f>VLOOKUP(CN624,$A$681:$F$2483,6,FALSE)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1786</v>
      </c>
      <c r="CY624" s="204"/>
      <c r="CZ624" s="204">
        <f>VLOOKUP(CW624,$A$681:$F$2483,6,FALSE)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2076</v>
      </c>
      <c r="DH624" s="204"/>
      <c r="DI624" s="204">
        <f>VLOOKUP(DF624,$A$681:$F$2483,6,FALSE)</f>
        <v>247</v>
      </c>
      <c r="DJ624" s="203" t="s">
        <v>63</v>
      </c>
      <c r="DK624" s="10">
        <f>DI624*1.4</f>
        <v>345.79999999999995</v>
      </c>
      <c r="DL624" s="10"/>
      <c r="DM624" s="267"/>
      <c r="DN624" s="203" t="s">
        <v>86</v>
      </c>
      <c r="DO624" s="276" t="s">
        <v>484</v>
      </c>
      <c r="DQ624" s="204"/>
      <c r="DR624" s="204">
        <f>VLOOKUP(DO624,$A$681:$F$2483,6,FALSE)</f>
        <v>151</v>
      </c>
      <c r="DS624" s="203" t="s">
        <v>63</v>
      </c>
      <c r="DT624" s="10">
        <f>DR624*1.4</f>
        <v>211.39999999999998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VLOOKUP(DX624,$A$681:$F$2483,6,FALSE)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625</v>
      </c>
      <c r="EI624" s="204"/>
      <c r="EJ624" s="204">
        <f>VLOOKUP(EG624,$A$681:$F$2483,6,FALSE)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460</v>
      </c>
      <c r="ER624" s="204"/>
      <c r="ES624" s="204">
        <f>VLOOKUP(EP624,$A$681:$F$2483,6,FALSE)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2076</v>
      </c>
      <c r="FA624" s="204"/>
      <c r="FB624" s="204">
        <f>VLOOKUP(EY624,$A$681:$F$2483,6,FALSE)</f>
        <v>247</v>
      </c>
      <c r="FC624" s="203" t="s">
        <v>63</v>
      </c>
      <c r="FD624" s="10">
        <f>FB624*1.4</f>
        <v>345.79999999999995</v>
      </c>
      <c r="FE624" s="10"/>
      <c r="FF624" s="267"/>
      <c r="FG624" s="203" t="s">
        <v>86</v>
      </c>
      <c r="FH624" s="414" t="s">
        <v>704</v>
      </c>
      <c r="FJ624" s="204"/>
      <c r="FK624" s="204">
        <f>VLOOKUP(FH624,$A$681:$F$2483,6,FALSE)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1786</v>
      </c>
      <c r="FS624" s="204"/>
      <c r="FT624" s="204">
        <f>VLOOKUP(FQ624,$A$681:$F$2483,6,FALSE)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460</v>
      </c>
      <c r="GB624" s="204"/>
      <c r="GC624" s="204">
        <f>VLOOKUP(FZ624,$A$681:$F$2483,6,FALSE)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484</v>
      </c>
      <c r="GK624" s="204"/>
      <c r="GL624" s="204">
        <f>VLOOKUP(GI624,$A$681:$F$2483,6,FALSE)</f>
        <v>151</v>
      </c>
      <c r="GM624" s="203" t="s">
        <v>63</v>
      </c>
      <c r="GN624" s="10">
        <f>GL624*1.4</f>
        <v>211.39999999999998</v>
      </c>
      <c r="GO624" s="10"/>
      <c r="GP624" s="267"/>
      <c r="GQ624" s="203" t="s">
        <v>86</v>
      </c>
      <c r="GR624" s="276" t="s">
        <v>704</v>
      </c>
      <c r="GT624" s="204"/>
      <c r="GU624" s="204">
        <f>VLOOKUP(GR624,$A$681:$F$2483,6,FALSE)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2076</v>
      </c>
      <c r="HC624" s="204"/>
      <c r="HD624" s="204">
        <f>VLOOKUP(HA624,$A$681:$F$2483,6,FALSE)</f>
        <v>247</v>
      </c>
      <c r="HE624" s="203" t="s">
        <v>63</v>
      </c>
      <c r="HF624" s="10">
        <f>HD624*1.4</f>
        <v>345.79999999999995</v>
      </c>
      <c r="HG624" s="10"/>
      <c r="HH624" s="267"/>
      <c r="HI624" s="203" t="s">
        <v>86</v>
      </c>
      <c r="HJ624" s="276" t="s">
        <v>428</v>
      </c>
      <c r="HL624" s="204"/>
      <c r="HM624" s="204">
        <f>VLOOKUP(HJ624,$A$681:$F$2483,6,FALSE)</f>
        <v>145</v>
      </c>
      <c r="HN624" s="203" t="s">
        <v>63</v>
      </c>
      <c r="HO624" s="10">
        <f>HM624*1.4</f>
        <v>203</v>
      </c>
      <c r="HP624" s="10"/>
      <c r="HQ624" s="267"/>
      <c r="HR624" s="203" t="s">
        <v>86</v>
      </c>
      <c r="HS624" s="276" t="s">
        <v>428</v>
      </c>
      <c r="HU624" s="204"/>
      <c r="HV624" s="204">
        <f>VLOOKUP(HS624,$A$681:$F$2483,6,FALSE)</f>
        <v>145</v>
      </c>
      <c r="HW624" s="203" t="s">
        <v>63</v>
      </c>
      <c r="HX624" s="10">
        <f>HV624*1.4</f>
        <v>203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VLOOKUP(IB624,$A$681:$F$2483,6,FALSE)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716</v>
      </c>
      <c r="IM624" s="204"/>
      <c r="IN624" s="204">
        <f>VLOOKUP(IK624,$A$681:$F$2483,6,FALSE)</f>
        <v>475</v>
      </c>
      <c r="IO624" s="203" t="s">
        <v>63</v>
      </c>
      <c r="IP624" s="10">
        <f>IN624*1.4</f>
        <v>665</v>
      </c>
      <c r="IQ624" s="10"/>
      <c r="IR624" s="267"/>
      <c r="IS624" s="203" t="s">
        <v>86</v>
      </c>
      <c r="IT624" s="276" t="s">
        <v>2076</v>
      </c>
      <c r="IV624" s="204"/>
      <c r="IW624" s="204">
        <f>VLOOKUP(IT624,$A$681:$F$2483,6,FALSE)</f>
        <v>247</v>
      </c>
      <c r="IX624" s="203" t="s">
        <v>63</v>
      </c>
      <c r="IY624" s="10">
        <f>IW624*1.4</f>
        <v>345.79999999999995</v>
      </c>
      <c r="IZ624" s="10"/>
      <c r="JA624" s="267"/>
      <c r="JB624" s="203" t="s">
        <v>86</v>
      </c>
      <c r="JC624" s="276" t="s">
        <v>520</v>
      </c>
      <c r="JE624" s="204"/>
      <c r="JF624" s="204">
        <f>VLOOKUP(JC624,$A$681:$F$2483,6,FALSE)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442</v>
      </c>
      <c r="JN624" s="204"/>
      <c r="JO624" s="204">
        <f>VLOOKUP(JL624,$A$681:$F$2483,6,FALSE)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418</v>
      </c>
      <c r="JW624" s="204"/>
      <c r="JX624" s="204">
        <f>VLOOKUP(JU624,$A$681:$F$2483,6,FALSE)</f>
        <v>36</v>
      </c>
      <c r="JY624" s="203" t="s">
        <v>63</v>
      </c>
      <c r="JZ624" s="10">
        <f>JX624*1.4</f>
        <v>50.4</v>
      </c>
      <c r="KA624" s="10"/>
      <c r="KB624" s="267"/>
      <c r="KC624" s="203" t="s">
        <v>86</v>
      </c>
      <c r="KD624" s="276" t="s">
        <v>820</v>
      </c>
      <c r="KF624" s="204"/>
      <c r="KG624" s="204">
        <f>VLOOKUP(KD624,$A$681:$F$2483,6,FALSE)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547</v>
      </c>
      <c r="KO624" s="204"/>
      <c r="KP624" s="204">
        <f>VLOOKUP(KM624,$A$681:$F$2483,6,FALSE)</f>
        <v>99</v>
      </c>
      <c r="KQ624" s="203" t="s">
        <v>63</v>
      </c>
      <c r="KR624" s="10">
        <f>KP624*1.4</f>
        <v>138.6</v>
      </c>
      <c r="KS624" s="10"/>
      <c r="KT624" s="267"/>
      <c r="KU624" s="203" t="s">
        <v>86</v>
      </c>
      <c r="KV624" s="276" t="s">
        <v>514</v>
      </c>
      <c r="KX624" s="204"/>
      <c r="KY624" s="204">
        <f>VLOOKUP(KV624,$A$681:$F$2483,6,FALSE)</f>
        <v>5</v>
      </c>
      <c r="KZ624" s="203" t="s">
        <v>63</v>
      </c>
      <c r="LA624" s="10">
        <f>KY624*1.4</f>
        <v>7</v>
      </c>
      <c r="LB624" s="10"/>
      <c r="LC624" s="267"/>
      <c r="LD624" s="203" t="s">
        <v>86</v>
      </c>
      <c r="LE624" s="276" t="s">
        <v>1786</v>
      </c>
      <c r="LG624" s="204"/>
      <c r="LH624" s="204">
        <f>VLOOKUP(LE624,$A$681:$F$2483,6,FALSE)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510</v>
      </c>
      <c r="LP624" s="204"/>
      <c r="LQ624" s="204">
        <f>VLOOKUP(LN624,$A$681:$F$2483,6,FALSE)</f>
        <v>39</v>
      </c>
      <c r="LR624" s="203" t="s">
        <v>63</v>
      </c>
      <c r="LS624" s="10">
        <f>LQ624*1.4</f>
        <v>54.599999999999994</v>
      </c>
      <c r="LT624" s="10"/>
      <c r="LU624" s="267"/>
      <c r="LV624" s="203" t="s">
        <v>86</v>
      </c>
      <c r="LW624" s="276" t="s">
        <v>460</v>
      </c>
      <c r="LY624" s="204"/>
      <c r="LZ624" s="204">
        <f>VLOOKUP(LW624,$A$681:$F$2483,6,FALSE)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704</v>
      </c>
      <c r="MH624" s="204"/>
      <c r="MI624" s="204">
        <f>VLOOKUP(MF624,$A$681:$F$2483,6,FALSE)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460</v>
      </c>
      <c r="MQ624" s="204"/>
      <c r="MR624" s="204">
        <f>VLOOKUP(MO624,$A$681:$F$2483,6,FALSE)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716</v>
      </c>
      <c r="MZ624" s="204"/>
      <c r="NA624" s="204">
        <f>VLOOKUP(MX624,$A$681:$F$2483,6,FALSE)</f>
        <v>475</v>
      </c>
      <c r="NB624" s="203" t="s">
        <v>63</v>
      </c>
      <c r="NC624" s="10">
        <f>NA624*1.4</f>
        <v>665</v>
      </c>
      <c r="ND624" s="10"/>
      <c r="NE624" s="267"/>
      <c r="NF624" s="203" t="s">
        <v>86</v>
      </c>
      <c r="NG624" s="276" t="s">
        <v>664</v>
      </c>
      <c r="NI624" s="204"/>
      <c r="NJ624" s="204">
        <f>VLOOKUP(NG624,$A$681:$F$2483,6,FALSE)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716</v>
      </c>
      <c r="NR624" s="204"/>
      <c r="NS624" s="204">
        <f>VLOOKUP(NP624,$A$681:$F$2483,6,FALSE)</f>
        <v>475</v>
      </c>
      <c r="NT624" s="203" t="s">
        <v>63</v>
      </c>
      <c r="NU624" s="10">
        <f>NS624*1.4</f>
        <v>665</v>
      </c>
      <c r="NV624" s="10"/>
      <c r="NW624" s="267"/>
      <c r="NX624" s="203" t="s">
        <v>86</v>
      </c>
      <c r="NY624" s="276" t="s">
        <v>820</v>
      </c>
      <c r="OA624" s="204"/>
      <c r="OB624" s="204">
        <f>VLOOKUP(NY624,$A$681:$F$2483,6,FALSE)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820</v>
      </c>
      <c r="OJ624" s="204"/>
      <c r="OK624" s="204">
        <f>VLOOKUP(OH624,$A$681:$F$2483,6,FALSE)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820</v>
      </c>
      <c r="OS624" s="204"/>
      <c r="OT624" s="204">
        <f>VLOOKUP(OQ624,$A$681:$F$2483,6,FALSE)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520</v>
      </c>
      <c r="PB624" s="204"/>
      <c r="PC624" s="204">
        <f>VLOOKUP(OZ624,$A$681:$F$2483,6,FALSE)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704</v>
      </c>
      <c r="PK624" s="204"/>
      <c r="PL624" s="204">
        <f>VLOOKUP(PI624,$A$681:$F$2483,6,FALSE)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VLOOKUP(PR624,$A$681:$F$2483,6,FALSE)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625</v>
      </c>
      <c r="QC624" s="204"/>
      <c r="QD624" s="204">
        <f>VLOOKUP(QA624,$A$681:$F$2483,6,FALSE)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510</v>
      </c>
      <c r="QL624" s="204"/>
      <c r="QM624" s="204">
        <f>VLOOKUP(QJ624,$A$681:$F$2483,6,FALSE)</f>
        <v>39</v>
      </c>
      <c r="QN624" s="203" t="s">
        <v>63</v>
      </c>
      <c r="QO624" s="10">
        <f>QM624*1.4</f>
        <v>54.599999999999994</v>
      </c>
      <c r="QP624" s="10"/>
      <c r="QQ624" s="267"/>
      <c r="QR624" s="203" t="s">
        <v>86</v>
      </c>
      <c r="QS624" s="276" t="s">
        <v>716</v>
      </c>
      <c r="QU624" s="204"/>
      <c r="QV624" s="204">
        <f>VLOOKUP(QS624,$A$681:$F$2483,6,FALSE)</f>
        <v>475</v>
      </c>
      <c r="QW624" s="203" t="s">
        <v>63</v>
      </c>
      <c r="QX624" s="10">
        <f>QV624*1.4</f>
        <v>665</v>
      </c>
      <c r="QY624" s="10"/>
      <c r="QZ624" s="267"/>
      <c r="RA624" s="203" t="s">
        <v>86</v>
      </c>
      <c r="RB624" s="276" t="s">
        <v>510</v>
      </c>
      <c r="RD624" s="204"/>
      <c r="RE624" s="204">
        <f>VLOOKUP(RB624,$A$681:$F$2483,6,FALSE)</f>
        <v>39</v>
      </c>
      <c r="RF624" s="203" t="s">
        <v>63</v>
      </c>
      <c r="RG624" s="10">
        <f>RE624*1.4</f>
        <v>54.599999999999994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VLOOKUP(RK624,$A$681:$F$2483,6,FALSE)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520</v>
      </c>
      <c r="RV624" s="204"/>
      <c r="RW624" s="204">
        <f>VLOOKUP(RT624,$A$681:$F$2483,6,FALSE)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716</v>
      </c>
      <c r="SE624" s="204"/>
      <c r="SF624" s="204">
        <f>VLOOKUP(SC624,$A$681:$F$2483,6,FALSE)</f>
        <v>475</v>
      </c>
      <c r="SG624" s="203" t="s">
        <v>63</v>
      </c>
      <c r="SH624" s="10">
        <f>SF624*1.4</f>
        <v>665</v>
      </c>
      <c r="SI624" s="10"/>
      <c r="SJ624" s="273"/>
      <c r="SK624" s="203" t="s">
        <v>86</v>
      </c>
      <c r="SL624" s="276" t="s">
        <v>1268</v>
      </c>
      <c r="SN624" s="204"/>
      <c r="SO624" s="204">
        <f>VLOOKUP(SL624,$A$681:$F$2483,6,FALSE)</f>
        <v>434</v>
      </c>
      <c r="SP624" s="203" t="s">
        <v>63</v>
      </c>
      <c r="SQ624" s="10">
        <f>SO624*1.4</f>
        <v>607.59999999999991</v>
      </c>
      <c r="SR624" s="10"/>
      <c r="SS624" s="273"/>
      <c r="ST624" s="203" t="s">
        <v>86</v>
      </c>
      <c r="SU624" s="276" t="s">
        <v>491</v>
      </c>
      <c r="SW624" s="204"/>
      <c r="SX624" s="204">
        <f>VLOOKUP(SU624,$A$681:$F$2483,6,FALSE)</f>
        <v>97</v>
      </c>
      <c r="SY624" s="203" t="s">
        <v>63</v>
      </c>
      <c r="SZ624" s="10">
        <f>SX624*1.4</f>
        <v>135.79999999999998</v>
      </c>
      <c r="TA624" s="10"/>
      <c r="TB624" s="273"/>
      <c r="TC624" s="203" t="s">
        <v>86</v>
      </c>
      <c r="TD624" s="421" t="s">
        <v>428</v>
      </c>
      <c r="TF624" s="204"/>
      <c r="TG624" s="204">
        <f>VLOOKUP(TD624,$A$681:$F$2483,6,FALSE)</f>
        <v>145</v>
      </c>
      <c r="TH624" s="203" t="s">
        <v>63</v>
      </c>
      <c r="TI624" s="10">
        <f>TG624*1.4</f>
        <v>203</v>
      </c>
      <c r="TK624" s="273"/>
      <c r="TL624" s="203" t="s">
        <v>86</v>
      </c>
      <c r="TM624" s="276" t="s">
        <v>418</v>
      </c>
      <c r="TO624" s="204"/>
      <c r="TP624" s="204">
        <f>VLOOKUP(TM624,$A$681:$F$2483,6,FALSE)</f>
        <v>36</v>
      </c>
      <c r="TQ624" s="203" t="s">
        <v>63</v>
      </c>
      <c r="TR624" s="10">
        <f>TP624*1.4</f>
        <v>50.4</v>
      </c>
      <c r="TS624" s="10"/>
      <c r="TT624" s="273"/>
      <c r="TU624" s="203" t="s">
        <v>86</v>
      </c>
      <c r="TV624" s="276" t="s">
        <v>820</v>
      </c>
      <c r="TX624" s="204"/>
      <c r="TY624" s="204">
        <f>VLOOKUP(TV624,$A$681:$F$2483,6,FALSE)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VLOOKUP(UE624,$A$681:$F$2483,6,FALSE)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416</v>
      </c>
      <c r="UP624" s="204"/>
      <c r="UQ624" s="204">
        <f>VLOOKUP(UN624,$A$681:$F$2483,6,FALSE)</f>
        <v>207</v>
      </c>
      <c r="UR624" s="203" t="s">
        <v>63</v>
      </c>
      <c r="US624" s="10">
        <f>UQ624*1.4</f>
        <v>289.79999999999995</v>
      </c>
      <c r="UT624" s="10"/>
      <c r="UU624" s="273"/>
      <c r="UV624" s="203" t="s">
        <v>86</v>
      </c>
      <c r="UW624" s="276" t="s">
        <v>820</v>
      </c>
      <c r="UY624" s="204"/>
      <c r="UZ624" s="204">
        <f>VLOOKUP(UW624,$A$681:$F$2483,6,FALSE)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510</v>
      </c>
      <c r="VH624" s="204"/>
      <c r="VI624" s="204">
        <f>VLOOKUP(VF624,$A$681:$F$2483,6,FALSE)</f>
        <v>39</v>
      </c>
      <c r="VJ624" s="203" t="s">
        <v>63</v>
      </c>
      <c r="VK624" s="10">
        <f>VI624*1.4</f>
        <v>54.599999999999994</v>
      </c>
      <c r="VL624" s="10"/>
      <c r="VM624" s="273"/>
      <c r="VN624" s="203" t="s">
        <v>86</v>
      </c>
      <c r="VO624" s="276" t="s">
        <v>442</v>
      </c>
      <c r="VQ624" s="204"/>
      <c r="VR624" s="204">
        <f>VLOOKUP(VO624,$A$681:$F$2483,6,FALSE)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VLOOKUP(VX624,$A$681:$F$2483,6,FALSE)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520</v>
      </c>
      <c r="WI624" s="204"/>
      <c r="WJ624" s="204">
        <f>VLOOKUP(WG624,$A$681:$F$2483,6,FALSE)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VLOOKUP(WP624,$A$681:$F$2483,6,FALSE)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VLOOKUP(WY624,$A$681:$F$2483,6,FALSE)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428</v>
      </c>
      <c r="XJ624" s="204"/>
      <c r="XK624" s="204">
        <f>VLOOKUP(XH624,$A$681:$F$2483,6,FALSE)</f>
        <v>145</v>
      </c>
      <c r="XL624" s="203" t="s">
        <v>63</v>
      </c>
      <c r="XM624" s="10">
        <f>XK624*1.4</f>
        <v>203</v>
      </c>
      <c r="XO624" s="273"/>
      <c r="XP624" s="203" t="s">
        <v>86</v>
      </c>
      <c r="XQ624" s="276" t="s">
        <v>1268</v>
      </c>
      <c r="XS624" s="204"/>
      <c r="XT624" s="204">
        <f>VLOOKUP(XQ624,$A$681:$F$2483,6,FALSE)</f>
        <v>434</v>
      </c>
      <c r="XU624" s="203" t="s">
        <v>63</v>
      </c>
      <c r="XV624" s="10">
        <f>XT624*1.4</f>
        <v>607.59999999999991</v>
      </c>
      <c r="XW624" s="10"/>
      <c r="XX624" s="273"/>
      <c r="XY624" s="203" t="s">
        <v>86</v>
      </c>
      <c r="XZ624" s="276" t="s">
        <v>1268</v>
      </c>
      <c r="YB624" s="204"/>
      <c r="YC624" s="204">
        <f>VLOOKUP(XZ624,$A$681:$F$2483,6,FALSE)</f>
        <v>434</v>
      </c>
      <c r="YD624" s="203" t="s">
        <v>63</v>
      </c>
      <c r="YE624" s="10">
        <f>YC624*1.4</f>
        <v>607.59999999999991</v>
      </c>
      <c r="YG624" s="273"/>
      <c r="YH624" s="203" t="s">
        <v>86</v>
      </c>
      <c r="YI624" s="278" t="s">
        <v>183</v>
      </c>
      <c r="YK624" s="204"/>
      <c r="YL624" s="204" t="e">
        <f>VLOOKUP(YI624,$A$681:$F$2483,6,FALSE)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VLOOKUP(YR624,$A$681:$F$2483,6,FALSE)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416</v>
      </c>
      <c r="ZC624" s="204"/>
      <c r="ZD624" s="204">
        <f>VLOOKUP(ZA624,$A$681:$F$2483,6,FALSE)</f>
        <v>207</v>
      </c>
      <c r="ZE624" s="203" t="s">
        <v>63</v>
      </c>
      <c r="ZF624" s="10">
        <f>ZD624*1.4</f>
        <v>289.79999999999995</v>
      </c>
      <c r="ZH624" s="273"/>
      <c r="ZI624" s="203" t="s">
        <v>86</v>
      </c>
      <c r="ZJ624" s="276" t="s">
        <v>704</v>
      </c>
      <c r="ZL624" s="204"/>
      <c r="ZM624" s="204">
        <f>VLOOKUP(ZJ624,$A$681:$F$2483,6,FALSE)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520</v>
      </c>
      <c r="ZU624" s="204"/>
      <c r="ZV624" s="204">
        <f>VLOOKUP(ZS624,$A$681:$F$2483,6,FALSE)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625</v>
      </c>
      <c r="AAD624" s="204"/>
      <c r="AAE624" s="204">
        <f>VLOOKUP(AAB624,$A$681:$F$2483,6,FALSE)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484</v>
      </c>
      <c r="AAM624" s="204"/>
      <c r="AAN624" s="204">
        <f>VLOOKUP(AAK624,$A$681:$F$2483,6,FALSE)</f>
        <v>151</v>
      </c>
      <c r="AAO624" s="203" t="s">
        <v>63</v>
      </c>
      <c r="AAP624" s="10">
        <f>AAN624*1.4</f>
        <v>211.39999999999998</v>
      </c>
      <c r="AAQ624" s="10"/>
      <c r="AAR624" s="273"/>
      <c r="AAS624" s="203" t="s">
        <v>86</v>
      </c>
      <c r="AAT624" s="276" t="s">
        <v>2076</v>
      </c>
      <c r="AAV624" s="204"/>
      <c r="AAW624" s="204">
        <f>VLOOKUP(AAT624,$A$681:$F$2483,6,FALSE)</f>
        <v>247</v>
      </c>
      <c r="AAX624" s="203" t="s">
        <v>63</v>
      </c>
      <c r="AAY624" s="10">
        <f>AAW624*1.4</f>
        <v>345.79999999999995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VLOOKUP(ABC624,$A$681:$F$2483,6,FALSE)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418</v>
      </c>
      <c r="ABN624" s="204"/>
      <c r="ABO624" s="204">
        <f>VLOOKUP(ABL624,$A$681:$F$2483,6,FALSE)</f>
        <v>36</v>
      </c>
      <c r="ABP624" s="203" t="s">
        <v>63</v>
      </c>
      <c r="ABQ624" s="10">
        <f>ABO624*1.4</f>
        <v>50.4</v>
      </c>
      <c r="ABR624" s="10"/>
      <c r="ABS624" s="273"/>
      <c r="ABT624" s="203" t="s">
        <v>86</v>
      </c>
      <c r="ABU624" s="276" t="s">
        <v>510</v>
      </c>
      <c r="ABW624" s="204"/>
      <c r="ABX624" s="204">
        <f>VLOOKUP(ABU624,$A$681:$F$2483,6,FALSE)</f>
        <v>39</v>
      </c>
      <c r="ABY624" s="203" t="s">
        <v>63</v>
      </c>
      <c r="ABZ624" s="10">
        <f>ABX624*1.4</f>
        <v>54.599999999999994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VLOOKUP(ACD624,$A$681:$F$2483,6,FALSE)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VLOOKUP(ACM624,$A$681:$F$2483,6,FALSE)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VLOOKUP(ACV624,$A$681:$F$2483,6,FALSE)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VLOOKUP(ADE624,$A$681:$F$2483,6,FALSE)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VLOOKUP(ADN624,$A$681:$F$2483,6,FALSE)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VLOOKUP(ADW624,$A$681:$F$2483,6,FALSE)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VLOOKUP(AEF624,$A$681:$F$2483,6,FALSE)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VLOOKUP(AEO624,$A$681:$F$2483,6,FALSE)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VLOOKUP(AEX624,$A$681:$F$2483,6,FALSE)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VLOOKUP(AFG624,$A$681:$F$2483,6,FALSE)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VLOOKUP(AFP624,$A$681:$F$2483,6,FALSE)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VLOOKUP(AFY624,$A$681:$F$2483,6,FALSE)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VLOOKUP(AGH624,$A$681:$F$2483,6,FALSE)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VLOOKUP(AGQ624,$A$681:$F$2483,6,FALSE)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716</v>
      </c>
      <c r="AHB624" s="204"/>
      <c r="AHC624" s="204">
        <f>VLOOKUP(AGZ624,$A$681:$F$2483,6,FALSE)</f>
        <v>475</v>
      </c>
      <c r="AHD624" s="203" t="s">
        <v>63</v>
      </c>
      <c r="AHE624" s="10">
        <f>AHC624*1.4</f>
        <v>665</v>
      </c>
      <c r="AHF624" s="10"/>
      <c r="AHG624" s="273"/>
      <c r="AHH624" s="203" t="s">
        <v>86</v>
      </c>
      <c r="AHI624" s="276" t="s">
        <v>416</v>
      </c>
      <c r="AHK624" s="204"/>
      <c r="AHL624" s="204">
        <f>VLOOKUP(AHI624,$A$681:$F$2483,6,FALSE)</f>
        <v>207</v>
      </c>
      <c r="AHM624" s="203" t="s">
        <v>63</v>
      </c>
      <c r="AHN624" s="10">
        <f>AHL624*1.4</f>
        <v>289.79999999999995</v>
      </c>
      <c r="AHO624" s="10"/>
      <c r="AHP624" s="273"/>
      <c r="AHQ624" s="203" t="s">
        <v>86</v>
      </c>
      <c r="AHR624" s="276" t="s">
        <v>460</v>
      </c>
      <c r="AHT624" s="204"/>
      <c r="AHU624" s="204">
        <f>VLOOKUP(AHR624,$A$681:$F$2483,6,FALSE)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460</v>
      </c>
      <c r="AIC624" s="204"/>
      <c r="AID624" s="204">
        <f>VLOOKUP(AIA624,$A$681:$F$2483,6,FALSE)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716</v>
      </c>
      <c r="AIL624" s="204"/>
      <c r="AIM624" s="204">
        <f>VLOOKUP(AIJ624,$A$681:$F$2483,6,FALSE)</f>
        <v>475</v>
      </c>
      <c r="AIN624" s="203" t="s">
        <v>63</v>
      </c>
      <c r="AIO624" s="10">
        <f>AIM624*1.4</f>
        <v>665</v>
      </c>
      <c r="AIP624" s="10"/>
      <c r="AIQ624" s="273"/>
      <c r="AIR624" s="203" t="s">
        <v>86</v>
      </c>
      <c r="AIS624" s="276" t="s">
        <v>495</v>
      </c>
      <c r="AIU624" s="204"/>
      <c r="AIV624" s="204">
        <f>VLOOKUP(AIS624,$A$681:$F$2483,6,FALSE)</f>
        <v>364</v>
      </c>
      <c r="AIW624" s="203" t="s">
        <v>63</v>
      </c>
      <c r="AIX624" s="10">
        <f>AIV624*1.4</f>
        <v>509.59999999999997</v>
      </c>
      <c r="AIY624" s="10"/>
      <c r="AIZ624" s="273"/>
      <c r="AJA624" s="203" t="s">
        <v>86</v>
      </c>
      <c r="AJB624" s="276" t="s">
        <v>716</v>
      </c>
      <c r="AJD624" s="204"/>
      <c r="AJE624" s="204">
        <f>VLOOKUP(AJB624,$A$681:$F$2483,6,FALSE)</f>
        <v>475</v>
      </c>
      <c r="AJF624" s="203" t="s">
        <v>63</v>
      </c>
      <c r="AJG624" s="10">
        <f>AJE624*1.4</f>
        <v>665</v>
      </c>
      <c r="AJH624" s="10"/>
      <c r="AJI624" s="273"/>
      <c r="AJJ624" s="203" t="s">
        <v>86</v>
      </c>
      <c r="AJK624" s="276" t="s">
        <v>716</v>
      </c>
      <c r="AJM624" s="204"/>
      <c r="AJN624" s="204">
        <f>VLOOKUP(AJK624,$A$681:$F$2483,6,FALSE)</f>
        <v>475</v>
      </c>
      <c r="AJO624" s="203" t="s">
        <v>63</v>
      </c>
      <c r="AJP624" s="10">
        <f>AJN624*1.4</f>
        <v>665</v>
      </c>
      <c r="AJQ624" s="10"/>
      <c r="AJR624" s="273"/>
      <c r="AJS624" s="203" t="s">
        <v>86</v>
      </c>
      <c r="AJT624" s="424" t="s">
        <v>1786</v>
      </c>
      <c r="AJV624" s="204"/>
      <c r="AJW624" s="204">
        <f>VLOOKUP(AJT624,$A$681:$F$2483,6,FALSE)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716</v>
      </c>
      <c r="AKE624" s="204"/>
      <c r="AKF624" s="204">
        <f>VLOOKUP(AKC624,$A$681:$F$2483,6,FALSE)</f>
        <v>475</v>
      </c>
      <c r="AKG624" s="203" t="s">
        <v>63</v>
      </c>
      <c r="AKH624" s="10">
        <f>AKF624*1.4</f>
        <v>665</v>
      </c>
      <c r="AKI624" s="10"/>
      <c r="AKJ624" s="273"/>
      <c r="AKK624" s="203" t="s">
        <v>86</v>
      </c>
      <c r="AKL624" s="276" t="s">
        <v>625</v>
      </c>
      <c r="AKN624" s="204"/>
      <c r="AKO624" s="204">
        <f>VLOOKUP(AKL624,$A$681:$F$2483,6,FALSE)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510</v>
      </c>
      <c r="AKW624" s="204"/>
      <c r="AKX624" s="204">
        <f>VLOOKUP(AKU624,$A$681:$F$2483,6,FALSE)</f>
        <v>39</v>
      </c>
      <c r="AKY624" s="203" t="s">
        <v>63</v>
      </c>
      <c r="AKZ624" s="10">
        <f>AKX624*1.4</f>
        <v>54.599999999999994</v>
      </c>
      <c r="ALA624" s="10"/>
      <c r="ALB624" s="273"/>
      <c r="ALC624" s="203" t="s">
        <v>86</v>
      </c>
      <c r="ALD624" s="276" t="s">
        <v>716</v>
      </c>
      <c r="ALF624" s="204"/>
      <c r="ALG624" s="204">
        <f>VLOOKUP(ALD624,$A$681:$F$2483,6,FALSE)</f>
        <v>475</v>
      </c>
      <c r="ALH624" s="203" t="s">
        <v>63</v>
      </c>
      <c r="ALI624" s="10">
        <f>ALG624*1.4</f>
        <v>665</v>
      </c>
      <c r="ALJ624" s="10"/>
      <c r="ALK624" s="273"/>
      <c r="ALL624" s="203" t="s">
        <v>86</v>
      </c>
      <c r="ALM624" s="276" t="s">
        <v>511</v>
      </c>
      <c r="ALO624" s="204"/>
      <c r="ALP624" s="204">
        <f>VLOOKUP(ALM624,$A$681:$F$2483,6,FALSE)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716</v>
      </c>
      <c r="ALX624" s="204"/>
      <c r="ALY624" s="204">
        <f>VLOOKUP(ALV624,$A$681:$F$2483,6,FALSE)</f>
        <v>475</v>
      </c>
      <c r="ALZ624" s="203" t="s">
        <v>63</v>
      </c>
      <c r="AMA624" s="10">
        <f>ALY624*1.4</f>
        <v>665</v>
      </c>
      <c r="AMB624" s="10"/>
      <c r="AMC624" s="273"/>
      <c r="AMD624" s="203" t="s">
        <v>86</v>
      </c>
      <c r="AME624" s="276" t="s">
        <v>693</v>
      </c>
      <c r="AMG624" s="204"/>
      <c r="AMH624" s="204">
        <f>VLOOKUP(AME624,$A$681:$F$2483,6,FALSE)</f>
        <v>38</v>
      </c>
      <c r="AMI624" s="203" t="s">
        <v>63</v>
      </c>
      <c r="AMJ624" s="10">
        <f>AMH624*1.4</f>
        <v>53.199999999999996</v>
      </c>
      <c r="AMK624" s="10"/>
      <c r="AML624" s="273"/>
      <c r="AMM624" s="203" t="s">
        <v>86</v>
      </c>
      <c r="AMN624" s="276" t="s">
        <v>416</v>
      </c>
      <c r="AMP624" s="204"/>
      <c r="AMQ624" s="204">
        <f>VLOOKUP(AMN624,$A$681:$F$2483,6,FALSE)</f>
        <v>207</v>
      </c>
      <c r="AMR624" s="203" t="s">
        <v>63</v>
      </c>
      <c r="AMS624" s="10">
        <f>AMQ624*1.4</f>
        <v>289.79999999999995</v>
      </c>
      <c r="AMT624" s="10"/>
      <c r="AMU624" s="273"/>
      <c r="AMV624" s="203" t="s">
        <v>86</v>
      </c>
      <c r="AMW624" s="276" t="s">
        <v>510</v>
      </c>
      <c r="AMY624" s="204"/>
      <c r="AMZ624" s="204">
        <f>VLOOKUP(AMW624,$A$681:$F$2483,6,FALSE)</f>
        <v>39</v>
      </c>
      <c r="ANA624" s="203" t="s">
        <v>63</v>
      </c>
      <c r="ANB624" s="10">
        <f>AMZ624*1.4</f>
        <v>54.599999999999994</v>
      </c>
      <c r="ANC624" s="10"/>
      <c r="AND624" s="273"/>
      <c r="ANE624" s="203" t="s">
        <v>86</v>
      </c>
      <c r="ANF624" s="276" t="s">
        <v>510</v>
      </c>
      <c r="ANH624" s="204"/>
      <c r="ANI624" s="204">
        <f>VLOOKUP(ANF624,$A$681:$F$2483,6,FALSE)</f>
        <v>39</v>
      </c>
      <c r="ANJ624" s="203" t="s">
        <v>63</v>
      </c>
      <c r="ANK624" s="10">
        <f>ANI624*1.4</f>
        <v>54.599999999999994</v>
      </c>
      <c r="ANL624" s="10"/>
      <c r="ANM624" s="273"/>
      <c r="ANN624" s="203" t="s">
        <v>86</v>
      </c>
      <c r="ANO624" s="276" t="s">
        <v>547</v>
      </c>
      <c r="ANQ624" s="204"/>
      <c r="ANR624" s="204">
        <f>VLOOKUP(ANO624,$A$681:$F$2483,6,FALSE)</f>
        <v>99</v>
      </c>
      <c r="ANS624" s="203" t="s">
        <v>63</v>
      </c>
      <c r="ANT624" s="10">
        <f>ANR624*1.4</f>
        <v>138.6</v>
      </c>
      <c r="ANU624" s="10"/>
      <c r="ANV624" s="273"/>
      <c r="ANW624" s="203" t="s">
        <v>86</v>
      </c>
      <c r="ANX624" s="276" t="s">
        <v>716</v>
      </c>
      <c r="ANZ624" s="204"/>
      <c r="AOA624" s="204">
        <f>VLOOKUP(ANX624,$A$681:$F$2483,6,FALSE)</f>
        <v>475</v>
      </c>
      <c r="AOB624" s="203" t="s">
        <v>63</v>
      </c>
      <c r="AOC624" s="10">
        <f>AOA624*1.4</f>
        <v>665</v>
      </c>
      <c r="AOD624" s="10"/>
      <c r="AOE624" s="273"/>
      <c r="AOF624" s="203" t="s">
        <v>86</v>
      </c>
      <c r="AOG624" s="276" t="s">
        <v>515</v>
      </c>
      <c r="AOI624" s="204"/>
      <c r="AOJ624" s="204">
        <f>VLOOKUP(AOG624,$A$681:$F$2483,6,FALSE)</f>
        <v>558</v>
      </c>
      <c r="AOK624" s="203" t="s">
        <v>63</v>
      </c>
      <c r="AOL624" s="10">
        <f>AOJ624*1.4</f>
        <v>781.19999999999993</v>
      </c>
      <c r="AOM624" s="10"/>
      <c r="AON624" s="273"/>
      <c r="AOO624" s="203" t="s">
        <v>86</v>
      </c>
      <c r="AOP624" s="276" t="s">
        <v>515</v>
      </c>
      <c r="AOR624" s="204"/>
      <c r="AOS624" s="204">
        <f>VLOOKUP(AOP624,$A$681:$F$2483,6,FALSE)</f>
        <v>558</v>
      </c>
      <c r="AOT624" s="203" t="s">
        <v>63</v>
      </c>
      <c r="AOU624" s="10">
        <f>AOS624*1.4</f>
        <v>781.19999999999993</v>
      </c>
      <c r="AOV624" s="10"/>
      <c r="AOW624" s="273"/>
      <c r="AOX624" s="203" t="s">
        <v>86</v>
      </c>
      <c r="AOY624" s="276" t="s">
        <v>428</v>
      </c>
      <c r="APA624" s="204"/>
      <c r="APB624" s="204">
        <f>VLOOKUP(AOY624,$A$681:$F$2483,6,FALSE)</f>
        <v>145</v>
      </c>
      <c r="APC624" s="203" t="s">
        <v>63</v>
      </c>
      <c r="APD624" s="10">
        <f>APB624*1.4</f>
        <v>203</v>
      </c>
      <c r="APE624" s="10"/>
      <c r="APF624" s="273"/>
      <c r="APG624" s="203" t="s">
        <v>86</v>
      </c>
      <c r="APH624" s="276" t="s">
        <v>2059</v>
      </c>
      <c r="APJ624" s="204"/>
      <c r="APK624" s="204">
        <f>VLOOKUP(APH624,$A$681:$F$2483,6,FALSE)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428</v>
      </c>
      <c r="APS624" s="204"/>
      <c r="APT624" s="204">
        <f>VLOOKUP(APQ624,$A$681:$F$2483,6,FALSE)</f>
        <v>145</v>
      </c>
      <c r="APU624" s="203" t="s">
        <v>63</v>
      </c>
      <c r="APV624" s="10">
        <f>APT624*1.4</f>
        <v>203</v>
      </c>
      <c r="APW624" s="10"/>
      <c r="APX624" s="273"/>
      <c r="APY624" s="203" t="s">
        <v>86</v>
      </c>
      <c r="APZ624" s="276" t="s">
        <v>428</v>
      </c>
      <c r="AQB624" s="204"/>
      <c r="AQC624" s="204">
        <f>VLOOKUP(APZ624,$A$681:$F$2483,6,FALSE)</f>
        <v>145</v>
      </c>
      <c r="AQD624" s="203" t="s">
        <v>63</v>
      </c>
      <c r="AQE624" s="10">
        <f>AQC624*1.4</f>
        <v>203</v>
      </c>
      <c r="AQF624" s="10"/>
      <c r="AQG624" s="273"/>
    </row>
    <row r="625" spans="1:1125" s="14" customFormat="1" ht="15">
      <c r="A625" s="203" t="s">
        <v>87</v>
      </c>
      <c r="B625" s="276" t="s">
        <v>2059</v>
      </c>
      <c r="D625" s="204"/>
      <c r="E625" s="204">
        <f>VLOOKUP(B625,$A$681:$F$2483,6,FALSE)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460</v>
      </c>
      <c r="M625" s="204"/>
      <c r="N625" s="204">
        <f>VLOOKUP(K625,$A$681:$F$2483,6,FALSE)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2076</v>
      </c>
      <c r="V625" s="204"/>
      <c r="W625" s="204">
        <f>VLOOKUP(T625,$A$681:$F$2483,6,FALSE)</f>
        <v>247</v>
      </c>
      <c r="X625" s="203" t="s">
        <v>65</v>
      </c>
      <c r="Y625" s="10">
        <f>W625*1.3</f>
        <v>321.10000000000002</v>
      </c>
      <c r="Z625" s="10"/>
      <c r="AA625" s="267"/>
      <c r="AB625" s="203" t="s">
        <v>87</v>
      </c>
      <c r="AC625" s="276" t="s">
        <v>2059</v>
      </c>
      <c r="AE625" s="204"/>
      <c r="AF625" s="204">
        <f>VLOOKUP(AC625,$A$681:$F$2483,6,FALSE)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1786</v>
      </c>
      <c r="AN625" s="204"/>
      <c r="AO625" s="204">
        <f>VLOOKUP(AL625,$A$681:$F$2483,6,FALSE)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1786</v>
      </c>
      <c r="AW625" s="204"/>
      <c r="AX625" s="204">
        <f>VLOOKUP(AU625,$A$681:$F$2483,6,FALSE)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460</v>
      </c>
      <c r="BF625" s="204"/>
      <c r="BG625" s="204">
        <f>VLOOKUP(BD625,$A$681:$F$2483,6,FALSE)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2076</v>
      </c>
      <c r="BO625" s="204"/>
      <c r="BP625" s="204">
        <f>VLOOKUP(BM625,$A$681:$F$2483,6,FALSE)</f>
        <v>247</v>
      </c>
      <c r="BQ625" s="203" t="s">
        <v>65</v>
      </c>
      <c r="BR625" s="10">
        <f>BP625*1.3</f>
        <v>321.10000000000002</v>
      </c>
      <c r="BS625" s="10"/>
      <c r="BT625" s="267"/>
      <c r="BU625" s="203" t="s">
        <v>87</v>
      </c>
      <c r="BV625" s="276" t="s">
        <v>716</v>
      </c>
      <c r="BX625" s="204"/>
      <c r="BY625" s="204">
        <f>VLOOKUP(BV625,$A$681:$F$2483,6,FALSE)</f>
        <v>475</v>
      </c>
      <c r="BZ625" s="203" t="s">
        <v>65</v>
      </c>
      <c r="CA625" s="10">
        <f>BY625*1.3</f>
        <v>617.5</v>
      </c>
      <c r="CB625" s="10"/>
      <c r="CC625" s="267"/>
      <c r="CD625" s="203" t="s">
        <v>87</v>
      </c>
      <c r="CE625" s="276" t="s">
        <v>716</v>
      </c>
      <c r="CG625" s="204"/>
      <c r="CH625" s="204">
        <f>VLOOKUP(CE625,$A$681:$F$2483,6,FALSE)</f>
        <v>475</v>
      </c>
      <c r="CI625" s="203" t="s">
        <v>65</v>
      </c>
      <c r="CJ625" s="10">
        <f>CH625*1.3</f>
        <v>617.5</v>
      </c>
      <c r="CK625" s="10"/>
      <c r="CL625" s="267"/>
      <c r="CM625" s="203" t="s">
        <v>87</v>
      </c>
      <c r="CN625" s="276" t="s">
        <v>716</v>
      </c>
      <c r="CP625" s="204"/>
      <c r="CQ625" s="204">
        <f>VLOOKUP(CN625,$A$681:$F$2483,6,FALSE)</f>
        <v>475</v>
      </c>
      <c r="CR625" s="203" t="s">
        <v>65</v>
      </c>
      <c r="CS625" s="10">
        <f>CQ625*1.3</f>
        <v>617.5</v>
      </c>
      <c r="CT625" s="10"/>
      <c r="CU625" s="267"/>
      <c r="CV625" s="203" t="s">
        <v>87</v>
      </c>
      <c r="CW625" s="276" t="s">
        <v>2076</v>
      </c>
      <c r="CY625" s="204"/>
      <c r="CZ625" s="204">
        <f>VLOOKUP(CW625,$A$681:$F$2483,6,FALSE)</f>
        <v>247</v>
      </c>
      <c r="DA625" s="203" t="s">
        <v>65</v>
      </c>
      <c r="DB625" s="10">
        <f>CZ625*1.3</f>
        <v>321.10000000000002</v>
      </c>
      <c r="DC625" s="10"/>
      <c r="DD625" s="267"/>
      <c r="DE625" s="203" t="s">
        <v>87</v>
      </c>
      <c r="DF625" s="276" t="s">
        <v>716</v>
      </c>
      <c r="DH625" s="204"/>
      <c r="DI625" s="204">
        <f>VLOOKUP(DF625,$A$681:$F$2483,6,FALSE)</f>
        <v>475</v>
      </c>
      <c r="DJ625" s="203" t="s">
        <v>65</v>
      </c>
      <c r="DK625" s="10">
        <f>DI625*1.3</f>
        <v>617.5</v>
      </c>
      <c r="DL625" s="10"/>
      <c r="DM625" s="267"/>
      <c r="DN625" s="203" t="s">
        <v>87</v>
      </c>
      <c r="DO625" s="276" t="s">
        <v>515</v>
      </c>
      <c r="DQ625" s="204"/>
      <c r="DR625" s="204">
        <f>VLOOKUP(DO625,$A$681:$F$2483,6,FALSE)</f>
        <v>558</v>
      </c>
      <c r="DS625" s="203" t="s">
        <v>65</v>
      </c>
      <c r="DT625" s="10">
        <f>DR625*1.3</f>
        <v>725.4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VLOOKUP(DX625,$A$681:$F$2483,6,FALSE)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704</v>
      </c>
      <c r="EI625" s="204"/>
      <c r="EJ625" s="204">
        <f>VLOOKUP(EG625,$A$681:$F$2483,6,FALSE)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1786</v>
      </c>
      <c r="ER625" s="204"/>
      <c r="ES625" s="204">
        <f>VLOOKUP(EP625,$A$681:$F$2483,6,FALSE)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428</v>
      </c>
      <c r="FA625" s="204"/>
      <c r="FB625" s="204">
        <f>VLOOKUP(EY625,$A$681:$F$2483,6,FALSE)</f>
        <v>145</v>
      </c>
      <c r="FC625" s="203" t="s">
        <v>65</v>
      </c>
      <c r="FD625" s="10">
        <f>FB625*1.3</f>
        <v>188.5</v>
      </c>
      <c r="FE625" s="10"/>
      <c r="FF625" s="267"/>
      <c r="FG625" s="203" t="s">
        <v>87</v>
      </c>
      <c r="FH625" s="414" t="s">
        <v>716</v>
      </c>
      <c r="FJ625" s="204"/>
      <c r="FK625" s="204">
        <f>VLOOKUP(FH625,$A$681:$F$2483,6,FALSE)</f>
        <v>475</v>
      </c>
      <c r="FL625" s="203" t="s">
        <v>65</v>
      </c>
      <c r="FM625" s="10">
        <f>FK625*1.3</f>
        <v>617.5</v>
      </c>
      <c r="FN625" s="10"/>
      <c r="FO625" s="267"/>
      <c r="FP625" s="203" t="s">
        <v>87</v>
      </c>
      <c r="FQ625" s="276" t="s">
        <v>1268</v>
      </c>
      <c r="FS625" s="204"/>
      <c r="FT625" s="204">
        <f>VLOOKUP(FQ625,$A$681:$F$2483,6,FALSE)</f>
        <v>434</v>
      </c>
      <c r="FU625" s="203" t="s">
        <v>65</v>
      </c>
      <c r="FV625" s="10">
        <f>FT625*1.3</f>
        <v>564.20000000000005</v>
      </c>
      <c r="FW625" s="10"/>
      <c r="FX625" s="267"/>
      <c r="FY625" s="203" t="s">
        <v>87</v>
      </c>
      <c r="FZ625" s="276" t="s">
        <v>716</v>
      </c>
      <c r="GB625" s="204"/>
      <c r="GC625" s="204">
        <f>VLOOKUP(FZ625,$A$681:$F$2483,6,FALSE)</f>
        <v>475</v>
      </c>
      <c r="GD625" s="203" t="s">
        <v>65</v>
      </c>
      <c r="GE625" s="10">
        <f>GC625*1.3</f>
        <v>617.5</v>
      </c>
      <c r="GF625" s="10"/>
      <c r="GG625" s="267"/>
      <c r="GH625" s="203" t="s">
        <v>87</v>
      </c>
      <c r="GI625" s="276" t="s">
        <v>716</v>
      </c>
      <c r="GK625" s="204"/>
      <c r="GL625" s="204">
        <f>VLOOKUP(GI625,$A$681:$F$2483,6,FALSE)</f>
        <v>475</v>
      </c>
      <c r="GM625" s="203" t="s">
        <v>65</v>
      </c>
      <c r="GN625" s="10">
        <f>GL625*1.3</f>
        <v>617.5</v>
      </c>
      <c r="GO625" s="10"/>
      <c r="GP625" s="267"/>
      <c r="GQ625" s="203" t="s">
        <v>87</v>
      </c>
      <c r="GR625" s="276" t="s">
        <v>2059</v>
      </c>
      <c r="GT625" s="204"/>
      <c r="GU625" s="204">
        <f>VLOOKUP(GR625,$A$681:$F$2483,6,FALSE)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515</v>
      </c>
      <c r="HC625" s="204"/>
      <c r="HD625" s="204">
        <f>VLOOKUP(HA625,$A$681:$F$2483,6,FALSE)</f>
        <v>558</v>
      </c>
      <c r="HE625" s="203" t="s">
        <v>65</v>
      </c>
      <c r="HF625" s="10">
        <f>HD625*1.3</f>
        <v>725.4</v>
      </c>
      <c r="HG625" s="10"/>
      <c r="HH625" s="267"/>
      <c r="HI625" s="203" t="s">
        <v>87</v>
      </c>
      <c r="HJ625" s="276" t="s">
        <v>460</v>
      </c>
      <c r="HL625" s="204"/>
      <c r="HM625" s="204">
        <f>VLOOKUP(HJ625,$A$681:$F$2483,6,FALSE)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716</v>
      </c>
      <c r="HU625" s="204"/>
      <c r="HV625" s="204">
        <f>VLOOKUP(HS625,$A$681:$F$2483,6,FALSE)</f>
        <v>475</v>
      </c>
      <c r="HW625" s="203" t="s">
        <v>65</v>
      </c>
      <c r="HX625" s="10">
        <f>HV625*1.3</f>
        <v>617.5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VLOOKUP(IB625,$A$681:$F$2483,6,FALSE)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515</v>
      </c>
      <c r="IM625" s="204"/>
      <c r="IN625" s="204">
        <f>VLOOKUP(IK625,$A$681:$F$2483,6,FALSE)</f>
        <v>558</v>
      </c>
      <c r="IO625" s="203" t="s">
        <v>65</v>
      </c>
      <c r="IP625" s="10">
        <f>IN625*1.3</f>
        <v>725.4</v>
      </c>
      <c r="IQ625" s="10"/>
      <c r="IR625" s="267"/>
      <c r="IS625" s="203" t="s">
        <v>87</v>
      </c>
      <c r="IT625" s="276" t="s">
        <v>428</v>
      </c>
      <c r="IV625" s="204"/>
      <c r="IW625" s="204">
        <f>VLOOKUP(IT625,$A$681:$F$2483,6,FALSE)</f>
        <v>145</v>
      </c>
      <c r="IX625" s="203" t="s">
        <v>65</v>
      </c>
      <c r="IY625" s="10">
        <f>IW625*1.3</f>
        <v>188.5</v>
      </c>
      <c r="IZ625" s="10"/>
      <c r="JA625" s="267"/>
      <c r="JB625" s="203" t="s">
        <v>87</v>
      </c>
      <c r="JC625" s="276" t="s">
        <v>460</v>
      </c>
      <c r="JE625" s="204"/>
      <c r="JF625" s="204">
        <f>VLOOKUP(JC625,$A$681:$F$2483,6,FALSE)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716</v>
      </c>
      <c r="JN625" s="204"/>
      <c r="JO625" s="204">
        <f>VLOOKUP(JL625,$A$681:$F$2483,6,FALSE)</f>
        <v>475</v>
      </c>
      <c r="JP625" s="203" t="s">
        <v>65</v>
      </c>
      <c r="JQ625" s="10">
        <f>JO625*1.3</f>
        <v>617.5</v>
      </c>
      <c r="JR625" s="10"/>
      <c r="JS625" s="267"/>
      <c r="JT625" s="203" t="s">
        <v>87</v>
      </c>
      <c r="JU625" s="276" t="s">
        <v>511</v>
      </c>
      <c r="JW625" s="204"/>
      <c r="JX625" s="204">
        <f>VLOOKUP(JU625,$A$681:$F$2483,6,FALSE)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2076</v>
      </c>
      <c r="KF625" s="204"/>
      <c r="KG625" s="204">
        <f>VLOOKUP(KD625,$A$681:$F$2483,6,FALSE)</f>
        <v>247</v>
      </c>
      <c r="KH625" s="203" t="s">
        <v>65</v>
      </c>
      <c r="KI625" s="10">
        <f>KG625*1.3</f>
        <v>321.10000000000002</v>
      </c>
      <c r="KJ625" s="10"/>
      <c r="KK625" s="267"/>
      <c r="KL625" s="203" t="s">
        <v>87</v>
      </c>
      <c r="KM625" s="276" t="s">
        <v>460</v>
      </c>
      <c r="KO625" s="204"/>
      <c r="KP625" s="204">
        <f>VLOOKUP(KM625,$A$681:$F$2483,6,FALSE)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460</v>
      </c>
      <c r="KX625" s="204"/>
      <c r="KY625" s="204">
        <f>VLOOKUP(KV625,$A$681:$F$2483,6,FALSE)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515</v>
      </c>
      <c r="LG625" s="204"/>
      <c r="LH625" s="204">
        <f>VLOOKUP(LE625,$A$681:$F$2483,6,FALSE)</f>
        <v>558</v>
      </c>
      <c r="LI625" s="203" t="s">
        <v>65</v>
      </c>
      <c r="LJ625" s="10">
        <f>LH625*1.3</f>
        <v>725.4</v>
      </c>
      <c r="LK625" s="10"/>
      <c r="LL625" s="267"/>
      <c r="LM625" s="203" t="s">
        <v>87</v>
      </c>
      <c r="LN625" s="276" t="s">
        <v>1786</v>
      </c>
      <c r="LP625" s="204"/>
      <c r="LQ625" s="204">
        <f>VLOOKUP(LN625,$A$681:$F$2483,6,FALSE)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693</v>
      </c>
      <c r="LY625" s="204"/>
      <c r="LZ625" s="204">
        <f>VLOOKUP(LW625,$A$681:$F$2483,6,FALSE)</f>
        <v>38</v>
      </c>
      <c r="MA625" s="203" t="s">
        <v>65</v>
      </c>
      <c r="MB625" s="10">
        <f>LZ625*1.3</f>
        <v>49.4</v>
      </c>
      <c r="MC625" s="10"/>
      <c r="MD625" s="267"/>
      <c r="ME625" s="203" t="s">
        <v>87</v>
      </c>
      <c r="MF625" s="276" t="s">
        <v>520</v>
      </c>
      <c r="MH625" s="204"/>
      <c r="MI625" s="204">
        <f>VLOOKUP(MF625,$A$681:$F$2483,6,FALSE)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428</v>
      </c>
      <c r="MQ625" s="204"/>
      <c r="MR625" s="204">
        <f>VLOOKUP(MO625,$A$681:$F$2483,6,FALSE)</f>
        <v>145</v>
      </c>
      <c r="MS625" s="203" t="s">
        <v>65</v>
      </c>
      <c r="MT625" s="10">
        <f>MR625*1.3</f>
        <v>188.5</v>
      </c>
      <c r="MU625" s="10"/>
      <c r="MV625" s="267"/>
      <c r="MW625" s="203" t="s">
        <v>87</v>
      </c>
      <c r="MX625" s="276" t="s">
        <v>442</v>
      </c>
      <c r="MZ625" s="204"/>
      <c r="NA625" s="204">
        <f>VLOOKUP(MX625,$A$681:$F$2483,6,FALSE)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459</v>
      </c>
      <c r="NI625" s="204"/>
      <c r="NJ625" s="204">
        <f>VLOOKUP(NG625,$A$681:$F$2483,6,FALSE)</f>
        <v>158</v>
      </c>
      <c r="NK625" s="203" t="s">
        <v>65</v>
      </c>
      <c r="NL625" s="10">
        <f>NJ625*1.3</f>
        <v>205.4</v>
      </c>
      <c r="NM625" s="10"/>
      <c r="NN625" s="267"/>
      <c r="NO625" s="203" t="s">
        <v>87</v>
      </c>
      <c r="NP625" s="417" t="s">
        <v>625</v>
      </c>
      <c r="NR625" s="204"/>
      <c r="NS625" s="204">
        <f>VLOOKUP(NP625,$A$681:$F$2483,6,FALSE)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693</v>
      </c>
      <c r="OA625" s="204"/>
      <c r="OB625" s="204">
        <f>VLOOKUP(NY625,$A$681:$F$2483,6,FALSE)</f>
        <v>38</v>
      </c>
      <c r="OC625" s="203" t="s">
        <v>65</v>
      </c>
      <c r="OD625" s="10">
        <f>OB625*1.3</f>
        <v>49.4</v>
      </c>
      <c r="OE625" s="10"/>
      <c r="OF625" s="267"/>
      <c r="OG625" s="203" t="s">
        <v>87</v>
      </c>
      <c r="OH625" s="276" t="s">
        <v>495</v>
      </c>
      <c r="OJ625" s="204"/>
      <c r="OK625" s="204">
        <f>VLOOKUP(OH625,$A$681:$F$2483,6,FALSE)</f>
        <v>364</v>
      </c>
      <c r="OL625" s="203" t="s">
        <v>65</v>
      </c>
      <c r="OM625" s="10">
        <f>OK625*1.3</f>
        <v>473.2</v>
      </c>
      <c r="ON625" s="10"/>
      <c r="OO625" s="267"/>
      <c r="OP625" s="203" t="s">
        <v>87</v>
      </c>
      <c r="OQ625" s="417" t="s">
        <v>460</v>
      </c>
      <c r="OS625" s="204"/>
      <c r="OT625" s="204">
        <f>VLOOKUP(OQ625,$A$681:$F$2483,6,FALSE)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1786</v>
      </c>
      <c r="PB625" s="204"/>
      <c r="PC625" s="204">
        <f>VLOOKUP(OZ625,$A$681:$F$2483,6,FALSE)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510</v>
      </c>
      <c r="PK625" s="204"/>
      <c r="PL625" s="204">
        <f>VLOOKUP(PI625,$A$681:$F$2483,6,FALSE)</f>
        <v>39</v>
      </c>
      <c r="PM625" s="203" t="s">
        <v>65</v>
      </c>
      <c r="PN625" s="10">
        <f>PL625*1.3</f>
        <v>50.7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VLOOKUP(PR625,$A$681:$F$2483,6,FALSE)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460</v>
      </c>
      <c r="QC625" s="204"/>
      <c r="QD625" s="204">
        <f>VLOOKUP(QA625,$A$681:$F$2483,6,FALSE)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547</v>
      </c>
      <c r="QL625" s="204"/>
      <c r="QM625" s="204">
        <f>VLOOKUP(QJ625,$A$681:$F$2483,6,FALSE)</f>
        <v>99</v>
      </c>
      <c r="QN625" s="203" t="s">
        <v>65</v>
      </c>
      <c r="QO625" s="10">
        <f>QM625*1.3</f>
        <v>128.70000000000002</v>
      </c>
      <c r="QP625" s="10"/>
      <c r="QQ625" s="267"/>
      <c r="QR625" s="203" t="s">
        <v>87</v>
      </c>
      <c r="QS625" s="276" t="s">
        <v>2059</v>
      </c>
      <c r="QU625" s="204"/>
      <c r="QV625" s="204">
        <f>VLOOKUP(QS625,$A$681:$F$2483,6,FALSE)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460</v>
      </c>
      <c r="RD625" s="204"/>
      <c r="RE625" s="204">
        <f>VLOOKUP(RB625,$A$681:$F$2483,6,FALSE)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VLOOKUP(RK625,$A$681:$F$2483,6,FALSE)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1268</v>
      </c>
      <c r="RV625" s="204"/>
      <c r="RW625" s="204">
        <f>VLOOKUP(RT625,$A$681:$F$2483,6,FALSE)</f>
        <v>434</v>
      </c>
      <c r="RX625" s="203" t="s">
        <v>65</v>
      </c>
      <c r="RY625" s="10">
        <f>RW625*1.3</f>
        <v>564.20000000000005</v>
      </c>
      <c r="RZ625" s="10"/>
      <c r="SA625" s="273"/>
      <c r="SB625" s="203" t="s">
        <v>87</v>
      </c>
      <c r="SC625" s="276" t="s">
        <v>1268</v>
      </c>
      <c r="SE625" s="204"/>
      <c r="SF625" s="204">
        <f>VLOOKUP(SC625,$A$681:$F$2483,6,FALSE)</f>
        <v>434</v>
      </c>
      <c r="SG625" s="203" t="s">
        <v>65</v>
      </c>
      <c r="SH625" s="10">
        <f>SF625*1.3</f>
        <v>564.20000000000005</v>
      </c>
      <c r="SI625" s="10"/>
      <c r="SJ625" s="273"/>
      <c r="SK625" s="203" t="s">
        <v>87</v>
      </c>
      <c r="SL625" s="276" t="s">
        <v>1786</v>
      </c>
      <c r="SN625" s="204"/>
      <c r="SO625" s="204">
        <f>VLOOKUP(SL625,$A$681:$F$2483,6,FALSE)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476</v>
      </c>
      <c r="SW625" s="204"/>
      <c r="SX625" s="204">
        <f>VLOOKUP(SU625,$A$681:$F$2483,6,FALSE)</f>
        <v>53</v>
      </c>
      <c r="SY625" s="203" t="s">
        <v>65</v>
      </c>
      <c r="SZ625" s="10">
        <f>SX625*1.3</f>
        <v>68.900000000000006</v>
      </c>
      <c r="TA625" s="10"/>
      <c r="TB625" s="273"/>
      <c r="TC625" s="203" t="s">
        <v>87</v>
      </c>
      <c r="TD625" s="421" t="s">
        <v>716</v>
      </c>
      <c r="TF625" s="204"/>
      <c r="TG625" s="204">
        <f>VLOOKUP(TD625,$A$681:$F$2483,6,FALSE)</f>
        <v>475</v>
      </c>
      <c r="TH625" s="203" t="s">
        <v>65</v>
      </c>
      <c r="TI625" s="10">
        <f>TG625*1.3</f>
        <v>617.5</v>
      </c>
      <c r="TK625" s="273"/>
      <c r="TL625" s="203" t="s">
        <v>87</v>
      </c>
      <c r="TM625" s="276" t="s">
        <v>704</v>
      </c>
      <c r="TO625" s="204"/>
      <c r="TP625" s="204">
        <f>VLOOKUP(TM625,$A$681:$F$2483,6,FALSE)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418</v>
      </c>
      <c r="TX625" s="204"/>
      <c r="TY625" s="204">
        <f>VLOOKUP(TV625,$A$681:$F$2483,6,FALSE)</f>
        <v>36</v>
      </c>
      <c r="TZ625" s="203" t="s">
        <v>65</v>
      </c>
      <c r="UA625" s="10">
        <f>TY625*1.3</f>
        <v>46.800000000000004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VLOOKUP(UE625,$A$681:$F$2483,6,FALSE)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2059</v>
      </c>
      <c r="UP625" s="204"/>
      <c r="UQ625" s="204">
        <f>VLOOKUP(UN625,$A$681:$F$2483,6,FALSE)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1786</v>
      </c>
      <c r="UY625" s="204"/>
      <c r="UZ625" s="204">
        <f>VLOOKUP(UW625,$A$681:$F$2483,6,FALSE)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484</v>
      </c>
      <c r="VH625" s="204"/>
      <c r="VI625" s="204">
        <f>VLOOKUP(VF625,$A$681:$F$2483,6,FALSE)</f>
        <v>151</v>
      </c>
      <c r="VJ625" s="203" t="s">
        <v>65</v>
      </c>
      <c r="VK625" s="10">
        <f>VI625*1.3</f>
        <v>196.3</v>
      </c>
      <c r="VL625" s="10"/>
      <c r="VM625" s="273"/>
      <c r="VN625" s="203" t="s">
        <v>87</v>
      </c>
      <c r="VO625" s="276" t="s">
        <v>2059</v>
      </c>
      <c r="VQ625" s="204"/>
      <c r="VR625" s="204">
        <f>VLOOKUP(VO625,$A$681:$F$2483,6,FALSE)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VLOOKUP(VX625,$A$681:$F$2483,6,FALSE)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1786</v>
      </c>
      <c r="WI625" s="204"/>
      <c r="WJ625" s="204">
        <f>VLOOKUP(WG625,$A$681:$F$2483,6,FALSE)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VLOOKUP(WP625,$A$681:$F$2483,6,FALSE)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VLOOKUP(WY625,$A$681:$F$2483,6,FALSE)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460</v>
      </c>
      <c r="XJ625" s="204"/>
      <c r="XK625" s="204">
        <f>VLOOKUP(XH625,$A$681:$F$2483,6,FALSE)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2076</v>
      </c>
      <c r="XS625" s="204"/>
      <c r="XT625" s="204">
        <f>VLOOKUP(XQ625,$A$681:$F$2483,6,FALSE)</f>
        <v>247</v>
      </c>
      <c r="XU625" s="203" t="s">
        <v>65</v>
      </c>
      <c r="XV625" s="10">
        <f>XT625*1.3</f>
        <v>321.10000000000002</v>
      </c>
      <c r="XW625" s="10"/>
      <c r="XX625" s="273"/>
      <c r="XY625" s="203" t="s">
        <v>87</v>
      </c>
      <c r="XZ625" s="276" t="s">
        <v>484</v>
      </c>
      <c r="YB625" s="204"/>
      <c r="YC625" s="204">
        <f>VLOOKUP(XZ625,$A$681:$F$2483,6,FALSE)</f>
        <v>151</v>
      </c>
      <c r="YD625" s="203" t="s">
        <v>65</v>
      </c>
      <c r="YE625" s="10">
        <f>YC625*1.3</f>
        <v>196.3</v>
      </c>
      <c r="YG625" s="273"/>
      <c r="YH625" s="203" t="s">
        <v>87</v>
      </c>
      <c r="YI625" s="278" t="s">
        <v>183</v>
      </c>
      <c r="YK625" s="204"/>
      <c r="YL625" s="204" t="e">
        <f>VLOOKUP(YI625,$A$681:$F$2483,6,FALSE)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VLOOKUP(YR625,$A$681:$F$2483,6,FALSE)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704</v>
      </c>
      <c r="ZC625" s="204"/>
      <c r="ZD625" s="204">
        <f>VLOOKUP(ZA625,$A$681:$F$2483,6,FALSE)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820</v>
      </c>
      <c r="ZL625" s="204"/>
      <c r="ZM625" s="204">
        <f>VLOOKUP(ZJ625,$A$681:$F$2483,6,FALSE)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704</v>
      </c>
      <c r="ZU625" s="204"/>
      <c r="ZV625" s="204">
        <f>VLOOKUP(ZS625,$A$681:$F$2483,6,FALSE)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418</v>
      </c>
      <c r="AAD625" s="204"/>
      <c r="AAE625" s="204">
        <f>VLOOKUP(AAB625,$A$681:$F$2483,6,FALSE)</f>
        <v>36</v>
      </c>
      <c r="AAF625" s="203" t="s">
        <v>65</v>
      </c>
      <c r="AAG625" s="10">
        <f>AAE625*1.3</f>
        <v>46.800000000000004</v>
      </c>
      <c r="AAH625" s="10"/>
      <c r="AAI625" s="273"/>
      <c r="AAJ625" s="203" t="s">
        <v>87</v>
      </c>
      <c r="AAK625" s="276" t="s">
        <v>428</v>
      </c>
      <c r="AAM625" s="204"/>
      <c r="AAN625" s="204">
        <f>VLOOKUP(AAK625,$A$681:$F$2483,6,FALSE)</f>
        <v>145</v>
      </c>
      <c r="AAO625" s="203" t="s">
        <v>65</v>
      </c>
      <c r="AAP625" s="10">
        <f>AAN625*1.3</f>
        <v>188.5</v>
      </c>
      <c r="AAQ625" s="10"/>
      <c r="AAR625" s="273"/>
      <c r="AAS625" s="203" t="s">
        <v>87</v>
      </c>
      <c r="AAT625" s="276" t="s">
        <v>501</v>
      </c>
      <c r="AAV625" s="204"/>
      <c r="AAW625" s="204">
        <f>VLOOKUP(AAT625,$A$681:$F$2483,6,FALSE)</f>
        <v>230</v>
      </c>
      <c r="AAX625" s="203" t="s">
        <v>65</v>
      </c>
      <c r="AAY625" s="10">
        <f>AAW625*1.3</f>
        <v>299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VLOOKUP(ABC625,$A$681:$F$2483,6,FALSE)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1268</v>
      </c>
      <c r="ABN625" s="204"/>
      <c r="ABO625" s="204">
        <f>VLOOKUP(ABL625,$A$681:$F$2483,6,FALSE)</f>
        <v>434</v>
      </c>
      <c r="ABP625" s="203" t="s">
        <v>65</v>
      </c>
      <c r="ABQ625" s="10">
        <f>ABO625*1.3</f>
        <v>564.20000000000005</v>
      </c>
      <c r="ABR625" s="10"/>
      <c r="ABS625" s="273"/>
      <c r="ABT625" s="203" t="s">
        <v>87</v>
      </c>
      <c r="ABU625" s="276" t="s">
        <v>484</v>
      </c>
      <c r="ABW625" s="204"/>
      <c r="ABX625" s="204">
        <f>VLOOKUP(ABU625,$A$681:$F$2483,6,FALSE)</f>
        <v>151</v>
      </c>
      <c r="ABY625" s="203" t="s">
        <v>65</v>
      </c>
      <c r="ABZ625" s="10">
        <f>ABX625*1.3</f>
        <v>196.3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VLOOKUP(ACD625,$A$681:$F$2483,6,FALSE)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VLOOKUP(ACM625,$A$681:$F$2483,6,FALSE)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VLOOKUP(ACV625,$A$681:$F$2483,6,FALSE)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VLOOKUP(ADE625,$A$681:$F$2483,6,FALSE)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VLOOKUP(ADN625,$A$681:$F$2483,6,FALSE)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VLOOKUP(ADW625,$A$681:$F$2483,6,FALSE)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VLOOKUP(AEF625,$A$681:$F$2483,6,FALSE)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VLOOKUP(AEO625,$A$681:$F$2483,6,FALSE)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VLOOKUP(AEX625,$A$681:$F$2483,6,FALSE)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VLOOKUP(AFG625,$A$681:$F$2483,6,FALSE)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VLOOKUP(AFP625,$A$681:$F$2483,6,FALSE)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VLOOKUP(AFY625,$A$681:$F$2483,6,FALSE)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VLOOKUP(AGH625,$A$681:$F$2483,6,FALSE)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VLOOKUP(AGQ625,$A$681:$F$2483,6,FALSE)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418</v>
      </c>
      <c r="AHB625" s="204"/>
      <c r="AHC625" s="204">
        <f>VLOOKUP(AGZ625,$A$681:$F$2483,6,FALSE)</f>
        <v>36</v>
      </c>
      <c r="AHD625" s="203" t="s">
        <v>65</v>
      </c>
      <c r="AHE625" s="10">
        <f>AHC625*1.3</f>
        <v>46.800000000000004</v>
      </c>
      <c r="AHF625" s="10"/>
      <c r="AHG625" s="273"/>
      <c r="AHH625" s="203" t="s">
        <v>87</v>
      </c>
      <c r="AHI625" s="276" t="s">
        <v>693</v>
      </c>
      <c r="AHK625" s="204"/>
      <c r="AHL625" s="204">
        <f>VLOOKUP(AHI625,$A$681:$F$2483,6,FALSE)</f>
        <v>38</v>
      </c>
      <c r="AHM625" s="203" t="s">
        <v>65</v>
      </c>
      <c r="AHN625" s="10">
        <f>AHL625*1.3</f>
        <v>49.4</v>
      </c>
      <c r="AHO625" s="10"/>
      <c r="AHP625" s="273"/>
      <c r="AHQ625" s="203" t="s">
        <v>87</v>
      </c>
      <c r="AHR625" s="276" t="s">
        <v>1268</v>
      </c>
      <c r="AHT625" s="204"/>
      <c r="AHU625" s="204">
        <f>VLOOKUP(AHR625,$A$681:$F$2483,6,FALSE)</f>
        <v>434</v>
      </c>
      <c r="AHV625" s="203" t="s">
        <v>65</v>
      </c>
      <c r="AHW625" s="10">
        <f>AHU625*1.3</f>
        <v>564.20000000000005</v>
      </c>
      <c r="AHX625" s="10"/>
      <c r="AHY625" s="273"/>
      <c r="AHZ625" s="203" t="s">
        <v>87</v>
      </c>
      <c r="AIA625" s="276" t="s">
        <v>428</v>
      </c>
      <c r="AIC625" s="204"/>
      <c r="AID625" s="204">
        <f>VLOOKUP(AIA625,$A$681:$F$2483,6,FALSE)</f>
        <v>145</v>
      </c>
      <c r="AIE625" s="203" t="s">
        <v>65</v>
      </c>
      <c r="AIF625" s="10">
        <f>AID625*1.3</f>
        <v>188.5</v>
      </c>
      <c r="AIG625" s="10"/>
      <c r="AIH625" s="273"/>
      <c r="AII625" s="203" t="s">
        <v>87</v>
      </c>
      <c r="AIJ625" s="276" t="s">
        <v>429</v>
      </c>
      <c r="AIL625" s="204"/>
      <c r="AIM625" s="204">
        <f>VLOOKUP(AIJ625,$A$681:$F$2483,6,FALSE)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515</v>
      </c>
      <c r="AIU625" s="204"/>
      <c r="AIV625" s="204">
        <f>VLOOKUP(AIS625,$A$681:$F$2483,6,FALSE)</f>
        <v>558</v>
      </c>
      <c r="AIW625" s="203" t="s">
        <v>65</v>
      </c>
      <c r="AIX625" s="10">
        <f>AIV625*1.3</f>
        <v>725.4</v>
      </c>
      <c r="AIY625" s="10"/>
      <c r="AIZ625" s="273"/>
      <c r="AJA625" s="203" t="s">
        <v>87</v>
      </c>
      <c r="AJB625" s="276" t="s">
        <v>416</v>
      </c>
      <c r="AJD625" s="204"/>
      <c r="AJE625" s="204">
        <f>VLOOKUP(AJB625,$A$681:$F$2483,6,FALSE)</f>
        <v>207</v>
      </c>
      <c r="AJF625" s="203" t="s">
        <v>65</v>
      </c>
      <c r="AJG625" s="10">
        <f>AJE625*1.3</f>
        <v>269.10000000000002</v>
      </c>
      <c r="AJH625" s="10"/>
      <c r="AJI625" s="273"/>
      <c r="AJJ625" s="203" t="s">
        <v>87</v>
      </c>
      <c r="AJK625" s="276" t="s">
        <v>428</v>
      </c>
      <c r="AJM625" s="204"/>
      <c r="AJN625" s="204">
        <f>VLOOKUP(AJK625,$A$681:$F$2483,6,FALSE)</f>
        <v>145</v>
      </c>
      <c r="AJO625" s="203" t="s">
        <v>65</v>
      </c>
      <c r="AJP625" s="10">
        <f>AJN625*1.3</f>
        <v>188.5</v>
      </c>
      <c r="AJQ625" s="10"/>
      <c r="AJR625" s="273"/>
      <c r="AJS625" s="203" t="s">
        <v>87</v>
      </c>
      <c r="AJT625" s="424" t="s">
        <v>416</v>
      </c>
      <c r="AJV625" s="204"/>
      <c r="AJW625" s="204">
        <f>VLOOKUP(AJT625,$A$681:$F$2483,6,FALSE)</f>
        <v>207</v>
      </c>
      <c r="AJX625" s="203" t="s">
        <v>65</v>
      </c>
      <c r="AJY625" s="10">
        <f>AJW625*1.3</f>
        <v>269.10000000000002</v>
      </c>
      <c r="AJZ625" s="10"/>
      <c r="AKA625" s="273"/>
      <c r="AKB625" s="203" t="s">
        <v>87</v>
      </c>
      <c r="AKC625" s="276" t="s">
        <v>625</v>
      </c>
      <c r="AKE625" s="204"/>
      <c r="AKF625" s="204">
        <f>VLOOKUP(AKC625,$A$681:$F$2483,6,FALSE)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716</v>
      </c>
      <c r="AKN625" s="204"/>
      <c r="AKO625" s="204">
        <f>VLOOKUP(AKL625,$A$681:$F$2483,6,FALSE)</f>
        <v>475</v>
      </c>
      <c r="AKP625" s="203" t="s">
        <v>65</v>
      </c>
      <c r="AKQ625" s="10">
        <f>AKO625*1.3</f>
        <v>617.5</v>
      </c>
      <c r="AKR625" s="10"/>
      <c r="AKS625" s="273"/>
      <c r="AKT625" s="203" t="s">
        <v>87</v>
      </c>
      <c r="AKU625" s="276" t="s">
        <v>460</v>
      </c>
      <c r="AKW625" s="204"/>
      <c r="AKX625" s="204">
        <f>VLOOKUP(AKU625,$A$681:$F$2483,6,FALSE)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547</v>
      </c>
      <c r="ALF625" s="204"/>
      <c r="ALG625" s="204">
        <f>VLOOKUP(ALD625,$A$681:$F$2483,6,FALSE)</f>
        <v>99</v>
      </c>
      <c r="ALH625" s="203" t="s">
        <v>65</v>
      </c>
      <c r="ALI625" s="10">
        <f>ALG625*1.3</f>
        <v>128.70000000000002</v>
      </c>
      <c r="ALJ625" s="10"/>
      <c r="ALK625" s="273"/>
      <c r="ALL625" s="203" t="s">
        <v>87</v>
      </c>
      <c r="ALM625" s="276" t="s">
        <v>704</v>
      </c>
      <c r="ALO625" s="204"/>
      <c r="ALP625" s="204">
        <f>VLOOKUP(ALM625,$A$681:$F$2483,6,FALSE)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484</v>
      </c>
      <c r="ALX625" s="204"/>
      <c r="ALY625" s="204">
        <f>VLOOKUP(ALV625,$A$681:$F$2483,6,FALSE)</f>
        <v>151</v>
      </c>
      <c r="ALZ625" s="203" t="s">
        <v>65</v>
      </c>
      <c r="AMA625" s="10">
        <f>ALY625*1.3</f>
        <v>196.3</v>
      </c>
      <c r="AMB625" s="10"/>
      <c r="AMC625" s="273"/>
      <c r="AMD625" s="203" t="s">
        <v>87</v>
      </c>
      <c r="AME625" s="276" t="s">
        <v>416</v>
      </c>
      <c r="AMG625" s="204"/>
      <c r="AMH625" s="204">
        <f>VLOOKUP(AME625,$A$681:$F$2483,6,FALSE)</f>
        <v>207</v>
      </c>
      <c r="AMI625" s="203" t="s">
        <v>65</v>
      </c>
      <c r="AMJ625" s="10">
        <f>AMH625*1.3</f>
        <v>269.10000000000002</v>
      </c>
      <c r="AMK625" s="10"/>
      <c r="AML625" s="273"/>
      <c r="AMM625" s="203" t="s">
        <v>87</v>
      </c>
      <c r="AMN625" s="276" t="s">
        <v>1268</v>
      </c>
      <c r="AMP625" s="204"/>
      <c r="AMQ625" s="204">
        <f>VLOOKUP(AMN625,$A$681:$F$2483,6,FALSE)</f>
        <v>434</v>
      </c>
      <c r="AMR625" s="203" t="s">
        <v>65</v>
      </c>
      <c r="AMS625" s="10">
        <f>AMQ625*1.3</f>
        <v>564.20000000000005</v>
      </c>
      <c r="AMT625" s="10"/>
      <c r="AMU625" s="273"/>
      <c r="AMV625" s="203" t="s">
        <v>87</v>
      </c>
      <c r="AMW625" s="276" t="s">
        <v>476</v>
      </c>
      <c r="AMY625" s="204"/>
      <c r="AMZ625" s="204">
        <f>VLOOKUP(AMW625,$A$681:$F$2483,6,FALSE)</f>
        <v>53</v>
      </c>
      <c r="ANA625" s="203" t="s">
        <v>65</v>
      </c>
      <c r="ANB625" s="10">
        <f>AMZ625*1.3</f>
        <v>68.900000000000006</v>
      </c>
      <c r="ANC625" s="10"/>
      <c r="AND625" s="273"/>
      <c r="ANE625" s="203" t="s">
        <v>87</v>
      </c>
      <c r="ANF625" s="276" t="s">
        <v>520</v>
      </c>
      <c r="ANH625" s="204"/>
      <c r="ANI625" s="204">
        <f>VLOOKUP(ANF625,$A$681:$F$2483,6,FALSE)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716</v>
      </c>
      <c r="ANQ625" s="204"/>
      <c r="ANR625" s="204">
        <f>VLOOKUP(ANO625,$A$681:$F$2483,6,FALSE)</f>
        <v>475</v>
      </c>
      <c r="ANS625" s="203" t="s">
        <v>65</v>
      </c>
      <c r="ANT625" s="10">
        <f>ANR625*1.3</f>
        <v>617.5</v>
      </c>
      <c r="ANU625" s="10"/>
      <c r="ANV625" s="273"/>
      <c r="ANW625" s="203" t="s">
        <v>87</v>
      </c>
      <c r="ANX625" s="276" t="s">
        <v>428</v>
      </c>
      <c r="ANZ625" s="204"/>
      <c r="AOA625" s="204">
        <f>VLOOKUP(ANX625,$A$681:$F$2483,6,FALSE)</f>
        <v>145</v>
      </c>
      <c r="AOB625" s="203" t="s">
        <v>65</v>
      </c>
      <c r="AOC625" s="10">
        <f>AOA625*1.3</f>
        <v>188.5</v>
      </c>
      <c r="AOD625" s="10"/>
      <c r="AOE625" s="273"/>
      <c r="AOF625" s="203" t="s">
        <v>87</v>
      </c>
      <c r="AOG625" s="276" t="s">
        <v>1786</v>
      </c>
      <c r="AOI625" s="204"/>
      <c r="AOJ625" s="204">
        <f>VLOOKUP(AOG625,$A$681:$F$2483,6,FALSE)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2059</v>
      </c>
      <c r="AOR625" s="204"/>
      <c r="AOS625" s="204">
        <f>VLOOKUP(AOP625,$A$681:$F$2483,6,FALSE)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460</v>
      </c>
      <c r="APA625" s="204"/>
      <c r="APB625" s="204">
        <f>VLOOKUP(AOY625,$A$681:$F$2483,6,FALSE)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2076</v>
      </c>
      <c r="APJ625" s="204"/>
      <c r="APK625" s="204">
        <f>VLOOKUP(APH625,$A$681:$F$2483,6,FALSE)</f>
        <v>247</v>
      </c>
      <c r="APL625" s="203" t="s">
        <v>65</v>
      </c>
      <c r="APM625" s="10">
        <f>APK625*1.3</f>
        <v>321.10000000000002</v>
      </c>
      <c r="APN625" s="10"/>
      <c r="APO625" s="273"/>
      <c r="APP625" s="203" t="s">
        <v>87</v>
      </c>
      <c r="APQ625" s="276" t="s">
        <v>418</v>
      </c>
      <c r="APS625" s="204"/>
      <c r="APT625" s="204">
        <f>VLOOKUP(APQ625,$A$681:$F$2483,6,FALSE)</f>
        <v>36</v>
      </c>
      <c r="APU625" s="203" t="s">
        <v>65</v>
      </c>
      <c r="APV625" s="10">
        <f>APT625*1.3</f>
        <v>46.800000000000004</v>
      </c>
      <c r="APW625" s="10"/>
      <c r="APX625" s="273"/>
      <c r="APY625" s="203" t="s">
        <v>87</v>
      </c>
      <c r="APZ625" s="276" t="s">
        <v>2059</v>
      </c>
      <c r="AQB625" s="204"/>
      <c r="AQC625" s="204">
        <f>VLOOKUP(APZ625,$A$681:$F$2483,6,FALSE)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2076</v>
      </c>
      <c r="D626" s="204"/>
      <c r="E626" s="204">
        <f>VLOOKUP(B626,$A$681:$F$2483,6,FALSE)</f>
        <v>247</v>
      </c>
      <c r="F626" s="203" t="s">
        <v>67</v>
      </c>
      <c r="G626" s="10">
        <f>E626*1.2</f>
        <v>296.39999999999998</v>
      </c>
      <c r="H626" s="10"/>
      <c r="I626" s="267"/>
      <c r="J626" s="203" t="s">
        <v>88</v>
      </c>
      <c r="K626" s="276" t="s">
        <v>2059</v>
      </c>
      <c r="M626" s="204"/>
      <c r="N626" s="204">
        <f>VLOOKUP(K626,$A$681:$F$2483,6,FALSE)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704</v>
      </c>
      <c r="V626" s="204"/>
      <c r="W626" s="204">
        <f>VLOOKUP(T626,$A$681:$F$2483,6,FALSE)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716</v>
      </c>
      <c r="AE626" s="204"/>
      <c r="AF626" s="204">
        <f>VLOOKUP(AC626,$A$681:$F$2483,6,FALSE)</f>
        <v>475</v>
      </c>
      <c r="AG626" s="203" t="s">
        <v>67</v>
      </c>
      <c r="AH626" s="10">
        <f>AF626*1.2</f>
        <v>570</v>
      </c>
      <c r="AI626" s="10"/>
      <c r="AJ626" s="267"/>
      <c r="AK626" s="203" t="s">
        <v>88</v>
      </c>
      <c r="AL626" s="276" t="s">
        <v>460</v>
      </c>
      <c r="AN626" s="204"/>
      <c r="AO626" s="204">
        <f>VLOOKUP(AL626,$A$681:$F$2483,6,FALSE)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716</v>
      </c>
      <c r="AW626" s="204"/>
      <c r="AX626" s="204">
        <f>VLOOKUP(AU626,$A$681:$F$2483,6,FALSE)</f>
        <v>475</v>
      </c>
      <c r="AY626" s="203" t="s">
        <v>67</v>
      </c>
      <c r="AZ626" s="10">
        <f>AX626*1.2</f>
        <v>570</v>
      </c>
      <c r="BA626" s="10"/>
      <c r="BB626" s="267"/>
      <c r="BC626" s="203" t="s">
        <v>88</v>
      </c>
      <c r="BD626" s="276" t="s">
        <v>1786</v>
      </c>
      <c r="BF626" s="204"/>
      <c r="BG626" s="204">
        <f>VLOOKUP(BD626,$A$681:$F$2483,6,FALSE)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1268</v>
      </c>
      <c r="BO626" s="204"/>
      <c r="BP626" s="204">
        <f>VLOOKUP(BM626,$A$681:$F$2483,6,FALSE)</f>
        <v>434</v>
      </c>
      <c r="BQ626" s="203" t="s">
        <v>67</v>
      </c>
      <c r="BR626" s="10">
        <f>BP626*1.2</f>
        <v>520.79999999999995</v>
      </c>
      <c r="BS626" s="10"/>
      <c r="BT626" s="267"/>
      <c r="BU626" s="203" t="s">
        <v>88</v>
      </c>
      <c r="BV626" s="276" t="s">
        <v>428</v>
      </c>
      <c r="BX626" s="204"/>
      <c r="BY626" s="204">
        <f>VLOOKUP(BV626,$A$681:$F$2483,6,FALSE)</f>
        <v>145</v>
      </c>
      <c r="BZ626" s="203" t="s">
        <v>67</v>
      </c>
      <c r="CA626" s="10">
        <f>BY626*1.2</f>
        <v>174</v>
      </c>
      <c r="CB626" s="10"/>
      <c r="CC626" s="267"/>
      <c r="CD626" s="203" t="s">
        <v>88</v>
      </c>
      <c r="CE626" s="276" t="s">
        <v>460</v>
      </c>
      <c r="CG626" s="204"/>
      <c r="CH626" s="204">
        <f>VLOOKUP(CE626,$A$681:$F$2483,6,FALSE)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2076</v>
      </c>
      <c r="CP626" s="204"/>
      <c r="CQ626" s="204">
        <f>VLOOKUP(CN626,$A$681:$F$2483,6,FALSE)</f>
        <v>247</v>
      </c>
      <c r="CR626" s="203" t="s">
        <v>67</v>
      </c>
      <c r="CS626" s="10">
        <f>CQ626*1.2</f>
        <v>296.39999999999998</v>
      </c>
      <c r="CT626" s="10"/>
      <c r="CU626" s="267"/>
      <c r="CV626" s="203" t="s">
        <v>88</v>
      </c>
      <c r="CW626" s="276" t="s">
        <v>2059</v>
      </c>
      <c r="CY626" s="204"/>
      <c r="CZ626" s="204">
        <f>VLOOKUP(CW626,$A$681:$F$2483,6,FALSE)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484</v>
      </c>
      <c r="DH626" s="204"/>
      <c r="DI626" s="204">
        <f>VLOOKUP(DF626,$A$681:$F$2483,6,FALSE)</f>
        <v>151</v>
      </c>
      <c r="DJ626" s="203" t="s">
        <v>67</v>
      </c>
      <c r="DK626" s="10">
        <f>DI626*1.2</f>
        <v>181.2</v>
      </c>
      <c r="DL626" s="10"/>
      <c r="DM626" s="267"/>
      <c r="DN626" s="203" t="s">
        <v>88</v>
      </c>
      <c r="DO626" s="276" t="s">
        <v>520</v>
      </c>
      <c r="DQ626" s="204"/>
      <c r="DR626" s="204">
        <f>VLOOKUP(DO626,$A$681:$F$2483,6,FALSE)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VLOOKUP(DX626,$A$681:$F$2483,6,FALSE)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460</v>
      </c>
      <c r="EI626" s="204"/>
      <c r="EJ626" s="204">
        <f>VLOOKUP(EG626,$A$681:$F$2483,6,FALSE)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2059</v>
      </c>
      <c r="ER626" s="204"/>
      <c r="ES626" s="204">
        <f>VLOOKUP(EP626,$A$681:$F$2483,6,FALSE)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515</v>
      </c>
      <c r="FA626" s="204"/>
      <c r="FB626" s="204">
        <f>VLOOKUP(EY626,$A$681:$F$2483,6,FALSE)</f>
        <v>558</v>
      </c>
      <c r="FC626" s="203" t="s">
        <v>67</v>
      </c>
      <c r="FD626" s="10">
        <f>FB626*1.2</f>
        <v>669.6</v>
      </c>
      <c r="FE626" s="10"/>
      <c r="FF626" s="267"/>
      <c r="FG626" s="203" t="s">
        <v>88</v>
      </c>
      <c r="FH626" s="414" t="s">
        <v>428</v>
      </c>
      <c r="FJ626" s="204"/>
      <c r="FK626" s="204">
        <f>VLOOKUP(FH626,$A$681:$F$2483,6,FALSE)</f>
        <v>145</v>
      </c>
      <c r="FL626" s="203" t="s">
        <v>67</v>
      </c>
      <c r="FM626" s="10">
        <f>FK626*1.2</f>
        <v>174</v>
      </c>
      <c r="FN626" s="10"/>
      <c r="FO626" s="267"/>
      <c r="FP626" s="203" t="s">
        <v>88</v>
      </c>
      <c r="FQ626" s="276" t="s">
        <v>460</v>
      </c>
      <c r="FS626" s="204"/>
      <c r="FT626" s="204">
        <f>VLOOKUP(FQ626,$A$681:$F$2483,6,FALSE)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2076</v>
      </c>
      <c r="GB626" s="204"/>
      <c r="GC626" s="204">
        <f>VLOOKUP(FZ626,$A$681:$F$2483,6,FALSE)</f>
        <v>247</v>
      </c>
      <c r="GD626" s="203" t="s">
        <v>67</v>
      </c>
      <c r="GE626" s="10">
        <f>GC626*1.2</f>
        <v>296.39999999999998</v>
      </c>
      <c r="GF626" s="10"/>
      <c r="GG626" s="267"/>
      <c r="GH626" s="203" t="s">
        <v>88</v>
      </c>
      <c r="GI626" s="276" t="s">
        <v>428</v>
      </c>
      <c r="GK626" s="204"/>
      <c r="GL626" s="204">
        <f>VLOOKUP(GI626,$A$681:$F$2483,6,FALSE)</f>
        <v>145</v>
      </c>
      <c r="GM626" s="203" t="s">
        <v>67</v>
      </c>
      <c r="GN626" s="10">
        <f>GL626*1.2</f>
        <v>174</v>
      </c>
      <c r="GO626" s="10"/>
      <c r="GP626" s="267"/>
      <c r="GQ626" s="203" t="s">
        <v>88</v>
      </c>
      <c r="GR626" s="276" t="s">
        <v>2076</v>
      </c>
      <c r="GT626" s="204"/>
      <c r="GU626" s="204">
        <f>VLOOKUP(GR626,$A$681:$F$2483,6,FALSE)</f>
        <v>247</v>
      </c>
      <c r="GV626" s="203" t="s">
        <v>67</v>
      </c>
      <c r="GW626" s="10">
        <f>GU626*1.2</f>
        <v>296.39999999999998</v>
      </c>
      <c r="GX626" s="10"/>
      <c r="GY626" s="267"/>
      <c r="GZ626" s="203" t="s">
        <v>88</v>
      </c>
      <c r="HA626" s="276" t="s">
        <v>460</v>
      </c>
      <c r="HC626" s="204"/>
      <c r="HD626" s="204">
        <f>VLOOKUP(HA626,$A$681:$F$2483,6,FALSE)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2076</v>
      </c>
      <c r="HL626" s="204"/>
      <c r="HM626" s="204">
        <f>VLOOKUP(HJ626,$A$681:$F$2483,6,FALSE)</f>
        <v>247</v>
      </c>
      <c r="HN626" s="203" t="s">
        <v>67</v>
      </c>
      <c r="HO626" s="10">
        <f>HM626*1.2</f>
        <v>296.39999999999998</v>
      </c>
      <c r="HP626" s="10"/>
      <c r="HQ626" s="267"/>
      <c r="HR626" s="203" t="s">
        <v>88</v>
      </c>
      <c r="HS626" s="276" t="s">
        <v>1786</v>
      </c>
      <c r="HU626" s="204"/>
      <c r="HV626" s="204">
        <f>VLOOKUP(HS626,$A$681:$F$2483,6,FALSE)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VLOOKUP(IB626,$A$681:$F$2483,6,FALSE)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460</v>
      </c>
      <c r="IM626" s="204"/>
      <c r="IN626" s="204">
        <f>VLOOKUP(IK626,$A$681:$F$2483,6,FALSE)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511</v>
      </c>
      <c r="IV626" s="204"/>
      <c r="IW626" s="204">
        <f>VLOOKUP(IT626,$A$681:$F$2483,6,FALSE)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704</v>
      </c>
      <c r="JE626" s="204"/>
      <c r="JF626" s="204">
        <f>VLOOKUP(JC626,$A$681:$F$2483,6,FALSE)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2059</v>
      </c>
      <c r="JN626" s="204"/>
      <c r="JO626" s="204">
        <f>VLOOKUP(JL626,$A$681:$F$2483,6,FALSE)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1268</v>
      </c>
      <c r="JW626" s="204"/>
      <c r="JX626" s="204">
        <f>VLOOKUP(JU626,$A$681:$F$2483,6,FALSE)</f>
        <v>434</v>
      </c>
      <c r="JY626" s="203" t="s">
        <v>67</v>
      </c>
      <c r="JZ626" s="10">
        <f>JX626*1.2</f>
        <v>520.79999999999995</v>
      </c>
      <c r="KA626" s="10"/>
      <c r="KB626" s="267"/>
      <c r="KC626" s="203" t="s">
        <v>88</v>
      </c>
      <c r="KD626" s="276" t="s">
        <v>428</v>
      </c>
      <c r="KF626" s="204"/>
      <c r="KG626" s="204">
        <f>VLOOKUP(KD626,$A$681:$F$2483,6,FALSE)</f>
        <v>145</v>
      </c>
      <c r="KH626" s="203" t="s">
        <v>67</v>
      </c>
      <c r="KI626" s="10">
        <f>KG626*1.2</f>
        <v>174</v>
      </c>
      <c r="KJ626" s="10"/>
      <c r="KK626" s="267"/>
      <c r="KL626" s="203" t="s">
        <v>88</v>
      </c>
      <c r="KM626" s="276" t="s">
        <v>716</v>
      </c>
      <c r="KO626" s="204"/>
      <c r="KP626" s="204">
        <f>VLOOKUP(KM626,$A$681:$F$2483,6,FALSE)</f>
        <v>475</v>
      </c>
      <c r="KQ626" s="203" t="s">
        <v>67</v>
      </c>
      <c r="KR626" s="10">
        <f>KP626*1.2</f>
        <v>570</v>
      </c>
      <c r="KS626" s="10"/>
      <c r="KT626" s="267"/>
      <c r="KU626" s="203" t="s">
        <v>88</v>
      </c>
      <c r="KV626" s="276" t="s">
        <v>418</v>
      </c>
      <c r="KX626" s="204"/>
      <c r="KY626" s="204">
        <f>VLOOKUP(KV626,$A$681:$F$2483,6,FALSE)</f>
        <v>36</v>
      </c>
      <c r="KZ626" s="203" t="s">
        <v>67</v>
      </c>
      <c r="LA626" s="10">
        <f>KY626*1.2</f>
        <v>43.199999999999996</v>
      </c>
      <c r="LB626" s="10"/>
      <c r="LC626" s="267"/>
      <c r="LD626" s="203" t="s">
        <v>88</v>
      </c>
      <c r="LE626" s="276" t="s">
        <v>460</v>
      </c>
      <c r="LG626" s="204"/>
      <c r="LH626" s="204">
        <f>VLOOKUP(LE626,$A$681:$F$2483,6,FALSE)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2076</v>
      </c>
      <c r="LP626" s="204"/>
      <c r="LQ626" s="204">
        <f>VLOOKUP(LN626,$A$681:$F$2483,6,FALSE)</f>
        <v>247</v>
      </c>
      <c r="LR626" s="203" t="s">
        <v>67</v>
      </c>
      <c r="LS626" s="10">
        <f>LQ626*1.2</f>
        <v>296.39999999999998</v>
      </c>
      <c r="LT626" s="10"/>
      <c r="LU626" s="267"/>
      <c r="LV626" s="203" t="s">
        <v>88</v>
      </c>
      <c r="LW626" s="276" t="s">
        <v>514</v>
      </c>
      <c r="LY626" s="204"/>
      <c r="LZ626" s="204">
        <f>VLOOKUP(LW626,$A$681:$F$2483,6,FALSE)</f>
        <v>5</v>
      </c>
      <c r="MA626" s="203" t="s">
        <v>67</v>
      </c>
      <c r="MB626" s="10">
        <f>LZ626*1.2</f>
        <v>6</v>
      </c>
      <c r="MC626" s="10"/>
      <c r="MD626" s="267"/>
      <c r="ME626" s="203" t="s">
        <v>88</v>
      </c>
      <c r="MF626" s="276" t="s">
        <v>625</v>
      </c>
      <c r="MH626" s="204"/>
      <c r="MI626" s="204">
        <f>VLOOKUP(MF626,$A$681:$F$2483,6,FALSE)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716</v>
      </c>
      <c r="MQ626" s="204"/>
      <c r="MR626" s="204">
        <f>VLOOKUP(MO626,$A$681:$F$2483,6,FALSE)</f>
        <v>475</v>
      </c>
      <c r="MS626" s="203" t="s">
        <v>67</v>
      </c>
      <c r="MT626" s="10">
        <f>MR626*1.2</f>
        <v>570</v>
      </c>
      <c r="MU626" s="10"/>
      <c r="MV626" s="267"/>
      <c r="MW626" s="203" t="s">
        <v>88</v>
      </c>
      <c r="MX626" s="276" t="s">
        <v>459</v>
      </c>
      <c r="MZ626" s="204"/>
      <c r="NA626" s="204">
        <f>VLOOKUP(MX626,$A$681:$F$2483,6,FALSE)</f>
        <v>158</v>
      </c>
      <c r="NB626" s="203" t="s">
        <v>67</v>
      </c>
      <c r="NC626" s="10">
        <f>NA626*1.2</f>
        <v>189.6</v>
      </c>
      <c r="ND626" s="10"/>
      <c r="NE626" s="267"/>
      <c r="NF626" s="203" t="s">
        <v>88</v>
      </c>
      <c r="NG626" s="276" t="s">
        <v>693</v>
      </c>
      <c r="NI626" s="204"/>
      <c r="NJ626" s="204">
        <f>VLOOKUP(NG626,$A$681:$F$2483,6,FALSE)</f>
        <v>38</v>
      </c>
      <c r="NK626" s="203" t="s">
        <v>67</v>
      </c>
      <c r="NL626" s="10">
        <f>NJ626*1.2</f>
        <v>45.6</v>
      </c>
      <c r="NM626" s="10"/>
      <c r="NN626" s="267"/>
      <c r="NO626" s="203" t="s">
        <v>88</v>
      </c>
      <c r="NP626" s="417" t="s">
        <v>418</v>
      </c>
      <c r="NR626" s="204"/>
      <c r="NS626" s="204">
        <f>VLOOKUP(NP626,$A$681:$F$2483,6,FALSE)</f>
        <v>36</v>
      </c>
      <c r="NT626" s="203" t="s">
        <v>67</v>
      </c>
      <c r="NU626" s="10">
        <f>NS626*1.2</f>
        <v>43.199999999999996</v>
      </c>
      <c r="NV626" s="10"/>
      <c r="NW626" s="267"/>
      <c r="NX626" s="203" t="s">
        <v>88</v>
      </c>
      <c r="NY626" s="276" t="s">
        <v>476</v>
      </c>
      <c r="OA626" s="204"/>
      <c r="OB626" s="204">
        <f>VLOOKUP(NY626,$A$681:$F$2483,6,FALSE)</f>
        <v>53</v>
      </c>
      <c r="OC626" s="203" t="s">
        <v>67</v>
      </c>
      <c r="OD626" s="10">
        <f>OB626*1.2</f>
        <v>63.599999999999994</v>
      </c>
      <c r="OE626" s="10"/>
      <c r="OF626" s="267"/>
      <c r="OG626" s="203" t="s">
        <v>88</v>
      </c>
      <c r="OH626" s="276" t="s">
        <v>716</v>
      </c>
      <c r="OJ626" s="204"/>
      <c r="OK626" s="204">
        <f>VLOOKUP(OH626,$A$681:$F$2483,6,FALSE)</f>
        <v>475</v>
      </c>
      <c r="OL626" s="203" t="s">
        <v>67</v>
      </c>
      <c r="OM626" s="10">
        <f>OK626*1.2</f>
        <v>570</v>
      </c>
      <c r="ON626" s="10"/>
      <c r="OO626" s="267"/>
      <c r="OP626" s="203" t="s">
        <v>88</v>
      </c>
      <c r="OQ626" s="417" t="s">
        <v>510</v>
      </c>
      <c r="OS626" s="204"/>
      <c r="OT626" s="204">
        <f>VLOOKUP(OQ626,$A$681:$F$2483,6,FALSE)</f>
        <v>39</v>
      </c>
      <c r="OU626" s="203" t="s">
        <v>67</v>
      </c>
      <c r="OV626" s="10">
        <f>OT626*1.2</f>
        <v>46.8</v>
      </c>
      <c r="OW626" s="10"/>
      <c r="OX626" s="267"/>
      <c r="OY626" s="203" t="s">
        <v>88</v>
      </c>
      <c r="OZ626" s="421" t="s">
        <v>2076</v>
      </c>
      <c r="PB626" s="204"/>
      <c r="PC626" s="204">
        <f>VLOOKUP(OZ626,$A$681:$F$2483,6,FALSE)</f>
        <v>247</v>
      </c>
      <c r="PD626" s="203" t="s">
        <v>67</v>
      </c>
      <c r="PE626" s="10">
        <f>PC626*1.2</f>
        <v>296.39999999999998</v>
      </c>
      <c r="PF626" s="10"/>
      <c r="PG626" s="267"/>
      <c r="PH626" s="203" t="s">
        <v>88</v>
      </c>
      <c r="PI626" s="276" t="s">
        <v>428</v>
      </c>
      <c r="PK626" s="204"/>
      <c r="PL626" s="204">
        <f>VLOOKUP(PI626,$A$681:$F$2483,6,FALSE)</f>
        <v>145</v>
      </c>
      <c r="PM626" s="203" t="s">
        <v>67</v>
      </c>
      <c r="PN626" s="10">
        <f>PL626*1.2</f>
        <v>174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VLOOKUP(PR626,$A$681:$F$2483,6,FALSE)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515</v>
      </c>
      <c r="QC626" s="204"/>
      <c r="QD626" s="204">
        <f>VLOOKUP(QA626,$A$681:$F$2483,6,FALSE)</f>
        <v>558</v>
      </c>
      <c r="QE626" s="203" t="s">
        <v>67</v>
      </c>
      <c r="QF626" s="10">
        <f>QD626*1.2</f>
        <v>669.6</v>
      </c>
      <c r="QG626" s="10"/>
      <c r="QH626" s="267"/>
      <c r="QI626" s="203" t="s">
        <v>88</v>
      </c>
      <c r="QJ626" s="276" t="s">
        <v>428</v>
      </c>
      <c r="QL626" s="204"/>
      <c r="QM626" s="204">
        <f>VLOOKUP(QJ626,$A$681:$F$2483,6,FALSE)</f>
        <v>145</v>
      </c>
      <c r="QN626" s="203" t="s">
        <v>67</v>
      </c>
      <c r="QO626" s="10">
        <f>QM626*1.2</f>
        <v>174</v>
      </c>
      <c r="QP626" s="10"/>
      <c r="QQ626" s="267"/>
      <c r="QR626" s="203" t="s">
        <v>88</v>
      </c>
      <c r="QS626" s="276" t="s">
        <v>510</v>
      </c>
      <c r="QU626" s="204"/>
      <c r="QV626" s="204">
        <f>VLOOKUP(QS626,$A$681:$F$2483,6,FALSE)</f>
        <v>39</v>
      </c>
      <c r="QW626" s="203" t="s">
        <v>67</v>
      </c>
      <c r="QX626" s="10">
        <f>QV626*1.2</f>
        <v>46.8</v>
      </c>
      <c r="QY626" s="10"/>
      <c r="QZ626" s="267"/>
      <c r="RA626" s="203" t="s">
        <v>88</v>
      </c>
      <c r="RB626" s="276" t="s">
        <v>416</v>
      </c>
      <c r="RD626" s="204"/>
      <c r="RE626" s="204">
        <f>VLOOKUP(RB626,$A$681:$F$2483,6,FALSE)</f>
        <v>207</v>
      </c>
      <c r="RF626" s="203" t="s">
        <v>67</v>
      </c>
      <c r="RG626" s="10">
        <f>RE626*1.2</f>
        <v>248.39999999999998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VLOOKUP(RK626,$A$681:$F$2483,6,FALSE)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716</v>
      </c>
      <c r="RV626" s="204"/>
      <c r="RW626" s="204">
        <f>VLOOKUP(RT626,$A$681:$F$2483,6,FALSE)</f>
        <v>475</v>
      </c>
      <c r="RX626" s="203" t="s">
        <v>67</v>
      </c>
      <c r="RY626" s="10">
        <f>RW626*1.2</f>
        <v>570</v>
      </c>
      <c r="RZ626" s="10"/>
      <c r="SA626" s="273"/>
      <c r="SB626" s="203" t="s">
        <v>88</v>
      </c>
      <c r="SC626" s="276" t="s">
        <v>520</v>
      </c>
      <c r="SE626" s="204"/>
      <c r="SF626" s="204">
        <f>VLOOKUP(SC626,$A$681:$F$2483,6,FALSE)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460</v>
      </c>
      <c r="SN626" s="204"/>
      <c r="SO626" s="204">
        <f>VLOOKUP(SL626,$A$681:$F$2483,6,FALSE)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501</v>
      </c>
      <c r="SW626" s="204"/>
      <c r="SX626" s="204">
        <f>VLOOKUP(SU626,$A$681:$F$2483,6,FALSE)</f>
        <v>230</v>
      </c>
      <c r="SY626" s="203" t="s">
        <v>67</v>
      </c>
      <c r="SZ626" s="10">
        <f>SX626*1.2</f>
        <v>276</v>
      </c>
      <c r="TA626" s="10"/>
      <c r="TB626" s="273"/>
      <c r="TC626" s="203" t="s">
        <v>88</v>
      </c>
      <c r="TD626" s="421" t="s">
        <v>442</v>
      </c>
      <c r="TF626" s="204"/>
      <c r="TG626" s="204">
        <f>VLOOKUP(TD626,$A$681:$F$2483,6,FALSE)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2059</v>
      </c>
      <c r="TO626" s="204"/>
      <c r="TP626" s="204">
        <f>VLOOKUP(TM626,$A$681:$F$2483,6,FALSE)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1270</v>
      </c>
      <c r="TX626" s="204"/>
      <c r="TY626" s="204">
        <f>VLOOKUP(TV626,$A$681:$F$2483,6,FALSE)</f>
        <v>62</v>
      </c>
      <c r="TZ626" s="203" t="s">
        <v>67</v>
      </c>
      <c r="UA626" s="10">
        <f>TY626*1.2</f>
        <v>74.399999999999991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VLOOKUP(UE626,$A$681:$F$2483,6,FALSE)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514</v>
      </c>
      <c r="UP626" s="204"/>
      <c r="UQ626" s="204">
        <f>VLOOKUP(UN626,$A$681:$F$2483,6,FALSE)</f>
        <v>5</v>
      </c>
      <c r="UR626" s="203" t="s">
        <v>67</v>
      </c>
      <c r="US626" s="10">
        <f>UQ626*1.2</f>
        <v>6</v>
      </c>
      <c r="UT626" s="10"/>
      <c r="UU626" s="273"/>
      <c r="UV626" s="203" t="s">
        <v>88</v>
      </c>
      <c r="UW626" s="276" t="s">
        <v>416</v>
      </c>
      <c r="UY626" s="204"/>
      <c r="UZ626" s="204">
        <f>VLOOKUP(UW626,$A$681:$F$2483,6,FALSE)</f>
        <v>207</v>
      </c>
      <c r="VA626" s="203" t="s">
        <v>67</v>
      </c>
      <c r="VB626" s="10">
        <f>UZ626*1.2</f>
        <v>248.39999999999998</v>
      </c>
      <c r="VC626" s="10"/>
      <c r="VD626" s="273"/>
      <c r="VE626" s="203" t="s">
        <v>88</v>
      </c>
      <c r="VF626" s="276" t="s">
        <v>416</v>
      </c>
      <c r="VH626" s="204"/>
      <c r="VI626" s="204">
        <f>VLOOKUP(VF626,$A$681:$F$2483,6,FALSE)</f>
        <v>207</v>
      </c>
      <c r="VJ626" s="203" t="s">
        <v>67</v>
      </c>
      <c r="VK626" s="10">
        <f>VI626*1.2</f>
        <v>248.39999999999998</v>
      </c>
      <c r="VL626" s="10"/>
      <c r="VM626" s="273"/>
      <c r="VN626" s="203" t="s">
        <v>88</v>
      </c>
      <c r="VO626" s="276" t="s">
        <v>491</v>
      </c>
      <c r="VQ626" s="204"/>
      <c r="VR626" s="204">
        <f>VLOOKUP(VO626,$A$681:$F$2483,6,FALSE)</f>
        <v>97</v>
      </c>
      <c r="VS626" s="203" t="s">
        <v>67</v>
      </c>
      <c r="VT626" s="10">
        <f>VR626*1.2</f>
        <v>116.39999999999999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VLOOKUP(VX626,$A$681:$F$2483,6,FALSE)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514</v>
      </c>
      <c r="WI626" s="204"/>
      <c r="WJ626" s="204">
        <f>VLOOKUP(WG626,$A$681:$F$2483,6,FALSE)</f>
        <v>5</v>
      </c>
      <c r="WK626" s="203" t="s">
        <v>67</v>
      </c>
      <c r="WL626" s="10">
        <f>WJ626*1.2</f>
        <v>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VLOOKUP(WP626,$A$681:$F$2483,6,FALSE)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VLOOKUP(WY626,$A$681:$F$2483,6,FALSE)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484</v>
      </c>
      <c r="XJ626" s="204"/>
      <c r="XK626" s="204">
        <f>VLOOKUP(XH626,$A$681:$F$2483,6,FALSE)</f>
        <v>151</v>
      </c>
      <c r="XL626" s="203" t="s">
        <v>67</v>
      </c>
      <c r="XM626" s="10">
        <f>XK626*1.2</f>
        <v>181.2</v>
      </c>
      <c r="XO626" s="273"/>
      <c r="XP626" s="203" t="s">
        <v>88</v>
      </c>
      <c r="XQ626" s="276" t="s">
        <v>2059</v>
      </c>
      <c r="XS626" s="204"/>
      <c r="XT626" s="204">
        <f>VLOOKUP(XQ626,$A$681:$F$2483,6,FALSE)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1786</v>
      </c>
      <c r="YB626" s="204"/>
      <c r="YC626" s="204">
        <f>VLOOKUP(XZ626,$A$681:$F$2483,6,FALSE)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VLOOKUP(YI626,$A$681:$F$2483,6,FALSE)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VLOOKUP(YR626,$A$681:$F$2483,6,FALSE)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1268</v>
      </c>
      <c r="ZC626" s="204"/>
      <c r="ZD626" s="204">
        <f>VLOOKUP(ZA626,$A$681:$F$2483,6,FALSE)</f>
        <v>434</v>
      </c>
      <c r="ZE626" s="203" t="s">
        <v>67</v>
      </c>
      <c r="ZF626" s="10">
        <f>ZD626*1.2</f>
        <v>520.79999999999995</v>
      </c>
      <c r="ZH626" s="273"/>
      <c r="ZI626" s="203" t="s">
        <v>88</v>
      </c>
      <c r="ZJ626" s="276" t="s">
        <v>625</v>
      </c>
      <c r="ZL626" s="204"/>
      <c r="ZM626" s="204">
        <f>VLOOKUP(ZJ626,$A$681:$F$2483,6,FALSE)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515</v>
      </c>
      <c r="ZU626" s="204"/>
      <c r="ZV626" s="204">
        <f>VLOOKUP(ZS626,$A$681:$F$2483,6,FALSE)</f>
        <v>558</v>
      </c>
      <c r="ZW626" s="203" t="s">
        <v>67</v>
      </c>
      <c r="ZX626" s="10">
        <f>ZV626*1.2</f>
        <v>669.6</v>
      </c>
      <c r="ZY626" s="10"/>
      <c r="ZZ626" s="273"/>
      <c r="AAA626" s="203" t="s">
        <v>88</v>
      </c>
      <c r="AAB626" s="276" t="s">
        <v>495</v>
      </c>
      <c r="AAD626" s="204"/>
      <c r="AAE626" s="204">
        <f>VLOOKUP(AAB626,$A$681:$F$2483,6,FALSE)</f>
        <v>364</v>
      </c>
      <c r="AAF626" s="203" t="s">
        <v>67</v>
      </c>
      <c r="AAG626" s="10">
        <f>AAE626*1.2</f>
        <v>436.8</v>
      </c>
      <c r="AAH626" s="10"/>
      <c r="AAI626" s="273"/>
      <c r="AAJ626" s="203" t="s">
        <v>88</v>
      </c>
      <c r="AAK626" s="276" t="s">
        <v>1270</v>
      </c>
      <c r="AAM626" s="204"/>
      <c r="AAN626" s="204">
        <f>VLOOKUP(AAK626,$A$681:$F$2483,6,FALSE)</f>
        <v>62</v>
      </c>
      <c r="AAO626" s="203" t="s">
        <v>67</v>
      </c>
      <c r="AAP626" s="10">
        <f>AAN626*1.2</f>
        <v>74.399999999999991</v>
      </c>
      <c r="AAQ626" s="10"/>
      <c r="AAR626" s="273"/>
      <c r="AAS626" s="203" t="s">
        <v>88</v>
      </c>
      <c r="AAT626" s="276" t="s">
        <v>515</v>
      </c>
      <c r="AAV626" s="204"/>
      <c r="AAW626" s="204">
        <f>VLOOKUP(AAT626,$A$681:$F$2483,6,FALSE)</f>
        <v>558</v>
      </c>
      <c r="AAX626" s="203" t="s">
        <v>67</v>
      </c>
      <c r="AAY626" s="10">
        <f>AAW626*1.2</f>
        <v>669.6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VLOOKUP(ABC626,$A$681:$F$2483,6,FALSE)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547</v>
      </c>
      <c r="ABN626" s="204"/>
      <c r="ABO626" s="204">
        <f>VLOOKUP(ABL626,$A$681:$F$2483,6,FALSE)</f>
        <v>99</v>
      </c>
      <c r="ABP626" s="203" t="s">
        <v>67</v>
      </c>
      <c r="ABQ626" s="10">
        <f>ABO626*1.2</f>
        <v>118.8</v>
      </c>
      <c r="ABR626" s="10"/>
      <c r="ABS626" s="273"/>
      <c r="ABT626" s="203" t="s">
        <v>88</v>
      </c>
      <c r="ABU626" s="276" t="s">
        <v>442</v>
      </c>
      <c r="ABW626" s="204"/>
      <c r="ABX626" s="204">
        <f>VLOOKUP(ABU626,$A$681:$F$2483,6,FALSE)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VLOOKUP(ACD626,$A$681:$F$2483,6,FALSE)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VLOOKUP(ACM626,$A$681:$F$2483,6,FALSE)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VLOOKUP(ACV626,$A$681:$F$2483,6,FALSE)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VLOOKUP(ADE626,$A$681:$F$2483,6,FALSE)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VLOOKUP(ADN626,$A$681:$F$2483,6,FALSE)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VLOOKUP(ADW626,$A$681:$F$2483,6,FALSE)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VLOOKUP(AEF626,$A$681:$F$2483,6,FALSE)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VLOOKUP(AEO626,$A$681:$F$2483,6,FALSE)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VLOOKUP(AEX626,$A$681:$F$2483,6,FALSE)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VLOOKUP(AFG626,$A$681:$F$2483,6,FALSE)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VLOOKUP(AFP626,$A$681:$F$2483,6,FALSE)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VLOOKUP(AFY626,$A$681:$F$2483,6,FALSE)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VLOOKUP(AGH626,$A$681:$F$2483,6,FALSE)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VLOOKUP(AGQ626,$A$681:$F$2483,6,FALSE)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704</v>
      </c>
      <c r="AHB626" s="204"/>
      <c r="AHC626" s="204">
        <f>VLOOKUP(AGZ626,$A$681:$F$2483,6,FALSE)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495</v>
      </c>
      <c r="AHK626" s="204"/>
      <c r="AHL626" s="204">
        <f>VLOOKUP(AHI626,$A$681:$F$2483,6,FALSE)</f>
        <v>364</v>
      </c>
      <c r="AHM626" s="203" t="s">
        <v>67</v>
      </c>
      <c r="AHN626" s="10">
        <f>AHL626*1.2</f>
        <v>436.8</v>
      </c>
      <c r="AHO626" s="10"/>
      <c r="AHP626" s="273"/>
      <c r="AHQ626" s="203" t="s">
        <v>88</v>
      </c>
      <c r="AHR626" s="276" t="s">
        <v>716</v>
      </c>
      <c r="AHT626" s="204"/>
      <c r="AHU626" s="204">
        <f>VLOOKUP(AHR626,$A$681:$F$2483,6,FALSE)</f>
        <v>475</v>
      </c>
      <c r="AHV626" s="203" t="s">
        <v>67</v>
      </c>
      <c r="AHW626" s="10">
        <f>AHU626*1.2</f>
        <v>570</v>
      </c>
      <c r="AHX626" s="10"/>
      <c r="AHY626" s="273"/>
      <c r="AHZ626" s="203" t="s">
        <v>88</v>
      </c>
      <c r="AIA626" s="276" t="s">
        <v>484</v>
      </c>
      <c r="AIC626" s="204"/>
      <c r="AID626" s="204">
        <f>VLOOKUP(AIA626,$A$681:$F$2483,6,FALSE)</f>
        <v>151</v>
      </c>
      <c r="AIE626" s="203" t="s">
        <v>67</v>
      </c>
      <c r="AIF626" s="10">
        <f>AID626*1.2</f>
        <v>181.2</v>
      </c>
      <c r="AIG626" s="10"/>
      <c r="AIH626" s="273"/>
      <c r="AII626" s="203" t="s">
        <v>88</v>
      </c>
      <c r="AIJ626" s="276" t="s">
        <v>476</v>
      </c>
      <c r="AIL626" s="204"/>
      <c r="AIM626" s="204">
        <f>VLOOKUP(AIJ626,$A$681:$F$2483,6,FALSE)</f>
        <v>53</v>
      </c>
      <c r="AIN626" s="203" t="s">
        <v>67</v>
      </c>
      <c r="AIO626" s="10">
        <f>AIM626*1.2</f>
        <v>63.599999999999994</v>
      </c>
      <c r="AIP626" s="10"/>
      <c r="AIQ626" s="273"/>
      <c r="AIR626" s="203" t="s">
        <v>88</v>
      </c>
      <c r="AIS626" s="276" t="s">
        <v>716</v>
      </c>
      <c r="AIU626" s="204"/>
      <c r="AIV626" s="204">
        <f>VLOOKUP(AIS626,$A$681:$F$2483,6,FALSE)</f>
        <v>475</v>
      </c>
      <c r="AIW626" s="203" t="s">
        <v>67</v>
      </c>
      <c r="AIX626" s="10">
        <f>AIV626*1.2</f>
        <v>570</v>
      </c>
      <c r="AIY626" s="10"/>
      <c r="AIZ626" s="273"/>
      <c r="AJA626" s="203" t="s">
        <v>88</v>
      </c>
      <c r="AJB626" s="276" t="s">
        <v>547</v>
      </c>
      <c r="AJD626" s="204"/>
      <c r="AJE626" s="204">
        <f>VLOOKUP(AJB626,$A$681:$F$2483,6,FALSE)</f>
        <v>99</v>
      </c>
      <c r="AJF626" s="203" t="s">
        <v>67</v>
      </c>
      <c r="AJG626" s="10">
        <f>AJE626*1.2</f>
        <v>118.8</v>
      </c>
      <c r="AJH626" s="10"/>
      <c r="AJI626" s="273"/>
      <c r="AJJ626" s="203" t="s">
        <v>88</v>
      </c>
      <c r="AJK626" s="276" t="s">
        <v>1270</v>
      </c>
      <c r="AJM626" s="204"/>
      <c r="AJN626" s="204">
        <f>VLOOKUP(AJK626,$A$681:$F$2483,6,FALSE)</f>
        <v>62</v>
      </c>
      <c r="AJO626" s="203" t="s">
        <v>67</v>
      </c>
      <c r="AJP626" s="10">
        <f>AJN626*1.2</f>
        <v>74.399999999999991</v>
      </c>
      <c r="AJQ626" s="10"/>
      <c r="AJR626" s="273"/>
      <c r="AJS626" s="203" t="s">
        <v>88</v>
      </c>
      <c r="AJT626" s="424" t="s">
        <v>476</v>
      </c>
      <c r="AJV626" s="204"/>
      <c r="AJW626" s="204">
        <f>VLOOKUP(AJT626,$A$681:$F$2483,6,FALSE)</f>
        <v>53</v>
      </c>
      <c r="AJX626" s="203" t="s">
        <v>67</v>
      </c>
      <c r="AJY626" s="10">
        <f>AJW626*1.2</f>
        <v>63.599999999999994</v>
      </c>
      <c r="AJZ626" s="10"/>
      <c r="AKA626" s="273"/>
      <c r="AKB626" s="203" t="s">
        <v>88</v>
      </c>
      <c r="AKC626" s="276" t="s">
        <v>820</v>
      </c>
      <c r="AKE626" s="204"/>
      <c r="AKF626" s="204">
        <f>VLOOKUP(AKC626,$A$681:$F$2483,6,FALSE)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484</v>
      </c>
      <c r="AKN626" s="204"/>
      <c r="AKO626" s="204">
        <f>VLOOKUP(AKL626,$A$681:$F$2483,6,FALSE)</f>
        <v>151</v>
      </c>
      <c r="AKP626" s="203" t="s">
        <v>67</v>
      </c>
      <c r="AKQ626" s="10">
        <f>AKO626*1.2</f>
        <v>181.2</v>
      </c>
      <c r="AKR626" s="10"/>
      <c r="AKS626" s="273"/>
      <c r="AKT626" s="203" t="s">
        <v>88</v>
      </c>
      <c r="AKU626" s="276" t="s">
        <v>1270</v>
      </c>
      <c r="AKW626" s="204"/>
      <c r="AKX626" s="204">
        <f>VLOOKUP(AKU626,$A$681:$F$2483,6,FALSE)</f>
        <v>62</v>
      </c>
      <c r="AKY626" s="203" t="s">
        <v>67</v>
      </c>
      <c r="AKZ626" s="10">
        <f>AKX626*1.2</f>
        <v>74.399999999999991</v>
      </c>
      <c r="ALA626" s="10"/>
      <c r="ALB626" s="273"/>
      <c r="ALC626" s="203" t="s">
        <v>88</v>
      </c>
      <c r="ALD626" s="276" t="s">
        <v>460</v>
      </c>
      <c r="ALF626" s="204"/>
      <c r="ALG626" s="204">
        <f>VLOOKUP(ALD626,$A$681:$F$2483,6,FALSE)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491</v>
      </c>
      <c r="ALO626" s="204"/>
      <c r="ALP626" s="204">
        <f>VLOOKUP(ALM626,$A$681:$F$2483,6,FALSE)</f>
        <v>97</v>
      </c>
      <c r="ALQ626" s="203" t="s">
        <v>67</v>
      </c>
      <c r="ALR626" s="10">
        <f>ALP626*1.2</f>
        <v>116.39999999999999</v>
      </c>
      <c r="ALS626" s="10"/>
      <c r="ALT626" s="273"/>
      <c r="ALU626" s="203" t="s">
        <v>88</v>
      </c>
      <c r="ALV626" s="276" t="s">
        <v>704</v>
      </c>
      <c r="ALX626" s="204"/>
      <c r="ALY626" s="204">
        <f>VLOOKUP(ALV626,$A$681:$F$2483,6,FALSE)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820</v>
      </c>
      <c r="AMG626" s="204"/>
      <c r="AMH626" s="204">
        <f>VLOOKUP(AME626,$A$681:$F$2483,6,FALSE)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510</v>
      </c>
      <c r="AMP626" s="204"/>
      <c r="AMQ626" s="204">
        <f>VLOOKUP(AMN626,$A$681:$F$2483,6,FALSE)</f>
        <v>39</v>
      </c>
      <c r="AMR626" s="203" t="s">
        <v>67</v>
      </c>
      <c r="AMS626" s="10">
        <f>AMQ626*1.2</f>
        <v>46.8</v>
      </c>
      <c r="AMT626" s="10"/>
      <c r="AMU626" s="273"/>
      <c r="AMV626" s="203" t="s">
        <v>88</v>
      </c>
      <c r="AMW626" s="276" t="s">
        <v>515</v>
      </c>
      <c r="AMY626" s="204"/>
      <c r="AMZ626" s="204">
        <f>VLOOKUP(AMW626,$A$681:$F$2483,6,FALSE)</f>
        <v>558</v>
      </c>
      <c r="ANA626" s="203" t="s">
        <v>67</v>
      </c>
      <c r="ANB626" s="10">
        <f>AMZ626*1.2</f>
        <v>669.6</v>
      </c>
      <c r="ANC626" s="10"/>
      <c r="AND626" s="273"/>
      <c r="ANE626" s="203" t="s">
        <v>88</v>
      </c>
      <c r="ANF626" s="276" t="s">
        <v>484</v>
      </c>
      <c r="ANH626" s="204"/>
      <c r="ANI626" s="204">
        <f>VLOOKUP(ANF626,$A$681:$F$2483,6,FALSE)</f>
        <v>151</v>
      </c>
      <c r="ANJ626" s="203" t="s">
        <v>67</v>
      </c>
      <c r="ANK626" s="10">
        <f>ANI626*1.2</f>
        <v>181.2</v>
      </c>
      <c r="ANL626" s="10"/>
      <c r="ANM626" s="273"/>
      <c r="ANN626" s="203" t="s">
        <v>88</v>
      </c>
      <c r="ANO626" s="276" t="s">
        <v>428</v>
      </c>
      <c r="ANQ626" s="204"/>
      <c r="ANR626" s="204">
        <f>VLOOKUP(ANO626,$A$681:$F$2483,6,FALSE)</f>
        <v>145</v>
      </c>
      <c r="ANS626" s="203" t="s">
        <v>67</v>
      </c>
      <c r="ANT626" s="10">
        <f>ANR626*1.2</f>
        <v>174</v>
      </c>
      <c r="ANU626" s="10"/>
      <c r="ANV626" s="273"/>
      <c r="ANW626" s="203" t="s">
        <v>88</v>
      </c>
      <c r="ANX626" s="276" t="s">
        <v>820</v>
      </c>
      <c r="ANZ626" s="204"/>
      <c r="AOA626" s="204">
        <f>VLOOKUP(ANX626,$A$681:$F$2483,6,FALSE)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2059</v>
      </c>
      <c r="AOI626" s="204"/>
      <c r="AOJ626" s="204">
        <f>VLOOKUP(AOG626,$A$681:$F$2483,6,FALSE)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704</v>
      </c>
      <c r="AOR626" s="204"/>
      <c r="AOS626" s="204">
        <f>VLOOKUP(AOP626,$A$681:$F$2483,6,FALSE)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2076</v>
      </c>
      <c r="APA626" s="204"/>
      <c r="APB626" s="204">
        <f>VLOOKUP(AOY626,$A$681:$F$2483,6,FALSE)</f>
        <v>247</v>
      </c>
      <c r="APC626" s="203" t="s">
        <v>67</v>
      </c>
      <c r="APD626" s="10">
        <f>APB626*1.2</f>
        <v>296.39999999999998</v>
      </c>
      <c r="APE626" s="10"/>
      <c r="APF626" s="273"/>
      <c r="APG626" s="203" t="s">
        <v>88</v>
      </c>
      <c r="APH626" s="276" t="s">
        <v>460</v>
      </c>
      <c r="APJ626" s="204"/>
      <c r="APK626" s="204">
        <f>VLOOKUP(APH626,$A$681:$F$2483,6,FALSE)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515</v>
      </c>
      <c r="APS626" s="204"/>
      <c r="APT626" s="204">
        <f>VLOOKUP(APQ626,$A$681:$F$2483,6,FALSE)</f>
        <v>558</v>
      </c>
      <c r="APU626" s="203" t="s">
        <v>67</v>
      </c>
      <c r="APV626" s="10">
        <f>APT626*1.2</f>
        <v>669.6</v>
      </c>
      <c r="APW626" s="10"/>
      <c r="APX626" s="273"/>
      <c r="APY626" s="203" t="s">
        <v>88</v>
      </c>
      <c r="APZ626" s="276" t="s">
        <v>520</v>
      </c>
      <c r="AQB626" s="204"/>
      <c r="AQC626" s="204">
        <f>VLOOKUP(APZ626,$A$681:$F$2483,6,FALSE)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460</v>
      </c>
      <c r="D627" s="204"/>
      <c r="E627" s="204">
        <f>VLOOKUP(B627,$A$681:$F$2483,6,FALSE)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428</v>
      </c>
      <c r="M627" s="204"/>
      <c r="N627" s="204">
        <f>VLOOKUP(K627,$A$681:$F$2483,6,FALSE)</f>
        <v>145</v>
      </c>
      <c r="O627" s="203" t="s">
        <v>69</v>
      </c>
      <c r="P627" s="10">
        <f>N627*1.1</f>
        <v>159.5</v>
      </c>
      <c r="Q627" s="10"/>
      <c r="R627" s="267"/>
      <c r="S627" s="203" t="s">
        <v>89</v>
      </c>
      <c r="T627" s="276" t="s">
        <v>1270</v>
      </c>
      <c r="V627" s="204"/>
      <c r="W627" s="204">
        <f>VLOOKUP(T627,$A$681:$F$2483,6,FALSE)</f>
        <v>62</v>
      </c>
      <c r="X627" s="203" t="s">
        <v>69</v>
      </c>
      <c r="Y627" s="10">
        <f>W627*1.1</f>
        <v>68.2</v>
      </c>
      <c r="Z627" s="10"/>
      <c r="AA627" s="267"/>
      <c r="AB627" s="203" t="s">
        <v>89</v>
      </c>
      <c r="AC627" s="276" t="s">
        <v>428</v>
      </c>
      <c r="AE627" s="204"/>
      <c r="AF627" s="204">
        <f>VLOOKUP(AC627,$A$681:$F$2483,6,FALSE)</f>
        <v>145</v>
      </c>
      <c r="AG627" s="203" t="s">
        <v>69</v>
      </c>
      <c r="AH627" s="10">
        <f>AF627*1.1</f>
        <v>159.5</v>
      </c>
      <c r="AI627" s="10"/>
      <c r="AJ627" s="267"/>
      <c r="AK627" s="203" t="s">
        <v>89</v>
      </c>
      <c r="AL627" s="276" t="s">
        <v>1268</v>
      </c>
      <c r="AN627" s="204"/>
      <c r="AO627" s="204">
        <f>VLOOKUP(AL627,$A$681:$F$2483,6,FALSE)</f>
        <v>434</v>
      </c>
      <c r="AP627" s="203" t="s">
        <v>69</v>
      </c>
      <c r="AQ627" s="10">
        <f>AO627*1.1</f>
        <v>477.40000000000003</v>
      </c>
      <c r="AR627" s="10"/>
      <c r="AS627" s="267"/>
      <c r="AT627" s="203" t="s">
        <v>89</v>
      </c>
      <c r="AU627" s="276" t="s">
        <v>2076</v>
      </c>
      <c r="AW627" s="204"/>
      <c r="AX627" s="204">
        <f>VLOOKUP(AU627,$A$681:$F$2483,6,FALSE)</f>
        <v>247</v>
      </c>
      <c r="AY627" s="203" t="s">
        <v>69</v>
      </c>
      <c r="AZ627" s="10">
        <f>AX627*1.1</f>
        <v>271.70000000000005</v>
      </c>
      <c r="BA627" s="10"/>
      <c r="BB627" s="267"/>
      <c r="BC627" s="203" t="s">
        <v>89</v>
      </c>
      <c r="BD627" s="276" t="s">
        <v>2076</v>
      </c>
      <c r="BF627" s="204"/>
      <c r="BG627" s="204">
        <f>VLOOKUP(BD627,$A$681:$F$2483,6,FALSE)</f>
        <v>247</v>
      </c>
      <c r="BH627" s="203" t="s">
        <v>69</v>
      </c>
      <c r="BI627" s="10">
        <f>BG627*1.1</f>
        <v>271.70000000000005</v>
      </c>
      <c r="BJ627" s="10"/>
      <c r="BK627" s="267"/>
      <c r="BL627" s="203" t="s">
        <v>89</v>
      </c>
      <c r="BM627" s="276" t="s">
        <v>2059</v>
      </c>
      <c r="BO627" s="204"/>
      <c r="BP627" s="204">
        <f>VLOOKUP(BM627,$A$681:$F$2483,6,FALSE)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2076</v>
      </c>
      <c r="BX627" s="204"/>
      <c r="BY627" s="204">
        <f>VLOOKUP(BV627,$A$681:$F$2483,6,FALSE)</f>
        <v>247</v>
      </c>
      <c r="BZ627" s="203" t="s">
        <v>69</v>
      </c>
      <c r="CA627" s="10">
        <f>BY627*1.1</f>
        <v>271.70000000000005</v>
      </c>
      <c r="CB627" s="10"/>
      <c r="CC627" s="267"/>
      <c r="CD627" s="203" t="s">
        <v>89</v>
      </c>
      <c r="CE627" s="276" t="s">
        <v>547</v>
      </c>
      <c r="CG627" s="204"/>
      <c r="CH627" s="204">
        <f>VLOOKUP(CE627,$A$681:$F$2483,6,FALSE)</f>
        <v>99</v>
      </c>
      <c r="CI627" s="203" t="s">
        <v>69</v>
      </c>
      <c r="CJ627" s="10">
        <f>CH627*1.1</f>
        <v>108.9</v>
      </c>
      <c r="CK627" s="10"/>
      <c r="CL627" s="267"/>
      <c r="CM627" s="203" t="s">
        <v>89</v>
      </c>
      <c r="CN627" s="276" t="s">
        <v>1268</v>
      </c>
      <c r="CP627" s="204"/>
      <c r="CQ627" s="204">
        <f>VLOOKUP(CN627,$A$681:$F$2483,6,FALSE)</f>
        <v>434</v>
      </c>
      <c r="CR627" s="203" t="s">
        <v>69</v>
      </c>
      <c r="CS627" s="10">
        <f>CQ627*1.1</f>
        <v>477.40000000000003</v>
      </c>
      <c r="CT627" s="10"/>
      <c r="CU627" s="267"/>
      <c r="CV627" s="203" t="s">
        <v>89</v>
      </c>
      <c r="CW627" s="276" t="s">
        <v>1268</v>
      </c>
      <c r="CY627" s="204"/>
      <c r="CZ627" s="204">
        <f>VLOOKUP(CW627,$A$681:$F$2483,6,FALSE)</f>
        <v>434</v>
      </c>
      <c r="DA627" s="203" t="s">
        <v>69</v>
      </c>
      <c r="DB627" s="10">
        <f>CZ627*1.1</f>
        <v>477.40000000000003</v>
      </c>
      <c r="DC627" s="10"/>
      <c r="DD627" s="267"/>
      <c r="DE627" s="203" t="s">
        <v>89</v>
      </c>
      <c r="DF627" s="276" t="s">
        <v>460</v>
      </c>
      <c r="DH627" s="204"/>
      <c r="DI627" s="204">
        <f>VLOOKUP(DF627,$A$681:$F$2483,6,FALSE)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716</v>
      </c>
      <c r="DQ627" s="204"/>
      <c r="DR627" s="204">
        <f>VLOOKUP(DO627,$A$681:$F$2483,6,FALSE)</f>
        <v>475</v>
      </c>
      <c r="DS627" s="203" t="s">
        <v>69</v>
      </c>
      <c r="DT627" s="10">
        <f>DR627*1.1</f>
        <v>522.5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VLOOKUP(DX627,$A$681:$F$2483,6,FALSE)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1268</v>
      </c>
      <c r="EI627" s="204"/>
      <c r="EJ627" s="204">
        <f>VLOOKUP(EG627,$A$681:$F$2483,6,FALSE)</f>
        <v>434</v>
      </c>
      <c r="EK627" s="203" t="s">
        <v>69</v>
      </c>
      <c r="EL627" s="10">
        <f>EJ627*1.1</f>
        <v>477.40000000000003</v>
      </c>
      <c r="EM627" s="10"/>
      <c r="EN627" s="267"/>
      <c r="EO627" s="203" t="s">
        <v>89</v>
      </c>
      <c r="EP627" s="276" t="s">
        <v>491</v>
      </c>
      <c r="ER627" s="204"/>
      <c r="ES627" s="204">
        <f>VLOOKUP(EP627,$A$681:$F$2483,6,FALSE)</f>
        <v>97</v>
      </c>
      <c r="ET627" s="203" t="s">
        <v>69</v>
      </c>
      <c r="EU627" s="10">
        <f>ES627*1.1</f>
        <v>106.7</v>
      </c>
      <c r="EV627" s="10"/>
      <c r="EW627" s="267"/>
      <c r="EX627" s="203" t="s">
        <v>89</v>
      </c>
      <c r="EY627" s="276" t="s">
        <v>2059</v>
      </c>
      <c r="FA627" s="204"/>
      <c r="FB627" s="204">
        <f>VLOOKUP(EY627,$A$681:$F$2483,6,FALSE)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2076</v>
      </c>
      <c r="FJ627" s="204"/>
      <c r="FK627" s="204">
        <f>VLOOKUP(FH627,$A$681:$F$2483,6,FALSE)</f>
        <v>247</v>
      </c>
      <c r="FL627" s="203" t="s">
        <v>69</v>
      </c>
      <c r="FM627" s="10">
        <f>FK627*1.1</f>
        <v>271.70000000000005</v>
      </c>
      <c r="FN627" s="10"/>
      <c r="FO627" s="267"/>
      <c r="FP627" s="203" t="s">
        <v>89</v>
      </c>
      <c r="FQ627" s="276" t="s">
        <v>2076</v>
      </c>
      <c r="FS627" s="204"/>
      <c r="FT627" s="204">
        <f>VLOOKUP(FQ627,$A$681:$F$2483,6,FALSE)</f>
        <v>247</v>
      </c>
      <c r="FU627" s="203" t="s">
        <v>69</v>
      </c>
      <c r="FV627" s="10">
        <f>FT627*1.1</f>
        <v>271.70000000000005</v>
      </c>
      <c r="FW627" s="10"/>
      <c r="FX627" s="267"/>
      <c r="FY627" s="203" t="s">
        <v>89</v>
      </c>
      <c r="FZ627" s="276" t="s">
        <v>1786</v>
      </c>
      <c r="GB627" s="204"/>
      <c r="GC627" s="204">
        <f>VLOOKUP(FZ627,$A$681:$F$2483,6,FALSE)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704</v>
      </c>
      <c r="GK627" s="204"/>
      <c r="GL627" s="204">
        <f>VLOOKUP(GI627,$A$681:$F$2483,6,FALSE)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515</v>
      </c>
      <c r="GT627" s="204"/>
      <c r="GU627" s="204">
        <f>VLOOKUP(GR627,$A$681:$F$2483,6,FALSE)</f>
        <v>558</v>
      </c>
      <c r="GV627" s="203" t="s">
        <v>69</v>
      </c>
      <c r="GW627" s="10">
        <f>GU627*1.1</f>
        <v>613.80000000000007</v>
      </c>
      <c r="GX627" s="10"/>
      <c r="GY627" s="267"/>
      <c r="GZ627" s="203" t="s">
        <v>89</v>
      </c>
      <c r="HA627" s="276" t="s">
        <v>416</v>
      </c>
      <c r="HC627" s="204"/>
      <c r="HD627" s="204">
        <f>VLOOKUP(HA627,$A$681:$F$2483,6,FALSE)</f>
        <v>207</v>
      </c>
      <c r="HE627" s="203" t="s">
        <v>69</v>
      </c>
      <c r="HF627" s="10">
        <f>HD627*1.1</f>
        <v>227.70000000000002</v>
      </c>
      <c r="HG627" s="10"/>
      <c r="HH627" s="267"/>
      <c r="HI627" s="203" t="s">
        <v>89</v>
      </c>
      <c r="HJ627" s="276" t="s">
        <v>716</v>
      </c>
      <c r="HL627" s="204"/>
      <c r="HM627" s="204">
        <f>VLOOKUP(HJ627,$A$681:$F$2483,6,FALSE)</f>
        <v>475</v>
      </c>
      <c r="HN627" s="203" t="s">
        <v>69</v>
      </c>
      <c r="HO627" s="10">
        <f>HM627*1.1</f>
        <v>522.5</v>
      </c>
      <c r="HP627" s="10"/>
      <c r="HQ627" s="267"/>
      <c r="HR627" s="203" t="s">
        <v>89</v>
      </c>
      <c r="HS627" s="276" t="s">
        <v>704</v>
      </c>
      <c r="HU627" s="204"/>
      <c r="HV627" s="204">
        <f>VLOOKUP(HS627,$A$681:$F$2483,6,FALSE)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VLOOKUP(IB627,$A$681:$F$2483,6,FALSE)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2059</v>
      </c>
      <c r="IM627" s="204"/>
      <c r="IN627" s="204">
        <f>VLOOKUP(IK627,$A$681:$F$2483,6,FALSE)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716</v>
      </c>
      <c r="IV627" s="204"/>
      <c r="IW627" s="204">
        <f>VLOOKUP(IT627,$A$681:$F$2483,6,FALSE)</f>
        <v>475</v>
      </c>
      <c r="IX627" s="203" t="s">
        <v>69</v>
      </c>
      <c r="IY627" s="10">
        <f>IW627*1.1</f>
        <v>522.5</v>
      </c>
      <c r="IZ627" s="10"/>
      <c r="JA627" s="267"/>
      <c r="JB627" s="203" t="s">
        <v>89</v>
      </c>
      <c r="JC627" s="276" t="s">
        <v>716</v>
      </c>
      <c r="JE627" s="204"/>
      <c r="JF627" s="204">
        <f>VLOOKUP(JC627,$A$681:$F$2483,6,FALSE)</f>
        <v>475</v>
      </c>
      <c r="JG627" s="203" t="s">
        <v>69</v>
      </c>
      <c r="JH627" s="10">
        <f>JF627*1.1</f>
        <v>522.5</v>
      </c>
      <c r="JI627" s="10"/>
      <c r="JJ627" s="267"/>
      <c r="JK627" s="203" t="s">
        <v>89</v>
      </c>
      <c r="JL627" s="276" t="s">
        <v>484</v>
      </c>
      <c r="JN627" s="204"/>
      <c r="JO627" s="204">
        <f>VLOOKUP(JL627,$A$681:$F$2483,6,FALSE)</f>
        <v>151</v>
      </c>
      <c r="JP627" s="203" t="s">
        <v>69</v>
      </c>
      <c r="JQ627" s="10">
        <f>JO627*1.1</f>
        <v>166.10000000000002</v>
      </c>
      <c r="JR627" s="10"/>
      <c r="JS627" s="267"/>
      <c r="JT627" s="203" t="s">
        <v>89</v>
      </c>
      <c r="JU627" s="276" t="s">
        <v>1786</v>
      </c>
      <c r="JW627" s="204"/>
      <c r="JX627" s="204">
        <f>VLOOKUP(JU627,$A$681:$F$2483,6,FALSE)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704</v>
      </c>
      <c r="KF627" s="204"/>
      <c r="KG627" s="204">
        <f>VLOOKUP(KD627,$A$681:$F$2483,6,FALSE)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442</v>
      </c>
      <c r="KO627" s="204"/>
      <c r="KP627" s="204">
        <f>VLOOKUP(KM627,$A$681:$F$2483,6,FALSE)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428</v>
      </c>
      <c r="KX627" s="204"/>
      <c r="KY627" s="204">
        <f>VLOOKUP(KV627,$A$681:$F$2483,6,FALSE)</f>
        <v>145</v>
      </c>
      <c r="KZ627" s="203" t="s">
        <v>69</v>
      </c>
      <c r="LA627" s="10">
        <f>KY627*1.1</f>
        <v>159.5</v>
      </c>
      <c r="LB627" s="10"/>
      <c r="LC627" s="267"/>
      <c r="LD627" s="203" t="s">
        <v>89</v>
      </c>
      <c r="LE627" s="276" t="s">
        <v>428</v>
      </c>
      <c r="LG627" s="204"/>
      <c r="LH627" s="204">
        <f>VLOOKUP(LE627,$A$681:$F$2483,6,FALSE)</f>
        <v>145</v>
      </c>
      <c r="LI627" s="203" t="s">
        <v>69</v>
      </c>
      <c r="LJ627" s="10">
        <f>LH627*1.1</f>
        <v>159.5</v>
      </c>
      <c r="LK627" s="10"/>
      <c r="LL627" s="267"/>
      <c r="LM627" s="203" t="s">
        <v>89</v>
      </c>
      <c r="LN627" s="276" t="s">
        <v>460</v>
      </c>
      <c r="LP627" s="204"/>
      <c r="LQ627" s="204">
        <f>VLOOKUP(LN627,$A$681:$F$2483,6,FALSE)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416</v>
      </c>
      <c r="LY627" s="204"/>
      <c r="LZ627" s="204">
        <f>VLOOKUP(LW627,$A$681:$F$2483,6,FALSE)</f>
        <v>207</v>
      </c>
      <c r="MA627" s="203" t="s">
        <v>69</v>
      </c>
      <c r="MB627" s="10">
        <f>LZ627*1.1</f>
        <v>227.70000000000002</v>
      </c>
      <c r="MC627" s="10"/>
      <c r="MD627" s="267"/>
      <c r="ME627" s="203" t="s">
        <v>89</v>
      </c>
      <c r="MF627" s="276" t="s">
        <v>514</v>
      </c>
      <c r="MH627" s="204"/>
      <c r="MI627" s="204">
        <f>VLOOKUP(MF627,$A$681:$F$2483,6,FALSE)</f>
        <v>5</v>
      </c>
      <c r="MJ627" s="203" t="s">
        <v>69</v>
      </c>
      <c r="MK627" s="10">
        <f>MI627*1.1</f>
        <v>5.5</v>
      </c>
      <c r="ML627" s="10"/>
      <c r="MM627" s="267"/>
      <c r="MN627" s="203" t="s">
        <v>89</v>
      </c>
      <c r="MO627" s="276" t="s">
        <v>1270</v>
      </c>
      <c r="MQ627" s="204"/>
      <c r="MR627" s="204">
        <f>VLOOKUP(MO627,$A$681:$F$2483,6,FALSE)</f>
        <v>62</v>
      </c>
      <c r="MS627" s="203" t="s">
        <v>69</v>
      </c>
      <c r="MT627" s="10">
        <f>MR627*1.1</f>
        <v>68.2</v>
      </c>
      <c r="MU627" s="10"/>
      <c r="MV627" s="267"/>
      <c r="MW627" s="203" t="s">
        <v>89</v>
      </c>
      <c r="MX627" s="276" t="s">
        <v>428</v>
      </c>
      <c r="MZ627" s="204"/>
      <c r="NA627" s="204">
        <f>VLOOKUP(MX627,$A$681:$F$2483,6,FALSE)</f>
        <v>145</v>
      </c>
      <c r="NB627" s="203" t="s">
        <v>69</v>
      </c>
      <c r="NC627" s="10">
        <f>NA627*1.1</f>
        <v>159.5</v>
      </c>
      <c r="ND627" s="10"/>
      <c r="NE627" s="267"/>
      <c r="NF627" s="203" t="s">
        <v>89</v>
      </c>
      <c r="NG627" s="276" t="s">
        <v>2059</v>
      </c>
      <c r="NI627" s="204"/>
      <c r="NJ627" s="204">
        <f>VLOOKUP(NG627,$A$681:$F$2483,6,FALSE)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664</v>
      </c>
      <c r="NR627" s="204"/>
      <c r="NS627" s="204">
        <f>VLOOKUP(NP627,$A$681:$F$2483,6,FALSE)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520</v>
      </c>
      <c r="OA627" s="204"/>
      <c r="OB627" s="204">
        <f>VLOOKUP(NY627,$A$681:$F$2483,6,FALSE)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510</v>
      </c>
      <c r="OJ627" s="204"/>
      <c r="OK627" s="204">
        <f>VLOOKUP(OH627,$A$681:$F$2483,6,FALSE)</f>
        <v>39</v>
      </c>
      <c r="OL627" s="203" t="s">
        <v>69</v>
      </c>
      <c r="OM627" s="10">
        <f>OK627*1.1</f>
        <v>42.900000000000006</v>
      </c>
      <c r="ON627" s="10"/>
      <c r="OO627" s="267"/>
      <c r="OP627" s="203" t="s">
        <v>89</v>
      </c>
      <c r="OQ627" s="417" t="s">
        <v>625</v>
      </c>
      <c r="OS627" s="204"/>
      <c r="OT627" s="204">
        <f>VLOOKUP(OQ627,$A$681:$F$2483,6,FALSE)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428</v>
      </c>
      <c r="PB627" s="204"/>
      <c r="PC627" s="204">
        <f>VLOOKUP(OZ627,$A$681:$F$2483,6,FALSE)</f>
        <v>145</v>
      </c>
      <c r="PD627" s="203" t="s">
        <v>69</v>
      </c>
      <c r="PE627" s="10">
        <f>PC627*1.1</f>
        <v>159.5</v>
      </c>
      <c r="PF627" s="10"/>
      <c r="PG627" s="267"/>
      <c r="PH627" s="203" t="s">
        <v>89</v>
      </c>
      <c r="PI627" s="276" t="s">
        <v>1786</v>
      </c>
      <c r="PK627" s="204"/>
      <c r="PL627" s="204">
        <f>VLOOKUP(PI627,$A$681:$F$2483,6,FALSE)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VLOOKUP(PR627,$A$681:$F$2483,6,FALSE)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428</v>
      </c>
      <c r="QC627" s="204"/>
      <c r="QD627" s="204">
        <f>VLOOKUP(QA627,$A$681:$F$2483,6,FALSE)</f>
        <v>145</v>
      </c>
      <c r="QE627" s="203" t="s">
        <v>69</v>
      </c>
      <c r="QF627" s="10">
        <f>QD627*1.1</f>
        <v>159.5</v>
      </c>
      <c r="QG627" s="10"/>
      <c r="QH627" s="267"/>
      <c r="QI627" s="203" t="s">
        <v>89</v>
      </c>
      <c r="QJ627" s="276" t="s">
        <v>511</v>
      </c>
      <c r="QL627" s="204"/>
      <c r="QM627" s="204">
        <f>VLOOKUP(QJ627,$A$681:$F$2483,6,FALSE)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2076</v>
      </c>
      <c r="QU627" s="204"/>
      <c r="QV627" s="204">
        <f>VLOOKUP(QS627,$A$681:$F$2483,6,FALSE)</f>
        <v>247</v>
      </c>
      <c r="QW627" s="203" t="s">
        <v>69</v>
      </c>
      <c r="QX627" s="10">
        <f>QV627*1.1</f>
        <v>271.70000000000005</v>
      </c>
      <c r="QY627" s="10"/>
      <c r="QZ627" s="267"/>
      <c r="RA627" s="203" t="s">
        <v>89</v>
      </c>
      <c r="RB627" s="276" t="s">
        <v>693</v>
      </c>
      <c r="RD627" s="204"/>
      <c r="RE627" s="204">
        <f>VLOOKUP(RB627,$A$681:$F$2483,6,FALSE)</f>
        <v>38</v>
      </c>
      <c r="RF627" s="203" t="s">
        <v>69</v>
      </c>
      <c r="RG627" s="10">
        <f>RE627*1.1</f>
        <v>41.800000000000004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VLOOKUP(RK627,$A$681:$F$2483,6,FALSE)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704</v>
      </c>
      <c r="RV627" s="204"/>
      <c r="RW627" s="204">
        <f>VLOOKUP(RT627,$A$681:$F$2483,6,FALSE)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484</v>
      </c>
      <c r="SE627" s="204"/>
      <c r="SF627" s="204">
        <f>VLOOKUP(SC627,$A$681:$F$2483,6,FALSE)</f>
        <v>151</v>
      </c>
      <c r="SG627" s="203" t="s">
        <v>69</v>
      </c>
      <c r="SH627" s="10">
        <f>SF627*1.1</f>
        <v>166.10000000000002</v>
      </c>
      <c r="SI627" s="10"/>
      <c r="SJ627" s="273"/>
      <c r="SK627" s="203" t="s">
        <v>89</v>
      </c>
      <c r="SL627" s="276" t="s">
        <v>2076</v>
      </c>
      <c r="SN627" s="204"/>
      <c r="SO627" s="204">
        <f>VLOOKUP(SL627,$A$681:$F$2483,6,FALSE)</f>
        <v>247</v>
      </c>
      <c r="SP627" s="203" t="s">
        <v>69</v>
      </c>
      <c r="SQ627" s="10">
        <f>SO627*1.1</f>
        <v>271.70000000000005</v>
      </c>
      <c r="SR627" s="10"/>
      <c r="SS627" s="273"/>
      <c r="ST627" s="203" t="s">
        <v>89</v>
      </c>
      <c r="SU627" s="276" t="s">
        <v>1270</v>
      </c>
      <c r="SW627" s="204"/>
      <c r="SX627" s="204">
        <f>VLOOKUP(SU627,$A$681:$F$2483,6,FALSE)</f>
        <v>62</v>
      </c>
      <c r="SY627" s="203" t="s">
        <v>69</v>
      </c>
      <c r="SZ627" s="10">
        <f>SX627*1.1</f>
        <v>68.2</v>
      </c>
      <c r="TA627" s="10"/>
      <c r="TB627" s="273"/>
      <c r="TC627" s="203" t="s">
        <v>89</v>
      </c>
      <c r="TD627" s="421" t="s">
        <v>1270</v>
      </c>
      <c r="TF627" s="204"/>
      <c r="TG627" s="204">
        <f>VLOOKUP(TD627,$A$681:$F$2483,6,FALSE)</f>
        <v>62</v>
      </c>
      <c r="TH627" s="203" t="s">
        <v>69</v>
      </c>
      <c r="TI627" s="10">
        <f>TG627*1.1</f>
        <v>68.2</v>
      </c>
      <c r="TK627" s="273"/>
      <c r="TL627" s="203" t="s">
        <v>89</v>
      </c>
      <c r="TM627" s="276" t="s">
        <v>515</v>
      </c>
      <c r="TO627" s="204"/>
      <c r="TP627" s="204">
        <f>VLOOKUP(TM627,$A$681:$F$2483,6,FALSE)</f>
        <v>558</v>
      </c>
      <c r="TQ627" s="203" t="s">
        <v>69</v>
      </c>
      <c r="TR627" s="10">
        <f>TP627*1.1</f>
        <v>613.80000000000007</v>
      </c>
      <c r="TS627" s="10"/>
      <c r="TT627" s="273"/>
      <c r="TU627" s="203" t="s">
        <v>89</v>
      </c>
      <c r="TV627" s="276" t="s">
        <v>2076</v>
      </c>
      <c r="TX627" s="204"/>
      <c r="TY627" s="204">
        <f>VLOOKUP(TV627,$A$681:$F$2483,6,FALSE)</f>
        <v>247</v>
      </c>
      <c r="TZ627" s="203" t="s">
        <v>69</v>
      </c>
      <c r="UA627" s="10">
        <f>TY627*1.1</f>
        <v>271.70000000000005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VLOOKUP(UE627,$A$681:$F$2483,6,FALSE)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476</v>
      </c>
      <c r="UP627" s="204"/>
      <c r="UQ627" s="204">
        <f>VLOOKUP(UN627,$A$681:$F$2483,6,FALSE)</f>
        <v>53</v>
      </c>
      <c r="UR627" s="203" t="s">
        <v>69</v>
      </c>
      <c r="US627" s="10">
        <f>UQ627*1.1</f>
        <v>58.300000000000004</v>
      </c>
      <c r="UT627" s="10"/>
      <c r="UU627" s="273"/>
      <c r="UV627" s="203" t="s">
        <v>89</v>
      </c>
      <c r="UW627" s="276" t="s">
        <v>428</v>
      </c>
      <c r="UY627" s="204"/>
      <c r="UZ627" s="204">
        <f>VLOOKUP(UW627,$A$681:$F$2483,6,FALSE)</f>
        <v>145</v>
      </c>
      <c r="VA627" s="203" t="s">
        <v>69</v>
      </c>
      <c r="VB627" s="10">
        <f>UZ627*1.1</f>
        <v>159.5</v>
      </c>
      <c r="VC627" s="10"/>
      <c r="VD627" s="273"/>
      <c r="VE627" s="203" t="s">
        <v>89</v>
      </c>
      <c r="VF627" s="276" t="s">
        <v>547</v>
      </c>
      <c r="VH627" s="204"/>
      <c r="VI627" s="204">
        <f>VLOOKUP(VF627,$A$681:$F$2483,6,FALSE)</f>
        <v>99</v>
      </c>
      <c r="VJ627" s="203" t="s">
        <v>69</v>
      </c>
      <c r="VK627" s="10">
        <f>VI627*1.1</f>
        <v>108.9</v>
      </c>
      <c r="VL627" s="10"/>
      <c r="VM627" s="273"/>
      <c r="VN627" s="203" t="s">
        <v>89</v>
      </c>
      <c r="VO627" s="276" t="s">
        <v>416</v>
      </c>
      <c r="VQ627" s="204"/>
      <c r="VR627" s="204">
        <f>VLOOKUP(VO627,$A$681:$F$2483,6,FALSE)</f>
        <v>207</v>
      </c>
      <c r="VS627" s="203" t="s">
        <v>69</v>
      </c>
      <c r="VT627" s="10">
        <f>VR627*1.1</f>
        <v>227.70000000000002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VLOOKUP(VX627,$A$681:$F$2483,6,FALSE)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501</v>
      </c>
      <c r="WI627" s="204"/>
      <c r="WJ627" s="204">
        <f>VLOOKUP(WG627,$A$681:$F$2483,6,FALSE)</f>
        <v>230</v>
      </c>
      <c r="WK627" s="203" t="s">
        <v>69</v>
      </c>
      <c r="WL627" s="10">
        <f>WJ627*1.1</f>
        <v>253.00000000000003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VLOOKUP(WP627,$A$681:$F$2483,6,FALSE)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VLOOKUP(WY627,$A$681:$F$2483,6,FALSE)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491</v>
      </c>
      <c r="XJ627" s="204"/>
      <c r="XK627" s="204">
        <f>VLOOKUP(XH627,$A$681:$F$2483,6,FALSE)</f>
        <v>97</v>
      </c>
      <c r="XL627" s="203" t="s">
        <v>69</v>
      </c>
      <c r="XM627" s="10">
        <f>XK627*1.1</f>
        <v>106.7</v>
      </c>
      <c r="XO627" s="273"/>
      <c r="XP627" s="203" t="s">
        <v>89</v>
      </c>
      <c r="XQ627" s="276" t="s">
        <v>716</v>
      </c>
      <c r="XS627" s="204"/>
      <c r="XT627" s="204">
        <f>VLOOKUP(XQ627,$A$681:$F$2483,6,FALSE)</f>
        <v>475</v>
      </c>
      <c r="XU627" s="203" t="s">
        <v>69</v>
      </c>
      <c r="XV627" s="10">
        <f>XT627*1.1</f>
        <v>522.5</v>
      </c>
      <c r="XW627" s="10"/>
      <c r="XX627" s="273"/>
      <c r="XY627" s="203" t="s">
        <v>89</v>
      </c>
      <c r="XZ627" s="276" t="s">
        <v>693</v>
      </c>
      <c r="YB627" s="204"/>
      <c r="YC627" s="204">
        <f>VLOOKUP(XZ627,$A$681:$F$2483,6,FALSE)</f>
        <v>38</v>
      </c>
      <c r="YD627" s="203" t="s">
        <v>69</v>
      </c>
      <c r="YE627" s="10">
        <f>YC627*1.1</f>
        <v>41.800000000000004</v>
      </c>
      <c r="YG627" s="273"/>
      <c r="YH627" s="203" t="s">
        <v>89</v>
      </c>
      <c r="YI627" s="278" t="s">
        <v>183</v>
      </c>
      <c r="YK627" s="204"/>
      <c r="YL627" s="204" t="e">
        <f>VLOOKUP(YI627,$A$681:$F$2483,6,FALSE)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VLOOKUP(YR627,$A$681:$F$2483,6,FALSE)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460</v>
      </c>
      <c r="ZC627" s="204"/>
      <c r="ZD627" s="204">
        <f>VLOOKUP(ZA627,$A$681:$F$2483,6,FALSE)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1268</v>
      </c>
      <c r="ZL627" s="204"/>
      <c r="ZM627" s="204">
        <f>VLOOKUP(ZJ627,$A$681:$F$2483,6,FALSE)</f>
        <v>434</v>
      </c>
      <c r="ZN627" s="203" t="s">
        <v>69</v>
      </c>
      <c r="ZO627" s="10">
        <f>ZM627*1.1</f>
        <v>477.40000000000003</v>
      </c>
      <c r="ZQ627" s="273"/>
      <c r="ZR627" s="203" t="s">
        <v>89</v>
      </c>
      <c r="ZS627" s="276" t="s">
        <v>2059</v>
      </c>
      <c r="ZU627" s="204"/>
      <c r="ZV627" s="204">
        <f>VLOOKUP(ZS627,$A$681:$F$2483,6,FALSE)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459</v>
      </c>
      <c r="AAD627" s="204"/>
      <c r="AAE627" s="204">
        <f>VLOOKUP(AAB627,$A$681:$F$2483,6,FALSE)</f>
        <v>158</v>
      </c>
      <c r="AAF627" s="203" t="s">
        <v>69</v>
      </c>
      <c r="AAG627" s="10">
        <f>AAE627*1.1</f>
        <v>173.8</v>
      </c>
      <c r="AAH627" s="10"/>
      <c r="AAI627" s="273"/>
      <c r="AAJ627" s="203" t="s">
        <v>89</v>
      </c>
      <c r="AAK627" s="276" t="s">
        <v>510</v>
      </c>
      <c r="AAM627" s="204"/>
      <c r="AAN627" s="204">
        <f>VLOOKUP(AAK627,$A$681:$F$2483,6,FALSE)</f>
        <v>39</v>
      </c>
      <c r="AAO627" s="203" t="s">
        <v>69</v>
      </c>
      <c r="AAP627" s="10">
        <f>AAN627*1.1</f>
        <v>42.900000000000006</v>
      </c>
      <c r="AAQ627" s="10"/>
      <c r="AAR627" s="273"/>
      <c r="AAS627" s="203" t="s">
        <v>89</v>
      </c>
      <c r="AAT627" s="276" t="s">
        <v>1270</v>
      </c>
      <c r="AAV627" s="204"/>
      <c r="AAW627" s="204">
        <f>VLOOKUP(AAT627,$A$681:$F$2483,6,FALSE)</f>
        <v>62</v>
      </c>
      <c r="AAX627" s="203" t="s">
        <v>69</v>
      </c>
      <c r="AAY627" s="10">
        <f>AAW627*1.1</f>
        <v>68.2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VLOOKUP(ABC627,$A$681:$F$2483,6,FALSE)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416</v>
      </c>
      <c r="ABN627" s="204"/>
      <c r="ABO627" s="204">
        <f>VLOOKUP(ABL627,$A$681:$F$2483,6,FALSE)</f>
        <v>207</v>
      </c>
      <c r="ABP627" s="203" t="s">
        <v>69</v>
      </c>
      <c r="ABQ627" s="10">
        <f>ABO627*1.1</f>
        <v>227.70000000000002</v>
      </c>
      <c r="ABR627" s="10"/>
      <c r="ABS627" s="273"/>
      <c r="ABT627" s="203" t="s">
        <v>89</v>
      </c>
      <c r="ABU627" s="276" t="s">
        <v>625</v>
      </c>
      <c r="ABW627" s="204"/>
      <c r="ABX627" s="204">
        <f>VLOOKUP(ABU627,$A$681:$F$2483,6,FALSE)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VLOOKUP(ACD627,$A$681:$F$2483,6,FALSE)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VLOOKUP(ACM627,$A$681:$F$2483,6,FALSE)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VLOOKUP(ACV627,$A$681:$F$2483,6,FALSE)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VLOOKUP(ADE627,$A$681:$F$2483,6,FALSE)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VLOOKUP(ADN627,$A$681:$F$2483,6,FALSE)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VLOOKUP(ADW627,$A$681:$F$2483,6,FALSE)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VLOOKUP(AEF627,$A$681:$F$2483,6,FALSE)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VLOOKUP(AEO627,$A$681:$F$2483,6,FALSE)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VLOOKUP(AEX627,$A$681:$F$2483,6,FALSE)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VLOOKUP(AFG627,$A$681:$F$2483,6,FALSE)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VLOOKUP(AFP627,$A$681:$F$2483,6,FALSE)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VLOOKUP(AFY627,$A$681:$F$2483,6,FALSE)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VLOOKUP(AGH627,$A$681:$F$2483,6,FALSE)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VLOOKUP(AGQ627,$A$681:$F$2483,6,FALSE)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2076</v>
      </c>
      <c r="AHB627" s="204"/>
      <c r="AHC627" s="204">
        <f>VLOOKUP(AGZ627,$A$681:$F$2483,6,FALSE)</f>
        <v>247</v>
      </c>
      <c r="AHD627" s="203" t="s">
        <v>69</v>
      </c>
      <c r="AHE627" s="10">
        <f>AHC627*1.1</f>
        <v>271.70000000000005</v>
      </c>
      <c r="AHF627" s="10"/>
      <c r="AHG627" s="273"/>
      <c r="AHH627" s="203" t="s">
        <v>89</v>
      </c>
      <c r="AHI627" s="276" t="s">
        <v>428</v>
      </c>
      <c r="AHK627" s="204"/>
      <c r="AHL627" s="204">
        <f>VLOOKUP(AHI627,$A$681:$F$2483,6,FALSE)</f>
        <v>145</v>
      </c>
      <c r="AHM627" s="203" t="s">
        <v>69</v>
      </c>
      <c r="AHN627" s="10">
        <f>AHL627*1.1</f>
        <v>159.5</v>
      </c>
      <c r="AHO627" s="10"/>
      <c r="AHP627" s="273"/>
      <c r="AHQ627" s="203" t="s">
        <v>89</v>
      </c>
      <c r="AHR627" s="276" t="s">
        <v>704</v>
      </c>
      <c r="AHT627" s="204"/>
      <c r="AHU627" s="204">
        <f>VLOOKUP(AHR627,$A$681:$F$2483,6,FALSE)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704</v>
      </c>
      <c r="AIC627" s="204"/>
      <c r="AID627" s="204">
        <f>VLOOKUP(AIA627,$A$681:$F$2483,6,FALSE)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820</v>
      </c>
      <c r="AIL627" s="204"/>
      <c r="AIM627" s="204">
        <f>VLOOKUP(AIJ627,$A$681:$F$2483,6,FALSE)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1270</v>
      </c>
      <c r="AIU627" s="204"/>
      <c r="AIV627" s="204">
        <f>VLOOKUP(AIS627,$A$681:$F$2483,6,FALSE)</f>
        <v>62</v>
      </c>
      <c r="AIW627" s="203" t="s">
        <v>69</v>
      </c>
      <c r="AIX627" s="10">
        <f>AIV627*1.1</f>
        <v>68.2</v>
      </c>
      <c r="AIY627" s="10"/>
      <c r="AIZ627" s="273"/>
      <c r="AJA627" s="203" t="s">
        <v>89</v>
      </c>
      <c r="AJB627" s="276" t="s">
        <v>442</v>
      </c>
      <c r="AJD627" s="204"/>
      <c r="AJE627" s="204">
        <f>VLOOKUP(AJB627,$A$681:$F$2483,6,FALSE)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820</v>
      </c>
      <c r="AJM627" s="204"/>
      <c r="AJN627" s="204">
        <f>VLOOKUP(AJK627,$A$681:$F$2483,6,FALSE)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495</v>
      </c>
      <c r="AJV627" s="204"/>
      <c r="AJW627" s="204">
        <f>VLOOKUP(AJT627,$A$681:$F$2483,6,FALSE)</f>
        <v>364</v>
      </c>
      <c r="AJX627" s="203" t="s">
        <v>69</v>
      </c>
      <c r="AJY627" s="10">
        <f>AJW627*1.1</f>
        <v>400.40000000000003</v>
      </c>
      <c r="AJZ627" s="10"/>
      <c r="AKA627" s="273"/>
      <c r="AKB627" s="203" t="s">
        <v>89</v>
      </c>
      <c r="AKC627" s="276" t="s">
        <v>1786</v>
      </c>
      <c r="AKE627" s="204"/>
      <c r="AKF627" s="204">
        <f>VLOOKUP(AKC627,$A$681:$F$2483,6,FALSE)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520</v>
      </c>
      <c r="AKN627" s="204"/>
      <c r="AKO627" s="204">
        <f>VLOOKUP(AKL627,$A$681:$F$2483,6,FALSE)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442</v>
      </c>
      <c r="AKW627" s="204"/>
      <c r="AKX627" s="204">
        <f>VLOOKUP(AKU627,$A$681:$F$2483,6,FALSE)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2076</v>
      </c>
      <c r="ALF627" s="204"/>
      <c r="ALG627" s="204">
        <f>VLOOKUP(ALD627,$A$681:$F$2483,6,FALSE)</f>
        <v>247</v>
      </c>
      <c r="ALH627" s="203" t="s">
        <v>69</v>
      </c>
      <c r="ALI627" s="10">
        <f>ALG627*1.1</f>
        <v>271.70000000000005</v>
      </c>
      <c r="ALJ627" s="10"/>
      <c r="ALK627" s="273"/>
      <c r="ALL627" s="203" t="s">
        <v>89</v>
      </c>
      <c r="ALM627" s="276" t="s">
        <v>2059</v>
      </c>
      <c r="ALO627" s="204"/>
      <c r="ALP627" s="204">
        <f>VLOOKUP(ALM627,$A$681:$F$2483,6,FALSE)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547</v>
      </c>
      <c r="ALX627" s="204"/>
      <c r="ALY627" s="204">
        <f>VLOOKUP(ALV627,$A$681:$F$2483,6,FALSE)</f>
        <v>99</v>
      </c>
      <c r="ALZ627" s="203" t="s">
        <v>69</v>
      </c>
      <c r="AMA627" s="10">
        <f>ALY627*1.1</f>
        <v>108.9</v>
      </c>
      <c r="AMB627" s="10"/>
      <c r="AMC627" s="273"/>
      <c r="AMD627" s="203" t="s">
        <v>89</v>
      </c>
      <c r="AME627" s="276" t="s">
        <v>428</v>
      </c>
      <c r="AMG627" s="204"/>
      <c r="AMH627" s="204">
        <f>VLOOKUP(AME627,$A$681:$F$2483,6,FALSE)</f>
        <v>145</v>
      </c>
      <c r="AMI627" s="203" t="s">
        <v>69</v>
      </c>
      <c r="AMJ627" s="10">
        <f>AMH627*1.1</f>
        <v>159.5</v>
      </c>
      <c r="AMK627" s="10"/>
      <c r="AML627" s="273"/>
      <c r="AMM627" s="203" t="s">
        <v>89</v>
      </c>
      <c r="AMN627" s="276" t="s">
        <v>476</v>
      </c>
      <c r="AMP627" s="204"/>
      <c r="AMQ627" s="204">
        <f>VLOOKUP(AMN627,$A$681:$F$2483,6,FALSE)</f>
        <v>53</v>
      </c>
      <c r="AMR627" s="203" t="s">
        <v>69</v>
      </c>
      <c r="AMS627" s="10">
        <f>AMQ627*1.1</f>
        <v>58.300000000000004</v>
      </c>
      <c r="AMT627" s="10"/>
      <c r="AMU627" s="273"/>
      <c r="AMV627" s="203" t="s">
        <v>89</v>
      </c>
      <c r="AMW627" s="276" t="s">
        <v>460</v>
      </c>
      <c r="AMY627" s="204"/>
      <c r="AMZ627" s="204">
        <f>VLOOKUP(AMW627,$A$681:$F$2483,6,FALSE)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429</v>
      </c>
      <c r="ANH627" s="204"/>
      <c r="ANI627" s="204">
        <f>VLOOKUP(ANF627,$A$681:$F$2483,6,FALSE)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820</v>
      </c>
      <c r="ANQ627" s="204"/>
      <c r="ANR627" s="204">
        <f>VLOOKUP(ANO627,$A$681:$F$2483,6,FALSE)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704</v>
      </c>
      <c r="ANZ627" s="204"/>
      <c r="AOA627" s="204">
        <f>VLOOKUP(ANX627,$A$681:$F$2483,6,FALSE)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820</v>
      </c>
      <c r="AOI627" s="204"/>
      <c r="AOJ627" s="204">
        <f>VLOOKUP(AOG627,$A$681:$F$2483,6,FALSE)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1786</v>
      </c>
      <c r="AOR627" s="204"/>
      <c r="AOS627" s="204">
        <f>VLOOKUP(AOP627,$A$681:$F$2483,6,FALSE)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495</v>
      </c>
      <c r="APA627" s="204"/>
      <c r="APB627" s="204">
        <f>VLOOKUP(AOY627,$A$681:$F$2483,6,FALSE)</f>
        <v>364</v>
      </c>
      <c r="APC627" s="203" t="s">
        <v>69</v>
      </c>
      <c r="APD627" s="10">
        <f>APB627*1.1</f>
        <v>400.40000000000003</v>
      </c>
      <c r="APE627" s="10"/>
      <c r="APF627" s="273"/>
      <c r="APG627" s="203" t="s">
        <v>89</v>
      </c>
      <c r="APH627" s="276" t="s">
        <v>514</v>
      </c>
      <c r="APJ627" s="204"/>
      <c r="APK627" s="204">
        <f>VLOOKUP(APH627,$A$681:$F$2483,6,FALSE)</f>
        <v>5</v>
      </c>
      <c r="APL627" s="203" t="s">
        <v>69</v>
      </c>
      <c r="APM627" s="10">
        <f>APK627*1.1</f>
        <v>5.5</v>
      </c>
      <c r="APN627" s="10"/>
      <c r="APO627" s="273"/>
      <c r="APP627" s="203" t="s">
        <v>89</v>
      </c>
      <c r="APQ627" s="276" t="s">
        <v>442</v>
      </c>
      <c r="APS627" s="204"/>
      <c r="APT627" s="204">
        <f>VLOOKUP(APQ627,$A$681:$F$2483,6,FALSE)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501</v>
      </c>
      <c r="AQB627" s="204"/>
      <c r="AQC627" s="204">
        <f>VLOOKUP(APZ627,$A$681:$F$2483,6,FALSE)</f>
        <v>230</v>
      </c>
      <c r="AQD627" s="203" t="s">
        <v>69</v>
      </c>
      <c r="AQE627" s="10">
        <f>AQC627*1.1</f>
        <v>253.00000000000003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1235.1500000000001</v>
      </c>
      <c r="I628" s="267"/>
      <c r="J628" s="203"/>
      <c r="K628" s="407"/>
      <c r="M628" s="203"/>
      <c r="N628" s="203"/>
      <c r="O628" s="203"/>
      <c r="P628" s="10"/>
      <c r="Q628" s="10">
        <f>SUM(P623:P627)</f>
        <v>1379.1499999999999</v>
      </c>
      <c r="R628" s="267"/>
      <c r="S628" s="203"/>
      <c r="T628" s="264"/>
      <c r="V628" s="203"/>
      <c r="W628" s="203"/>
      <c r="X628" s="203"/>
      <c r="Y628" s="10"/>
      <c r="Z628" s="10">
        <f>SUM(Y623:Y627)</f>
        <v>1429.6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1778.95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1425.4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1734.7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1736.9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1489.4999999999998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1731.95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1556.7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1777.4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1680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1769.75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1882.6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1430.95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1166.0999999999999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1870.95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1604.55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1671.8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1858.75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1528.0500000000002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1534.2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1690.3999999999999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1520.9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1491.6000000000001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2231.4500000000003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1427.3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1373.15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1622.9499999999998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1222.8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1002.1999999999999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1328.6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708.7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1876.05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1302.5500000000002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567.1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722.6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1340.2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1467.6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920.85000000000014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1402.3500000000001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664.09999999999991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1533.8000000000002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874.4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1379.5500000000002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886.9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1571.7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722.80000000000007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1687.15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759.8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1635.7000000000003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1973.85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1690.1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697.4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1331.2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1171.5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840.6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672.99999999999989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928.4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1445.2000000000003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962.5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797.9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989.90000000000009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1981.2999999999997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1457.3999999999999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1416.8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1199.7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1383.2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1211.5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827.69999999999993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1463.6000000000001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1126.0999999999999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1411.3000000000002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1358.8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1076.5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1767.1000000000001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942.6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1185.8999999999999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2183.6999999999998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1391.3999999999999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1346.2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1233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1750.65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1456.2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1275.5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1549.9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923.65000000000009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1345.5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740.4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1176.5999999999999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1418.35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701.5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1348.3999999999999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1341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1745.3999999999996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1825.75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1398.8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1067.3000000000002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1350.9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1117.2</v>
      </c>
      <c r="AQG628" s="273"/>
    </row>
    <row r="629" spans="1:1125" s="14" customFormat="1" ht="15">
      <c r="A629" s="203" t="s">
        <v>90</v>
      </c>
      <c r="B629" s="276" t="s">
        <v>2329</v>
      </c>
      <c r="D629" s="283">
        <f>IF(C629="Kopman",1.6,1)</f>
        <v>1</v>
      </c>
      <c r="E629" s="204">
        <f>VLOOKUP(B629,$A$681:$F$2483,6,FALSE)</f>
        <v>232</v>
      </c>
      <c r="F629" s="203" t="s">
        <v>61</v>
      </c>
      <c r="G629" s="10">
        <f>E629*1.5</f>
        <v>348</v>
      </c>
      <c r="H629" s="10"/>
      <c r="I629" s="267"/>
      <c r="J629" s="203" t="s">
        <v>90</v>
      </c>
      <c r="K629" s="276" t="s">
        <v>2329</v>
      </c>
      <c r="M629" s="283">
        <f>IF(L629="Kopman",1.6,1)</f>
        <v>1</v>
      </c>
      <c r="N629" s="204">
        <f>VLOOKUP(K629,$A$681:$F$2483,6,FALSE)</f>
        <v>232</v>
      </c>
      <c r="O629" s="203" t="s">
        <v>61</v>
      </c>
      <c r="P629" s="10">
        <f>N629*1.5*M629</f>
        <v>348</v>
      </c>
      <c r="Q629" s="10"/>
      <c r="R629" s="267"/>
      <c r="S629" s="203" t="s">
        <v>90</v>
      </c>
      <c r="T629" s="276" t="s">
        <v>1187</v>
      </c>
      <c r="V629" s="283">
        <f>IF(U629="Kopman",1.6,1)</f>
        <v>1</v>
      </c>
      <c r="W629" s="204">
        <f>VLOOKUP(T629,$A$681:$F$2483,6,FALSE)</f>
        <v>22</v>
      </c>
      <c r="X629" s="203" t="s">
        <v>61</v>
      </c>
      <c r="Y629" s="10">
        <f>W629*1.5*V629</f>
        <v>33</v>
      </c>
      <c r="Z629" s="10"/>
      <c r="AA629" s="267"/>
      <c r="AB629" s="203" t="s">
        <v>90</v>
      </c>
      <c r="AC629" s="276" t="s">
        <v>2329</v>
      </c>
      <c r="AE629" s="283">
        <f>IF(AD629="Kopman",1.6,1)</f>
        <v>1</v>
      </c>
      <c r="AF629" s="204">
        <f>VLOOKUP(AC629,$A$681:$F$2483,6,FALSE)</f>
        <v>232</v>
      </c>
      <c r="AG629" s="203" t="s">
        <v>61</v>
      </c>
      <c r="AH629" s="10">
        <f>AF629*1.5*AE629</f>
        <v>348</v>
      </c>
      <c r="AI629" s="10"/>
      <c r="AJ629" s="267"/>
      <c r="AK629" s="203" t="s">
        <v>90</v>
      </c>
      <c r="AL629" s="276" t="s">
        <v>462</v>
      </c>
      <c r="AN629" s="283">
        <f>IF(AM629="Kopman",1.6,1)</f>
        <v>1</v>
      </c>
      <c r="AO629" s="204">
        <f>VLOOKUP(AL629,$A$681:$F$2483,6,FALSE)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462</v>
      </c>
      <c r="AW629" s="283">
        <f>IF(AV629="Kopman",1.6,1)</f>
        <v>1</v>
      </c>
      <c r="AX629" s="204">
        <f>VLOOKUP(AU629,$A$681:$F$2483,6,FALSE)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462</v>
      </c>
      <c r="BF629" s="283">
        <f>IF(BE629="Kopman",1.6,1)</f>
        <v>1</v>
      </c>
      <c r="BG629" s="204">
        <f>VLOOKUP(BD629,$A$681:$F$2483,6,FALSE)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669</v>
      </c>
      <c r="BO629" s="283">
        <f>IF(BN629="Kopman",1.6,1)</f>
        <v>1</v>
      </c>
      <c r="BP629" s="204">
        <f>VLOOKUP(BM629,$A$681:$F$2483,6,FALSE)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488</v>
      </c>
      <c r="BX629" s="283">
        <f>IF(BW629="Kopman",1.6,1)</f>
        <v>1</v>
      </c>
      <c r="BY629" s="204">
        <f>VLOOKUP(BV629,$A$681:$F$2483,6,FALSE)</f>
        <v>151</v>
      </c>
      <c r="BZ629" s="203" t="s">
        <v>61</v>
      </c>
      <c r="CA629" s="10">
        <f>BY629*1.5*BX629</f>
        <v>226.5</v>
      </c>
      <c r="CB629" s="10"/>
      <c r="CC629" s="267"/>
      <c r="CD629" s="203" t="s">
        <v>90</v>
      </c>
      <c r="CE629" s="276" t="s">
        <v>2329</v>
      </c>
      <c r="CG629" s="283">
        <f>IF(CF629="Kopman",1.6,1)</f>
        <v>1</v>
      </c>
      <c r="CH629" s="204">
        <f>VLOOKUP(CE629,$A$681:$F$2483,6,FALSE)</f>
        <v>232</v>
      </c>
      <c r="CI629" s="203" t="s">
        <v>61</v>
      </c>
      <c r="CJ629" s="10">
        <f>CH629*1.5*CG629</f>
        <v>348</v>
      </c>
      <c r="CK629" s="10"/>
      <c r="CL629" s="267"/>
      <c r="CM629" s="203" t="s">
        <v>90</v>
      </c>
      <c r="CN629" s="276" t="s">
        <v>2329</v>
      </c>
      <c r="CP629" s="283">
        <f>IF(CO629="Kopman",1.6,1)</f>
        <v>1</v>
      </c>
      <c r="CQ629" s="204">
        <f>VLOOKUP(CN629,$A$681:$F$2483,6,FALSE)</f>
        <v>232</v>
      </c>
      <c r="CR629" s="203" t="s">
        <v>61</v>
      </c>
      <c r="CS629" s="10">
        <f>CQ629*1.5*CP629</f>
        <v>348</v>
      </c>
      <c r="CT629" s="10"/>
      <c r="CU629" s="267"/>
      <c r="CV629" s="203" t="s">
        <v>90</v>
      </c>
      <c r="CW629" s="409" t="s">
        <v>577</v>
      </c>
      <c r="CX629" s="408" t="s">
        <v>2015</v>
      </c>
      <c r="CY629" s="283">
        <f>IF(CX629="Kopman",1.6,1)</f>
        <v>1.6</v>
      </c>
      <c r="CZ629" s="204">
        <f>VLOOKUP(CW629,$A$681:$F$2483,6,FALSE)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488</v>
      </c>
      <c r="DH629" s="283">
        <f>IF(DG629="Kopman",1.6,1)</f>
        <v>1</v>
      </c>
      <c r="DI629" s="204">
        <f>VLOOKUP(DF629,$A$681:$F$2483,6,FALSE)</f>
        <v>151</v>
      </c>
      <c r="DJ629" s="203" t="s">
        <v>61</v>
      </c>
      <c r="DK629" s="10">
        <f>DI629*1.5*DH629</f>
        <v>226.5</v>
      </c>
      <c r="DL629" s="10"/>
      <c r="DM629" s="267"/>
      <c r="DN629" s="203" t="s">
        <v>90</v>
      </c>
      <c r="DO629" s="276" t="s">
        <v>431</v>
      </c>
      <c r="DQ629" s="283">
        <f>IF(DP629="Kopman",1.6,1)</f>
        <v>1</v>
      </c>
      <c r="DR629" s="204">
        <f>VLOOKUP(DO629,$A$681:$F$2483,6,FALSE)</f>
        <v>209</v>
      </c>
      <c r="DS629" s="203" t="s">
        <v>61</v>
      </c>
      <c r="DT629" s="10">
        <f>DR629*1.5*DQ629</f>
        <v>313.5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VLOOKUP(DX629,$A$681:$F$2483,6,FALSE)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2334</v>
      </c>
      <c r="EI629" s="283">
        <f>IF(EH629="Kopman",1.6,1)</f>
        <v>1</v>
      </c>
      <c r="EJ629" s="204">
        <f>VLOOKUP(EG629,$A$681:$F$2483,6,FALSE)</f>
        <v>143</v>
      </c>
      <c r="EK629" s="203" t="s">
        <v>61</v>
      </c>
      <c r="EL629" s="10">
        <f>EJ629*1.5*EI629</f>
        <v>214.5</v>
      </c>
      <c r="EM629" s="10"/>
      <c r="EN629" s="267"/>
      <c r="EO629" s="203" t="s">
        <v>90</v>
      </c>
      <c r="EP629" s="276" t="s">
        <v>577</v>
      </c>
      <c r="ER629" s="283">
        <f>IF(EQ629="Kopman",1.6,1)</f>
        <v>1</v>
      </c>
      <c r="ES629" s="204">
        <f>VLOOKUP(EP629,$A$681:$F$2483,6,FALSE)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462</v>
      </c>
      <c r="FA629" s="283">
        <f>IF(EZ629="Kopman",1.6,1)</f>
        <v>1</v>
      </c>
      <c r="FB629" s="204">
        <f>VLOOKUP(EY629,$A$681:$F$2483,6,FALSE)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577</v>
      </c>
      <c r="FJ629" s="283">
        <f>IF(FI629="Kopman",1.6,1)</f>
        <v>1</v>
      </c>
      <c r="FK629" s="204">
        <f>VLOOKUP(FH629,$A$681:$F$2483,6,FALSE)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414</v>
      </c>
      <c r="FS629" s="283">
        <f>IF(FR629="Kopman",1.6,1)</f>
        <v>1</v>
      </c>
      <c r="FT629" s="204">
        <f>VLOOKUP(FQ629,$A$681:$F$2483,6,FALSE)</f>
        <v>30</v>
      </c>
      <c r="FU629" s="203" t="s">
        <v>61</v>
      </c>
      <c r="FV629" s="10">
        <f>FT629*1.5*FS629</f>
        <v>45</v>
      </c>
      <c r="FW629" s="10"/>
      <c r="FX629" s="267"/>
      <c r="FY629" s="203" t="s">
        <v>90</v>
      </c>
      <c r="FZ629" s="276" t="s">
        <v>669</v>
      </c>
      <c r="GB629" s="283">
        <f>IF(GA629="Kopman",1.6,1)</f>
        <v>1</v>
      </c>
      <c r="GC629" s="204">
        <f>VLOOKUP(FZ629,$A$681:$F$2483,6,FALSE)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440</v>
      </c>
      <c r="GK629" s="283">
        <f>IF(GJ629="Kopman",1.6,1)</f>
        <v>1</v>
      </c>
      <c r="GL629" s="204">
        <f>VLOOKUP(GI629,$A$681:$F$2483,6,FALSE)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669</v>
      </c>
      <c r="GT629" s="283">
        <f>IF(GS629="Kopman",1.6,1)</f>
        <v>1</v>
      </c>
      <c r="GU629" s="204">
        <f>VLOOKUP(GR629,$A$681:$F$2483,6,FALSE)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2329</v>
      </c>
      <c r="HC629" s="283">
        <f>IF(HB629="Kopman",1.6,1)</f>
        <v>1</v>
      </c>
      <c r="HD629" s="204">
        <f>VLOOKUP(HA629,$A$681:$F$2483,6,FALSE)</f>
        <v>232</v>
      </c>
      <c r="HE629" s="203" t="s">
        <v>61</v>
      </c>
      <c r="HF629" s="10">
        <f>HD629*1.5*HC629</f>
        <v>348</v>
      </c>
      <c r="HG629" s="10"/>
      <c r="HH629" s="267"/>
      <c r="HI629" s="203" t="s">
        <v>90</v>
      </c>
      <c r="HJ629" s="276" t="s">
        <v>462</v>
      </c>
      <c r="HL629" s="283">
        <f>IF(HK629="Kopman",1.6,1)</f>
        <v>1</v>
      </c>
      <c r="HM629" s="204">
        <f>VLOOKUP(HJ629,$A$681:$F$2483,6,FALSE)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440</v>
      </c>
      <c r="HU629" s="283">
        <f>IF(HT629="Kopman",1.6,1)</f>
        <v>1</v>
      </c>
      <c r="HV629" s="204">
        <f>VLOOKUP(HS629,$A$681:$F$2483,6,FALSE)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VLOOKUP(IB629,$A$681:$F$2483,6,FALSE)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462</v>
      </c>
      <c r="IM629" s="283">
        <f>IF(IL629="Kopman",1.6,1)</f>
        <v>1</v>
      </c>
      <c r="IN629" s="204">
        <f>VLOOKUP(IK629,$A$681:$F$2483,6,FALSE)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677</v>
      </c>
      <c r="IV629" s="283">
        <f>IF(IU629="Kopman",1.6,1)</f>
        <v>1</v>
      </c>
      <c r="IW629" s="204">
        <f>VLOOKUP(IT629,$A$681:$F$2483,6,FALSE)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435</v>
      </c>
      <c r="JE629" s="283">
        <f>IF(JD629="Kopman",1.6,1)</f>
        <v>1</v>
      </c>
      <c r="JF629" s="204">
        <f>VLOOKUP(JC629,$A$681:$F$2483,6,FALSE)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462</v>
      </c>
      <c r="JN629" s="283">
        <f>IF(JM629="Kopman",1.6,1)</f>
        <v>1</v>
      </c>
      <c r="JO629" s="204">
        <f>VLOOKUP(JL629,$A$681:$F$2483,6,FALSE)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656</v>
      </c>
      <c r="JW629" s="283">
        <f>IF(JV629="Kopman",1.6,1)</f>
        <v>1</v>
      </c>
      <c r="JX629" s="204">
        <f>VLOOKUP(JU629,$A$681:$F$2483,6,FALSE)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474</v>
      </c>
      <c r="KF629" s="283">
        <f>IF(KE629="Kopman",1.6,1)</f>
        <v>1</v>
      </c>
      <c r="KG629" s="204">
        <f>VLOOKUP(KD629,$A$681:$F$2483,6,FALSE)</f>
        <v>312</v>
      </c>
      <c r="KH629" s="203" t="s">
        <v>61</v>
      </c>
      <c r="KI629" s="10">
        <f>KG629*1.5*KF629</f>
        <v>468</v>
      </c>
      <c r="KJ629" s="10"/>
      <c r="KK629" s="267"/>
      <c r="KL629" s="203" t="s">
        <v>90</v>
      </c>
      <c r="KM629" s="276" t="s">
        <v>462</v>
      </c>
      <c r="KO629" s="283">
        <f>IF(KN629="Kopman",1.6,1)</f>
        <v>1</v>
      </c>
      <c r="KP629" s="204">
        <f>VLOOKUP(KM629,$A$681:$F$2483,6,FALSE)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690</v>
      </c>
      <c r="KX629" s="283">
        <f>IF(KW629="Kopman",1.6,1)</f>
        <v>1</v>
      </c>
      <c r="KY629" s="204">
        <f>VLOOKUP(KV629,$A$681:$F$2483,6,FALSE)</f>
        <v>170</v>
      </c>
      <c r="KZ629" s="203" t="s">
        <v>61</v>
      </c>
      <c r="LA629" s="10">
        <f>KY629*1.5*KX629</f>
        <v>255</v>
      </c>
      <c r="LB629" s="10"/>
      <c r="LC629" s="267"/>
      <c r="LD629" s="203" t="s">
        <v>90</v>
      </c>
      <c r="LE629" s="276" t="s">
        <v>690</v>
      </c>
      <c r="LG629" s="283">
        <f>IF(LF629="Kopman",1.6,1)</f>
        <v>1</v>
      </c>
      <c r="LH629" s="204">
        <f>VLOOKUP(LE629,$A$681:$F$2483,6,FALSE)</f>
        <v>170</v>
      </c>
      <c r="LI629" s="203" t="s">
        <v>61</v>
      </c>
      <c r="LJ629" s="10">
        <f>LH629*1.5*LG629</f>
        <v>255</v>
      </c>
      <c r="LK629" s="10"/>
      <c r="LL629" s="267"/>
      <c r="LM629" s="203" t="s">
        <v>90</v>
      </c>
      <c r="LN629" s="276" t="s">
        <v>462</v>
      </c>
      <c r="LP629" s="283">
        <f>IF(LO629="Kopman",1.6,1)</f>
        <v>1</v>
      </c>
      <c r="LQ629" s="204">
        <f>VLOOKUP(LN629,$A$681:$F$2483,6,FALSE)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1187</v>
      </c>
      <c r="LY629" s="283">
        <f>IF(LX629="Kopman",1.6,1)</f>
        <v>1</v>
      </c>
      <c r="LZ629" s="204">
        <f>VLOOKUP(LW629,$A$681:$F$2483,6,FALSE)</f>
        <v>22</v>
      </c>
      <c r="MA629" s="203" t="s">
        <v>61</v>
      </c>
      <c r="MB629" s="10">
        <f>LZ629*1.5*LY629</f>
        <v>33</v>
      </c>
      <c r="MC629" s="10"/>
      <c r="MD629" s="267"/>
      <c r="ME629" s="203" t="s">
        <v>90</v>
      </c>
      <c r="MF629" s="276" t="s">
        <v>669</v>
      </c>
      <c r="MH629" s="283">
        <f>IF(MG629="Kopman",1.6,1)</f>
        <v>1</v>
      </c>
      <c r="MI629" s="204">
        <f>VLOOKUP(MF629,$A$681:$F$2483,6,FALSE)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456</v>
      </c>
      <c r="MQ629" s="283">
        <f>IF(MP629="Kopman",1.6,1)</f>
        <v>1</v>
      </c>
      <c r="MR629" s="204">
        <f>VLOOKUP(MO629,$A$681:$F$2483,6,FALSE)</f>
        <v>288</v>
      </c>
      <c r="MS629" s="203" t="s">
        <v>61</v>
      </c>
      <c r="MT629" s="10">
        <f>MR629*1.5*MQ629</f>
        <v>432</v>
      </c>
      <c r="MU629" s="10"/>
      <c r="MV629" s="267"/>
      <c r="MW629" s="203" t="s">
        <v>90</v>
      </c>
      <c r="MX629" s="276" t="s">
        <v>488</v>
      </c>
      <c r="MZ629" s="283">
        <f>IF(MY629="Kopman",1.6,1)</f>
        <v>1</v>
      </c>
      <c r="NA629" s="204">
        <f>VLOOKUP(MX629,$A$681:$F$2483,6,FALSE)</f>
        <v>151</v>
      </c>
      <c r="NB629" s="203" t="s">
        <v>61</v>
      </c>
      <c r="NC629" s="10">
        <f>NA629*1.5*MZ629</f>
        <v>226.5</v>
      </c>
      <c r="ND629" s="10"/>
      <c r="NE629" s="267"/>
      <c r="NF629" s="203" t="s">
        <v>90</v>
      </c>
      <c r="NG629" s="276" t="s">
        <v>2334</v>
      </c>
      <c r="NI629" s="283">
        <f>IF(NH629="Kopman",1.6,1)</f>
        <v>1</v>
      </c>
      <c r="NJ629" s="204">
        <f>VLOOKUP(NG629,$A$681:$F$2483,6,FALSE)</f>
        <v>143</v>
      </c>
      <c r="NK629" s="203" t="s">
        <v>61</v>
      </c>
      <c r="NL629" s="10">
        <f>NJ629*1.5*NI629</f>
        <v>214.5</v>
      </c>
      <c r="NM629" s="10"/>
      <c r="NN629" s="267"/>
      <c r="NO629" s="203" t="s">
        <v>90</v>
      </c>
      <c r="NP629" s="417" t="s">
        <v>539</v>
      </c>
      <c r="NR629" s="283">
        <f>IF(NQ629="Kopman",1.6,1)</f>
        <v>1</v>
      </c>
      <c r="NS629" s="204">
        <f>VLOOKUP(NP629,$A$681:$F$2483,6,FALSE)</f>
        <v>16</v>
      </c>
      <c r="NT629" s="203" t="s">
        <v>61</v>
      </c>
      <c r="NU629" s="10">
        <f>NS629*1.5*NR629</f>
        <v>24</v>
      </c>
      <c r="NV629" s="10"/>
      <c r="NW629" s="267"/>
      <c r="NX629" s="203" t="s">
        <v>90</v>
      </c>
      <c r="NY629" s="276" t="s">
        <v>440</v>
      </c>
      <c r="OA629" s="283">
        <f>IF(NZ629="Kopman",1.6,1)</f>
        <v>1</v>
      </c>
      <c r="OB629" s="204">
        <f>VLOOKUP(NY629,$A$681:$F$2483,6,FALSE)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462</v>
      </c>
      <c r="OJ629" s="283">
        <f>IF(OI629="Kopman",1.6,1)</f>
        <v>1</v>
      </c>
      <c r="OK629" s="204">
        <f>VLOOKUP(OH629,$A$681:$F$2483,6,FALSE)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539</v>
      </c>
      <c r="OS629" s="283">
        <f>IF(OR629="Kopman",1.6,1)</f>
        <v>1</v>
      </c>
      <c r="OT629" s="204">
        <f>VLOOKUP(OQ629,$A$681:$F$2483,6,FALSE)</f>
        <v>16</v>
      </c>
      <c r="OU629" s="203" t="s">
        <v>61</v>
      </c>
      <c r="OV629" s="10">
        <f>OT629*1.5*OS629</f>
        <v>24</v>
      </c>
      <c r="OW629" s="10"/>
      <c r="OX629" s="267"/>
      <c r="OY629" s="203" t="s">
        <v>90</v>
      </c>
      <c r="OZ629" s="421" t="s">
        <v>462</v>
      </c>
      <c r="PB629" s="283">
        <f>IF(PA629="Kopman",1.6,1)</f>
        <v>1</v>
      </c>
      <c r="PC629" s="204">
        <f>VLOOKUP(OZ629,$A$681:$F$2483,6,FALSE)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2329</v>
      </c>
      <c r="PK629" s="283">
        <f>IF(PJ629="Kopman",1.6,1)</f>
        <v>1</v>
      </c>
      <c r="PL629" s="204">
        <f>VLOOKUP(PI629,$A$681:$F$2483,6,FALSE)</f>
        <v>232</v>
      </c>
      <c r="PM629" s="203" t="s">
        <v>61</v>
      </c>
      <c r="PN629" s="10">
        <f>PL629*1.5*PK629</f>
        <v>348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VLOOKUP(PR629,$A$681:$F$2483,6,FALSE)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690</v>
      </c>
      <c r="QC629" s="283">
        <f>IF(QB629="Kopman",1.6,1)</f>
        <v>1</v>
      </c>
      <c r="QD629" s="204">
        <f>VLOOKUP(QA629,$A$681:$F$2483,6,FALSE)</f>
        <v>170</v>
      </c>
      <c r="QE629" s="203" t="s">
        <v>61</v>
      </c>
      <c r="QF629" s="10">
        <f>QD629*1.5*QC629</f>
        <v>255</v>
      </c>
      <c r="QG629" s="10"/>
      <c r="QH629" s="267"/>
      <c r="QI629" s="203" t="s">
        <v>90</v>
      </c>
      <c r="QJ629" s="276" t="s">
        <v>656</v>
      </c>
      <c r="QL629" s="283">
        <f>IF(QK629="Kopman",1.6,1)</f>
        <v>1</v>
      </c>
      <c r="QM629" s="204">
        <f>VLOOKUP(QJ629,$A$681:$F$2483,6,FALSE)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462</v>
      </c>
      <c r="QU629" s="283">
        <f>IF(QT629="Kopman",1.6,1)</f>
        <v>1</v>
      </c>
      <c r="QV629" s="204">
        <f>VLOOKUP(QS629,$A$681:$F$2483,6,FALSE)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462</v>
      </c>
      <c r="RD629" s="283">
        <f>IF(RC629="Kopman",1.6,1)</f>
        <v>1</v>
      </c>
      <c r="RE629" s="204">
        <f>VLOOKUP(RB629,$A$681:$F$2483,6,FALSE)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VLOOKUP(RK629,$A$681:$F$2483,6,FALSE)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462</v>
      </c>
      <c r="RV629" s="283">
        <f>IF(RU629="Kopman",1.6,1)</f>
        <v>1</v>
      </c>
      <c r="RW629" s="204">
        <f>VLOOKUP(RT629,$A$681:$F$2483,6,FALSE)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462</v>
      </c>
      <c r="SE629" s="283">
        <f>IF(SD629="Kopman",1.6,1)</f>
        <v>1</v>
      </c>
      <c r="SF629" s="204">
        <f>VLOOKUP(SC629,$A$681:$F$2483,6,FALSE)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669</v>
      </c>
      <c r="SM629" s="408" t="s">
        <v>2015</v>
      </c>
      <c r="SN629" s="283">
        <f>IF(SM629="Kopman",1.6,1)</f>
        <v>1.6</v>
      </c>
      <c r="SO629" s="204">
        <f>VLOOKUP(SL629,$A$681:$F$2483,6,FALSE)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833</v>
      </c>
      <c r="SW629" s="283">
        <f>IF(SV629="Kopman",1.6,1)</f>
        <v>1</v>
      </c>
      <c r="SX629" s="204">
        <f>VLOOKUP(SU629,$A$681:$F$2483,6,FALSE)</f>
        <v>89</v>
      </c>
      <c r="SY629" s="203" t="s">
        <v>61</v>
      </c>
      <c r="SZ629" s="10">
        <f>SX629*1.5*SW629</f>
        <v>133.5</v>
      </c>
      <c r="TA629" s="10"/>
      <c r="TB629" s="273"/>
      <c r="TC629" s="203" t="s">
        <v>90</v>
      </c>
      <c r="TD629" s="421" t="s">
        <v>1187</v>
      </c>
      <c r="TF629" s="283">
        <f>IF(TE629="Kopman",1.6,1)</f>
        <v>1</v>
      </c>
      <c r="TG629" s="204">
        <f>VLOOKUP(TD629,$A$681:$F$2483,6,FALSE)</f>
        <v>22</v>
      </c>
      <c r="TH629" s="203" t="s">
        <v>61</v>
      </c>
      <c r="TI629" s="10">
        <f>TG629*1.5</f>
        <v>33</v>
      </c>
      <c r="TK629" s="273"/>
      <c r="TL629" s="203" t="s">
        <v>90</v>
      </c>
      <c r="TM629" s="409" t="s">
        <v>690</v>
      </c>
      <c r="TN629" s="408" t="s">
        <v>2015</v>
      </c>
      <c r="TO629" s="283">
        <f>IF(TN629="Kopman",1.6,1)</f>
        <v>1.6</v>
      </c>
      <c r="TP629" s="204">
        <f>VLOOKUP(TM629,$A$681:$F$2483,6,FALSE)</f>
        <v>170</v>
      </c>
      <c r="TQ629" s="203" t="s">
        <v>61</v>
      </c>
      <c r="TR629" s="10">
        <f>TP629*1.5*TO629</f>
        <v>408</v>
      </c>
      <c r="TS629" s="10"/>
      <c r="TT629" s="273"/>
      <c r="TU629" s="203" t="s">
        <v>90</v>
      </c>
      <c r="TV629" s="276" t="s">
        <v>462</v>
      </c>
      <c r="TX629" s="283">
        <f>IF(TW629="Kopman",1.6,1)</f>
        <v>1</v>
      </c>
      <c r="TY629" s="204">
        <f>VLOOKUP(TV629,$A$681:$F$2483,6,FALSE)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VLOOKUP(UE629,$A$681:$F$2483,6,FALSE)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1187</v>
      </c>
      <c r="UP629" s="283">
        <f>IF(UO629="Kopman",1.6,1)</f>
        <v>1</v>
      </c>
      <c r="UQ629" s="204">
        <f>VLOOKUP(UN629,$A$681:$F$2483,6,FALSE)</f>
        <v>22</v>
      </c>
      <c r="UR629" s="203" t="s">
        <v>61</v>
      </c>
      <c r="US629" s="10">
        <f>UQ629*1.5*UP629</f>
        <v>33</v>
      </c>
      <c r="UT629" s="10"/>
      <c r="UU629" s="273"/>
      <c r="UV629" s="203" t="s">
        <v>90</v>
      </c>
      <c r="UW629" s="276" t="s">
        <v>1702</v>
      </c>
      <c r="UY629" s="283">
        <f>IF(UX629="Kopman",1.6,1)</f>
        <v>1</v>
      </c>
      <c r="UZ629" s="204">
        <f>VLOOKUP(UW629,$A$681:$F$2483,6,FALSE)</f>
        <v>121</v>
      </c>
      <c r="VA629" s="203" t="s">
        <v>61</v>
      </c>
      <c r="VB629" s="10">
        <f>UZ629*1.5*UY629</f>
        <v>181.5</v>
      </c>
      <c r="VC629" s="10"/>
      <c r="VD629" s="273"/>
      <c r="VE629" s="203" t="s">
        <v>90</v>
      </c>
      <c r="VF629" s="276" t="s">
        <v>489</v>
      </c>
      <c r="VH629" s="283">
        <f>IF(VG629="Kopman",1.6,1)</f>
        <v>1</v>
      </c>
      <c r="VI629" s="204">
        <f>VLOOKUP(VF629,$A$681:$F$2483,6,FALSE)</f>
        <v>49</v>
      </c>
      <c r="VJ629" s="203" t="s">
        <v>61</v>
      </c>
      <c r="VK629" s="10">
        <f>VI629*1.5*VH629</f>
        <v>73.5</v>
      </c>
      <c r="VL629" s="10"/>
      <c r="VM629" s="273"/>
      <c r="VN629" s="203" t="s">
        <v>90</v>
      </c>
      <c r="VO629" s="409" t="s">
        <v>2329</v>
      </c>
      <c r="VP629" s="408" t="s">
        <v>2015</v>
      </c>
      <c r="VQ629" s="283">
        <f>IF(VP629="Kopman",1.6,1)</f>
        <v>1.6</v>
      </c>
      <c r="VR629" s="204">
        <f>VLOOKUP(VO629,$A$681:$F$2483,6,FALSE)</f>
        <v>232</v>
      </c>
      <c r="VS629" s="203" t="s">
        <v>61</v>
      </c>
      <c r="VT629" s="10">
        <f>VR629*1.5*VQ629</f>
        <v>556.80000000000007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VLOOKUP(VX629,$A$681:$F$2483,6,FALSE)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1187</v>
      </c>
      <c r="WI629" s="283">
        <f>IF(WH629="Kopman",1.6,1)</f>
        <v>1</v>
      </c>
      <c r="WJ629" s="204">
        <f>VLOOKUP(WG629,$A$681:$F$2483,6,FALSE)</f>
        <v>22</v>
      </c>
      <c r="WK629" s="203" t="s">
        <v>61</v>
      </c>
      <c r="WL629" s="10">
        <f>WJ629*1.5</f>
        <v>33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VLOOKUP(WP629,$A$681:$F$2483,6,FALSE)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VLOOKUP(WY629,$A$681:$F$2483,6,FALSE)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539</v>
      </c>
      <c r="XJ629" s="283">
        <f>IF(XI629="Kopman",1.6,1)</f>
        <v>1</v>
      </c>
      <c r="XK629" s="204">
        <f>VLOOKUP(XH629,$A$681:$F$2483,6,FALSE)</f>
        <v>16</v>
      </c>
      <c r="XL629" s="203" t="s">
        <v>61</v>
      </c>
      <c r="XM629" s="10">
        <f>XK629*1.5</f>
        <v>24</v>
      </c>
      <c r="XO629" s="273"/>
      <c r="XP629" s="203" t="s">
        <v>90</v>
      </c>
      <c r="XQ629" s="409" t="s">
        <v>2329</v>
      </c>
      <c r="XR629" s="408" t="s">
        <v>2015</v>
      </c>
      <c r="XS629" s="283">
        <f>IF(XR629="Kopman",1.6,1)</f>
        <v>1.6</v>
      </c>
      <c r="XT629" s="204">
        <f>VLOOKUP(XQ629,$A$681:$F$2483,6,FALSE)</f>
        <v>232</v>
      </c>
      <c r="XU629" s="203" t="s">
        <v>61</v>
      </c>
      <c r="XV629" s="10">
        <f>XT629*1.5*XS629</f>
        <v>556.80000000000007</v>
      </c>
      <c r="XW629" s="10"/>
      <c r="XX629" s="273"/>
      <c r="XY629" s="203" t="s">
        <v>90</v>
      </c>
      <c r="XZ629" s="276" t="s">
        <v>1691</v>
      </c>
      <c r="YB629" s="283">
        <f>IF(YA629="Kopman",1.6,1)</f>
        <v>1</v>
      </c>
      <c r="YC629" s="204">
        <f>VLOOKUP(XZ629,$A$681:$F$2483,6,FALSE)</f>
        <v>213</v>
      </c>
      <c r="YD629" s="203" t="s">
        <v>61</v>
      </c>
      <c r="YE629" s="10">
        <f>YC629*1.5</f>
        <v>319.5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VLOOKUP(YI629,$A$681:$F$2483,6,FALSE)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VLOOKUP(YR629,$A$681:$F$2483,6,FALSE)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577</v>
      </c>
      <c r="ZC629" s="283">
        <f>IF(ZB629="Kopman",1.6,1)</f>
        <v>1</v>
      </c>
      <c r="ZD629" s="204">
        <f>VLOOKUP(ZA629,$A$681:$F$2483,6,FALSE)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462</v>
      </c>
      <c r="ZL629" s="283">
        <f>IF(ZK629="Kopman",1.6,1)</f>
        <v>1</v>
      </c>
      <c r="ZM629" s="204">
        <f>VLOOKUP(ZJ629,$A$681:$F$2483,6,FALSE)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690</v>
      </c>
      <c r="ZU629" s="283">
        <f>IF(ZT629="Kopman",1.6,1)</f>
        <v>1</v>
      </c>
      <c r="ZV629" s="204">
        <f>VLOOKUP(ZS629,$A$681:$F$2483,6,FALSE)</f>
        <v>170</v>
      </c>
      <c r="ZW629" s="203" t="s">
        <v>61</v>
      </c>
      <c r="ZX629" s="10">
        <f>ZV629*1.5*ZU629</f>
        <v>255</v>
      </c>
      <c r="ZY629" s="10"/>
      <c r="ZZ629" s="273"/>
      <c r="AAA629" s="203" t="s">
        <v>90</v>
      </c>
      <c r="AAB629" s="276" t="s">
        <v>604</v>
      </c>
      <c r="AAD629" s="283">
        <f>IF(AAC629="Kopman",1.6,1)</f>
        <v>1</v>
      </c>
      <c r="AAE629" s="204">
        <f>VLOOKUP(AAB629,$A$681:$F$2483,6,FALSE)</f>
        <v>192</v>
      </c>
      <c r="AAF629" s="203" t="s">
        <v>61</v>
      </c>
      <c r="AAG629" s="10">
        <f>AAE629*1.5*AAD629</f>
        <v>288</v>
      </c>
      <c r="AAH629" s="10"/>
      <c r="AAI629" s="273"/>
      <c r="AAJ629" s="203" t="s">
        <v>90</v>
      </c>
      <c r="AAK629" s="276" t="s">
        <v>609</v>
      </c>
      <c r="AAM629" s="283">
        <f>IF(AAL629="Kopman",1.6,1)</f>
        <v>1</v>
      </c>
      <c r="AAN629" s="204">
        <f>VLOOKUP(AAK629,$A$681:$F$2483,6,FALSE)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609</v>
      </c>
      <c r="AAV629" s="283">
        <f>IF(AAU629="Kopman",1.6,1)</f>
        <v>1</v>
      </c>
      <c r="AAW629" s="204">
        <f>VLOOKUP(AAT629,$A$681:$F$2483,6,FALSE)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VLOOKUP(ABC629,$A$681:$F$2483,6,FALSE)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604</v>
      </c>
      <c r="ABN629" s="283">
        <f>IF(ABM629="Kopman",1.6,1)</f>
        <v>1</v>
      </c>
      <c r="ABO629" s="204">
        <f>VLOOKUP(ABL629,$A$681:$F$2483,6,FALSE)</f>
        <v>192</v>
      </c>
      <c r="ABP629" s="203" t="s">
        <v>61</v>
      </c>
      <c r="ABQ629" s="10">
        <f>ABO629*1.5*ABN629</f>
        <v>288</v>
      </c>
      <c r="ABR629" s="10"/>
      <c r="ABS629" s="273"/>
      <c r="ABT629" s="203" t="s">
        <v>90</v>
      </c>
      <c r="ABU629" s="276" t="s">
        <v>489</v>
      </c>
      <c r="ABW629" s="283">
        <f>IF(ABV629="Kopman",1.6,1)</f>
        <v>1</v>
      </c>
      <c r="ABX629" s="204">
        <f>VLOOKUP(ABU629,$A$681:$F$2483,6,FALSE)</f>
        <v>49</v>
      </c>
      <c r="ABY629" s="203" t="s">
        <v>61</v>
      </c>
      <c r="ABZ629" s="10">
        <f>ABX629*1.5*ABW629</f>
        <v>73.5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VLOOKUP(ACD629,$A$681:$F$2483,6,FALSE)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VLOOKUP(ACM629,$A$681:$F$2483,6,FALSE)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VLOOKUP(ACV629,$A$681:$F$2483,6,FALSE)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VLOOKUP(ADE629,$A$681:$F$2483,6,FALSE)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VLOOKUP(ADN629,$A$681:$F$2483,6,FALSE)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VLOOKUP(ADW629,$A$681:$F$2483,6,FALSE)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VLOOKUP(AEF629,$A$681:$F$2483,6,FALSE)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VLOOKUP(AEO629,$A$681:$F$2483,6,FALSE)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VLOOKUP(AEX629,$A$681:$F$2483,6,FALSE)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VLOOKUP(AFG629,$A$681:$F$2483,6,FALSE)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VLOOKUP(AFP629,$A$681:$F$2483,6,FALSE)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VLOOKUP(AFY629,$A$681:$F$2483,6,FALSE)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VLOOKUP(AGH629,$A$681:$F$2483,6,FALSE)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VLOOKUP(AGQ629,$A$681:$F$2483,6,FALSE)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656</v>
      </c>
      <c r="AHB629" s="283">
        <f>IF(AHA629="Kopman",1.6,1)</f>
        <v>1</v>
      </c>
      <c r="AHC629" s="204">
        <f>VLOOKUP(AGZ629,$A$681:$F$2483,6,FALSE)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539</v>
      </c>
      <c r="AHK629" s="283">
        <f>IF(AHJ629="Kopman",1.6,1)</f>
        <v>1</v>
      </c>
      <c r="AHL629" s="204">
        <f>VLOOKUP(AHI629,$A$681:$F$2483,6,FALSE)</f>
        <v>16</v>
      </c>
      <c r="AHM629" s="203" t="s">
        <v>61</v>
      </c>
      <c r="AHN629" s="10">
        <f>AHL629*1.5*AHK629</f>
        <v>24</v>
      </c>
      <c r="AHO629" s="10"/>
      <c r="AHP629" s="273"/>
      <c r="AHQ629" s="203" t="s">
        <v>90</v>
      </c>
      <c r="AHR629" s="276" t="s">
        <v>604</v>
      </c>
      <c r="AHT629" s="283">
        <f>IF(AHS629="Kopman",1.6,1)</f>
        <v>1</v>
      </c>
      <c r="AHU629" s="204">
        <f>VLOOKUP(AHR629,$A$681:$F$2483,6,FALSE)</f>
        <v>192</v>
      </c>
      <c r="AHV629" s="203" t="s">
        <v>61</v>
      </c>
      <c r="AHW629" s="10">
        <f>AHU629*1.5*AHT629</f>
        <v>288</v>
      </c>
      <c r="AHX629" s="10"/>
      <c r="AHY629" s="273"/>
      <c r="AHZ629" s="203" t="s">
        <v>90</v>
      </c>
      <c r="AIA629" s="276" t="s">
        <v>539</v>
      </c>
      <c r="AIC629" s="283">
        <f>IF(AIB629="Kopman",1.6,1)</f>
        <v>1</v>
      </c>
      <c r="AID629" s="204">
        <f>VLOOKUP(AIA629,$A$681:$F$2483,6,FALSE)</f>
        <v>16</v>
      </c>
      <c r="AIE629" s="203" t="s">
        <v>61</v>
      </c>
      <c r="AIF629" s="10">
        <f>AID629*1.5*AIC629</f>
        <v>24</v>
      </c>
      <c r="AIG629" s="10"/>
      <c r="AIH629" s="273"/>
      <c r="AII629" s="203" t="s">
        <v>90</v>
      </c>
      <c r="AIJ629" s="276" t="s">
        <v>426</v>
      </c>
      <c r="AIL629" s="283">
        <f>IF(AIK629="Kopman",1.6,1)</f>
        <v>1</v>
      </c>
      <c r="AIM629" s="204">
        <f>VLOOKUP(AIJ629,$A$681:$F$2483,6,FALSE)</f>
        <v>272</v>
      </c>
      <c r="AIN629" s="203" t="s">
        <v>61</v>
      </c>
      <c r="AIO629" s="10">
        <f>AIM629*1.5*AIL629</f>
        <v>408</v>
      </c>
      <c r="AIP629" s="10"/>
      <c r="AIQ629" s="273"/>
      <c r="AIR629" s="203" t="s">
        <v>90</v>
      </c>
      <c r="AIS629" s="276" t="s">
        <v>462</v>
      </c>
      <c r="AIU629" s="283">
        <f>IF(AIT629="Kopman",1.6,1)</f>
        <v>1</v>
      </c>
      <c r="AIV629" s="204">
        <f>VLOOKUP(AIS629,$A$681:$F$2483,6,FALSE)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1691</v>
      </c>
      <c r="AJC629" s="408" t="s">
        <v>2015</v>
      </c>
      <c r="AJD629" s="283">
        <f>IF(AJC629="Kopman",1.6,1)</f>
        <v>1.6</v>
      </c>
      <c r="AJE629" s="204">
        <f>VLOOKUP(AJB629,$A$681:$F$2483,6,FALSE)</f>
        <v>213</v>
      </c>
      <c r="AJF629" s="203" t="s">
        <v>61</v>
      </c>
      <c r="AJG629" s="10">
        <f>AJE629*1.5*AJD629</f>
        <v>511.20000000000005</v>
      </c>
      <c r="AJH629" s="10"/>
      <c r="AJI629" s="273"/>
      <c r="AJJ629" s="203" t="s">
        <v>90</v>
      </c>
      <c r="AJK629" s="276" t="s">
        <v>492</v>
      </c>
      <c r="AJM629" s="283">
        <f>IF(AJL629="Kopman",1.6,1)</f>
        <v>1</v>
      </c>
      <c r="AJN629" s="204">
        <f>VLOOKUP(AJK629,$A$681:$F$2483,6,FALSE)</f>
        <v>167</v>
      </c>
      <c r="AJO629" s="203" t="s">
        <v>61</v>
      </c>
      <c r="AJP629" s="10">
        <f>AJN629*1.5*AJM629</f>
        <v>250.5</v>
      </c>
      <c r="AJQ629" s="10"/>
      <c r="AJR629" s="273"/>
      <c r="AJS629" s="203" t="s">
        <v>90</v>
      </c>
      <c r="AJT629" s="424" t="s">
        <v>674</v>
      </c>
      <c r="AJV629" s="283">
        <f>IF(AJU629="Kopman",1.6,1)</f>
        <v>1</v>
      </c>
      <c r="AJW629" s="204">
        <f>VLOOKUP(AJT629,$A$681:$F$2483,6,FALSE)</f>
        <v>91</v>
      </c>
      <c r="AJX629" s="203" t="s">
        <v>61</v>
      </c>
      <c r="AJY629" s="10">
        <f>AJW629*1.5*AJV629</f>
        <v>136.5</v>
      </c>
      <c r="AJZ629" s="10"/>
      <c r="AKA629" s="273"/>
      <c r="AKB629" s="203" t="s">
        <v>90</v>
      </c>
      <c r="AKC629" s="276" t="s">
        <v>690</v>
      </c>
      <c r="AKE629" s="283">
        <f>IF(AKD629="Kopman",1.6,1)</f>
        <v>1</v>
      </c>
      <c r="AKF629" s="204">
        <f>VLOOKUP(AKC629,$A$681:$F$2483,6,FALSE)</f>
        <v>170</v>
      </c>
      <c r="AKG629" s="203" t="s">
        <v>61</v>
      </c>
      <c r="AKH629" s="10">
        <f>AKF629*1.5*AKE629</f>
        <v>255</v>
      </c>
      <c r="AKI629" s="10"/>
      <c r="AKJ629" s="273"/>
      <c r="AKK629" s="203" t="s">
        <v>90</v>
      </c>
      <c r="AKL629" s="276" t="s">
        <v>462</v>
      </c>
      <c r="AKN629" s="283">
        <f>IF(AKM629="Kopman",1.6,1)</f>
        <v>1</v>
      </c>
      <c r="AKO629" s="204">
        <f>VLOOKUP(AKL629,$A$681:$F$2483,6,FALSE)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492</v>
      </c>
      <c r="AKW629" s="283">
        <f>IF(AKV629="Kopman",1.6,1)</f>
        <v>1</v>
      </c>
      <c r="AKX629" s="204">
        <f>VLOOKUP(AKU629,$A$681:$F$2483,6,FALSE)</f>
        <v>167</v>
      </c>
      <c r="AKY629" s="203" t="s">
        <v>61</v>
      </c>
      <c r="AKZ629" s="10">
        <f>AKX629*1.5*AKW629</f>
        <v>250.5</v>
      </c>
      <c r="ALA629" s="10"/>
      <c r="ALB629" s="273"/>
      <c r="ALC629" s="203" t="s">
        <v>90</v>
      </c>
      <c r="ALD629" s="276" t="s">
        <v>440</v>
      </c>
      <c r="ALF629" s="283">
        <f>IF(ALE629="Kopman",1.6,1)</f>
        <v>1</v>
      </c>
      <c r="ALG629" s="204">
        <f>VLOOKUP(ALD629,$A$681:$F$2483,6,FALSE)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604</v>
      </c>
      <c r="ALO629" s="283">
        <f>IF(ALN629="Kopman",1.6,1)</f>
        <v>1</v>
      </c>
      <c r="ALP629" s="204">
        <f>VLOOKUP(ALM629,$A$681:$F$2483,6,FALSE)</f>
        <v>192</v>
      </c>
      <c r="ALQ629" s="203" t="s">
        <v>61</v>
      </c>
      <c r="ALR629" s="10">
        <f>ALP629*1.5*ALO629</f>
        <v>288</v>
      </c>
      <c r="ALS629" s="10"/>
      <c r="ALT629" s="273"/>
      <c r="ALU629" s="203" t="s">
        <v>90</v>
      </c>
      <c r="ALV629" s="276" t="s">
        <v>462</v>
      </c>
      <c r="ALX629" s="283">
        <f>IF(ALW629="Kopman",1.6,1)</f>
        <v>1</v>
      </c>
      <c r="ALY629" s="204">
        <f>VLOOKUP(ALV629,$A$681:$F$2483,6,FALSE)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440</v>
      </c>
      <c r="AMG629" s="283">
        <f>IF(AMF629="Kopman",1.6,1)</f>
        <v>1</v>
      </c>
      <c r="AMH629" s="204">
        <f>VLOOKUP(AME629,$A$681:$F$2483,6,FALSE)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690</v>
      </c>
      <c r="AMP629" s="283">
        <f>IF(AMO629="Kopman",1.6,1)</f>
        <v>1</v>
      </c>
      <c r="AMQ629" s="204">
        <f>VLOOKUP(AMN629,$A$681:$F$2483,6,FALSE)</f>
        <v>170</v>
      </c>
      <c r="AMR629" s="203" t="s">
        <v>61</v>
      </c>
      <c r="AMS629" s="10">
        <f>AMQ629*1.5*AMP629</f>
        <v>255</v>
      </c>
      <c r="AMT629" s="10"/>
      <c r="AMU629" s="273"/>
      <c r="AMV629" s="203" t="s">
        <v>90</v>
      </c>
      <c r="AMW629" s="276" t="s">
        <v>2329</v>
      </c>
      <c r="AMY629" s="283">
        <f>IF(AMX629="Kopman",1.6,1)</f>
        <v>1</v>
      </c>
      <c r="AMZ629" s="204">
        <f>VLOOKUP(AMW629,$A$681:$F$2483,6,FALSE)</f>
        <v>232</v>
      </c>
      <c r="ANA629" s="203" t="s">
        <v>61</v>
      </c>
      <c r="ANB629" s="10">
        <f>AMZ629*1.5*AMY629</f>
        <v>348</v>
      </c>
      <c r="ANC629" s="10"/>
      <c r="AND629" s="273"/>
      <c r="ANE629" s="203" t="s">
        <v>90</v>
      </c>
      <c r="ANF629" s="276" t="s">
        <v>1187</v>
      </c>
      <c r="ANH629" s="283">
        <f>IF(ANG629="Kopman",1.6,1)</f>
        <v>1</v>
      </c>
      <c r="ANI629" s="204">
        <f>VLOOKUP(ANF629,$A$681:$F$2483,6,FALSE)</f>
        <v>22</v>
      </c>
      <c r="ANJ629" s="203" t="s">
        <v>61</v>
      </c>
      <c r="ANK629" s="10">
        <f>ANI629*1.5*ANH629</f>
        <v>33</v>
      </c>
      <c r="ANL629" s="10"/>
      <c r="ANM629" s="273"/>
      <c r="ANN629" s="203" t="s">
        <v>90</v>
      </c>
      <c r="ANO629" s="276" t="s">
        <v>474</v>
      </c>
      <c r="ANQ629" s="283">
        <f>IF(ANP629="Kopman",1.6,1)</f>
        <v>1</v>
      </c>
      <c r="ANR629" s="204">
        <f>VLOOKUP(ANO629,$A$681:$F$2483,6,FALSE)</f>
        <v>312</v>
      </c>
      <c r="ANS629" s="203" t="s">
        <v>61</v>
      </c>
      <c r="ANT629" s="10">
        <f>ANR629*1.5*ANQ629</f>
        <v>468</v>
      </c>
      <c r="ANU629" s="10"/>
      <c r="ANV629" s="273"/>
      <c r="ANW629" s="203" t="s">
        <v>90</v>
      </c>
      <c r="ANX629" s="276" t="s">
        <v>690</v>
      </c>
      <c r="ANZ629" s="283">
        <f>IF(ANY629="Kopman",1.6,1)</f>
        <v>1</v>
      </c>
      <c r="AOA629" s="204">
        <f>VLOOKUP(ANX629,$A$681:$F$2483,6,FALSE)</f>
        <v>170</v>
      </c>
      <c r="AOB629" s="203" t="s">
        <v>61</v>
      </c>
      <c r="AOC629" s="10">
        <f>AOA629*1.5*ANZ629</f>
        <v>255</v>
      </c>
      <c r="AOD629" s="10"/>
      <c r="AOE629" s="273"/>
      <c r="AOF629" s="203" t="s">
        <v>90</v>
      </c>
      <c r="AOG629" s="409" t="s">
        <v>462</v>
      </c>
      <c r="AOH629" s="408" t="s">
        <v>2015</v>
      </c>
      <c r="AOI629" s="283">
        <f>IF(AOH629="Kopman",1.6,1)</f>
        <v>1.6</v>
      </c>
      <c r="AOJ629" s="204">
        <f>VLOOKUP(AOG629,$A$681:$F$2483,6,FALSE)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1691</v>
      </c>
      <c r="AOR629" s="283">
        <f>IF(AOQ629="Kopman",1.6,1)</f>
        <v>1</v>
      </c>
      <c r="AOS629" s="204">
        <f>VLOOKUP(AOP629,$A$681:$F$2483,6,FALSE)</f>
        <v>213</v>
      </c>
      <c r="AOT629" s="203" t="s">
        <v>61</v>
      </c>
      <c r="AOU629" s="10">
        <f>AOS629*1.5*AOR629</f>
        <v>319.5</v>
      </c>
      <c r="AOV629" s="10"/>
      <c r="AOW629" s="273"/>
      <c r="AOX629" s="203" t="s">
        <v>90</v>
      </c>
      <c r="AOY629" s="276" t="s">
        <v>690</v>
      </c>
      <c r="APA629" s="283">
        <f>IF(AOZ629="Kopman",1.6,1)</f>
        <v>1</v>
      </c>
      <c r="APB629" s="204">
        <f>VLOOKUP(AOY629,$A$681:$F$2483,6,FALSE)</f>
        <v>170</v>
      </c>
      <c r="APC629" s="203" t="s">
        <v>61</v>
      </c>
      <c r="APD629" s="10">
        <f>APB629*1.5*APA629</f>
        <v>255</v>
      </c>
      <c r="APE629" s="10"/>
      <c r="APF629" s="273"/>
      <c r="APG629" s="203" t="s">
        <v>90</v>
      </c>
      <c r="APH629" s="409" t="s">
        <v>690</v>
      </c>
      <c r="API629" s="408" t="s">
        <v>2015</v>
      </c>
      <c r="APJ629" s="283">
        <f>IF(API629="Kopman",1.6,1)</f>
        <v>1.6</v>
      </c>
      <c r="APK629" s="204">
        <f>VLOOKUP(APH629,$A$681:$F$2483,6,FALSE)</f>
        <v>170</v>
      </c>
      <c r="APL629" s="203" t="s">
        <v>61</v>
      </c>
      <c r="APM629" s="10">
        <f>APK629*1.5*APJ629</f>
        <v>408</v>
      </c>
      <c r="APN629" s="10"/>
      <c r="APO629" s="273"/>
      <c r="APP629" s="203" t="s">
        <v>90</v>
      </c>
      <c r="APQ629" s="276" t="s">
        <v>440</v>
      </c>
      <c r="APS629" s="283">
        <f>IF(APR629="Kopman",1.6,1)</f>
        <v>1</v>
      </c>
      <c r="APT629" s="204">
        <f>VLOOKUP(APQ629,$A$681:$F$2483,6,FALSE)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690</v>
      </c>
      <c r="AQB629" s="283">
        <f>IF(AQA629="Kopman",1.6,1)</f>
        <v>1</v>
      </c>
      <c r="AQC629" s="204">
        <f>VLOOKUP(APZ629,$A$681:$F$2483,6,FALSE)</f>
        <v>170</v>
      </c>
      <c r="AQD629" s="203" t="s">
        <v>61</v>
      </c>
      <c r="AQE629" s="10">
        <f>AQC629*1.5*AQB629</f>
        <v>255</v>
      </c>
      <c r="AQF629" s="10"/>
      <c r="AQG629" s="273"/>
    </row>
    <row r="630" spans="1:1125" s="14" customFormat="1" ht="15">
      <c r="A630" s="203" t="s">
        <v>91</v>
      </c>
      <c r="B630" s="276" t="s">
        <v>2334</v>
      </c>
      <c r="D630" s="204"/>
      <c r="E630" s="204">
        <f>VLOOKUP(B630,$A$681:$F$2483,6,FALSE)</f>
        <v>143</v>
      </c>
      <c r="F630" s="203" t="s">
        <v>63</v>
      </c>
      <c r="G630" s="10">
        <f>E630*1.4</f>
        <v>200.2</v>
      </c>
      <c r="H630" s="10"/>
      <c r="I630" s="267"/>
      <c r="J630" s="203" t="s">
        <v>91</v>
      </c>
      <c r="K630" s="276" t="s">
        <v>488</v>
      </c>
      <c r="M630" s="204"/>
      <c r="N630" s="204">
        <f>VLOOKUP(K630,$A$681:$F$2483,6,FALSE)</f>
        <v>151</v>
      </c>
      <c r="O630" s="203" t="s">
        <v>63</v>
      </c>
      <c r="P630" s="10">
        <f>N630*1.4</f>
        <v>211.39999999999998</v>
      </c>
      <c r="Q630" s="10"/>
      <c r="R630" s="267"/>
      <c r="S630" s="203" t="s">
        <v>91</v>
      </c>
      <c r="T630" s="276" t="s">
        <v>462</v>
      </c>
      <c r="V630" s="204"/>
      <c r="W630" s="204">
        <f>VLOOKUP(T630,$A$681:$F$2483,6,FALSE)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690</v>
      </c>
      <c r="AE630" s="204"/>
      <c r="AF630" s="204">
        <f>VLOOKUP(AC630,$A$681:$F$2483,6,FALSE)</f>
        <v>170</v>
      </c>
      <c r="AG630" s="203" t="s">
        <v>63</v>
      </c>
      <c r="AH630" s="10">
        <f>AF630*1.4</f>
        <v>237.99999999999997</v>
      </c>
      <c r="AI630" s="10"/>
      <c r="AJ630" s="267"/>
      <c r="AK630" s="203" t="s">
        <v>91</v>
      </c>
      <c r="AL630" s="276" t="s">
        <v>690</v>
      </c>
      <c r="AN630" s="204"/>
      <c r="AO630" s="204">
        <f>VLOOKUP(AL630,$A$681:$F$2483,6,FALSE)</f>
        <v>170</v>
      </c>
      <c r="AP630" s="203" t="s">
        <v>63</v>
      </c>
      <c r="AQ630" s="10">
        <f>AO630*1.4</f>
        <v>237.99999999999997</v>
      </c>
      <c r="AR630" s="10"/>
      <c r="AS630" s="267"/>
      <c r="AT630" s="203" t="s">
        <v>91</v>
      </c>
      <c r="AU630" s="276" t="s">
        <v>488</v>
      </c>
      <c r="AW630" s="204"/>
      <c r="AX630" s="204">
        <f>VLOOKUP(AU630,$A$681:$F$2483,6,FALSE)</f>
        <v>151</v>
      </c>
      <c r="AY630" s="203" t="s">
        <v>63</v>
      </c>
      <c r="AZ630" s="10">
        <f>AX630*1.4</f>
        <v>211.39999999999998</v>
      </c>
      <c r="BA630" s="10"/>
      <c r="BB630" s="267"/>
      <c r="BC630" s="203" t="s">
        <v>91</v>
      </c>
      <c r="BD630" s="276" t="s">
        <v>690</v>
      </c>
      <c r="BF630" s="204"/>
      <c r="BG630" s="204">
        <f>VLOOKUP(BD630,$A$681:$F$2483,6,FALSE)</f>
        <v>170</v>
      </c>
      <c r="BH630" s="203" t="s">
        <v>63</v>
      </c>
      <c r="BI630" s="10">
        <f>BG630*1.4</f>
        <v>237.99999999999997</v>
      </c>
      <c r="BJ630" s="10"/>
      <c r="BK630" s="267"/>
      <c r="BL630" s="203" t="s">
        <v>91</v>
      </c>
      <c r="BM630" s="276" t="s">
        <v>2329</v>
      </c>
      <c r="BO630" s="204"/>
      <c r="BP630" s="204">
        <f>VLOOKUP(BM630,$A$681:$F$2483,6,FALSE)</f>
        <v>232</v>
      </c>
      <c r="BQ630" s="203" t="s">
        <v>63</v>
      </c>
      <c r="BR630" s="10">
        <f>BP630*1.4</f>
        <v>324.79999999999995</v>
      </c>
      <c r="BS630" s="10"/>
      <c r="BT630" s="267"/>
      <c r="BU630" s="203" t="s">
        <v>91</v>
      </c>
      <c r="BV630" s="276" t="s">
        <v>690</v>
      </c>
      <c r="BX630" s="204"/>
      <c r="BY630" s="204">
        <f>VLOOKUP(BV630,$A$681:$F$2483,6,FALSE)</f>
        <v>170</v>
      </c>
      <c r="BZ630" s="203" t="s">
        <v>63</v>
      </c>
      <c r="CA630" s="10">
        <f>BY630*1.4</f>
        <v>237.99999999999997</v>
      </c>
      <c r="CB630" s="10"/>
      <c r="CC630" s="267"/>
      <c r="CD630" s="203" t="s">
        <v>91</v>
      </c>
      <c r="CE630" s="276" t="s">
        <v>833</v>
      </c>
      <c r="CG630" s="204"/>
      <c r="CH630" s="204">
        <f>VLOOKUP(CE630,$A$681:$F$2483,6,FALSE)</f>
        <v>89</v>
      </c>
      <c r="CI630" s="203" t="s">
        <v>63</v>
      </c>
      <c r="CJ630" s="10">
        <f>CH630*1.4</f>
        <v>124.6</v>
      </c>
      <c r="CK630" s="10"/>
      <c r="CL630" s="267"/>
      <c r="CM630" s="203" t="s">
        <v>91</v>
      </c>
      <c r="CN630" s="276" t="s">
        <v>656</v>
      </c>
      <c r="CP630" s="204"/>
      <c r="CQ630" s="204">
        <f>VLOOKUP(CN630,$A$681:$F$2483,6,FALSE)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462</v>
      </c>
      <c r="CY630" s="204"/>
      <c r="CZ630" s="204">
        <f>VLOOKUP(CW630,$A$681:$F$2483,6,FALSE)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2329</v>
      </c>
      <c r="DH630" s="204"/>
      <c r="DI630" s="204">
        <f>VLOOKUP(DF630,$A$681:$F$2483,6,FALSE)</f>
        <v>232</v>
      </c>
      <c r="DJ630" s="203" t="s">
        <v>63</v>
      </c>
      <c r="DK630" s="10">
        <f>DI630*1.4</f>
        <v>324.79999999999995</v>
      </c>
      <c r="DL630" s="10"/>
      <c r="DM630" s="267"/>
      <c r="DN630" s="203" t="s">
        <v>91</v>
      </c>
      <c r="DO630" s="276" t="s">
        <v>577</v>
      </c>
      <c r="DQ630" s="204"/>
      <c r="DR630" s="204">
        <f>VLOOKUP(DO630,$A$681:$F$2483,6,FALSE)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VLOOKUP(DX630,$A$681:$F$2483,6,FALSE)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414</v>
      </c>
      <c r="EI630" s="204"/>
      <c r="EJ630" s="204">
        <f>VLOOKUP(EG630,$A$681:$F$2483,6,FALSE)</f>
        <v>30</v>
      </c>
      <c r="EK630" s="203" t="s">
        <v>63</v>
      </c>
      <c r="EL630" s="10">
        <f>EJ630*1.4</f>
        <v>42</v>
      </c>
      <c r="EM630" s="10"/>
      <c r="EN630" s="267"/>
      <c r="EO630" s="203" t="s">
        <v>91</v>
      </c>
      <c r="EP630" s="276" t="s">
        <v>492</v>
      </c>
      <c r="ER630" s="204"/>
      <c r="ES630" s="204">
        <f>VLOOKUP(EP630,$A$681:$F$2483,6,FALSE)</f>
        <v>167</v>
      </c>
      <c r="ET630" s="203" t="s">
        <v>63</v>
      </c>
      <c r="EU630" s="10">
        <f>ES630*1.4</f>
        <v>233.79999999999998</v>
      </c>
      <c r="EV630" s="10"/>
      <c r="EW630" s="267"/>
      <c r="EX630" s="203" t="s">
        <v>91</v>
      </c>
      <c r="EY630" s="276" t="s">
        <v>690</v>
      </c>
      <c r="FA630" s="204"/>
      <c r="FB630" s="204">
        <f>VLOOKUP(EY630,$A$681:$F$2483,6,FALSE)</f>
        <v>170</v>
      </c>
      <c r="FC630" s="203" t="s">
        <v>63</v>
      </c>
      <c r="FD630" s="10">
        <f>FB630*1.4</f>
        <v>237.99999999999997</v>
      </c>
      <c r="FE630" s="10"/>
      <c r="FF630" s="267"/>
      <c r="FG630" s="203" t="s">
        <v>91</v>
      </c>
      <c r="FH630" s="414" t="s">
        <v>690</v>
      </c>
      <c r="FJ630" s="204"/>
      <c r="FK630" s="204">
        <f>VLOOKUP(FH630,$A$681:$F$2483,6,FALSE)</f>
        <v>170</v>
      </c>
      <c r="FL630" s="203" t="s">
        <v>63</v>
      </c>
      <c r="FM630" s="10">
        <f>FK630*1.4</f>
        <v>237.99999999999997</v>
      </c>
      <c r="FN630" s="10"/>
      <c r="FO630" s="267"/>
      <c r="FP630" s="203" t="s">
        <v>91</v>
      </c>
      <c r="FQ630" s="276" t="s">
        <v>440</v>
      </c>
      <c r="FS630" s="204"/>
      <c r="FT630" s="204">
        <f>VLOOKUP(FQ630,$A$681:$F$2483,6,FALSE)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462</v>
      </c>
      <c r="GB630" s="204"/>
      <c r="GC630" s="204">
        <f>VLOOKUP(FZ630,$A$681:$F$2483,6,FALSE)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462</v>
      </c>
      <c r="GK630" s="204"/>
      <c r="GL630" s="204">
        <f>VLOOKUP(GI630,$A$681:$F$2483,6,FALSE)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2329</v>
      </c>
      <c r="GT630" s="204"/>
      <c r="GU630" s="204">
        <f>VLOOKUP(GR630,$A$681:$F$2483,6,FALSE)</f>
        <v>232</v>
      </c>
      <c r="GV630" s="203" t="s">
        <v>63</v>
      </c>
      <c r="GW630" s="10">
        <f>GU630*1.4</f>
        <v>324.79999999999995</v>
      </c>
      <c r="GX630" s="10"/>
      <c r="GY630" s="267"/>
      <c r="GZ630" s="203" t="s">
        <v>91</v>
      </c>
      <c r="HA630" s="276" t="s">
        <v>669</v>
      </c>
      <c r="HC630" s="204"/>
      <c r="HD630" s="204">
        <f>VLOOKUP(HA630,$A$681:$F$2483,6,FALSE)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690</v>
      </c>
      <c r="HL630" s="204"/>
      <c r="HM630" s="204">
        <f>VLOOKUP(HJ630,$A$681:$F$2483,6,FALSE)</f>
        <v>170</v>
      </c>
      <c r="HN630" s="203" t="s">
        <v>63</v>
      </c>
      <c r="HO630" s="10">
        <f>HM630*1.4</f>
        <v>237.99999999999997</v>
      </c>
      <c r="HP630" s="10"/>
      <c r="HQ630" s="267"/>
      <c r="HR630" s="203" t="s">
        <v>91</v>
      </c>
      <c r="HS630" s="276" t="s">
        <v>690</v>
      </c>
      <c r="HU630" s="204"/>
      <c r="HV630" s="204">
        <f>VLOOKUP(HS630,$A$681:$F$2483,6,FALSE)</f>
        <v>170</v>
      </c>
      <c r="HW630" s="203" t="s">
        <v>63</v>
      </c>
      <c r="HX630" s="10">
        <f>HV630*1.4</f>
        <v>237.99999999999997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VLOOKUP(IB630,$A$681:$F$2483,6,FALSE)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690</v>
      </c>
      <c r="IM630" s="204"/>
      <c r="IN630" s="204">
        <f>VLOOKUP(IK630,$A$681:$F$2483,6,FALSE)</f>
        <v>170</v>
      </c>
      <c r="IO630" s="203" t="s">
        <v>63</v>
      </c>
      <c r="IP630" s="10">
        <f>IN630*1.4</f>
        <v>237.99999999999997</v>
      </c>
      <c r="IQ630" s="10"/>
      <c r="IR630" s="267"/>
      <c r="IS630" s="203" t="s">
        <v>91</v>
      </c>
      <c r="IT630" s="276" t="s">
        <v>2329</v>
      </c>
      <c r="IV630" s="204"/>
      <c r="IW630" s="204">
        <f>VLOOKUP(IT630,$A$681:$F$2483,6,FALSE)</f>
        <v>232</v>
      </c>
      <c r="IX630" s="203" t="s">
        <v>63</v>
      </c>
      <c r="IY630" s="10">
        <f>IW630*1.4</f>
        <v>324.79999999999995</v>
      </c>
      <c r="IZ630" s="10"/>
      <c r="JA630" s="267"/>
      <c r="JB630" s="203" t="s">
        <v>91</v>
      </c>
      <c r="JC630" s="276" t="s">
        <v>513</v>
      </c>
      <c r="JE630" s="204"/>
      <c r="JF630" s="204">
        <f>VLOOKUP(JC630,$A$681:$F$2483,6,FALSE)</f>
        <v>103</v>
      </c>
      <c r="JG630" s="203" t="s">
        <v>63</v>
      </c>
      <c r="JH630" s="10">
        <f>JF630*1.4</f>
        <v>144.19999999999999</v>
      </c>
      <c r="JI630" s="10"/>
      <c r="JJ630" s="267"/>
      <c r="JK630" s="203" t="s">
        <v>91</v>
      </c>
      <c r="JL630" s="276" t="s">
        <v>513</v>
      </c>
      <c r="JN630" s="204"/>
      <c r="JO630" s="204">
        <f>VLOOKUP(JL630,$A$681:$F$2483,6,FALSE)</f>
        <v>103</v>
      </c>
      <c r="JP630" s="203" t="s">
        <v>63</v>
      </c>
      <c r="JQ630" s="10">
        <f>JO630*1.4</f>
        <v>144.19999999999999</v>
      </c>
      <c r="JR630" s="10"/>
      <c r="JS630" s="267"/>
      <c r="JT630" s="203" t="s">
        <v>91</v>
      </c>
      <c r="JU630" s="276" t="s">
        <v>440</v>
      </c>
      <c r="JW630" s="204"/>
      <c r="JX630" s="204">
        <f>VLOOKUP(JU630,$A$681:$F$2483,6,FALSE)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434</v>
      </c>
      <c r="KF630" s="204"/>
      <c r="KG630" s="204">
        <f>VLOOKUP(KD630,$A$681:$F$2483,6,FALSE)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414</v>
      </c>
      <c r="KO630" s="204"/>
      <c r="KP630" s="204">
        <f>VLOOKUP(KM630,$A$681:$F$2483,6,FALSE)</f>
        <v>30</v>
      </c>
      <c r="KQ630" s="203" t="s">
        <v>63</v>
      </c>
      <c r="KR630" s="10">
        <f>KP630*1.4</f>
        <v>42</v>
      </c>
      <c r="KS630" s="10"/>
      <c r="KT630" s="267"/>
      <c r="KU630" s="203" t="s">
        <v>91</v>
      </c>
      <c r="KV630" s="276" t="s">
        <v>538</v>
      </c>
      <c r="KX630" s="204"/>
      <c r="KY630" s="204">
        <f>VLOOKUP(KV630,$A$681:$F$2483,6,FALSE)</f>
        <v>101</v>
      </c>
      <c r="KZ630" s="203" t="s">
        <v>63</v>
      </c>
      <c r="LA630" s="10">
        <f>KY630*1.4</f>
        <v>141.39999999999998</v>
      </c>
      <c r="LB630" s="10"/>
      <c r="LC630" s="267"/>
      <c r="LD630" s="203" t="s">
        <v>91</v>
      </c>
      <c r="LE630" s="276" t="s">
        <v>669</v>
      </c>
      <c r="LG630" s="204"/>
      <c r="LH630" s="204">
        <f>VLOOKUP(LE630,$A$681:$F$2483,6,FALSE)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1717</v>
      </c>
      <c r="LP630" s="204"/>
      <c r="LQ630" s="204">
        <f>VLOOKUP(LN630,$A$681:$F$2483,6,FALSE)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656</v>
      </c>
      <c r="LY630" s="204"/>
      <c r="LZ630" s="204">
        <f>VLOOKUP(LW630,$A$681:$F$2483,6,FALSE)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440</v>
      </c>
      <c r="MH630" s="204"/>
      <c r="MI630" s="204">
        <f>VLOOKUP(MF630,$A$681:$F$2483,6,FALSE)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562</v>
      </c>
      <c r="MQ630" s="204"/>
      <c r="MR630" s="204">
        <f>VLOOKUP(MO630,$A$681:$F$2483,6,FALSE)</f>
        <v>24</v>
      </c>
      <c r="MS630" s="203" t="s">
        <v>63</v>
      </c>
      <c r="MT630" s="10">
        <f>MR630*1.4</f>
        <v>33.599999999999994</v>
      </c>
      <c r="MU630" s="10"/>
      <c r="MV630" s="267"/>
      <c r="MW630" s="203" t="s">
        <v>91</v>
      </c>
      <c r="MX630" s="276" t="s">
        <v>577</v>
      </c>
      <c r="MZ630" s="204"/>
      <c r="NA630" s="204">
        <f>VLOOKUP(MX630,$A$681:$F$2483,6,FALSE)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466</v>
      </c>
      <c r="NI630" s="204"/>
      <c r="NJ630" s="204">
        <f>VLOOKUP(NG630,$A$681:$F$2483,6,FALSE)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466</v>
      </c>
      <c r="NR630" s="204"/>
      <c r="NS630" s="204">
        <f>VLOOKUP(NP630,$A$681:$F$2483,6,FALSE)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604</v>
      </c>
      <c r="OA630" s="204"/>
      <c r="OB630" s="204">
        <f>VLOOKUP(NY630,$A$681:$F$2483,6,FALSE)</f>
        <v>192</v>
      </c>
      <c r="OC630" s="203" t="s">
        <v>63</v>
      </c>
      <c r="OD630" s="10">
        <f>OB630*1.4</f>
        <v>268.79999999999995</v>
      </c>
      <c r="OE630" s="10"/>
      <c r="OF630" s="267"/>
      <c r="OG630" s="203" t="s">
        <v>91</v>
      </c>
      <c r="OH630" s="276" t="s">
        <v>690</v>
      </c>
      <c r="OJ630" s="204"/>
      <c r="OK630" s="204">
        <f>VLOOKUP(OH630,$A$681:$F$2483,6,FALSE)</f>
        <v>170</v>
      </c>
      <c r="OL630" s="203" t="s">
        <v>63</v>
      </c>
      <c r="OM630" s="10">
        <f>OK630*1.4</f>
        <v>237.99999999999997</v>
      </c>
      <c r="ON630" s="10"/>
      <c r="OO630" s="267"/>
      <c r="OP630" s="203" t="s">
        <v>91</v>
      </c>
      <c r="OQ630" s="417" t="s">
        <v>462</v>
      </c>
      <c r="OS630" s="204"/>
      <c r="OT630" s="204">
        <f>VLOOKUP(OQ630,$A$681:$F$2483,6,FALSE)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1691</v>
      </c>
      <c r="PB630" s="204"/>
      <c r="PC630" s="204">
        <f>VLOOKUP(OZ630,$A$681:$F$2483,6,FALSE)</f>
        <v>213</v>
      </c>
      <c r="PD630" s="203" t="s">
        <v>63</v>
      </c>
      <c r="PE630" s="10">
        <f>PC630*1.4</f>
        <v>298.2</v>
      </c>
      <c r="PF630" s="10"/>
      <c r="PG630" s="267"/>
      <c r="PH630" s="203" t="s">
        <v>91</v>
      </c>
      <c r="PI630" s="276" t="s">
        <v>669</v>
      </c>
      <c r="PK630" s="204"/>
      <c r="PL630" s="204">
        <f>VLOOKUP(PI630,$A$681:$F$2483,6,FALSE)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VLOOKUP(PR630,$A$681:$F$2483,6,FALSE)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492</v>
      </c>
      <c r="QC630" s="204"/>
      <c r="QD630" s="204">
        <f>VLOOKUP(QA630,$A$681:$F$2483,6,FALSE)</f>
        <v>167</v>
      </c>
      <c r="QE630" s="203" t="s">
        <v>63</v>
      </c>
      <c r="QF630" s="10">
        <f>QD630*1.4</f>
        <v>233.79999999999998</v>
      </c>
      <c r="QG630" s="10"/>
      <c r="QH630" s="267"/>
      <c r="QI630" s="203" t="s">
        <v>91</v>
      </c>
      <c r="QJ630" s="276" t="s">
        <v>2329</v>
      </c>
      <c r="QL630" s="204"/>
      <c r="QM630" s="204">
        <f>VLOOKUP(QJ630,$A$681:$F$2483,6,FALSE)</f>
        <v>232</v>
      </c>
      <c r="QN630" s="203" t="s">
        <v>63</v>
      </c>
      <c r="QO630" s="10">
        <f>QM630*1.4</f>
        <v>324.79999999999995</v>
      </c>
      <c r="QP630" s="10"/>
      <c r="QQ630" s="267"/>
      <c r="QR630" s="203" t="s">
        <v>91</v>
      </c>
      <c r="QS630" s="276" t="s">
        <v>2329</v>
      </c>
      <c r="QU630" s="204"/>
      <c r="QV630" s="204">
        <f>VLOOKUP(QS630,$A$681:$F$2483,6,FALSE)</f>
        <v>232</v>
      </c>
      <c r="QW630" s="203" t="s">
        <v>63</v>
      </c>
      <c r="QX630" s="10">
        <f>QV630*1.4</f>
        <v>324.79999999999995</v>
      </c>
      <c r="QY630" s="10"/>
      <c r="QZ630" s="267"/>
      <c r="RA630" s="203" t="s">
        <v>91</v>
      </c>
      <c r="RB630" s="276" t="s">
        <v>414</v>
      </c>
      <c r="RD630" s="204"/>
      <c r="RE630" s="204">
        <f>VLOOKUP(RB630,$A$681:$F$2483,6,FALSE)</f>
        <v>30</v>
      </c>
      <c r="RF630" s="203" t="s">
        <v>63</v>
      </c>
      <c r="RG630" s="10">
        <f>RE630*1.4</f>
        <v>42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VLOOKUP(RK630,$A$681:$F$2483,6,FALSE)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690</v>
      </c>
      <c r="RV630" s="204"/>
      <c r="RW630" s="204">
        <f>VLOOKUP(RT630,$A$681:$F$2483,6,FALSE)</f>
        <v>170</v>
      </c>
      <c r="RX630" s="203" t="s">
        <v>63</v>
      </c>
      <c r="RY630" s="10">
        <f>RW630*1.4</f>
        <v>237.99999999999997</v>
      </c>
      <c r="RZ630" s="10"/>
      <c r="SA630" s="273"/>
      <c r="SB630" s="203" t="s">
        <v>91</v>
      </c>
      <c r="SC630" s="276" t="s">
        <v>440</v>
      </c>
      <c r="SE630" s="204"/>
      <c r="SF630" s="204">
        <f>VLOOKUP(SC630,$A$681:$F$2483,6,FALSE)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414</v>
      </c>
      <c r="SN630" s="204"/>
      <c r="SO630" s="204">
        <f>VLOOKUP(SL630,$A$681:$F$2483,6,FALSE)</f>
        <v>30</v>
      </c>
      <c r="SP630" s="203" t="s">
        <v>63</v>
      </c>
      <c r="SQ630" s="10">
        <f>SO630*1.4</f>
        <v>42</v>
      </c>
      <c r="SR630" s="10"/>
      <c r="SS630" s="273"/>
      <c r="ST630" s="203" t="s">
        <v>91</v>
      </c>
      <c r="SU630" s="276" t="s">
        <v>647</v>
      </c>
      <c r="SW630" s="204"/>
      <c r="SX630" s="204">
        <f>VLOOKUP(SU630,$A$681:$F$2483,6,FALSE)</f>
        <v>114</v>
      </c>
      <c r="SY630" s="203" t="s">
        <v>63</v>
      </c>
      <c r="SZ630" s="10">
        <f>SX630*1.4</f>
        <v>159.6</v>
      </c>
      <c r="TA630" s="10"/>
      <c r="TB630" s="273"/>
      <c r="TC630" s="203" t="s">
        <v>91</v>
      </c>
      <c r="TD630" s="421" t="s">
        <v>440</v>
      </c>
      <c r="TF630" s="204"/>
      <c r="TG630" s="204">
        <f>VLOOKUP(TD630,$A$681:$F$2483,6,FALSE)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462</v>
      </c>
      <c r="TO630" s="204"/>
      <c r="TP630" s="204">
        <f>VLOOKUP(TM630,$A$681:$F$2483,6,FALSE)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539</v>
      </c>
      <c r="TX630" s="204"/>
      <c r="TY630" s="204">
        <f>VLOOKUP(TV630,$A$681:$F$2483,6,FALSE)</f>
        <v>16</v>
      </c>
      <c r="TZ630" s="203" t="s">
        <v>63</v>
      </c>
      <c r="UA630" s="10">
        <f>TY630*1.4</f>
        <v>22.4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VLOOKUP(UE630,$A$681:$F$2483,6,FALSE)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474</v>
      </c>
      <c r="UP630" s="204"/>
      <c r="UQ630" s="204">
        <f>VLOOKUP(UN630,$A$681:$F$2483,6,FALSE)</f>
        <v>312</v>
      </c>
      <c r="UR630" s="203" t="s">
        <v>63</v>
      </c>
      <c r="US630" s="10">
        <f>UQ630*1.4</f>
        <v>436.79999999999995</v>
      </c>
      <c r="UT630" s="10"/>
      <c r="UU630" s="273"/>
      <c r="UV630" s="203" t="s">
        <v>91</v>
      </c>
      <c r="UW630" s="276" t="s">
        <v>440</v>
      </c>
      <c r="UY630" s="204"/>
      <c r="UZ630" s="204">
        <f>VLOOKUP(UW630,$A$681:$F$2483,6,FALSE)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674</v>
      </c>
      <c r="VH630" s="204"/>
      <c r="VI630" s="204">
        <f>VLOOKUP(VF630,$A$681:$F$2483,6,FALSE)</f>
        <v>91</v>
      </c>
      <c r="VJ630" s="203" t="s">
        <v>63</v>
      </c>
      <c r="VK630" s="10">
        <f>VI630*1.4</f>
        <v>127.39999999999999</v>
      </c>
      <c r="VL630" s="10"/>
      <c r="VM630" s="273"/>
      <c r="VN630" s="203" t="s">
        <v>91</v>
      </c>
      <c r="VO630" s="276" t="s">
        <v>462</v>
      </c>
      <c r="VQ630" s="204"/>
      <c r="VR630" s="204">
        <f>VLOOKUP(VO630,$A$681:$F$2483,6,FALSE)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VLOOKUP(VX630,$A$681:$F$2483,6,FALSE)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674</v>
      </c>
      <c r="WI630" s="204"/>
      <c r="WJ630" s="204">
        <f>VLOOKUP(WG630,$A$681:$F$2483,6,FALSE)</f>
        <v>91</v>
      </c>
      <c r="WK630" s="203" t="s">
        <v>63</v>
      </c>
      <c r="WL630" s="10">
        <f>WJ630*1.4</f>
        <v>127.39999999999999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VLOOKUP(WP630,$A$681:$F$2483,6,FALSE)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VLOOKUP(WY630,$A$681:$F$2483,6,FALSE)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492</v>
      </c>
      <c r="XJ630" s="204"/>
      <c r="XK630" s="204">
        <f>VLOOKUP(XH630,$A$681:$F$2483,6,FALSE)</f>
        <v>167</v>
      </c>
      <c r="XL630" s="203" t="s">
        <v>63</v>
      </c>
      <c r="XM630" s="10">
        <f>XK630*1.4</f>
        <v>233.79999999999998</v>
      </c>
      <c r="XO630" s="273"/>
      <c r="XP630" s="203" t="s">
        <v>91</v>
      </c>
      <c r="XQ630" s="276" t="s">
        <v>690</v>
      </c>
      <c r="XS630" s="204"/>
      <c r="XT630" s="204">
        <f>VLOOKUP(XQ630,$A$681:$F$2483,6,FALSE)</f>
        <v>170</v>
      </c>
      <c r="XU630" s="203" t="s">
        <v>63</v>
      </c>
      <c r="XV630" s="10">
        <f>XT630*1.4</f>
        <v>237.99999999999997</v>
      </c>
      <c r="XW630" s="10"/>
      <c r="XX630" s="273"/>
      <c r="XY630" s="203" t="s">
        <v>91</v>
      </c>
      <c r="XZ630" s="276" t="s">
        <v>488</v>
      </c>
      <c r="YB630" s="204"/>
      <c r="YC630" s="204">
        <f>VLOOKUP(XZ630,$A$681:$F$2483,6,FALSE)</f>
        <v>151</v>
      </c>
      <c r="YD630" s="203" t="s">
        <v>63</v>
      </c>
      <c r="YE630" s="10">
        <f>YC630*1.4</f>
        <v>211.39999999999998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VLOOKUP(YI630,$A$681:$F$2483,6,FALSE)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VLOOKUP(YR630,$A$681:$F$2483,6,FALSE)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2329</v>
      </c>
      <c r="ZC630" s="204"/>
      <c r="ZD630" s="204">
        <f>VLOOKUP(ZA630,$A$681:$F$2483,6,FALSE)</f>
        <v>232</v>
      </c>
      <c r="ZE630" s="203" t="s">
        <v>63</v>
      </c>
      <c r="ZF630" s="10">
        <f>ZD630*1.4</f>
        <v>324.79999999999995</v>
      </c>
      <c r="ZH630" s="273"/>
      <c r="ZI630" s="203" t="s">
        <v>91</v>
      </c>
      <c r="ZJ630" s="276" t="s">
        <v>488</v>
      </c>
      <c r="ZL630" s="204"/>
      <c r="ZM630" s="204">
        <f>VLOOKUP(ZJ630,$A$681:$F$2483,6,FALSE)</f>
        <v>151</v>
      </c>
      <c r="ZN630" s="203" t="s">
        <v>63</v>
      </c>
      <c r="ZO630" s="10">
        <f>ZM630*1.4</f>
        <v>211.39999999999998</v>
      </c>
      <c r="ZQ630" s="273"/>
      <c r="ZR630" s="203" t="s">
        <v>91</v>
      </c>
      <c r="ZS630" s="276" t="s">
        <v>488</v>
      </c>
      <c r="ZU630" s="204"/>
      <c r="ZV630" s="204">
        <f>VLOOKUP(ZS630,$A$681:$F$2483,6,FALSE)</f>
        <v>151</v>
      </c>
      <c r="ZW630" s="203" t="s">
        <v>63</v>
      </c>
      <c r="ZX630" s="10">
        <f>ZV630*1.4</f>
        <v>211.39999999999998</v>
      </c>
      <c r="ZY630" s="10"/>
      <c r="ZZ630" s="273"/>
      <c r="AAA630" s="203" t="s">
        <v>91</v>
      </c>
      <c r="AAB630" s="276" t="s">
        <v>1187</v>
      </c>
      <c r="AAD630" s="204"/>
      <c r="AAE630" s="204">
        <f>VLOOKUP(AAB630,$A$681:$F$2483,6,FALSE)</f>
        <v>22</v>
      </c>
      <c r="AAF630" s="203" t="s">
        <v>63</v>
      </c>
      <c r="AAG630" s="10">
        <f>AAE630*1.4</f>
        <v>30.799999999999997</v>
      </c>
      <c r="AAH630" s="10"/>
      <c r="AAI630" s="273"/>
      <c r="AAJ630" s="203" t="s">
        <v>91</v>
      </c>
      <c r="AAK630" s="276" t="s">
        <v>669</v>
      </c>
      <c r="AAM630" s="204"/>
      <c r="AAN630" s="204">
        <f>VLOOKUP(AAK630,$A$681:$F$2483,6,FALSE)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1187</v>
      </c>
      <c r="AAV630" s="204"/>
      <c r="AAW630" s="204">
        <f>VLOOKUP(AAT630,$A$681:$F$2483,6,FALSE)</f>
        <v>22</v>
      </c>
      <c r="AAX630" s="203" t="s">
        <v>63</v>
      </c>
      <c r="AAY630" s="10">
        <f>AAW630*1.4</f>
        <v>30.799999999999997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VLOOKUP(ABC630,$A$681:$F$2483,6,FALSE)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620</v>
      </c>
      <c r="ABN630" s="204"/>
      <c r="ABO630" s="204">
        <f>VLOOKUP(ABL630,$A$681:$F$2483,6,FALSE)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674</v>
      </c>
      <c r="ABW630" s="204"/>
      <c r="ABX630" s="204">
        <f>VLOOKUP(ABU630,$A$681:$F$2483,6,FALSE)</f>
        <v>91</v>
      </c>
      <c r="ABY630" s="203" t="s">
        <v>63</v>
      </c>
      <c r="ABZ630" s="10">
        <f>ABX630*1.4</f>
        <v>127.39999999999999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VLOOKUP(ACD630,$A$681:$F$2483,6,FALSE)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VLOOKUP(ACM630,$A$681:$F$2483,6,FALSE)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VLOOKUP(ACV630,$A$681:$F$2483,6,FALSE)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VLOOKUP(ADE630,$A$681:$F$2483,6,FALSE)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VLOOKUP(ADN630,$A$681:$F$2483,6,FALSE)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VLOOKUP(ADW630,$A$681:$F$2483,6,FALSE)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VLOOKUP(AEF630,$A$681:$F$2483,6,FALSE)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VLOOKUP(AEO630,$A$681:$F$2483,6,FALSE)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VLOOKUP(AEX630,$A$681:$F$2483,6,FALSE)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VLOOKUP(AFG630,$A$681:$F$2483,6,FALSE)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VLOOKUP(AFP630,$A$681:$F$2483,6,FALSE)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VLOOKUP(AFY630,$A$681:$F$2483,6,FALSE)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VLOOKUP(AGH630,$A$681:$F$2483,6,FALSE)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VLOOKUP(AGQ630,$A$681:$F$2483,6,FALSE)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456</v>
      </c>
      <c r="AHB630" s="204"/>
      <c r="AHC630" s="204">
        <f>VLOOKUP(AGZ630,$A$681:$F$2483,6,FALSE)</f>
        <v>288</v>
      </c>
      <c r="AHD630" s="203" t="s">
        <v>63</v>
      </c>
      <c r="AHE630" s="10">
        <f>AHC630*1.4</f>
        <v>403.2</v>
      </c>
      <c r="AHF630" s="10"/>
      <c r="AHG630" s="273"/>
      <c r="AHH630" s="203" t="s">
        <v>91</v>
      </c>
      <c r="AHI630" s="276" t="s">
        <v>609</v>
      </c>
      <c r="AHK630" s="204"/>
      <c r="AHL630" s="204">
        <f>VLOOKUP(AHI630,$A$681:$F$2483,6,FALSE)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1187</v>
      </c>
      <c r="AHT630" s="204"/>
      <c r="AHU630" s="204">
        <f>VLOOKUP(AHR630,$A$681:$F$2483,6,FALSE)</f>
        <v>22</v>
      </c>
      <c r="AHV630" s="203" t="s">
        <v>63</v>
      </c>
      <c r="AHW630" s="10">
        <f>AHU630*1.4</f>
        <v>30.799999999999997</v>
      </c>
      <c r="AHX630" s="10"/>
      <c r="AHY630" s="273"/>
      <c r="AHZ630" s="203" t="s">
        <v>91</v>
      </c>
      <c r="AIA630" s="276" t="s">
        <v>1691</v>
      </c>
      <c r="AIC630" s="204"/>
      <c r="AID630" s="204">
        <f>VLOOKUP(AIA630,$A$681:$F$2483,6,FALSE)</f>
        <v>213</v>
      </c>
      <c r="AIE630" s="203" t="s">
        <v>63</v>
      </c>
      <c r="AIF630" s="10">
        <f>AID630*1.4</f>
        <v>298.2</v>
      </c>
      <c r="AIG630" s="10"/>
      <c r="AIH630" s="273"/>
      <c r="AII630" s="203" t="s">
        <v>91</v>
      </c>
      <c r="AIJ630" s="276" t="s">
        <v>626</v>
      </c>
      <c r="AIL630" s="204"/>
      <c r="AIM630" s="204">
        <f>VLOOKUP(AIJ630,$A$681:$F$2483,6,FALSE)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492</v>
      </c>
      <c r="AIU630" s="204"/>
      <c r="AIV630" s="204">
        <f>VLOOKUP(AIS630,$A$681:$F$2483,6,FALSE)</f>
        <v>167</v>
      </c>
      <c r="AIW630" s="203" t="s">
        <v>63</v>
      </c>
      <c r="AIX630" s="10">
        <f>AIV630*1.4</f>
        <v>233.79999999999998</v>
      </c>
      <c r="AIY630" s="10"/>
      <c r="AIZ630" s="273"/>
      <c r="AJA630" s="203" t="s">
        <v>91</v>
      </c>
      <c r="AJB630" s="276" t="s">
        <v>462</v>
      </c>
      <c r="AJD630" s="204"/>
      <c r="AJE630" s="204">
        <f>VLOOKUP(AJB630,$A$681:$F$2483,6,FALSE)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1691</v>
      </c>
      <c r="AJM630" s="204"/>
      <c r="AJN630" s="204">
        <f>VLOOKUP(AJK630,$A$681:$F$2483,6,FALSE)</f>
        <v>213</v>
      </c>
      <c r="AJO630" s="203" t="s">
        <v>63</v>
      </c>
      <c r="AJP630" s="10">
        <f>AJN630*1.4</f>
        <v>298.2</v>
      </c>
      <c r="AJQ630" s="10"/>
      <c r="AJR630" s="273"/>
      <c r="AJS630" s="203" t="s">
        <v>91</v>
      </c>
      <c r="AJT630" s="424" t="s">
        <v>513</v>
      </c>
      <c r="AJV630" s="204"/>
      <c r="AJW630" s="204">
        <f>VLOOKUP(AJT630,$A$681:$F$2483,6,FALSE)</f>
        <v>103</v>
      </c>
      <c r="AJX630" s="203" t="s">
        <v>63</v>
      </c>
      <c r="AJY630" s="10">
        <f>AJW630*1.4</f>
        <v>144.19999999999999</v>
      </c>
      <c r="AJZ630" s="10"/>
      <c r="AKA630" s="273"/>
      <c r="AKB630" s="203" t="s">
        <v>91</v>
      </c>
      <c r="AKC630" s="276" t="s">
        <v>462</v>
      </c>
      <c r="AKE630" s="204"/>
      <c r="AKF630" s="204">
        <f>VLOOKUP(AKC630,$A$681:$F$2483,6,FALSE)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440</v>
      </c>
      <c r="AKN630" s="204"/>
      <c r="AKO630" s="204">
        <f>VLOOKUP(AKL630,$A$681:$F$2483,6,FALSE)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462</v>
      </c>
      <c r="AKW630" s="204"/>
      <c r="AKX630" s="204">
        <f>VLOOKUP(AKU630,$A$681:$F$2483,6,FALSE)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609</v>
      </c>
      <c r="ALF630" s="204"/>
      <c r="ALG630" s="204">
        <f>VLOOKUP(ALD630,$A$681:$F$2483,6,FALSE)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690</v>
      </c>
      <c r="ALO630" s="204"/>
      <c r="ALP630" s="204">
        <f>VLOOKUP(ALM630,$A$681:$F$2483,6,FALSE)</f>
        <v>170</v>
      </c>
      <c r="ALQ630" s="203" t="s">
        <v>63</v>
      </c>
      <c r="ALR630" s="10">
        <f>ALP630*1.4</f>
        <v>237.99999999999997</v>
      </c>
      <c r="ALS630" s="10"/>
      <c r="ALT630" s="273"/>
      <c r="ALU630" s="203" t="s">
        <v>91</v>
      </c>
      <c r="ALV630" s="276" t="s">
        <v>690</v>
      </c>
      <c r="ALX630" s="204"/>
      <c r="ALY630" s="204">
        <f>VLOOKUP(ALV630,$A$681:$F$2483,6,FALSE)</f>
        <v>170</v>
      </c>
      <c r="ALZ630" s="203" t="s">
        <v>63</v>
      </c>
      <c r="AMA630" s="10">
        <f>ALY630*1.4</f>
        <v>237.99999999999997</v>
      </c>
      <c r="AMB630" s="10"/>
      <c r="AMC630" s="273"/>
      <c r="AMD630" s="203" t="s">
        <v>91</v>
      </c>
      <c r="AME630" s="276" t="s">
        <v>604</v>
      </c>
      <c r="AMG630" s="204"/>
      <c r="AMH630" s="204">
        <f>VLOOKUP(AME630,$A$681:$F$2483,6,FALSE)</f>
        <v>192</v>
      </c>
      <c r="AMI630" s="203" t="s">
        <v>63</v>
      </c>
      <c r="AMJ630" s="10">
        <f>AMH630*1.4</f>
        <v>268.79999999999995</v>
      </c>
      <c r="AMK630" s="10"/>
      <c r="AML630" s="273"/>
      <c r="AMM630" s="203" t="s">
        <v>91</v>
      </c>
      <c r="AMN630" s="276" t="s">
        <v>626</v>
      </c>
      <c r="AMP630" s="204"/>
      <c r="AMQ630" s="204">
        <f>VLOOKUP(AMN630,$A$681:$F$2483,6,FALSE)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462</v>
      </c>
      <c r="AMY630" s="204"/>
      <c r="AMZ630" s="204">
        <f>VLOOKUP(AMW630,$A$681:$F$2483,6,FALSE)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492</v>
      </c>
      <c r="ANH630" s="204"/>
      <c r="ANI630" s="204">
        <f>VLOOKUP(ANF630,$A$681:$F$2483,6,FALSE)</f>
        <v>167</v>
      </c>
      <c r="ANJ630" s="203" t="s">
        <v>63</v>
      </c>
      <c r="ANK630" s="10">
        <f>ANI630*1.4</f>
        <v>233.79999999999998</v>
      </c>
      <c r="ANL630" s="10"/>
      <c r="ANM630" s="273"/>
      <c r="ANN630" s="203" t="s">
        <v>91</v>
      </c>
      <c r="ANO630" s="276" t="s">
        <v>530</v>
      </c>
      <c r="ANQ630" s="204"/>
      <c r="ANR630" s="204">
        <f>VLOOKUP(ANO630,$A$681:$F$2483,6,FALSE)</f>
        <v>47</v>
      </c>
      <c r="ANS630" s="203" t="s">
        <v>63</v>
      </c>
      <c r="ANT630" s="10">
        <f>ANR630*1.4</f>
        <v>65.8</v>
      </c>
      <c r="ANU630" s="10"/>
      <c r="ANV630" s="273"/>
      <c r="ANW630" s="203" t="s">
        <v>91</v>
      </c>
      <c r="ANX630" s="276" t="s">
        <v>466</v>
      </c>
      <c r="ANZ630" s="204"/>
      <c r="AOA630" s="204">
        <f>VLOOKUP(ANX630,$A$681:$F$2483,6,FALSE)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674</v>
      </c>
      <c r="AOI630" s="204"/>
      <c r="AOJ630" s="204">
        <f>VLOOKUP(AOG630,$A$681:$F$2483,6,FALSE)</f>
        <v>91</v>
      </c>
      <c r="AOK630" s="203" t="s">
        <v>63</v>
      </c>
      <c r="AOL630" s="10">
        <f>AOJ630*1.4</f>
        <v>127.39999999999999</v>
      </c>
      <c r="AOM630" s="10"/>
      <c r="AON630" s="273"/>
      <c r="AOO630" s="203" t="s">
        <v>91</v>
      </c>
      <c r="AOP630" s="276" t="s">
        <v>462</v>
      </c>
      <c r="AOR630" s="204"/>
      <c r="AOS630" s="204">
        <f>VLOOKUP(AOP630,$A$681:$F$2483,6,FALSE)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462</v>
      </c>
      <c r="APA630" s="204"/>
      <c r="APB630" s="204">
        <f>VLOOKUP(AOY630,$A$681:$F$2483,6,FALSE)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462</v>
      </c>
      <c r="APJ630" s="204"/>
      <c r="APK630" s="204">
        <f>VLOOKUP(APH630,$A$681:$F$2483,6,FALSE)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690</v>
      </c>
      <c r="APS630" s="204"/>
      <c r="APT630" s="204">
        <f>VLOOKUP(APQ630,$A$681:$F$2483,6,FALSE)</f>
        <v>170</v>
      </c>
      <c r="APU630" s="203" t="s">
        <v>63</v>
      </c>
      <c r="APV630" s="10">
        <f>APT630*1.4</f>
        <v>237.99999999999997</v>
      </c>
      <c r="APW630" s="10"/>
      <c r="APX630" s="273"/>
      <c r="APY630" s="203" t="s">
        <v>91</v>
      </c>
      <c r="APZ630" s="276" t="s">
        <v>1691</v>
      </c>
      <c r="AQB630" s="204"/>
      <c r="AQC630" s="204">
        <f>VLOOKUP(APZ630,$A$681:$F$2483,6,FALSE)</f>
        <v>213</v>
      </c>
      <c r="AQD630" s="203" t="s">
        <v>63</v>
      </c>
      <c r="AQE630" s="10">
        <f>AQC630*1.4</f>
        <v>298.2</v>
      </c>
      <c r="AQF630" s="10"/>
      <c r="AQG630" s="273"/>
    </row>
    <row r="631" spans="1:1125" s="14" customFormat="1" ht="15">
      <c r="A631" s="203" t="s">
        <v>92</v>
      </c>
      <c r="B631" s="276" t="s">
        <v>488</v>
      </c>
      <c r="D631" s="204"/>
      <c r="E631" s="204">
        <f>VLOOKUP(B631,$A$681:$F$2483,6,FALSE)</f>
        <v>151</v>
      </c>
      <c r="F631" s="203" t="s">
        <v>65</v>
      </c>
      <c r="G631" s="10">
        <f>E631*1.3</f>
        <v>196.3</v>
      </c>
      <c r="H631" s="10"/>
      <c r="I631" s="267"/>
      <c r="J631" s="203" t="s">
        <v>92</v>
      </c>
      <c r="K631" s="276" t="s">
        <v>690</v>
      </c>
      <c r="M631" s="204"/>
      <c r="N631" s="204">
        <f>VLOOKUP(K631,$A$681:$F$2483,6,FALSE)</f>
        <v>170</v>
      </c>
      <c r="O631" s="203" t="s">
        <v>65</v>
      </c>
      <c r="P631" s="10">
        <f>N631*1.3</f>
        <v>221</v>
      </c>
      <c r="Q631" s="10"/>
      <c r="R631" s="267"/>
      <c r="S631" s="203" t="s">
        <v>92</v>
      </c>
      <c r="T631" s="276" t="s">
        <v>690</v>
      </c>
      <c r="V631" s="204"/>
      <c r="W631" s="204">
        <f>VLOOKUP(T631,$A$681:$F$2483,6,FALSE)</f>
        <v>170</v>
      </c>
      <c r="X631" s="203" t="s">
        <v>65</v>
      </c>
      <c r="Y631" s="10">
        <f>W631*1.3</f>
        <v>221</v>
      </c>
      <c r="Z631" s="10"/>
      <c r="AA631" s="267"/>
      <c r="AB631" s="203" t="s">
        <v>92</v>
      </c>
      <c r="AC631" s="276" t="s">
        <v>462</v>
      </c>
      <c r="AE631" s="204"/>
      <c r="AF631" s="204">
        <f>VLOOKUP(AC631,$A$681:$F$2483,6,FALSE)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2329</v>
      </c>
      <c r="AN631" s="204"/>
      <c r="AO631" s="204">
        <f>VLOOKUP(AL631,$A$681:$F$2483,6,FALSE)</f>
        <v>232</v>
      </c>
      <c r="AP631" s="203" t="s">
        <v>65</v>
      </c>
      <c r="AQ631" s="10">
        <f>AO631*1.3</f>
        <v>301.60000000000002</v>
      </c>
      <c r="AR631" s="10"/>
      <c r="AS631" s="267"/>
      <c r="AT631" s="203" t="s">
        <v>92</v>
      </c>
      <c r="AU631" s="276" t="s">
        <v>620</v>
      </c>
      <c r="AW631" s="204"/>
      <c r="AX631" s="204">
        <f>VLOOKUP(AU631,$A$681:$F$2483,6,FALSE)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1702</v>
      </c>
      <c r="BF631" s="204"/>
      <c r="BG631" s="204">
        <f>VLOOKUP(BD631,$A$681:$F$2483,6,FALSE)</f>
        <v>121</v>
      </c>
      <c r="BH631" s="203" t="s">
        <v>65</v>
      </c>
      <c r="BI631" s="10">
        <f>BG631*1.3</f>
        <v>157.30000000000001</v>
      </c>
      <c r="BJ631" s="10"/>
      <c r="BK631" s="267"/>
      <c r="BL631" s="203" t="s">
        <v>92</v>
      </c>
      <c r="BM631" s="276" t="s">
        <v>577</v>
      </c>
      <c r="BO631" s="204"/>
      <c r="BP631" s="204">
        <f>VLOOKUP(BM631,$A$681:$F$2483,6,FALSE)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456</v>
      </c>
      <c r="BX631" s="204"/>
      <c r="BY631" s="204">
        <f>VLOOKUP(BV631,$A$681:$F$2483,6,FALSE)</f>
        <v>288</v>
      </c>
      <c r="BZ631" s="203" t="s">
        <v>65</v>
      </c>
      <c r="CA631" s="10">
        <f>BY631*1.3</f>
        <v>374.40000000000003</v>
      </c>
      <c r="CB631" s="10"/>
      <c r="CC631" s="267"/>
      <c r="CD631" s="203" t="s">
        <v>92</v>
      </c>
      <c r="CE631" s="276" t="s">
        <v>577</v>
      </c>
      <c r="CG631" s="204"/>
      <c r="CH631" s="204">
        <f>VLOOKUP(CE631,$A$681:$F$2483,6,FALSE)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488</v>
      </c>
      <c r="CP631" s="204"/>
      <c r="CQ631" s="204">
        <f>VLOOKUP(CN631,$A$681:$F$2483,6,FALSE)</f>
        <v>151</v>
      </c>
      <c r="CR631" s="203" t="s">
        <v>65</v>
      </c>
      <c r="CS631" s="10">
        <f>CQ631*1.3</f>
        <v>196.3</v>
      </c>
      <c r="CT631" s="10"/>
      <c r="CU631" s="267"/>
      <c r="CV631" s="203" t="s">
        <v>92</v>
      </c>
      <c r="CW631" s="276" t="s">
        <v>1717</v>
      </c>
      <c r="CY631" s="204"/>
      <c r="CZ631" s="204">
        <f>VLOOKUP(CW631,$A$681:$F$2483,6,FALSE)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462</v>
      </c>
      <c r="DH631" s="204"/>
      <c r="DI631" s="204">
        <f>VLOOKUP(DF631,$A$681:$F$2483,6,FALSE)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488</v>
      </c>
      <c r="DQ631" s="204"/>
      <c r="DR631" s="204">
        <f>VLOOKUP(DO631,$A$681:$F$2483,6,FALSE)</f>
        <v>151</v>
      </c>
      <c r="DS631" s="203" t="s">
        <v>65</v>
      </c>
      <c r="DT631" s="10">
        <f>DR631*1.3</f>
        <v>196.3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VLOOKUP(DX631,$A$681:$F$2483,6,FALSE)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431</v>
      </c>
      <c r="EI631" s="204"/>
      <c r="EJ631" s="204">
        <f>VLOOKUP(EG631,$A$681:$F$2483,6,FALSE)</f>
        <v>209</v>
      </c>
      <c r="EK631" s="203" t="s">
        <v>65</v>
      </c>
      <c r="EL631" s="10">
        <f>EJ631*1.3</f>
        <v>271.7</v>
      </c>
      <c r="EM631" s="10"/>
      <c r="EN631" s="267"/>
      <c r="EO631" s="203" t="s">
        <v>92</v>
      </c>
      <c r="EP631" s="276" t="s">
        <v>669</v>
      </c>
      <c r="ER631" s="204"/>
      <c r="ES631" s="204">
        <f>VLOOKUP(EP631,$A$681:$F$2483,6,FALSE)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669</v>
      </c>
      <c r="FA631" s="204"/>
      <c r="FB631" s="204">
        <f>VLOOKUP(EY631,$A$681:$F$2483,6,FALSE)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4" t="s">
        <v>1187</v>
      </c>
      <c r="FJ631" s="204"/>
      <c r="FK631" s="204">
        <f>VLOOKUP(FH631,$A$681:$F$2483,6,FALSE)</f>
        <v>22</v>
      </c>
      <c r="FL631" s="203" t="s">
        <v>65</v>
      </c>
      <c r="FM631" s="10">
        <f>FK631*1.3</f>
        <v>28.6</v>
      </c>
      <c r="FN631" s="10"/>
      <c r="FO631" s="267"/>
      <c r="FP631" s="203" t="s">
        <v>92</v>
      </c>
      <c r="FQ631" s="276" t="s">
        <v>2329</v>
      </c>
      <c r="FS631" s="204"/>
      <c r="FT631" s="204">
        <f>VLOOKUP(FQ631,$A$681:$F$2483,6,FALSE)</f>
        <v>232</v>
      </c>
      <c r="FU631" s="203" t="s">
        <v>65</v>
      </c>
      <c r="FV631" s="10">
        <f>FT631*1.3</f>
        <v>301.60000000000002</v>
      </c>
      <c r="FW631" s="10"/>
      <c r="FX631" s="267"/>
      <c r="FY631" s="203" t="s">
        <v>92</v>
      </c>
      <c r="FZ631" s="276" t="s">
        <v>2329</v>
      </c>
      <c r="GB631" s="204"/>
      <c r="GC631" s="204">
        <f>VLOOKUP(FZ631,$A$681:$F$2483,6,FALSE)</f>
        <v>232</v>
      </c>
      <c r="GD631" s="203" t="s">
        <v>65</v>
      </c>
      <c r="GE631" s="10">
        <f>GC631*1.3</f>
        <v>301.60000000000002</v>
      </c>
      <c r="GF631" s="10"/>
      <c r="GG631" s="267"/>
      <c r="GH631" s="203" t="s">
        <v>92</v>
      </c>
      <c r="GI631" s="276" t="s">
        <v>414</v>
      </c>
      <c r="GK631" s="204"/>
      <c r="GL631" s="204">
        <f>VLOOKUP(GI631,$A$681:$F$2483,6,FALSE)</f>
        <v>30</v>
      </c>
      <c r="GM631" s="203" t="s">
        <v>65</v>
      </c>
      <c r="GN631" s="10">
        <f>GL631*1.3</f>
        <v>39</v>
      </c>
      <c r="GO631" s="10"/>
      <c r="GP631" s="267"/>
      <c r="GQ631" s="203" t="s">
        <v>92</v>
      </c>
      <c r="GR631" s="276" t="s">
        <v>2334</v>
      </c>
      <c r="GT631" s="204"/>
      <c r="GU631" s="204">
        <f>VLOOKUP(GR631,$A$681:$F$2483,6,FALSE)</f>
        <v>143</v>
      </c>
      <c r="GV631" s="203" t="s">
        <v>65</v>
      </c>
      <c r="GW631" s="10">
        <f>GU631*1.3</f>
        <v>185.9</v>
      </c>
      <c r="GX631" s="10"/>
      <c r="GY631" s="267"/>
      <c r="GZ631" s="203" t="s">
        <v>92</v>
      </c>
      <c r="HA631" s="276" t="s">
        <v>1830</v>
      </c>
      <c r="HC631" s="204"/>
      <c r="HD631" s="204">
        <f>VLOOKUP(HA631,$A$681:$F$2483,6,FALSE)</f>
        <v>82</v>
      </c>
      <c r="HE631" s="203" t="s">
        <v>65</v>
      </c>
      <c r="HF631" s="10">
        <f>HD631*1.3</f>
        <v>106.60000000000001</v>
      </c>
      <c r="HG631" s="10"/>
      <c r="HH631" s="267"/>
      <c r="HI631" s="203" t="s">
        <v>92</v>
      </c>
      <c r="HJ631" s="276" t="s">
        <v>414</v>
      </c>
      <c r="HL631" s="204"/>
      <c r="HM631" s="204">
        <f>VLOOKUP(HJ631,$A$681:$F$2483,6,FALSE)</f>
        <v>30</v>
      </c>
      <c r="HN631" s="203" t="s">
        <v>65</v>
      </c>
      <c r="HO631" s="10">
        <f>HM631*1.3</f>
        <v>39</v>
      </c>
      <c r="HP631" s="10"/>
      <c r="HQ631" s="267"/>
      <c r="HR631" s="203" t="s">
        <v>92</v>
      </c>
      <c r="HS631" s="276" t="s">
        <v>488</v>
      </c>
      <c r="HU631" s="204"/>
      <c r="HV631" s="204">
        <f>VLOOKUP(HS631,$A$681:$F$2483,6,FALSE)</f>
        <v>151</v>
      </c>
      <c r="HW631" s="203" t="s">
        <v>65</v>
      </c>
      <c r="HX631" s="10">
        <f>HV631*1.3</f>
        <v>196.3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VLOOKUP(IB631,$A$681:$F$2483,6,FALSE)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414</v>
      </c>
      <c r="IM631" s="204"/>
      <c r="IN631" s="204">
        <f>VLOOKUP(IK631,$A$681:$F$2483,6,FALSE)</f>
        <v>30</v>
      </c>
      <c r="IO631" s="203" t="s">
        <v>65</v>
      </c>
      <c r="IP631" s="10">
        <f>IN631*1.3</f>
        <v>39</v>
      </c>
      <c r="IQ631" s="10"/>
      <c r="IR631" s="267"/>
      <c r="IS631" s="203" t="s">
        <v>92</v>
      </c>
      <c r="IT631" s="276" t="s">
        <v>674</v>
      </c>
      <c r="IV631" s="204"/>
      <c r="IW631" s="204">
        <f>VLOOKUP(IT631,$A$681:$F$2483,6,FALSE)</f>
        <v>91</v>
      </c>
      <c r="IX631" s="203" t="s">
        <v>65</v>
      </c>
      <c r="IY631" s="10">
        <f>IW631*1.3</f>
        <v>118.3</v>
      </c>
      <c r="IZ631" s="10"/>
      <c r="JA631" s="267"/>
      <c r="JB631" s="203" t="s">
        <v>92</v>
      </c>
      <c r="JC631" s="276" t="s">
        <v>690</v>
      </c>
      <c r="JE631" s="204"/>
      <c r="JF631" s="204">
        <f>VLOOKUP(JC631,$A$681:$F$2483,6,FALSE)</f>
        <v>170</v>
      </c>
      <c r="JG631" s="203" t="s">
        <v>65</v>
      </c>
      <c r="JH631" s="10">
        <f>JF631*1.3</f>
        <v>221</v>
      </c>
      <c r="JI631" s="10"/>
      <c r="JJ631" s="267"/>
      <c r="JK631" s="203" t="s">
        <v>92</v>
      </c>
      <c r="JL631" s="276" t="s">
        <v>620</v>
      </c>
      <c r="JN631" s="204"/>
      <c r="JO631" s="204">
        <f>VLOOKUP(JL631,$A$681:$F$2483,6,FALSE)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462</v>
      </c>
      <c r="JW631" s="204"/>
      <c r="JX631" s="204">
        <f>VLOOKUP(JU631,$A$681:$F$2483,6,FALSE)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530</v>
      </c>
      <c r="KF631" s="204"/>
      <c r="KG631" s="204">
        <f>VLOOKUP(KD631,$A$681:$F$2483,6,FALSE)</f>
        <v>47</v>
      </c>
      <c r="KH631" s="203" t="s">
        <v>65</v>
      </c>
      <c r="KI631" s="10">
        <f>KG631*1.3</f>
        <v>61.1</v>
      </c>
      <c r="KJ631" s="10"/>
      <c r="KK631" s="267"/>
      <c r="KL631" s="203" t="s">
        <v>92</v>
      </c>
      <c r="KM631" s="276" t="s">
        <v>1691</v>
      </c>
      <c r="KO631" s="204"/>
      <c r="KP631" s="204">
        <f>VLOOKUP(KM631,$A$681:$F$2483,6,FALSE)</f>
        <v>213</v>
      </c>
      <c r="KQ631" s="203" t="s">
        <v>65</v>
      </c>
      <c r="KR631" s="10">
        <f>KP631*1.3</f>
        <v>276.90000000000003</v>
      </c>
      <c r="KS631" s="10"/>
      <c r="KT631" s="267"/>
      <c r="KU631" s="203" t="s">
        <v>92</v>
      </c>
      <c r="KV631" s="276" t="s">
        <v>462</v>
      </c>
      <c r="KX631" s="204"/>
      <c r="KY631" s="204">
        <f>VLOOKUP(KV631,$A$681:$F$2483,6,FALSE)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626</v>
      </c>
      <c r="LG631" s="204"/>
      <c r="LH631" s="204">
        <f>VLOOKUP(LE631,$A$681:$F$2483,6,FALSE)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1691</v>
      </c>
      <c r="LP631" s="204"/>
      <c r="LQ631" s="204">
        <f>VLOOKUP(LN631,$A$681:$F$2483,6,FALSE)</f>
        <v>213</v>
      </c>
      <c r="LR631" s="203" t="s">
        <v>65</v>
      </c>
      <c r="LS631" s="10">
        <f>LQ631*1.3</f>
        <v>276.90000000000003</v>
      </c>
      <c r="LT631" s="10"/>
      <c r="LU631" s="267"/>
      <c r="LV631" s="203" t="s">
        <v>92</v>
      </c>
      <c r="LW631" s="276" t="s">
        <v>414</v>
      </c>
      <c r="LY631" s="204"/>
      <c r="LZ631" s="204">
        <f>VLOOKUP(LW631,$A$681:$F$2483,6,FALSE)</f>
        <v>30</v>
      </c>
      <c r="MA631" s="203" t="s">
        <v>65</v>
      </c>
      <c r="MB631" s="10">
        <f>LZ631*1.3</f>
        <v>39</v>
      </c>
      <c r="MC631" s="10"/>
      <c r="MD631" s="267"/>
      <c r="ME631" s="203" t="s">
        <v>92</v>
      </c>
      <c r="MF631" s="276" t="s">
        <v>690</v>
      </c>
      <c r="MH631" s="204"/>
      <c r="MI631" s="204">
        <f>VLOOKUP(MF631,$A$681:$F$2483,6,FALSE)</f>
        <v>170</v>
      </c>
      <c r="MJ631" s="203" t="s">
        <v>65</v>
      </c>
      <c r="MK631" s="10">
        <f>MI631*1.3</f>
        <v>221</v>
      </c>
      <c r="ML631" s="10"/>
      <c r="MM631" s="267"/>
      <c r="MN631" s="203" t="s">
        <v>92</v>
      </c>
      <c r="MO631" s="276" t="s">
        <v>826</v>
      </c>
      <c r="MQ631" s="204"/>
      <c r="MR631" s="204">
        <f>VLOOKUP(MO631,$A$681:$F$2483,6,FALSE)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462</v>
      </c>
      <c r="MZ631" s="204"/>
      <c r="NA631" s="204">
        <f>VLOOKUP(MX631,$A$681:$F$2483,6,FALSE)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488</v>
      </c>
      <c r="NI631" s="204"/>
      <c r="NJ631" s="204">
        <f>VLOOKUP(NG631,$A$681:$F$2483,6,FALSE)</f>
        <v>151</v>
      </c>
      <c r="NK631" s="203" t="s">
        <v>65</v>
      </c>
      <c r="NL631" s="10">
        <f>NJ631*1.3</f>
        <v>196.3</v>
      </c>
      <c r="NM631" s="10"/>
      <c r="NN631" s="267"/>
      <c r="NO631" s="203" t="s">
        <v>92</v>
      </c>
      <c r="NP631" s="417" t="s">
        <v>414</v>
      </c>
      <c r="NR631" s="204"/>
      <c r="NS631" s="204">
        <f>VLOOKUP(NP631,$A$681:$F$2483,6,FALSE)</f>
        <v>30</v>
      </c>
      <c r="NT631" s="203" t="s">
        <v>65</v>
      </c>
      <c r="NU631" s="10">
        <f>NS631*1.3</f>
        <v>39</v>
      </c>
      <c r="NV631" s="10"/>
      <c r="NW631" s="267"/>
      <c r="NX631" s="203" t="s">
        <v>92</v>
      </c>
      <c r="NY631" s="276" t="s">
        <v>690</v>
      </c>
      <c r="OA631" s="204"/>
      <c r="OB631" s="204">
        <f>VLOOKUP(NY631,$A$681:$F$2483,6,FALSE)</f>
        <v>170</v>
      </c>
      <c r="OC631" s="203" t="s">
        <v>65</v>
      </c>
      <c r="OD631" s="10">
        <f>OB631*1.3</f>
        <v>221</v>
      </c>
      <c r="OE631" s="10"/>
      <c r="OF631" s="267"/>
      <c r="OG631" s="203" t="s">
        <v>92</v>
      </c>
      <c r="OH631" s="276" t="s">
        <v>609</v>
      </c>
      <c r="OJ631" s="204"/>
      <c r="OK631" s="204">
        <f>VLOOKUP(OH631,$A$681:$F$2483,6,FALSE)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614</v>
      </c>
      <c r="OS631" s="204"/>
      <c r="OT631" s="204">
        <f>VLOOKUP(OQ631,$A$681:$F$2483,6,FALSE)</f>
        <v>52</v>
      </c>
      <c r="OU631" s="203" t="s">
        <v>65</v>
      </c>
      <c r="OV631" s="10">
        <f>OT631*1.3</f>
        <v>67.600000000000009</v>
      </c>
      <c r="OW631" s="10"/>
      <c r="OX631" s="267"/>
      <c r="OY631" s="203" t="s">
        <v>92</v>
      </c>
      <c r="OZ631" s="421" t="s">
        <v>2329</v>
      </c>
      <c r="PB631" s="204"/>
      <c r="PC631" s="204">
        <f>VLOOKUP(OZ631,$A$681:$F$2483,6,FALSE)</f>
        <v>232</v>
      </c>
      <c r="PD631" s="203" t="s">
        <v>65</v>
      </c>
      <c r="PE631" s="10">
        <f>PC631*1.3</f>
        <v>301.60000000000002</v>
      </c>
      <c r="PF631" s="10"/>
      <c r="PG631" s="267"/>
      <c r="PH631" s="203" t="s">
        <v>92</v>
      </c>
      <c r="PI631" s="276" t="s">
        <v>462</v>
      </c>
      <c r="PK631" s="204"/>
      <c r="PL631" s="204">
        <f>VLOOKUP(PI631,$A$681:$F$2483,6,FALSE)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VLOOKUP(PR631,$A$681:$F$2483,6,FALSE)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462</v>
      </c>
      <c r="QC631" s="204"/>
      <c r="QD631" s="204">
        <f>VLOOKUP(QA631,$A$681:$F$2483,6,FALSE)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462</v>
      </c>
      <c r="QL631" s="204"/>
      <c r="QM631" s="204">
        <f>VLOOKUP(QJ631,$A$681:$F$2483,6,FALSE)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1187</v>
      </c>
      <c r="QU631" s="204"/>
      <c r="QV631" s="204">
        <f>VLOOKUP(QS631,$A$681:$F$2483,6,FALSE)</f>
        <v>22</v>
      </c>
      <c r="QW631" s="203" t="s">
        <v>65</v>
      </c>
      <c r="QX631" s="10">
        <f>QV631*1.3</f>
        <v>28.6</v>
      </c>
      <c r="QY631" s="10"/>
      <c r="QZ631" s="267"/>
      <c r="RA631" s="203" t="s">
        <v>92</v>
      </c>
      <c r="RB631" s="276" t="s">
        <v>1717</v>
      </c>
      <c r="RD631" s="204"/>
      <c r="RE631" s="204">
        <f>VLOOKUP(RB631,$A$681:$F$2483,6,FALSE)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VLOOKUP(RK631,$A$681:$F$2483,6,FALSE)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488</v>
      </c>
      <c r="RV631" s="204"/>
      <c r="RW631" s="204">
        <f>VLOOKUP(RT631,$A$681:$F$2483,6,FALSE)</f>
        <v>151</v>
      </c>
      <c r="RX631" s="203" t="s">
        <v>65</v>
      </c>
      <c r="RY631" s="10">
        <f>RW631*1.3</f>
        <v>196.3</v>
      </c>
      <c r="RZ631" s="10"/>
      <c r="SA631" s="273"/>
      <c r="SB631" s="203" t="s">
        <v>92</v>
      </c>
      <c r="SC631" s="276" t="s">
        <v>577</v>
      </c>
      <c r="SE631" s="204"/>
      <c r="SF631" s="204">
        <f>VLOOKUP(SC631,$A$681:$F$2483,6,FALSE)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2329</v>
      </c>
      <c r="SN631" s="204"/>
      <c r="SO631" s="204">
        <f>VLOOKUP(SL631,$A$681:$F$2483,6,FALSE)</f>
        <v>232</v>
      </c>
      <c r="SP631" s="203" t="s">
        <v>65</v>
      </c>
      <c r="SQ631" s="10">
        <f>SO631*1.3</f>
        <v>301.60000000000002</v>
      </c>
      <c r="SR631" s="10"/>
      <c r="SS631" s="273"/>
      <c r="ST631" s="203" t="s">
        <v>92</v>
      </c>
      <c r="SU631" s="276" t="s">
        <v>492</v>
      </c>
      <c r="SW631" s="204"/>
      <c r="SX631" s="204">
        <f>VLOOKUP(SU631,$A$681:$F$2483,6,FALSE)</f>
        <v>167</v>
      </c>
      <c r="SY631" s="203" t="s">
        <v>65</v>
      </c>
      <c r="SZ631" s="10">
        <f>SX631*1.3</f>
        <v>217.1</v>
      </c>
      <c r="TA631" s="10"/>
      <c r="TB631" s="273"/>
      <c r="TC631" s="203" t="s">
        <v>92</v>
      </c>
      <c r="TD631" s="421" t="s">
        <v>462</v>
      </c>
      <c r="TF631" s="204"/>
      <c r="TG631" s="204">
        <f>VLOOKUP(TD631,$A$681:$F$2483,6,FALSE)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626</v>
      </c>
      <c r="TO631" s="204"/>
      <c r="TP631" s="204">
        <f>VLOOKUP(TM631,$A$681:$F$2483,6,FALSE)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669</v>
      </c>
      <c r="TX631" s="204"/>
      <c r="TY631" s="204">
        <f>VLOOKUP(TV631,$A$681:$F$2483,6,FALSE)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VLOOKUP(UE631,$A$681:$F$2483,6,FALSE)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833</v>
      </c>
      <c r="UP631" s="204"/>
      <c r="UQ631" s="204">
        <f>VLOOKUP(UN631,$A$681:$F$2483,6,FALSE)</f>
        <v>89</v>
      </c>
      <c r="UR631" s="203" t="s">
        <v>65</v>
      </c>
      <c r="US631" s="10">
        <f>UQ631*1.3</f>
        <v>115.7</v>
      </c>
      <c r="UT631" s="10"/>
      <c r="UU631" s="273"/>
      <c r="UV631" s="203" t="s">
        <v>92</v>
      </c>
      <c r="UW631" s="276" t="s">
        <v>539</v>
      </c>
      <c r="UY631" s="204"/>
      <c r="UZ631" s="204">
        <f>VLOOKUP(UW631,$A$681:$F$2483,6,FALSE)</f>
        <v>16</v>
      </c>
      <c r="VA631" s="203" t="s">
        <v>65</v>
      </c>
      <c r="VB631" s="10">
        <f>UZ631*1.3</f>
        <v>20.8</v>
      </c>
      <c r="VC631" s="10"/>
      <c r="VD631" s="273"/>
      <c r="VE631" s="203" t="s">
        <v>92</v>
      </c>
      <c r="VF631" s="276" t="s">
        <v>2329</v>
      </c>
      <c r="VH631" s="204"/>
      <c r="VI631" s="204">
        <f>VLOOKUP(VF631,$A$681:$F$2483,6,FALSE)</f>
        <v>232</v>
      </c>
      <c r="VJ631" s="203" t="s">
        <v>65</v>
      </c>
      <c r="VK631" s="10">
        <f>VI631*1.3</f>
        <v>301.60000000000002</v>
      </c>
      <c r="VL631" s="10"/>
      <c r="VM631" s="273"/>
      <c r="VN631" s="203" t="s">
        <v>92</v>
      </c>
      <c r="VO631" s="276" t="s">
        <v>669</v>
      </c>
      <c r="VQ631" s="204"/>
      <c r="VR631" s="204">
        <f>VLOOKUP(VO631,$A$681:$F$2483,6,FALSE)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VLOOKUP(VX631,$A$681:$F$2483,6,FALSE)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435</v>
      </c>
      <c r="WI631" s="204"/>
      <c r="WJ631" s="204">
        <f>VLOOKUP(WG631,$A$681:$F$2483,6,FALSE)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VLOOKUP(WP631,$A$681:$F$2483,6,FALSE)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VLOOKUP(WY631,$A$681:$F$2483,6,FALSE)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431</v>
      </c>
      <c r="XJ631" s="204"/>
      <c r="XK631" s="204">
        <f>VLOOKUP(XH631,$A$681:$F$2483,6,FALSE)</f>
        <v>209</v>
      </c>
      <c r="XL631" s="203" t="s">
        <v>65</v>
      </c>
      <c r="XM631" s="10">
        <f>XK631*1.3</f>
        <v>271.7</v>
      </c>
      <c r="XO631" s="273"/>
      <c r="XP631" s="203" t="s">
        <v>92</v>
      </c>
      <c r="XQ631" s="276" t="s">
        <v>669</v>
      </c>
      <c r="XS631" s="204"/>
      <c r="XT631" s="204">
        <f>VLOOKUP(XQ631,$A$681:$F$2483,6,FALSE)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462</v>
      </c>
      <c r="YB631" s="204"/>
      <c r="YC631" s="204">
        <f>VLOOKUP(XZ631,$A$681:$F$2483,6,FALSE)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VLOOKUP(YI631,$A$681:$F$2483,6,FALSE)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VLOOKUP(YR631,$A$681:$F$2483,6,FALSE)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1702</v>
      </c>
      <c r="ZC631" s="204"/>
      <c r="ZD631" s="204">
        <f>VLOOKUP(ZA631,$A$681:$F$2483,6,FALSE)</f>
        <v>121</v>
      </c>
      <c r="ZE631" s="203" t="s">
        <v>65</v>
      </c>
      <c r="ZF631" s="10">
        <f>ZD631*1.3</f>
        <v>157.30000000000001</v>
      </c>
      <c r="ZH631" s="273"/>
      <c r="ZI631" s="203" t="s">
        <v>92</v>
      </c>
      <c r="ZJ631" s="276" t="s">
        <v>1691</v>
      </c>
      <c r="ZL631" s="204"/>
      <c r="ZM631" s="204">
        <f>VLOOKUP(ZJ631,$A$681:$F$2483,6,FALSE)</f>
        <v>213</v>
      </c>
      <c r="ZN631" s="203" t="s">
        <v>65</v>
      </c>
      <c r="ZO631" s="10">
        <f>ZM631*1.3</f>
        <v>276.90000000000003</v>
      </c>
      <c r="ZQ631" s="273"/>
      <c r="ZR631" s="203" t="s">
        <v>92</v>
      </c>
      <c r="ZS631" s="276" t="s">
        <v>530</v>
      </c>
      <c r="ZU631" s="204"/>
      <c r="ZV631" s="204">
        <f>VLOOKUP(ZS631,$A$681:$F$2483,6,FALSE)</f>
        <v>47</v>
      </c>
      <c r="ZW631" s="203" t="s">
        <v>65</v>
      </c>
      <c r="ZX631" s="10">
        <f>ZV631*1.3</f>
        <v>61.1</v>
      </c>
      <c r="ZY631" s="10"/>
      <c r="ZZ631" s="273"/>
      <c r="AAA631" s="203" t="s">
        <v>92</v>
      </c>
      <c r="AAB631" s="276" t="s">
        <v>609</v>
      </c>
      <c r="AAD631" s="204"/>
      <c r="AAE631" s="204">
        <f>VLOOKUP(AAB631,$A$681:$F$2483,6,FALSE)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462</v>
      </c>
      <c r="AAM631" s="204"/>
      <c r="AAN631" s="204">
        <f>VLOOKUP(AAK631,$A$681:$F$2483,6,FALSE)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833</v>
      </c>
      <c r="AAV631" s="204"/>
      <c r="AAW631" s="204">
        <f>VLOOKUP(AAT631,$A$681:$F$2483,6,FALSE)</f>
        <v>89</v>
      </c>
      <c r="AAX631" s="203" t="s">
        <v>65</v>
      </c>
      <c r="AAY631" s="10">
        <f>AAW631*1.3</f>
        <v>115.7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VLOOKUP(ABC631,$A$681:$F$2483,6,FALSE)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426</v>
      </c>
      <c r="ABN631" s="204"/>
      <c r="ABO631" s="204">
        <f>VLOOKUP(ABL631,$A$681:$F$2483,6,FALSE)</f>
        <v>272</v>
      </c>
      <c r="ABP631" s="203" t="s">
        <v>65</v>
      </c>
      <c r="ABQ631" s="10">
        <f>ABO631*1.3</f>
        <v>353.6</v>
      </c>
      <c r="ABR631" s="10"/>
      <c r="ABS631" s="273"/>
      <c r="ABT631" s="203" t="s">
        <v>92</v>
      </c>
      <c r="ABU631" s="276" t="s">
        <v>456</v>
      </c>
      <c r="ABW631" s="204"/>
      <c r="ABX631" s="204">
        <f>VLOOKUP(ABU631,$A$681:$F$2483,6,FALSE)</f>
        <v>288</v>
      </c>
      <c r="ABY631" s="203" t="s">
        <v>65</v>
      </c>
      <c r="ABZ631" s="10">
        <f>ABX631*1.3</f>
        <v>374.40000000000003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VLOOKUP(ACD631,$A$681:$F$2483,6,FALSE)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VLOOKUP(ACM631,$A$681:$F$2483,6,FALSE)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VLOOKUP(ACV631,$A$681:$F$2483,6,FALSE)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VLOOKUP(ADE631,$A$681:$F$2483,6,FALSE)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VLOOKUP(ADN631,$A$681:$F$2483,6,FALSE)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VLOOKUP(ADW631,$A$681:$F$2483,6,FALSE)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VLOOKUP(AEF631,$A$681:$F$2483,6,FALSE)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VLOOKUP(AEO631,$A$681:$F$2483,6,FALSE)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VLOOKUP(AEX631,$A$681:$F$2483,6,FALSE)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VLOOKUP(AFG631,$A$681:$F$2483,6,FALSE)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VLOOKUP(AFP631,$A$681:$F$2483,6,FALSE)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VLOOKUP(AFY631,$A$681:$F$2483,6,FALSE)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VLOOKUP(AGH631,$A$681:$F$2483,6,FALSE)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VLOOKUP(AGQ631,$A$681:$F$2483,6,FALSE)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492</v>
      </c>
      <c r="AHB631" s="204"/>
      <c r="AHC631" s="204">
        <f>VLOOKUP(AGZ631,$A$681:$F$2483,6,FALSE)</f>
        <v>167</v>
      </c>
      <c r="AHD631" s="203" t="s">
        <v>65</v>
      </c>
      <c r="AHE631" s="10">
        <f>AHC631*1.3</f>
        <v>217.1</v>
      </c>
      <c r="AHF631" s="10"/>
      <c r="AHG631" s="273"/>
      <c r="AHH631" s="203" t="s">
        <v>92</v>
      </c>
      <c r="AHI631" s="276" t="s">
        <v>1691</v>
      </c>
      <c r="AHK631" s="204"/>
      <c r="AHL631" s="204">
        <f>VLOOKUP(AHI631,$A$681:$F$2483,6,FALSE)</f>
        <v>213</v>
      </c>
      <c r="AHM631" s="203" t="s">
        <v>65</v>
      </c>
      <c r="AHN631" s="10">
        <f>AHL631*1.3</f>
        <v>276.90000000000003</v>
      </c>
      <c r="AHO631" s="10"/>
      <c r="AHP631" s="273"/>
      <c r="AHQ631" s="203" t="s">
        <v>92</v>
      </c>
      <c r="AHR631" s="276" t="s">
        <v>488</v>
      </c>
      <c r="AHT631" s="204"/>
      <c r="AHU631" s="204">
        <f>VLOOKUP(AHR631,$A$681:$F$2483,6,FALSE)</f>
        <v>151</v>
      </c>
      <c r="AHV631" s="203" t="s">
        <v>65</v>
      </c>
      <c r="AHW631" s="10">
        <f>AHU631*1.3</f>
        <v>196.3</v>
      </c>
      <c r="AHX631" s="10"/>
      <c r="AHY631" s="273"/>
      <c r="AHZ631" s="203" t="s">
        <v>92</v>
      </c>
      <c r="AIA631" s="276" t="s">
        <v>492</v>
      </c>
      <c r="AIC631" s="204"/>
      <c r="AID631" s="204">
        <f>VLOOKUP(AIA631,$A$681:$F$2483,6,FALSE)</f>
        <v>167</v>
      </c>
      <c r="AIE631" s="203" t="s">
        <v>65</v>
      </c>
      <c r="AIF631" s="10">
        <f>AID631*1.3</f>
        <v>217.1</v>
      </c>
      <c r="AIG631" s="10"/>
      <c r="AIH631" s="273"/>
      <c r="AII631" s="203" t="s">
        <v>92</v>
      </c>
      <c r="AIJ631" s="276" t="s">
        <v>690</v>
      </c>
      <c r="AIL631" s="204"/>
      <c r="AIM631" s="204">
        <f>VLOOKUP(AIJ631,$A$681:$F$2483,6,FALSE)</f>
        <v>170</v>
      </c>
      <c r="AIN631" s="203" t="s">
        <v>65</v>
      </c>
      <c r="AIO631" s="10">
        <f>AIM631*1.3</f>
        <v>221</v>
      </c>
      <c r="AIP631" s="10"/>
      <c r="AIQ631" s="273"/>
      <c r="AIR631" s="203" t="s">
        <v>92</v>
      </c>
      <c r="AIS631" s="276" t="s">
        <v>1691</v>
      </c>
      <c r="AIU631" s="204"/>
      <c r="AIV631" s="204">
        <f>VLOOKUP(AIS631,$A$681:$F$2483,6,FALSE)</f>
        <v>213</v>
      </c>
      <c r="AIW631" s="203" t="s">
        <v>65</v>
      </c>
      <c r="AIX631" s="10">
        <f>AIV631*1.3</f>
        <v>276.90000000000003</v>
      </c>
      <c r="AIY631" s="10"/>
      <c r="AIZ631" s="273"/>
      <c r="AJA631" s="203" t="s">
        <v>92</v>
      </c>
      <c r="AJB631" s="276" t="s">
        <v>656</v>
      </c>
      <c r="AJD631" s="204"/>
      <c r="AJE631" s="204">
        <f>VLOOKUP(AJB631,$A$681:$F$2483,6,FALSE)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690</v>
      </c>
      <c r="AJM631" s="204"/>
      <c r="AJN631" s="204">
        <f>VLOOKUP(AJK631,$A$681:$F$2483,6,FALSE)</f>
        <v>170</v>
      </c>
      <c r="AJO631" s="203" t="s">
        <v>65</v>
      </c>
      <c r="AJP631" s="10">
        <f>AJN631*1.3</f>
        <v>221</v>
      </c>
      <c r="AJQ631" s="10"/>
      <c r="AJR631" s="273"/>
      <c r="AJS631" s="203" t="s">
        <v>92</v>
      </c>
      <c r="AJT631" s="424" t="s">
        <v>609</v>
      </c>
      <c r="AJV631" s="204"/>
      <c r="AJW631" s="204">
        <f>VLOOKUP(AJT631,$A$681:$F$2483,6,FALSE)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440</v>
      </c>
      <c r="AKE631" s="204"/>
      <c r="AKF631" s="204">
        <f>VLOOKUP(AKC631,$A$681:$F$2483,6,FALSE)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690</v>
      </c>
      <c r="AKN631" s="204"/>
      <c r="AKO631" s="204">
        <f>VLOOKUP(AKL631,$A$681:$F$2483,6,FALSE)</f>
        <v>170</v>
      </c>
      <c r="AKP631" s="203" t="s">
        <v>65</v>
      </c>
      <c r="AKQ631" s="10">
        <f>AKO631*1.3</f>
        <v>221</v>
      </c>
      <c r="AKR631" s="10"/>
      <c r="AKS631" s="273"/>
      <c r="AKT631" s="203" t="s">
        <v>92</v>
      </c>
      <c r="AKU631" s="276" t="s">
        <v>440</v>
      </c>
      <c r="AKW631" s="204"/>
      <c r="AKX631" s="204">
        <f>VLOOKUP(AKU631,$A$681:$F$2483,6,FALSE)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462</v>
      </c>
      <c r="ALF631" s="204"/>
      <c r="ALG631" s="204">
        <f>VLOOKUP(ALD631,$A$681:$F$2483,6,FALSE)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609</v>
      </c>
      <c r="ALO631" s="204"/>
      <c r="ALP631" s="204">
        <f>VLOOKUP(ALM631,$A$681:$F$2483,6,FALSE)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414</v>
      </c>
      <c r="ALX631" s="204"/>
      <c r="ALY631" s="204">
        <f>VLOOKUP(ALV631,$A$681:$F$2483,6,FALSE)</f>
        <v>30</v>
      </c>
      <c r="ALZ631" s="203" t="s">
        <v>65</v>
      </c>
      <c r="AMA631" s="10">
        <f>ALY631*1.3</f>
        <v>39</v>
      </c>
      <c r="AMB631" s="10"/>
      <c r="AMC631" s="273"/>
      <c r="AMD631" s="203" t="s">
        <v>92</v>
      </c>
      <c r="AME631" s="276" t="s">
        <v>677</v>
      </c>
      <c r="AMG631" s="204"/>
      <c r="AMH631" s="204">
        <f>VLOOKUP(AME631,$A$681:$F$2483,6,FALSE)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426</v>
      </c>
      <c r="AMP631" s="204"/>
      <c r="AMQ631" s="204">
        <f>VLOOKUP(AMN631,$A$681:$F$2483,6,FALSE)</f>
        <v>272</v>
      </c>
      <c r="AMR631" s="203" t="s">
        <v>65</v>
      </c>
      <c r="AMS631" s="10">
        <f>AMQ631*1.3</f>
        <v>353.6</v>
      </c>
      <c r="AMT631" s="10"/>
      <c r="AMU631" s="273"/>
      <c r="AMV631" s="203" t="s">
        <v>92</v>
      </c>
      <c r="AMW631" s="276" t="s">
        <v>690</v>
      </c>
      <c r="AMY631" s="204"/>
      <c r="AMZ631" s="204">
        <f>VLOOKUP(AMW631,$A$681:$F$2483,6,FALSE)</f>
        <v>170</v>
      </c>
      <c r="ANA631" s="203" t="s">
        <v>65</v>
      </c>
      <c r="ANB631" s="10">
        <f>AMZ631*1.3</f>
        <v>221</v>
      </c>
      <c r="ANC631" s="10"/>
      <c r="AND631" s="273"/>
      <c r="ANE631" s="203" t="s">
        <v>92</v>
      </c>
      <c r="ANF631" s="276" t="s">
        <v>1691</v>
      </c>
      <c r="ANH631" s="204"/>
      <c r="ANI631" s="204">
        <f>VLOOKUP(ANF631,$A$681:$F$2483,6,FALSE)</f>
        <v>213</v>
      </c>
      <c r="ANJ631" s="203" t="s">
        <v>65</v>
      </c>
      <c r="ANK631" s="10">
        <f>ANI631*1.3</f>
        <v>276.90000000000003</v>
      </c>
      <c r="ANL631" s="10"/>
      <c r="ANM631" s="273"/>
      <c r="ANN631" s="203" t="s">
        <v>92</v>
      </c>
      <c r="ANO631" s="276" t="s">
        <v>656</v>
      </c>
      <c r="ANQ631" s="204"/>
      <c r="ANR631" s="204">
        <f>VLOOKUP(ANO631,$A$681:$F$2483,6,FALSE)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456</v>
      </c>
      <c r="ANZ631" s="204"/>
      <c r="AOA631" s="204">
        <f>VLOOKUP(ANX631,$A$681:$F$2483,6,FALSE)</f>
        <v>288</v>
      </c>
      <c r="AOB631" s="203" t="s">
        <v>65</v>
      </c>
      <c r="AOC631" s="10">
        <f>AOA631*1.3</f>
        <v>374.40000000000003</v>
      </c>
      <c r="AOD631" s="10"/>
      <c r="AOE631" s="273"/>
      <c r="AOF631" s="203" t="s">
        <v>92</v>
      </c>
      <c r="AOG631" s="276" t="s">
        <v>614</v>
      </c>
      <c r="AOI631" s="204"/>
      <c r="AOJ631" s="204">
        <f>VLOOKUP(AOG631,$A$681:$F$2483,6,FALSE)</f>
        <v>52</v>
      </c>
      <c r="AOK631" s="203" t="s">
        <v>65</v>
      </c>
      <c r="AOL631" s="10">
        <f>AOJ631*1.3</f>
        <v>67.600000000000009</v>
      </c>
      <c r="AOM631" s="10"/>
      <c r="AON631" s="273"/>
      <c r="AOO631" s="203" t="s">
        <v>92</v>
      </c>
      <c r="AOP631" s="276" t="s">
        <v>690</v>
      </c>
      <c r="AOR631" s="204"/>
      <c r="AOS631" s="204">
        <f>VLOOKUP(AOP631,$A$681:$F$2483,6,FALSE)</f>
        <v>170</v>
      </c>
      <c r="AOT631" s="203" t="s">
        <v>65</v>
      </c>
      <c r="AOU631" s="10">
        <f>AOS631*1.3</f>
        <v>221</v>
      </c>
      <c r="AOV631" s="10"/>
      <c r="AOW631" s="273"/>
      <c r="AOX631" s="203" t="s">
        <v>92</v>
      </c>
      <c r="AOY631" s="276" t="s">
        <v>414</v>
      </c>
      <c r="APA631" s="204"/>
      <c r="APB631" s="204">
        <f>VLOOKUP(AOY631,$A$681:$F$2483,6,FALSE)</f>
        <v>30</v>
      </c>
      <c r="APC631" s="203" t="s">
        <v>65</v>
      </c>
      <c r="APD631" s="10">
        <f>APB631*1.3</f>
        <v>39</v>
      </c>
      <c r="APE631" s="10"/>
      <c r="APF631" s="273"/>
      <c r="APG631" s="203" t="s">
        <v>92</v>
      </c>
      <c r="APH631" s="276" t="s">
        <v>414</v>
      </c>
      <c r="APJ631" s="204"/>
      <c r="APK631" s="204">
        <f>VLOOKUP(APH631,$A$681:$F$2483,6,FALSE)</f>
        <v>30</v>
      </c>
      <c r="APL631" s="203" t="s">
        <v>65</v>
      </c>
      <c r="APM631" s="10">
        <f>APK631*1.3</f>
        <v>39</v>
      </c>
      <c r="APN631" s="10"/>
      <c r="APO631" s="273"/>
      <c r="APP631" s="203" t="s">
        <v>92</v>
      </c>
      <c r="APQ631" s="276" t="s">
        <v>656</v>
      </c>
      <c r="APS631" s="204"/>
      <c r="APT631" s="204">
        <f>VLOOKUP(APQ631,$A$681:$F$2483,6,FALSE)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2329</v>
      </c>
      <c r="AQB631" s="204"/>
      <c r="AQC631" s="204">
        <f>VLOOKUP(APZ631,$A$681:$F$2483,6,FALSE)</f>
        <v>232</v>
      </c>
      <c r="AQD631" s="203" t="s">
        <v>65</v>
      </c>
      <c r="AQE631" s="10">
        <f>AQC631*1.3</f>
        <v>301.60000000000002</v>
      </c>
      <c r="AQF631" s="10"/>
      <c r="AQG631" s="273"/>
    </row>
    <row r="632" spans="1:1125" s="14" customFormat="1" ht="15">
      <c r="A632" s="203" t="s">
        <v>93</v>
      </c>
      <c r="B632" s="276" t="s">
        <v>462</v>
      </c>
      <c r="D632" s="204"/>
      <c r="E632" s="204">
        <f>VLOOKUP(B632,$A$681:$F$2483,6,FALSE)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669</v>
      </c>
      <c r="M632" s="204"/>
      <c r="N632" s="204">
        <f>VLOOKUP(K632,$A$681:$F$2483,6,FALSE)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2329</v>
      </c>
      <c r="V632" s="204"/>
      <c r="W632" s="204">
        <f>VLOOKUP(T632,$A$681:$F$2483,6,FALSE)</f>
        <v>232</v>
      </c>
      <c r="X632" s="203" t="s">
        <v>67</v>
      </c>
      <c r="Y632" s="10">
        <f>W632*1.2</f>
        <v>278.39999999999998</v>
      </c>
      <c r="Z632" s="10"/>
      <c r="AA632" s="267"/>
      <c r="AB632" s="203" t="s">
        <v>93</v>
      </c>
      <c r="AC632" s="276" t="s">
        <v>826</v>
      </c>
      <c r="AE632" s="204"/>
      <c r="AF632" s="204">
        <f>VLOOKUP(AC632,$A$681:$F$2483,6,FALSE)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488</v>
      </c>
      <c r="AN632" s="204"/>
      <c r="AO632" s="204">
        <f>VLOOKUP(AL632,$A$681:$F$2483,6,FALSE)</f>
        <v>151</v>
      </c>
      <c r="AP632" s="203" t="s">
        <v>67</v>
      </c>
      <c r="AQ632" s="10">
        <f>AO632*1.2</f>
        <v>181.2</v>
      </c>
      <c r="AR632" s="10"/>
      <c r="AS632" s="267"/>
      <c r="AT632" s="203" t="s">
        <v>93</v>
      </c>
      <c r="AU632" s="276" t="s">
        <v>2334</v>
      </c>
      <c r="AW632" s="204"/>
      <c r="AX632" s="204">
        <f>VLOOKUP(AU632,$A$681:$F$2483,6,FALSE)</f>
        <v>143</v>
      </c>
      <c r="AY632" s="203" t="s">
        <v>67</v>
      </c>
      <c r="AZ632" s="10">
        <f>AX632*1.2</f>
        <v>171.6</v>
      </c>
      <c r="BA632" s="10"/>
      <c r="BB632" s="267"/>
      <c r="BC632" s="203" t="s">
        <v>93</v>
      </c>
      <c r="BD632" s="276" t="s">
        <v>669</v>
      </c>
      <c r="BF632" s="204"/>
      <c r="BG632" s="204">
        <f>VLOOKUP(BD632,$A$681:$F$2483,6,FALSE)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1187</v>
      </c>
      <c r="BO632" s="204"/>
      <c r="BP632" s="204">
        <f>VLOOKUP(BM632,$A$681:$F$2483,6,FALSE)</f>
        <v>22</v>
      </c>
      <c r="BQ632" s="203" t="s">
        <v>67</v>
      </c>
      <c r="BR632" s="10">
        <f>BP632*1.2</f>
        <v>26.4</v>
      </c>
      <c r="BS632" s="10"/>
      <c r="BT632" s="267"/>
      <c r="BU632" s="203" t="s">
        <v>93</v>
      </c>
      <c r="BV632" s="276" t="s">
        <v>2334</v>
      </c>
      <c r="BX632" s="204"/>
      <c r="BY632" s="204">
        <f>VLOOKUP(BV632,$A$681:$F$2483,6,FALSE)</f>
        <v>143</v>
      </c>
      <c r="BZ632" s="203" t="s">
        <v>67</v>
      </c>
      <c r="CA632" s="10">
        <f>BY632*1.2</f>
        <v>171.6</v>
      </c>
      <c r="CB632" s="10"/>
      <c r="CC632" s="267"/>
      <c r="CD632" s="203" t="s">
        <v>93</v>
      </c>
      <c r="CE632" s="276" t="s">
        <v>1691</v>
      </c>
      <c r="CG632" s="204"/>
      <c r="CH632" s="204">
        <f>VLOOKUP(CE632,$A$681:$F$2483,6,FALSE)</f>
        <v>213</v>
      </c>
      <c r="CI632" s="203" t="s">
        <v>67</v>
      </c>
      <c r="CJ632" s="10">
        <f>CH632*1.2</f>
        <v>255.6</v>
      </c>
      <c r="CK632" s="10"/>
      <c r="CL632" s="267"/>
      <c r="CM632" s="203" t="s">
        <v>93</v>
      </c>
      <c r="CN632" s="276" t="s">
        <v>440</v>
      </c>
      <c r="CP632" s="204"/>
      <c r="CQ632" s="204">
        <f>VLOOKUP(CN632,$A$681:$F$2483,6,FALSE)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2329</v>
      </c>
      <c r="CY632" s="204"/>
      <c r="CZ632" s="204">
        <f>VLOOKUP(CW632,$A$681:$F$2483,6,FALSE)</f>
        <v>232</v>
      </c>
      <c r="DA632" s="203" t="s">
        <v>67</v>
      </c>
      <c r="DB632" s="10">
        <f>CZ632*1.2</f>
        <v>278.39999999999998</v>
      </c>
      <c r="DC632" s="10"/>
      <c r="DD632" s="267"/>
      <c r="DE632" s="203" t="s">
        <v>93</v>
      </c>
      <c r="DF632" s="276" t="s">
        <v>656</v>
      </c>
      <c r="DH632" s="204"/>
      <c r="DI632" s="204">
        <f>VLOOKUP(DF632,$A$681:$F$2483,6,FALSE)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690</v>
      </c>
      <c r="DQ632" s="204"/>
      <c r="DR632" s="204">
        <f>VLOOKUP(DO632,$A$681:$F$2483,6,FALSE)</f>
        <v>170</v>
      </c>
      <c r="DS632" s="203" t="s">
        <v>67</v>
      </c>
      <c r="DT632" s="10">
        <f>DR632*1.2</f>
        <v>204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VLOOKUP(DX632,$A$681:$F$2483,6,FALSE)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690</v>
      </c>
      <c r="EI632" s="204"/>
      <c r="EJ632" s="204">
        <f>VLOOKUP(EG632,$A$681:$F$2483,6,FALSE)</f>
        <v>170</v>
      </c>
      <c r="EK632" s="203" t="s">
        <v>67</v>
      </c>
      <c r="EL632" s="10">
        <f>EJ632*1.2</f>
        <v>204</v>
      </c>
      <c r="EM632" s="10"/>
      <c r="EN632" s="267"/>
      <c r="EO632" s="203" t="s">
        <v>93</v>
      </c>
      <c r="EP632" s="276" t="s">
        <v>1691</v>
      </c>
      <c r="ER632" s="204"/>
      <c r="ES632" s="204">
        <f>VLOOKUP(EP632,$A$681:$F$2483,6,FALSE)</f>
        <v>213</v>
      </c>
      <c r="ET632" s="203" t="s">
        <v>67</v>
      </c>
      <c r="EU632" s="10">
        <f>ES632*1.2</f>
        <v>255.6</v>
      </c>
      <c r="EV632" s="10"/>
      <c r="EW632" s="267"/>
      <c r="EX632" s="203" t="s">
        <v>93</v>
      </c>
      <c r="EY632" s="276" t="s">
        <v>488</v>
      </c>
      <c r="FA632" s="204"/>
      <c r="FB632" s="204">
        <f>VLOOKUP(EY632,$A$681:$F$2483,6,FALSE)</f>
        <v>151</v>
      </c>
      <c r="FC632" s="203" t="s">
        <v>67</v>
      </c>
      <c r="FD632" s="10">
        <f>FB632*1.2</f>
        <v>181.2</v>
      </c>
      <c r="FE632" s="10"/>
      <c r="FF632" s="267"/>
      <c r="FG632" s="203" t="s">
        <v>93</v>
      </c>
      <c r="FH632" s="414" t="s">
        <v>1691</v>
      </c>
      <c r="FJ632" s="204"/>
      <c r="FK632" s="204">
        <f>VLOOKUP(FH632,$A$681:$F$2483,6,FALSE)</f>
        <v>213</v>
      </c>
      <c r="FL632" s="203" t="s">
        <v>67</v>
      </c>
      <c r="FM632" s="10">
        <f>FK632*1.2</f>
        <v>255.6</v>
      </c>
      <c r="FN632" s="10"/>
      <c r="FO632" s="267"/>
      <c r="FP632" s="203" t="s">
        <v>93</v>
      </c>
      <c r="FQ632" s="276" t="s">
        <v>2334</v>
      </c>
      <c r="FS632" s="204"/>
      <c r="FT632" s="204">
        <f>VLOOKUP(FQ632,$A$681:$F$2483,6,FALSE)</f>
        <v>143</v>
      </c>
      <c r="FU632" s="203" t="s">
        <v>67</v>
      </c>
      <c r="FV632" s="10">
        <f>FT632*1.2</f>
        <v>171.6</v>
      </c>
      <c r="FW632" s="10"/>
      <c r="FX632" s="267"/>
      <c r="FY632" s="203" t="s">
        <v>93</v>
      </c>
      <c r="FZ632" s="276" t="s">
        <v>1691</v>
      </c>
      <c r="GB632" s="204"/>
      <c r="GC632" s="204">
        <f>VLOOKUP(FZ632,$A$681:$F$2483,6,FALSE)</f>
        <v>213</v>
      </c>
      <c r="GD632" s="203" t="s">
        <v>67</v>
      </c>
      <c r="GE632" s="10">
        <f>GC632*1.2</f>
        <v>255.6</v>
      </c>
      <c r="GF632" s="10"/>
      <c r="GG632" s="267"/>
      <c r="GH632" s="203" t="s">
        <v>93</v>
      </c>
      <c r="GI632" s="276" t="s">
        <v>456</v>
      </c>
      <c r="GK632" s="204"/>
      <c r="GL632" s="204">
        <f>VLOOKUP(GI632,$A$681:$F$2483,6,FALSE)</f>
        <v>288</v>
      </c>
      <c r="GM632" s="203" t="s">
        <v>67</v>
      </c>
      <c r="GN632" s="10">
        <f>GL632*1.2</f>
        <v>345.59999999999997</v>
      </c>
      <c r="GO632" s="10"/>
      <c r="GP632" s="267"/>
      <c r="GQ632" s="203" t="s">
        <v>93</v>
      </c>
      <c r="GR632" s="276" t="s">
        <v>1717</v>
      </c>
      <c r="GT632" s="204"/>
      <c r="GU632" s="204">
        <f>VLOOKUP(GR632,$A$681:$F$2483,6,FALSE)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462</v>
      </c>
      <c r="HC632" s="204"/>
      <c r="HD632" s="204">
        <f>VLOOKUP(HA632,$A$681:$F$2483,6,FALSE)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577</v>
      </c>
      <c r="HL632" s="204"/>
      <c r="HM632" s="204">
        <f>VLOOKUP(HJ632,$A$681:$F$2483,6,FALSE)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620</v>
      </c>
      <c r="HU632" s="204"/>
      <c r="HV632" s="204">
        <f>VLOOKUP(HS632,$A$681:$F$2483,6,FALSE)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VLOOKUP(IB632,$A$681:$F$2483,6,FALSE)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1717</v>
      </c>
      <c r="IM632" s="204"/>
      <c r="IN632" s="204">
        <f>VLOOKUP(IK632,$A$681:$F$2483,6,FALSE)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462</v>
      </c>
      <c r="IV632" s="204"/>
      <c r="IW632" s="204">
        <f>VLOOKUP(IT632,$A$681:$F$2483,6,FALSE)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462</v>
      </c>
      <c r="JE632" s="204"/>
      <c r="JF632" s="204">
        <f>VLOOKUP(JC632,$A$681:$F$2483,6,FALSE)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1717</v>
      </c>
      <c r="JN632" s="204"/>
      <c r="JO632" s="204">
        <f>VLOOKUP(JL632,$A$681:$F$2483,6,FALSE)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2329</v>
      </c>
      <c r="JW632" s="204"/>
      <c r="JX632" s="204">
        <f>VLOOKUP(JU632,$A$681:$F$2483,6,FALSE)</f>
        <v>232</v>
      </c>
      <c r="JY632" s="203" t="s">
        <v>67</v>
      </c>
      <c r="JZ632" s="10">
        <f>JX632*1.2</f>
        <v>278.39999999999998</v>
      </c>
      <c r="KA632" s="10"/>
      <c r="KB632" s="267"/>
      <c r="KC632" s="203" t="s">
        <v>93</v>
      </c>
      <c r="KD632" s="276" t="s">
        <v>1691</v>
      </c>
      <c r="KF632" s="204"/>
      <c r="KG632" s="204">
        <f>VLOOKUP(KD632,$A$681:$F$2483,6,FALSE)</f>
        <v>213</v>
      </c>
      <c r="KH632" s="203" t="s">
        <v>67</v>
      </c>
      <c r="KI632" s="10">
        <f>KG632*1.2</f>
        <v>255.6</v>
      </c>
      <c r="KJ632" s="10"/>
      <c r="KK632" s="267"/>
      <c r="KL632" s="203" t="s">
        <v>93</v>
      </c>
      <c r="KM632" s="276" t="s">
        <v>474</v>
      </c>
      <c r="KO632" s="204"/>
      <c r="KP632" s="204">
        <f>VLOOKUP(KM632,$A$681:$F$2483,6,FALSE)</f>
        <v>312</v>
      </c>
      <c r="KQ632" s="203" t="s">
        <v>67</v>
      </c>
      <c r="KR632" s="10">
        <f>KP632*1.2</f>
        <v>374.4</v>
      </c>
      <c r="KS632" s="10"/>
      <c r="KT632" s="267"/>
      <c r="KU632" s="203" t="s">
        <v>93</v>
      </c>
      <c r="KV632" s="276" t="s">
        <v>426</v>
      </c>
      <c r="KX632" s="204"/>
      <c r="KY632" s="204">
        <f>VLOOKUP(KV632,$A$681:$F$2483,6,FALSE)</f>
        <v>272</v>
      </c>
      <c r="KZ632" s="203" t="s">
        <v>67</v>
      </c>
      <c r="LA632" s="10">
        <f>KY632*1.2</f>
        <v>326.39999999999998</v>
      </c>
      <c r="LB632" s="10"/>
      <c r="LC632" s="267"/>
      <c r="LD632" s="203" t="s">
        <v>93</v>
      </c>
      <c r="LE632" s="276" t="s">
        <v>513</v>
      </c>
      <c r="LG632" s="204"/>
      <c r="LH632" s="204">
        <f>VLOOKUP(LE632,$A$681:$F$2483,6,FALSE)</f>
        <v>103</v>
      </c>
      <c r="LI632" s="203" t="s">
        <v>67</v>
      </c>
      <c r="LJ632" s="10">
        <f>LH632*1.2</f>
        <v>123.6</v>
      </c>
      <c r="LK632" s="10"/>
      <c r="LL632" s="267"/>
      <c r="LM632" s="203" t="s">
        <v>93</v>
      </c>
      <c r="LN632" s="276" t="s">
        <v>434</v>
      </c>
      <c r="LP632" s="204"/>
      <c r="LQ632" s="204">
        <f>VLOOKUP(LN632,$A$681:$F$2483,6,FALSE)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462</v>
      </c>
      <c r="LY632" s="204"/>
      <c r="LZ632" s="204">
        <f>VLOOKUP(LW632,$A$681:$F$2483,6,FALSE)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462</v>
      </c>
      <c r="MH632" s="204"/>
      <c r="MI632" s="204">
        <f>VLOOKUP(MF632,$A$681:$F$2483,6,FALSE)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431</v>
      </c>
      <c r="MQ632" s="204"/>
      <c r="MR632" s="204">
        <f>VLOOKUP(MO632,$A$681:$F$2483,6,FALSE)</f>
        <v>209</v>
      </c>
      <c r="MS632" s="203" t="s">
        <v>67</v>
      </c>
      <c r="MT632" s="10">
        <f>MR632*1.2</f>
        <v>250.79999999999998</v>
      </c>
      <c r="MU632" s="10"/>
      <c r="MV632" s="267"/>
      <c r="MW632" s="203" t="s">
        <v>93</v>
      </c>
      <c r="MX632" s="276" t="s">
        <v>431</v>
      </c>
      <c r="MZ632" s="204"/>
      <c r="NA632" s="204">
        <f>VLOOKUP(MX632,$A$681:$F$2483,6,FALSE)</f>
        <v>209</v>
      </c>
      <c r="NB632" s="203" t="s">
        <v>67</v>
      </c>
      <c r="NC632" s="10">
        <f>NA632*1.2</f>
        <v>250.79999999999998</v>
      </c>
      <c r="ND632" s="10"/>
      <c r="NE632" s="267"/>
      <c r="NF632" s="203" t="s">
        <v>93</v>
      </c>
      <c r="NG632" s="276" t="s">
        <v>435</v>
      </c>
      <c r="NI632" s="204"/>
      <c r="NJ632" s="204">
        <f>VLOOKUP(NG632,$A$681:$F$2483,6,FALSE)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17" t="s">
        <v>456</v>
      </c>
      <c r="NR632" s="204"/>
      <c r="NS632" s="204">
        <f>VLOOKUP(NP632,$A$681:$F$2483,6,FALSE)</f>
        <v>288</v>
      </c>
      <c r="NT632" s="203" t="s">
        <v>67</v>
      </c>
      <c r="NU632" s="10">
        <f>NS632*1.2</f>
        <v>345.59999999999997</v>
      </c>
      <c r="NV632" s="10"/>
      <c r="NW632" s="267"/>
      <c r="NX632" s="203" t="s">
        <v>93</v>
      </c>
      <c r="NY632" s="276" t="s">
        <v>1187</v>
      </c>
      <c r="OA632" s="204"/>
      <c r="OB632" s="204">
        <f>VLOOKUP(NY632,$A$681:$F$2483,6,FALSE)</f>
        <v>22</v>
      </c>
      <c r="OC632" s="203" t="s">
        <v>67</v>
      </c>
      <c r="OD632" s="10">
        <f>OB632*1.2</f>
        <v>26.4</v>
      </c>
      <c r="OE632" s="10"/>
      <c r="OF632" s="267"/>
      <c r="OG632" s="203" t="s">
        <v>93</v>
      </c>
      <c r="OH632" s="276" t="s">
        <v>488</v>
      </c>
      <c r="OJ632" s="204"/>
      <c r="OK632" s="204">
        <f>VLOOKUP(OH632,$A$681:$F$2483,6,FALSE)</f>
        <v>151</v>
      </c>
      <c r="OL632" s="203" t="s">
        <v>67</v>
      </c>
      <c r="OM632" s="10">
        <f>OK632*1.2</f>
        <v>181.2</v>
      </c>
      <c r="ON632" s="10"/>
      <c r="OO632" s="267"/>
      <c r="OP632" s="203" t="s">
        <v>93</v>
      </c>
      <c r="OQ632" s="417" t="s">
        <v>474</v>
      </c>
      <c r="OS632" s="204"/>
      <c r="OT632" s="204">
        <f>VLOOKUP(OQ632,$A$681:$F$2483,6,FALSE)</f>
        <v>312</v>
      </c>
      <c r="OU632" s="203" t="s">
        <v>67</v>
      </c>
      <c r="OV632" s="10">
        <f>OT632*1.2</f>
        <v>374.4</v>
      </c>
      <c r="OW632" s="10"/>
      <c r="OX632" s="267"/>
      <c r="OY632" s="203" t="s">
        <v>93</v>
      </c>
      <c r="OZ632" s="421" t="s">
        <v>1717</v>
      </c>
      <c r="PB632" s="204"/>
      <c r="PC632" s="204">
        <f>VLOOKUP(OZ632,$A$681:$F$2483,6,FALSE)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690</v>
      </c>
      <c r="PK632" s="204"/>
      <c r="PL632" s="204">
        <f>VLOOKUP(PI632,$A$681:$F$2483,6,FALSE)</f>
        <v>170</v>
      </c>
      <c r="PM632" s="203" t="s">
        <v>67</v>
      </c>
      <c r="PN632" s="10">
        <f>PL632*1.2</f>
        <v>204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VLOOKUP(PR632,$A$681:$F$2483,6,FALSE)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456</v>
      </c>
      <c r="QC632" s="204"/>
      <c r="QD632" s="204">
        <f>VLOOKUP(QA632,$A$681:$F$2483,6,FALSE)</f>
        <v>288</v>
      </c>
      <c r="QE632" s="203" t="s">
        <v>67</v>
      </c>
      <c r="QF632" s="10">
        <f>QD632*1.2</f>
        <v>345.59999999999997</v>
      </c>
      <c r="QG632" s="10"/>
      <c r="QH632" s="267"/>
      <c r="QI632" s="203" t="s">
        <v>93</v>
      </c>
      <c r="QJ632" s="276" t="s">
        <v>434</v>
      </c>
      <c r="QL632" s="204"/>
      <c r="QM632" s="204">
        <f>VLOOKUP(QJ632,$A$681:$F$2483,6,FALSE)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620</v>
      </c>
      <c r="QU632" s="204"/>
      <c r="QV632" s="204">
        <f>VLOOKUP(QS632,$A$681:$F$2483,6,FALSE)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492</v>
      </c>
      <c r="RD632" s="204"/>
      <c r="RE632" s="204">
        <f>VLOOKUP(RB632,$A$681:$F$2483,6,FALSE)</f>
        <v>167</v>
      </c>
      <c r="RF632" s="203" t="s">
        <v>67</v>
      </c>
      <c r="RG632" s="10">
        <f>RE632*1.2</f>
        <v>200.4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VLOOKUP(RK632,$A$681:$F$2483,6,FALSE)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440</v>
      </c>
      <c r="RV632" s="204"/>
      <c r="RW632" s="204">
        <f>VLOOKUP(RT632,$A$681:$F$2483,6,FALSE)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456</v>
      </c>
      <c r="SE632" s="204"/>
      <c r="SF632" s="204">
        <f>VLOOKUP(SC632,$A$681:$F$2483,6,FALSE)</f>
        <v>288</v>
      </c>
      <c r="SG632" s="203" t="s">
        <v>67</v>
      </c>
      <c r="SH632" s="10">
        <f>SF632*1.2</f>
        <v>345.59999999999997</v>
      </c>
      <c r="SI632" s="10"/>
      <c r="SJ632" s="273"/>
      <c r="SK632" s="203" t="s">
        <v>93</v>
      </c>
      <c r="SL632" s="276" t="s">
        <v>1187</v>
      </c>
      <c r="SN632" s="204"/>
      <c r="SO632" s="204">
        <f>VLOOKUP(SL632,$A$681:$F$2483,6,FALSE)</f>
        <v>22</v>
      </c>
      <c r="SP632" s="203" t="s">
        <v>67</v>
      </c>
      <c r="SQ632" s="10">
        <f>SO632*1.2</f>
        <v>26.4</v>
      </c>
      <c r="SR632" s="10"/>
      <c r="SS632" s="273"/>
      <c r="ST632" s="203" t="s">
        <v>93</v>
      </c>
      <c r="SU632" s="276" t="s">
        <v>440</v>
      </c>
      <c r="SW632" s="204"/>
      <c r="SX632" s="204">
        <f>VLOOKUP(SU632,$A$681:$F$2483,6,FALSE)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414</v>
      </c>
      <c r="TF632" s="204"/>
      <c r="TG632" s="204">
        <f>VLOOKUP(TD632,$A$681:$F$2483,6,FALSE)</f>
        <v>30</v>
      </c>
      <c r="TH632" s="203" t="s">
        <v>67</v>
      </c>
      <c r="TI632" s="10">
        <f>TG632*1.2</f>
        <v>36</v>
      </c>
      <c r="TK632" s="273"/>
      <c r="TL632" s="203" t="s">
        <v>93</v>
      </c>
      <c r="TM632" s="276" t="s">
        <v>1717</v>
      </c>
      <c r="TO632" s="204"/>
      <c r="TP632" s="204">
        <f>VLOOKUP(TM632,$A$681:$F$2483,6,FALSE)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1830</v>
      </c>
      <c r="TX632" s="204"/>
      <c r="TY632" s="204">
        <f>VLOOKUP(TV632,$A$681:$F$2483,6,FALSE)</f>
        <v>82</v>
      </c>
      <c r="TZ632" s="203" t="s">
        <v>67</v>
      </c>
      <c r="UA632" s="10">
        <f>TY632*1.2</f>
        <v>98.399999999999991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VLOOKUP(UE632,$A$681:$F$2483,6,FALSE)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656</v>
      </c>
      <c r="UP632" s="204"/>
      <c r="UQ632" s="204">
        <f>VLOOKUP(UN632,$A$681:$F$2483,6,FALSE)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474</v>
      </c>
      <c r="UY632" s="204"/>
      <c r="UZ632" s="204">
        <f>VLOOKUP(UW632,$A$681:$F$2483,6,FALSE)</f>
        <v>312</v>
      </c>
      <c r="VA632" s="203" t="s">
        <v>67</v>
      </c>
      <c r="VB632" s="10">
        <f>UZ632*1.2</f>
        <v>374.4</v>
      </c>
      <c r="VC632" s="10"/>
      <c r="VD632" s="273"/>
      <c r="VE632" s="203" t="s">
        <v>93</v>
      </c>
      <c r="VF632" s="276" t="s">
        <v>462</v>
      </c>
      <c r="VH632" s="204"/>
      <c r="VI632" s="204">
        <f>VLOOKUP(VF632,$A$681:$F$2483,6,FALSE)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1691</v>
      </c>
      <c r="VQ632" s="204"/>
      <c r="VR632" s="204">
        <f>VLOOKUP(VO632,$A$681:$F$2483,6,FALSE)</f>
        <v>213</v>
      </c>
      <c r="VS632" s="203" t="s">
        <v>67</v>
      </c>
      <c r="VT632" s="10">
        <f>VR632*1.2</f>
        <v>255.6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VLOOKUP(VX632,$A$681:$F$2483,6,FALSE)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604</v>
      </c>
      <c r="WI632" s="204"/>
      <c r="WJ632" s="204">
        <f>VLOOKUP(WG632,$A$681:$F$2483,6,FALSE)</f>
        <v>192</v>
      </c>
      <c r="WK632" s="203" t="s">
        <v>67</v>
      </c>
      <c r="WL632" s="10">
        <f>WJ632*1.2</f>
        <v>230.39999999999998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VLOOKUP(WP632,$A$681:$F$2483,6,FALSE)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VLOOKUP(WY632,$A$681:$F$2483,6,FALSE)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1691</v>
      </c>
      <c r="XJ632" s="204"/>
      <c r="XK632" s="204">
        <f>VLOOKUP(XH632,$A$681:$F$2483,6,FALSE)</f>
        <v>213</v>
      </c>
      <c r="XL632" s="203" t="s">
        <v>67</v>
      </c>
      <c r="XM632" s="10">
        <f>XK632*1.2</f>
        <v>255.6</v>
      </c>
      <c r="XO632" s="273"/>
      <c r="XP632" s="203" t="s">
        <v>93</v>
      </c>
      <c r="XQ632" s="276" t="s">
        <v>577</v>
      </c>
      <c r="XS632" s="204"/>
      <c r="XT632" s="204">
        <f>VLOOKUP(XQ632,$A$681:$F$2483,6,FALSE)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656</v>
      </c>
      <c r="YB632" s="204"/>
      <c r="YC632" s="204">
        <f>VLOOKUP(XZ632,$A$681:$F$2483,6,FALSE)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VLOOKUP(YI632,$A$681:$F$2483,6,FALSE)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VLOOKUP(YR632,$A$681:$F$2483,6,FALSE)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1187</v>
      </c>
      <c r="ZC632" s="204"/>
      <c r="ZD632" s="204">
        <f>VLOOKUP(ZA632,$A$681:$F$2483,6,FALSE)</f>
        <v>22</v>
      </c>
      <c r="ZE632" s="203" t="s">
        <v>67</v>
      </c>
      <c r="ZF632" s="10">
        <f>ZD632*1.2</f>
        <v>26.4</v>
      </c>
      <c r="ZH632" s="273"/>
      <c r="ZI632" s="203" t="s">
        <v>93</v>
      </c>
      <c r="ZJ632" s="276" t="s">
        <v>513</v>
      </c>
      <c r="ZL632" s="204"/>
      <c r="ZM632" s="204">
        <f>VLOOKUP(ZJ632,$A$681:$F$2483,6,FALSE)</f>
        <v>103</v>
      </c>
      <c r="ZN632" s="203" t="s">
        <v>67</v>
      </c>
      <c r="ZO632" s="10">
        <f>ZM632*1.2</f>
        <v>123.6</v>
      </c>
      <c r="ZQ632" s="273"/>
      <c r="ZR632" s="203" t="s">
        <v>93</v>
      </c>
      <c r="ZS632" s="276" t="s">
        <v>577</v>
      </c>
      <c r="ZU632" s="204"/>
      <c r="ZV632" s="204">
        <f>VLOOKUP(ZS632,$A$681:$F$2483,6,FALSE)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462</v>
      </c>
      <c r="AAD632" s="204"/>
      <c r="AAE632" s="204">
        <f>VLOOKUP(AAB632,$A$681:$F$2483,6,FALSE)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466</v>
      </c>
      <c r="AAM632" s="204"/>
      <c r="AAN632" s="204">
        <f>VLOOKUP(AAK632,$A$681:$F$2483,6,FALSE)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462</v>
      </c>
      <c r="AAV632" s="204"/>
      <c r="AAW632" s="204">
        <f>VLOOKUP(AAT632,$A$681:$F$2483,6,FALSE)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VLOOKUP(ABC632,$A$681:$F$2483,6,FALSE)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513</v>
      </c>
      <c r="ABN632" s="204"/>
      <c r="ABO632" s="204">
        <f>VLOOKUP(ABL632,$A$681:$F$2483,6,FALSE)</f>
        <v>103</v>
      </c>
      <c r="ABP632" s="203" t="s">
        <v>67</v>
      </c>
      <c r="ABQ632" s="10">
        <f>ABO632*1.2</f>
        <v>123.6</v>
      </c>
      <c r="ABR632" s="10"/>
      <c r="ABS632" s="273"/>
      <c r="ABT632" s="203" t="s">
        <v>93</v>
      </c>
      <c r="ABU632" s="276" t="s">
        <v>614</v>
      </c>
      <c r="ABW632" s="204"/>
      <c r="ABX632" s="204">
        <f>VLOOKUP(ABU632,$A$681:$F$2483,6,FALSE)</f>
        <v>52</v>
      </c>
      <c r="ABY632" s="203" t="s">
        <v>67</v>
      </c>
      <c r="ABZ632" s="10">
        <f>ABX632*1.2</f>
        <v>62.4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VLOOKUP(ACD632,$A$681:$F$2483,6,FALSE)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VLOOKUP(ACM632,$A$681:$F$2483,6,FALSE)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VLOOKUP(ACV632,$A$681:$F$2483,6,FALSE)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VLOOKUP(ADE632,$A$681:$F$2483,6,FALSE)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VLOOKUP(ADN632,$A$681:$F$2483,6,FALSE)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VLOOKUP(ADW632,$A$681:$F$2483,6,FALSE)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VLOOKUP(AEF632,$A$681:$F$2483,6,FALSE)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VLOOKUP(AEO632,$A$681:$F$2483,6,FALSE)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VLOOKUP(AEX632,$A$681:$F$2483,6,FALSE)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VLOOKUP(AFG632,$A$681:$F$2483,6,FALSE)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VLOOKUP(AFP632,$A$681:$F$2483,6,FALSE)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VLOOKUP(AFY632,$A$681:$F$2483,6,FALSE)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VLOOKUP(AGH632,$A$681:$F$2483,6,FALSE)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VLOOKUP(AGQ632,$A$681:$F$2483,6,FALSE)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466</v>
      </c>
      <c r="AHB632" s="204"/>
      <c r="AHC632" s="204">
        <f>VLOOKUP(AGZ632,$A$681:$F$2483,6,FALSE)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492</v>
      </c>
      <c r="AHK632" s="204"/>
      <c r="AHL632" s="204">
        <f>VLOOKUP(AHI632,$A$681:$F$2483,6,FALSE)</f>
        <v>167</v>
      </c>
      <c r="AHM632" s="203" t="s">
        <v>67</v>
      </c>
      <c r="AHN632" s="10">
        <f>AHL632*1.2</f>
        <v>200.4</v>
      </c>
      <c r="AHO632" s="10"/>
      <c r="AHP632" s="273"/>
      <c r="AHQ632" s="203" t="s">
        <v>93</v>
      </c>
      <c r="AHR632" s="276" t="s">
        <v>2329</v>
      </c>
      <c r="AHT632" s="204"/>
      <c r="AHU632" s="204">
        <f>VLOOKUP(AHR632,$A$681:$F$2483,6,FALSE)</f>
        <v>232</v>
      </c>
      <c r="AHV632" s="203" t="s">
        <v>67</v>
      </c>
      <c r="AHW632" s="10">
        <f>AHU632*1.2</f>
        <v>278.39999999999998</v>
      </c>
      <c r="AHX632" s="10"/>
      <c r="AHY632" s="273"/>
      <c r="AHZ632" s="203" t="s">
        <v>93</v>
      </c>
      <c r="AIA632" s="276" t="s">
        <v>462</v>
      </c>
      <c r="AIC632" s="204"/>
      <c r="AID632" s="204">
        <f>VLOOKUP(AIA632,$A$681:$F$2483,6,FALSE)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462</v>
      </c>
      <c r="AIL632" s="204"/>
      <c r="AIM632" s="204">
        <f>VLOOKUP(AIJ632,$A$681:$F$2483,6,FALSE)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656</v>
      </c>
      <c r="AIU632" s="204"/>
      <c r="AIV632" s="204">
        <f>VLOOKUP(AIS632,$A$681:$F$2483,6,FALSE)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626</v>
      </c>
      <c r="AJD632" s="204"/>
      <c r="AJE632" s="204">
        <f>VLOOKUP(AJB632,$A$681:$F$2483,6,FALSE)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462</v>
      </c>
      <c r="AJM632" s="204"/>
      <c r="AJN632" s="204">
        <f>VLOOKUP(AJK632,$A$681:$F$2483,6,FALSE)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1691</v>
      </c>
      <c r="AJV632" s="204"/>
      <c r="AJW632" s="204">
        <f>VLOOKUP(AJT632,$A$681:$F$2483,6,FALSE)</f>
        <v>213</v>
      </c>
      <c r="AJX632" s="203" t="s">
        <v>67</v>
      </c>
      <c r="AJY632" s="10">
        <f>AJW632*1.2</f>
        <v>255.6</v>
      </c>
      <c r="AJZ632" s="10"/>
      <c r="AKA632" s="273"/>
      <c r="AKB632" s="203" t="s">
        <v>93</v>
      </c>
      <c r="AKC632" s="276" t="s">
        <v>577</v>
      </c>
      <c r="AKE632" s="204"/>
      <c r="AKF632" s="204">
        <f>VLOOKUP(AKC632,$A$681:$F$2483,6,FALSE)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492</v>
      </c>
      <c r="AKN632" s="204"/>
      <c r="AKO632" s="204">
        <f>VLOOKUP(AKL632,$A$681:$F$2483,6,FALSE)</f>
        <v>167</v>
      </c>
      <c r="AKP632" s="203" t="s">
        <v>67</v>
      </c>
      <c r="AKQ632" s="10">
        <f>AKO632*1.2</f>
        <v>200.4</v>
      </c>
      <c r="AKR632" s="10"/>
      <c r="AKS632" s="273"/>
      <c r="AKT632" s="203" t="s">
        <v>93</v>
      </c>
      <c r="AKU632" s="276" t="s">
        <v>577</v>
      </c>
      <c r="AKW632" s="204"/>
      <c r="AKX632" s="204">
        <f>VLOOKUP(AKU632,$A$681:$F$2483,6,FALSE)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669</v>
      </c>
      <c r="ALF632" s="204"/>
      <c r="ALG632" s="204">
        <f>VLOOKUP(ALD632,$A$681:$F$2483,6,FALSE)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462</v>
      </c>
      <c r="ALO632" s="204"/>
      <c r="ALP632" s="204">
        <f>VLOOKUP(ALM632,$A$681:$F$2483,6,FALSE)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488</v>
      </c>
      <c r="ALX632" s="204"/>
      <c r="ALY632" s="204">
        <f>VLOOKUP(ALV632,$A$681:$F$2483,6,FALSE)</f>
        <v>151</v>
      </c>
      <c r="ALZ632" s="203" t="s">
        <v>67</v>
      </c>
      <c r="AMA632" s="10">
        <f>ALY632*1.2</f>
        <v>181.2</v>
      </c>
      <c r="AMB632" s="10"/>
      <c r="AMC632" s="273"/>
      <c r="AMD632" s="203" t="s">
        <v>93</v>
      </c>
      <c r="AME632" s="276" t="s">
        <v>1691</v>
      </c>
      <c r="AMG632" s="204"/>
      <c r="AMH632" s="204">
        <f>VLOOKUP(AME632,$A$681:$F$2483,6,FALSE)</f>
        <v>213</v>
      </c>
      <c r="AMI632" s="203" t="s">
        <v>67</v>
      </c>
      <c r="AMJ632" s="10">
        <f>AMH632*1.2</f>
        <v>255.6</v>
      </c>
      <c r="AMK632" s="10"/>
      <c r="AML632" s="273"/>
      <c r="AMM632" s="203" t="s">
        <v>93</v>
      </c>
      <c r="AMN632" s="276" t="s">
        <v>647</v>
      </c>
      <c r="AMP632" s="204"/>
      <c r="AMQ632" s="204">
        <f>VLOOKUP(AMN632,$A$681:$F$2483,6,FALSE)</f>
        <v>114</v>
      </c>
      <c r="AMR632" s="203" t="s">
        <v>67</v>
      </c>
      <c r="AMS632" s="10">
        <f>AMQ632*1.2</f>
        <v>136.79999999999998</v>
      </c>
      <c r="AMT632" s="10"/>
      <c r="AMU632" s="273"/>
      <c r="AMV632" s="203" t="s">
        <v>93</v>
      </c>
      <c r="AMW632" s="276" t="s">
        <v>530</v>
      </c>
      <c r="AMY632" s="204"/>
      <c r="AMZ632" s="204">
        <f>VLOOKUP(AMW632,$A$681:$F$2483,6,FALSE)</f>
        <v>47</v>
      </c>
      <c r="ANA632" s="203" t="s">
        <v>67</v>
      </c>
      <c r="ANB632" s="10">
        <f>AMZ632*1.2</f>
        <v>56.4</v>
      </c>
      <c r="ANC632" s="10"/>
      <c r="AND632" s="273"/>
      <c r="ANE632" s="203" t="s">
        <v>93</v>
      </c>
      <c r="ANF632" s="276" t="s">
        <v>690</v>
      </c>
      <c r="ANH632" s="204"/>
      <c r="ANI632" s="204">
        <f>VLOOKUP(ANF632,$A$681:$F$2483,6,FALSE)</f>
        <v>170</v>
      </c>
      <c r="ANJ632" s="203" t="s">
        <v>67</v>
      </c>
      <c r="ANK632" s="10">
        <f>ANI632*1.2</f>
        <v>204</v>
      </c>
      <c r="ANL632" s="10"/>
      <c r="ANM632" s="273"/>
      <c r="ANN632" s="203" t="s">
        <v>93</v>
      </c>
      <c r="ANO632" s="276" t="s">
        <v>620</v>
      </c>
      <c r="ANQ632" s="204"/>
      <c r="ANR632" s="204">
        <f>VLOOKUP(ANO632,$A$681:$F$2483,6,FALSE)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488</v>
      </c>
      <c r="ANZ632" s="204"/>
      <c r="AOA632" s="204">
        <f>VLOOKUP(ANX632,$A$681:$F$2483,6,FALSE)</f>
        <v>151</v>
      </c>
      <c r="AOB632" s="203" t="s">
        <v>67</v>
      </c>
      <c r="AOC632" s="10">
        <f>AOA632*1.2</f>
        <v>181.2</v>
      </c>
      <c r="AOD632" s="10"/>
      <c r="AOE632" s="273"/>
      <c r="AOF632" s="203" t="s">
        <v>93</v>
      </c>
      <c r="AOG632" s="276" t="s">
        <v>656</v>
      </c>
      <c r="AOI632" s="204"/>
      <c r="AOJ632" s="204">
        <f>VLOOKUP(AOG632,$A$681:$F$2483,6,FALSE)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2329</v>
      </c>
      <c r="AOR632" s="204"/>
      <c r="AOS632" s="204">
        <f>VLOOKUP(AOP632,$A$681:$F$2483,6,FALSE)</f>
        <v>232</v>
      </c>
      <c r="AOT632" s="203" t="s">
        <v>67</v>
      </c>
      <c r="AOU632" s="10">
        <f>AOS632*1.2</f>
        <v>278.39999999999998</v>
      </c>
      <c r="AOV632" s="10"/>
      <c r="AOW632" s="273"/>
      <c r="AOX632" s="203" t="s">
        <v>93</v>
      </c>
      <c r="AOY632" s="276" t="s">
        <v>530</v>
      </c>
      <c r="APA632" s="204"/>
      <c r="APB632" s="204">
        <f>VLOOKUP(AOY632,$A$681:$F$2483,6,FALSE)</f>
        <v>47</v>
      </c>
      <c r="APC632" s="203" t="s">
        <v>67</v>
      </c>
      <c r="APD632" s="10">
        <f>APB632*1.2</f>
        <v>56.4</v>
      </c>
      <c r="APE632" s="10"/>
      <c r="APF632" s="273"/>
      <c r="APG632" s="203" t="s">
        <v>93</v>
      </c>
      <c r="APH632" s="276" t="s">
        <v>620</v>
      </c>
      <c r="APJ632" s="204"/>
      <c r="APK632" s="204">
        <f>VLOOKUP(APH632,$A$681:$F$2483,6,FALSE)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474</v>
      </c>
      <c r="APS632" s="204"/>
      <c r="APT632" s="204">
        <f>VLOOKUP(APQ632,$A$681:$F$2483,6,FALSE)</f>
        <v>312</v>
      </c>
      <c r="APU632" s="203" t="s">
        <v>67</v>
      </c>
      <c r="APV632" s="10">
        <f>APT632*1.2</f>
        <v>374.4</v>
      </c>
      <c r="APW632" s="10"/>
      <c r="APX632" s="273"/>
      <c r="APY632" s="203" t="s">
        <v>93</v>
      </c>
      <c r="APZ632" s="276" t="s">
        <v>530</v>
      </c>
      <c r="AQB632" s="204"/>
      <c r="AQC632" s="204">
        <f>VLOOKUP(APZ632,$A$681:$F$2483,6,FALSE)</f>
        <v>47</v>
      </c>
      <c r="AQD632" s="203" t="s">
        <v>67</v>
      </c>
      <c r="AQE632" s="10">
        <f>AQC632*1.2</f>
        <v>56.4</v>
      </c>
      <c r="AQF632" s="10"/>
      <c r="AQG632" s="273"/>
    </row>
    <row r="633" spans="1:1125" s="14" customFormat="1" ht="15">
      <c r="A633" s="203" t="s">
        <v>94</v>
      </c>
      <c r="B633" s="276" t="s">
        <v>690</v>
      </c>
      <c r="D633" s="204"/>
      <c r="E633" s="204">
        <f>VLOOKUP(B633,$A$681:$F$2483,6,FALSE)</f>
        <v>170</v>
      </c>
      <c r="F633" s="203" t="s">
        <v>69</v>
      </c>
      <c r="G633" s="10">
        <f>E633*1.1</f>
        <v>187.00000000000003</v>
      </c>
      <c r="H633" s="10"/>
      <c r="I633" s="267"/>
      <c r="J633" s="203" t="s">
        <v>94</v>
      </c>
      <c r="K633" s="276" t="s">
        <v>462</v>
      </c>
      <c r="M633" s="204"/>
      <c r="N633" s="204">
        <f>VLOOKUP(K633,$A$681:$F$2483,6,FALSE)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1717</v>
      </c>
      <c r="V633" s="204"/>
      <c r="W633" s="204">
        <f>VLOOKUP(T633,$A$681:$F$2483,6,FALSE)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1691</v>
      </c>
      <c r="AE633" s="204"/>
      <c r="AF633" s="204">
        <f>VLOOKUP(AC633,$A$681:$F$2483,6,FALSE)</f>
        <v>213</v>
      </c>
      <c r="AG633" s="203" t="s">
        <v>69</v>
      </c>
      <c r="AH633" s="10">
        <f>AF633*1.1</f>
        <v>234.3</v>
      </c>
      <c r="AI633" s="10"/>
      <c r="AJ633" s="267"/>
      <c r="AK633" s="203" t="s">
        <v>94</v>
      </c>
      <c r="AL633" s="276" t="s">
        <v>431</v>
      </c>
      <c r="AN633" s="204"/>
      <c r="AO633" s="204">
        <f>VLOOKUP(AL633,$A$681:$F$2483,6,FALSE)</f>
        <v>209</v>
      </c>
      <c r="AP633" s="203" t="s">
        <v>69</v>
      </c>
      <c r="AQ633" s="10">
        <f>AO633*1.1</f>
        <v>229.9</v>
      </c>
      <c r="AR633" s="10"/>
      <c r="AS633" s="267"/>
      <c r="AT633" s="203" t="s">
        <v>94</v>
      </c>
      <c r="AU633" s="276" t="s">
        <v>440</v>
      </c>
      <c r="AW633" s="204"/>
      <c r="AX633" s="204">
        <f>VLOOKUP(AU633,$A$681:$F$2483,6,FALSE)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577</v>
      </c>
      <c r="BF633" s="204"/>
      <c r="BG633" s="204">
        <f>VLOOKUP(BD633,$A$681:$F$2483,6,FALSE)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1702</v>
      </c>
      <c r="BO633" s="204"/>
      <c r="BP633" s="204">
        <f>VLOOKUP(BM633,$A$681:$F$2483,6,FALSE)</f>
        <v>121</v>
      </c>
      <c r="BQ633" s="203" t="s">
        <v>69</v>
      </c>
      <c r="BR633" s="10">
        <f>BP633*1.1</f>
        <v>133.10000000000002</v>
      </c>
      <c r="BS633" s="10"/>
      <c r="BT633" s="267"/>
      <c r="BU633" s="203" t="s">
        <v>94</v>
      </c>
      <c r="BV633" s="276" t="s">
        <v>2329</v>
      </c>
      <c r="BX633" s="204"/>
      <c r="BY633" s="204">
        <f>VLOOKUP(BV633,$A$681:$F$2483,6,FALSE)</f>
        <v>232</v>
      </c>
      <c r="BZ633" s="203" t="s">
        <v>69</v>
      </c>
      <c r="CA633" s="10">
        <f>BY633*1.1</f>
        <v>255.20000000000002</v>
      </c>
      <c r="CB633" s="10"/>
      <c r="CC633" s="267"/>
      <c r="CD633" s="203" t="s">
        <v>94</v>
      </c>
      <c r="CE633" s="276" t="s">
        <v>604</v>
      </c>
      <c r="CG633" s="204"/>
      <c r="CH633" s="204">
        <f>VLOOKUP(CE633,$A$681:$F$2483,6,FALSE)</f>
        <v>192</v>
      </c>
      <c r="CI633" s="203" t="s">
        <v>69</v>
      </c>
      <c r="CJ633" s="10">
        <f>CH633*1.1</f>
        <v>211.20000000000002</v>
      </c>
      <c r="CK633" s="10"/>
      <c r="CL633" s="267"/>
      <c r="CM633" s="203" t="s">
        <v>94</v>
      </c>
      <c r="CN633" s="276" t="s">
        <v>1187</v>
      </c>
      <c r="CP633" s="204"/>
      <c r="CQ633" s="204">
        <f>VLOOKUP(CN633,$A$681:$F$2483,6,FALSE)</f>
        <v>22</v>
      </c>
      <c r="CR633" s="203" t="s">
        <v>69</v>
      </c>
      <c r="CS633" s="10">
        <f>CQ633*1.1</f>
        <v>24.200000000000003</v>
      </c>
      <c r="CT633" s="10"/>
      <c r="CU633" s="267"/>
      <c r="CV633" s="203" t="s">
        <v>94</v>
      </c>
      <c r="CW633" s="276" t="s">
        <v>1702</v>
      </c>
      <c r="CY633" s="204"/>
      <c r="CZ633" s="204">
        <f>VLOOKUP(CW633,$A$681:$F$2483,6,FALSE)</f>
        <v>121</v>
      </c>
      <c r="DA633" s="203" t="s">
        <v>69</v>
      </c>
      <c r="DB633" s="10">
        <f>CZ633*1.1</f>
        <v>133.10000000000002</v>
      </c>
      <c r="DC633" s="10"/>
      <c r="DD633" s="267"/>
      <c r="DE633" s="203" t="s">
        <v>94</v>
      </c>
      <c r="DF633" s="276" t="s">
        <v>492</v>
      </c>
      <c r="DH633" s="204"/>
      <c r="DI633" s="204">
        <f>VLOOKUP(DF633,$A$681:$F$2483,6,FALSE)</f>
        <v>167</v>
      </c>
      <c r="DJ633" s="203" t="s">
        <v>69</v>
      </c>
      <c r="DK633" s="10">
        <f>DI633*1.1</f>
        <v>183.70000000000002</v>
      </c>
      <c r="DL633" s="10"/>
      <c r="DM633" s="267"/>
      <c r="DN633" s="203" t="s">
        <v>94</v>
      </c>
      <c r="DO633" s="276" t="s">
        <v>1717</v>
      </c>
      <c r="DQ633" s="204"/>
      <c r="DR633" s="204">
        <f>VLOOKUP(DO633,$A$681:$F$2483,6,FALSE)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VLOOKUP(DX633,$A$681:$F$2483,6,FALSE)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513</v>
      </c>
      <c r="EI633" s="204"/>
      <c r="EJ633" s="204">
        <f>VLOOKUP(EG633,$A$681:$F$2483,6,FALSE)</f>
        <v>103</v>
      </c>
      <c r="EK633" s="203" t="s">
        <v>69</v>
      </c>
      <c r="EL633" s="10">
        <f>EJ633*1.1</f>
        <v>113.30000000000001</v>
      </c>
      <c r="EM633" s="10"/>
      <c r="EN633" s="267"/>
      <c r="EO633" s="203" t="s">
        <v>94</v>
      </c>
      <c r="EP633" s="276" t="s">
        <v>1187</v>
      </c>
      <c r="ER633" s="204"/>
      <c r="ES633" s="204">
        <f>VLOOKUP(EP633,$A$681:$F$2483,6,FALSE)</f>
        <v>22</v>
      </c>
      <c r="ET633" s="203" t="s">
        <v>69</v>
      </c>
      <c r="EU633" s="10">
        <f>ES633*1.1</f>
        <v>24.200000000000003</v>
      </c>
      <c r="EV633" s="10"/>
      <c r="EW633" s="267"/>
      <c r="EX633" s="203" t="s">
        <v>94</v>
      </c>
      <c r="EY633" s="276" t="s">
        <v>2334</v>
      </c>
      <c r="FA633" s="204"/>
      <c r="FB633" s="204">
        <f>VLOOKUP(EY633,$A$681:$F$2483,6,FALSE)</f>
        <v>143</v>
      </c>
      <c r="FC633" s="203" t="s">
        <v>69</v>
      </c>
      <c r="FD633" s="10">
        <f>FB633*1.1</f>
        <v>157.30000000000001</v>
      </c>
      <c r="FE633" s="10"/>
      <c r="FF633" s="267"/>
      <c r="FG633" s="203" t="s">
        <v>94</v>
      </c>
      <c r="FH633" s="414" t="s">
        <v>488</v>
      </c>
      <c r="FJ633" s="204"/>
      <c r="FK633" s="204">
        <f>VLOOKUP(FH633,$A$681:$F$2483,6,FALSE)</f>
        <v>151</v>
      </c>
      <c r="FL633" s="203" t="s">
        <v>69</v>
      </c>
      <c r="FM633" s="10">
        <f>FK633*1.1</f>
        <v>166.10000000000002</v>
      </c>
      <c r="FN633" s="10"/>
      <c r="FO633" s="267"/>
      <c r="FP633" s="203" t="s">
        <v>94</v>
      </c>
      <c r="FQ633" s="276" t="s">
        <v>1691</v>
      </c>
      <c r="FS633" s="204"/>
      <c r="FT633" s="204">
        <f>VLOOKUP(FQ633,$A$681:$F$2483,6,FALSE)</f>
        <v>213</v>
      </c>
      <c r="FU633" s="203" t="s">
        <v>69</v>
      </c>
      <c r="FV633" s="10">
        <f>FT633*1.1</f>
        <v>234.3</v>
      </c>
      <c r="FW633" s="10"/>
      <c r="FX633" s="267"/>
      <c r="FY633" s="203" t="s">
        <v>94</v>
      </c>
      <c r="FZ633" s="276" t="s">
        <v>690</v>
      </c>
      <c r="GB633" s="204"/>
      <c r="GC633" s="204">
        <f>VLOOKUP(FZ633,$A$681:$F$2483,6,FALSE)</f>
        <v>170</v>
      </c>
      <c r="GD633" s="203" t="s">
        <v>69</v>
      </c>
      <c r="GE633" s="10">
        <f>GC633*1.1</f>
        <v>187.00000000000003</v>
      </c>
      <c r="GF633" s="10"/>
      <c r="GG633" s="267"/>
      <c r="GH633" s="203" t="s">
        <v>94</v>
      </c>
      <c r="GI633" s="276" t="s">
        <v>492</v>
      </c>
      <c r="GK633" s="204"/>
      <c r="GL633" s="204">
        <f>VLOOKUP(GI633,$A$681:$F$2483,6,FALSE)</f>
        <v>167</v>
      </c>
      <c r="GM633" s="203" t="s">
        <v>69</v>
      </c>
      <c r="GN633" s="10">
        <f>GL633*1.1</f>
        <v>183.70000000000002</v>
      </c>
      <c r="GO633" s="10"/>
      <c r="GP633" s="267"/>
      <c r="GQ633" s="203" t="s">
        <v>94</v>
      </c>
      <c r="GR633" s="276" t="s">
        <v>456</v>
      </c>
      <c r="GT633" s="204"/>
      <c r="GU633" s="204">
        <f>VLOOKUP(GR633,$A$681:$F$2483,6,FALSE)</f>
        <v>288</v>
      </c>
      <c r="GV633" s="203" t="s">
        <v>69</v>
      </c>
      <c r="GW633" s="10">
        <f>GU633*1.1</f>
        <v>316.8</v>
      </c>
      <c r="GX633" s="10"/>
      <c r="GY633" s="267"/>
      <c r="GZ633" s="203" t="s">
        <v>94</v>
      </c>
      <c r="HA633" s="276" t="s">
        <v>539</v>
      </c>
      <c r="HC633" s="204"/>
      <c r="HD633" s="204">
        <f>VLOOKUP(HA633,$A$681:$F$2483,6,FALSE)</f>
        <v>16</v>
      </c>
      <c r="HE633" s="203" t="s">
        <v>69</v>
      </c>
      <c r="HF633" s="10">
        <f>HD633*1.1</f>
        <v>17.600000000000001</v>
      </c>
      <c r="HG633" s="10"/>
      <c r="HH633" s="267"/>
      <c r="HI633" s="203" t="s">
        <v>94</v>
      </c>
      <c r="HJ633" s="276" t="s">
        <v>440</v>
      </c>
      <c r="HL633" s="204"/>
      <c r="HM633" s="204">
        <f>VLOOKUP(HJ633,$A$681:$F$2483,6,FALSE)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431</v>
      </c>
      <c r="HU633" s="204"/>
      <c r="HV633" s="204">
        <f>VLOOKUP(HS633,$A$681:$F$2483,6,FALSE)</f>
        <v>209</v>
      </c>
      <c r="HW633" s="203" t="s">
        <v>69</v>
      </c>
      <c r="HX633" s="10">
        <f>HV633*1.1</f>
        <v>229.9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VLOOKUP(IB633,$A$681:$F$2483,6,FALSE)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474</v>
      </c>
      <c r="IM633" s="204"/>
      <c r="IN633" s="204">
        <f>VLOOKUP(IK633,$A$681:$F$2483,6,FALSE)</f>
        <v>312</v>
      </c>
      <c r="IO633" s="203" t="s">
        <v>69</v>
      </c>
      <c r="IP633" s="10">
        <f>IN633*1.1</f>
        <v>343.20000000000005</v>
      </c>
      <c r="IQ633" s="10"/>
      <c r="IR633" s="267"/>
      <c r="IS633" s="203" t="s">
        <v>94</v>
      </c>
      <c r="IT633" s="276" t="s">
        <v>609</v>
      </c>
      <c r="IV633" s="204"/>
      <c r="IW633" s="204">
        <f>VLOOKUP(IT633,$A$681:$F$2483,6,FALSE)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456</v>
      </c>
      <c r="JE633" s="204"/>
      <c r="JF633" s="204">
        <f>VLOOKUP(JC633,$A$681:$F$2483,6,FALSE)</f>
        <v>288</v>
      </c>
      <c r="JG633" s="203" t="s">
        <v>69</v>
      </c>
      <c r="JH633" s="10">
        <f>JF633*1.1</f>
        <v>316.8</v>
      </c>
      <c r="JI633" s="10"/>
      <c r="JJ633" s="267"/>
      <c r="JK633" s="203" t="s">
        <v>94</v>
      </c>
      <c r="JL633" s="276" t="s">
        <v>2334</v>
      </c>
      <c r="JN633" s="204"/>
      <c r="JO633" s="204">
        <f>VLOOKUP(JL633,$A$681:$F$2483,6,FALSE)</f>
        <v>143</v>
      </c>
      <c r="JP633" s="203" t="s">
        <v>69</v>
      </c>
      <c r="JQ633" s="10">
        <f>JO633*1.1</f>
        <v>157.30000000000001</v>
      </c>
      <c r="JR633" s="10"/>
      <c r="JS633" s="267"/>
      <c r="JT633" s="203" t="s">
        <v>94</v>
      </c>
      <c r="JU633" s="276" t="s">
        <v>669</v>
      </c>
      <c r="JW633" s="204"/>
      <c r="JX633" s="204">
        <f>VLOOKUP(JU633,$A$681:$F$2483,6,FALSE)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456</v>
      </c>
      <c r="KF633" s="204"/>
      <c r="KG633" s="204">
        <f>VLOOKUP(KD633,$A$681:$F$2483,6,FALSE)</f>
        <v>288</v>
      </c>
      <c r="KH633" s="203" t="s">
        <v>69</v>
      </c>
      <c r="KI633" s="10">
        <f>KG633*1.1</f>
        <v>316.8</v>
      </c>
      <c r="KJ633" s="10"/>
      <c r="KK633" s="267"/>
      <c r="KL633" s="203" t="s">
        <v>94</v>
      </c>
      <c r="KM633" s="276" t="s">
        <v>539</v>
      </c>
      <c r="KO633" s="204"/>
      <c r="KP633" s="204">
        <f>VLOOKUP(KM633,$A$681:$F$2483,6,FALSE)</f>
        <v>16</v>
      </c>
      <c r="KQ633" s="203" t="s">
        <v>69</v>
      </c>
      <c r="KR633" s="10">
        <f>KP633*1.1</f>
        <v>17.600000000000001</v>
      </c>
      <c r="KS633" s="10"/>
      <c r="KT633" s="267"/>
      <c r="KU633" s="203" t="s">
        <v>94</v>
      </c>
      <c r="KV633" s="276" t="s">
        <v>466</v>
      </c>
      <c r="KX633" s="204"/>
      <c r="KY633" s="204">
        <f>VLOOKUP(KV633,$A$681:$F$2483,6,FALSE)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466</v>
      </c>
      <c r="LG633" s="204"/>
      <c r="LH633" s="204">
        <f>VLOOKUP(LE633,$A$681:$F$2483,6,FALSE)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440</v>
      </c>
      <c r="LP633" s="204"/>
      <c r="LQ633" s="204">
        <f>VLOOKUP(LN633,$A$681:$F$2483,6,FALSE)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2329</v>
      </c>
      <c r="LY633" s="204"/>
      <c r="LZ633" s="204">
        <f>VLOOKUP(LW633,$A$681:$F$2483,6,FALSE)</f>
        <v>232</v>
      </c>
      <c r="MA633" s="203" t="s">
        <v>69</v>
      </c>
      <c r="MB633" s="10">
        <f>LZ633*1.1</f>
        <v>255.20000000000002</v>
      </c>
      <c r="MC633" s="10"/>
      <c r="MD633" s="267"/>
      <c r="ME633" s="203" t="s">
        <v>94</v>
      </c>
      <c r="MF633" s="276" t="s">
        <v>2329</v>
      </c>
      <c r="MH633" s="204"/>
      <c r="MI633" s="204">
        <f>VLOOKUP(MF633,$A$681:$F$2483,6,FALSE)</f>
        <v>232</v>
      </c>
      <c r="MJ633" s="203" t="s">
        <v>69</v>
      </c>
      <c r="MK633" s="10">
        <f>MI633*1.1</f>
        <v>255.20000000000002</v>
      </c>
      <c r="ML633" s="10"/>
      <c r="MM633" s="267"/>
      <c r="MN633" s="203" t="s">
        <v>94</v>
      </c>
      <c r="MO633" s="276" t="s">
        <v>462</v>
      </c>
      <c r="MQ633" s="204"/>
      <c r="MR633" s="204">
        <f>VLOOKUP(MO633,$A$681:$F$2483,6,FALSE)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690</v>
      </c>
      <c r="MZ633" s="204"/>
      <c r="NA633" s="204">
        <f>VLOOKUP(MX633,$A$681:$F$2483,6,FALSE)</f>
        <v>170</v>
      </c>
      <c r="NB633" s="203" t="s">
        <v>69</v>
      </c>
      <c r="NC633" s="10">
        <f>NA633*1.1</f>
        <v>187.00000000000003</v>
      </c>
      <c r="ND633" s="10"/>
      <c r="NE633" s="267"/>
      <c r="NF633" s="203" t="s">
        <v>94</v>
      </c>
      <c r="NG633" s="276" t="s">
        <v>1691</v>
      </c>
      <c r="NI633" s="204"/>
      <c r="NJ633" s="204">
        <f>VLOOKUP(NG633,$A$681:$F$2483,6,FALSE)</f>
        <v>213</v>
      </c>
      <c r="NK633" s="203" t="s">
        <v>69</v>
      </c>
      <c r="NL633" s="10">
        <f>NJ633*1.1</f>
        <v>234.3</v>
      </c>
      <c r="NM633" s="10"/>
      <c r="NN633" s="267"/>
      <c r="NO633" s="203" t="s">
        <v>94</v>
      </c>
      <c r="NP633" s="417" t="s">
        <v>690</v>
      </c>
      <c r="NR633" s="204"/>
      <c r="NS633" s="204">
        <f>VLOOKUP(NP633,$A$681:$F$2483,6,FALSE)</f>
        <v>170</v>
      </c>
      <c r="NT633" s="203" t="s">
        <v>69</v>
      </c>
      <c r="NU633" s="10">
        <f>NS633*1.1</f>
        <v>187.00000000000003</v>
      </c>
      <c r="NV633" s="10"/>
      <c r="NW633" s="267"/>
      <c r="NX633" s="203" t="s">
        <v>94</v>
      </c>
      <c r="NY633" s="276" t="s">
        <v>539</v>
      </c>
      <c r="OA633" s="204"/>
      <c r="OB633" s="204">
        <f>VLOOKUP(NY633,$A$681:$F$2483,6,FALSE)</f>
        <v>16</v>
      </c>
      <c r="OC633" s="203" t="s">
        <v>69</v>
      </c>
      <c r="OD633" s="10">
        <f>OB633*1.1</f>
        <v>17.600000000000001</v>
      </c>
      <c r="OE633" s="10"/>
      <c r="OF633" s="267"/>
      <c r="OG633" s="203" t="s">
        <v>94</v>
      </c>
      <c r="OH633" s="276" t="s">
        <v>431</v>
      </c>
      <c r="OJ633" s="204"/>
      <c r="OK633" s="204">
        <f>VLOOKUP(OH633,$A$681:$F$2483,6,FALSE)</f>
        <v>209</v>
      </c>
      <c r="OL633" s="203" t="s">
        <v>69</v>
      </c>
      <c r="OM633" s="10">
        <f>OK633*1.1</f>
        <v>229.9</v>
      </c>
      <c r="ON633" s="10"/>
      <c r="OO633" s="267"/>
      <c r="OP633" s="203" t="s">
        <v>94</v>
      </c>
      <c r="OQ633" s="417" t="s">
        <v>488</v>
      </c>
      <c r="OS633" s="204"/>
      <c r="OT633" s="204">
        <f>VLOOKUP(OQ633,$A$681:$F$2483,6,FALSE)</f>
        <v>151</v>
      </c>
      <c r="OU633" s="203" t="s">
        <v>69</v>
      </c>
      <c r="OV633" s="10">
        <f>OT633*1.1</f>
        <v>166.10000000000002</v>
      </c>
      <c r="OW633" s="10"/>
      <c r="OX633" s="267"/>
      <c r="OY633" s="203" t="s">
        <v>94</v>
      </c>
      <c r="OZ633" s="421" t="s">
        <v>474</v>
      </c>
      <c r="PB633" s="204"/>
      <c r="PC633" s="204">
        <f>VLOOKUP(OZ633,$A$681:$F$2483,6,FALSE)</f>
        <v>312</v>
      </c>
      <c r="PD633" s="203" t="s">
        <v>69</v>
      </c>
      <c r="PE633" s="10">
        <f>PC633*1.1</f>
        <v>343.20000000000005</v>
      </c>
      <c r="PF633" s="10"/>
      <c r="PG633" s="267"/>
      <c r="PH633" s="203" t="s">
        <v>94</v>
      </c>
      <c r="PI633" s="276" t="s">
        <v>656</v>
      </c>
      <c r="PK633" s="204"/>
      <c r="PL633" s="204">
        <f>VLOOKUP(PI633,$A$681:$F$2483,6,FALSE)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VLOOKUP(PR633,$A$681:$F$2483,6,FALSE)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434</v>
      </c>
      <c r="QC633" s="204"/>
      <c r="QD633" s="204">
        <f>VLOOKUP(QA633,$A$681:$F$2483,6,FALSE)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690</v>
      </c>
      <c r="QL633" s="204"/>
      <c r="QM633" s="204">
        <f>VLOOKUP(QJ633,$A$681:$F$2483,6,FALSE)</f>
        <v>170</v>
      </c>
      <c r="QN633" s="203" t="s">
        <v>69</v>
      </c>
      <c r="QO633" s="10">
        <f>QM633*1.1</f>
        <v>187.00000000000003</v>
      </c>
      <c r="QP633" s="10"/>
      <c r="QQ633" s="267"/>
      <c r="QR633" s="203" t="s">
        <v>94</v>
      </c>
      <c r="QS633" s="276" t="s">
        <v>1717</v>
      </c>
      <c r="QU633" s="204"/>
      <c r="QV633" s="204">
        <f>VLOOKUP(QS633,$A$681:$F$2483,6,FALSE)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1691</v>
      </c>
      <c r="RD633" s="204"/>
      <c r="RE633" s="204">
        <f>VLOOKUP(RB633,$A$681:$F$2483,6,FALSE)</f>
        <v>213</v>
      </c>
      <c r="RF633" s="203" t="s">
        <v>69</v>
      </c>
      <c r="RG633" s="10">
        <f>RE633*1.1</f>
        <v>234.3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VLOOKUP(RK633,$A$681:$F$2483,6,FALSE)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577</v>
      </c>
      <c r="RV633" s="204"/>
      <c r="RW633" s="204">
        <f>VLOOKUP(RT633,$A$681:$F$2483,6,FALSE)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690</v>
      </c>
      <c r="SE633" s="204"/>
      <c r="SF633" s="204">
        <f>VLOOKUP(SC633,$A$681:$F$2483,6,FALSE)</f>
        <v>170</v>
      </c>
      <c r="SG633" s="203" t="s">
        <v>69</v>
      </c>
      <c r="SH633" s="10">
        <f>SF633*1.1</f>
        <v>187.00000000000003</v>
      </c>
      <c r="SI633" s="10"/>
      <c r="SJ633" s="273"/>
      <c r="SK633" s="203" t="s">
        <v>94</v>
      </c>
      <c r="SL633" s="276" t="s">
        <v>1702</v>
      </c>
      <c r="SN633" s="204"/>
      <c r="SO633" s="204">
        <f>VLOOKUP(SL633,$A$681:$F$2483,6,FALSE)</f>
        <v>121</v>
      </c>
      <c r="SP633" s="203" t="s">
        <v>69</v>
      </c>
      <c r="SQ633" s="10">
        <f>SO633*1.1</f>
        <v>133.10000000000002</v>
      </c>
      <c r="SR633" s="10"/>
      <c r="SS633" s="273"/>
      <c r="ST633" s="203" t="s">
        <v>94</v>
      </c>
      <c r="SU633" s="276" t="s">
        <v>456</v>
      </c>
      <c r="SW633" s="204"/>
      <c r="SX633" s="204">
        <f>VLOOKUP(SU633,$A$681:$F$2483,6,FALSE)</f>
        <v>288</v>
      </c>
      <c r="SY633" s="203" t="s">
        <v>69</v>
      </c>
      <c r="SZ633" s="10">
        <f>SX633*1.1</f>
        <v>316.8</v>
      </c>
      <c r="TA633" s="10"/>
      <c r="TB633" s="273"/>
      <c r="TC633" s="203" t="s">
        <v>94</v>
      </c>
      <c r="TD633" s="421" t="s">
        <v>1717</v>
      </c>
      <c r="TF633" s="204"/>
      <c r="TG633" s="204">
        <f>VLOOKUP(TD633,$A$681:$F$2483,6,FALSE)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1691</v>
      </c>
      <c r="TO633" s="204"/>
      <c r="TP633" s="204">
        <f>VLOOKUP(TM633,$A$681:$F$2483,6,FALSE)</f>
        <v>213</v>
      </c>
      <c r="TQ633" s="203" t="s">
        <v>69</v>
      </c>
      <c r="TR633" s="10">
        <f>TP633*1.1</f>
        <v>234.3</v>
      </c>
      <c r="TS633" s="10"/>
      <c r="TT633" s="273"/>
      <c r="TU633" s="203" t="s">
        <v>94</v>
      </c>
      <c r="TV633" s="276" t="s">
        <v>1187</v>
      </c>
      <c r="TX633" s="204"/>
      <c r="TY633" s="204">
        <f>VLOOKUP(TV633,$A$681:$F$2483,6,FALSE)</f>
        <v>22</v>
      </c>
      <c r="TZ633" s="203" t="s">
        <v>69</v>
      </c>
      <c r="UA633" s="10">
        <f>TY633*1.1</f>
        <v>24.200000000000003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VLOOKUP(UE633,$A$681:$F$2483,6,FALSE)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690</v>
      </c>
      <c r="UP633" s="204"/>
      <c r="UQ633" s="204">
        <f>VLOOKUP(UN633,$A$681:$F$2483,6,FALSE)</f>
        <v>170</v>
      </c>
      <c r="UR633" s="203" t="s">
        <v>69</v>
      </c>
      <c r="US633" s="10">
        <f>UQ633*1.1</f>
        <v>187.00000000000003</v>
      </c>
      <c r="UT633" s="10"/>
      <c r="UU633" s="273"/>
      <c r="UV633" s="203" t="s">
        <v>94</v>
      </c>
      <c r="UW633" s="276" t="s">
        <v>489</v>
      </c>
      <c r="UY633" s="204"/>
      <c r="UZ633" s="204">
        <f>VLOOKUP(UW633,$A$681:$F$2483,6,FALSE)</f>
        <v>49</v>
      </c>
      <c r="VA633" s="203" t="s">
        <v>69</v>
      </c>
      <c r="VB633" s="10">
        <f>UZ633*1.1</f>
        <v>53.900000000000006</v>
      </c>
      <c r="VC633" s="10"/>
      <c r="VD633" s="273"/>
      <c r="VE633" s="203" t="s">
        <v>94</v>
      </c>
      <c r="VF633" s="276" t="s">
        <v>488</v>
      </c>
      <c r="VH633" s="204"/>
      <c r="VI633" s="204">
        <f>VLOOKUP(VF633,$A$681:$F$2483,6,FALSE)</f>
        <v>151</v>
      </c>
      <c r="VJ633" s="203" t="s">
        <v>69</v>
      </c>
      <c r="VK633" s="10">
        <f>VI633*1.1</f>
        <v>166.10000000000002</v>
      </c>
      <c r="VL633" s="10"/>
      <c r="VM633" s="273"/>
      <c r="VN633" s="203" t="s">
        <v>94</v>
      </c>
      <c r="VO633" s="276" t="s">
        <v>620</v>
      </c>
      <c r="VQ633" s="204"/>
      <c r="VR633" s="204">
        <f>VLOOKUP(VO633,$A$681:$F$2483,6,FALSE)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VLOOKUP(VX633,$A$681:$F$2483,6,FALSE)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440</v>
      </c>
      <c r="WI633" s="204"/>
      <c r="WJ633" s="204">
        <f>VLOOKUP(WG633,$A$681:$F$2483,6,FALSE)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VLOOKUP(WP633,$A$681:$F$2483,6,FALSE)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VLOOKUP(WY633,$A$681:$F$2483,6,FALSE)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2334</v>
      </c>
      <c r="XJ633" s="204"/>
      <c r="XK633" s="204">
        <f>VLOOKUP(XH633,$A$681:$F$2483,6,FALSE)</f>
        <v>143</v>
      </c>
      <c r="XL633" s="203" t="s">
        <v>69</v>
      </c>
      <c r="XM633" s="10">
        <f>XK633*1.1</f>
        <v>157.30000000000001</v>
      </c>
      <c r="XO633" s="273"/>
      <c r="XP633" s="203" t="s">
        <v>94</v>
      </c>
      <c r="XQ633" s="276" t="s">
        <v>833</v>
      </c>
      <c r="XS633" s="204"/>
      <c r="XT633" s="204">
        <f>VLOOKUP(XQ633,$A$681:$F$2483,6,FALSE)</f>
        <v>89</v>
      </c>
      <c r="XU633" s="203" t="s">
        <v>69</v>
      </c>
      <c r="XV633" s="10">
        <f>XT633*1.1</f>
        <v>97.9</v>
      </c>
      <c r="XW633" s="10"/>
      <c r="XX633" s="273"/>
      <c r="XY633" s="203" t="s">
        <v>94</v>
      </c>
      <c r="XZ633" s="276" t="s">
        <v>492</v>
      </c>
      <c r="YB633" s="204"/>
      <c r="YC633" s="204">
        <f>VLOOKUP(XZ633,$A$681:$F$2483,6,FALSE)</f>
        <v>167</v>
      </c>
      <c r="YD633" s="203" t="s">
        <v>69</v>
      </c>
      <c r="YE633" s="10">
        <f>YC633*1.1</f>
        <v>183.70000000000002</v>
      </c>
      <c r="YG633" s="273"/>
      <c r="YH633" s="203" t="s">
        <v>94</v>
      </c>
      <c r="YI633" s="278" t="s">
        <v>183</v>
      </c>
      <c r="YK633" s="204"/>
      <c r="YL633" s="204" t="e">
        <f>VLOOKUP(YI633,$A$681:$F$2483,6,FALSE)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VLOOKUP(YR633,$A$681:$F$2483,6,FALSE)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669</v>
      </c>
      <c r="ZC633" s="204"/>
      <c r="ZD633" s="204">
        <f>VLOOKUP(ZA633,$A$681:$F$2483,6,FALSE)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826</v>
      </c>
      <c r="ZL633" s="204"/>
      <c r="ZM633" s="204">
        <f>VLOOKUP(ZJ633,$A$681:$F$2483,6,FALSE)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677</v>
      </c>
      <c r="ZU633" s="204"/>
      <c r="ZV633" s="204">
        <f>VLOOKUP(ZS633,$A$681:$F$2483,6,FALSE)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431</v>
      </c>
      <c r="AAD633" s="204"/>
      <c r="AAE633" s="204">
        <f>VLOOKUP(AAB633,$A$681:$F$2483,6,FALSE)</f>
        <v>209</v>
      </c>
      <c r="AAF633" s="203" t="s">
        <v>69</v>
      </c>
      <c r="AAG633" s="10">
        <f>AAE633*1.1</f>
        <v>229.9</v>
      </c>
      <c r="AAH633" s="10"/>
      <c r="AAI633" s="273"/>
      <c r="AAJ633" s="203" t="s">
        <v>94</v>
      </c>
      <c r="AAK633" s="276" t="s">
        <v>1830</v>
      </c>
      <c r="AAM633" s="204"/>
      <c r="AAN633" s="204">
        <f>VLOOKUP(AAK633,$A$681:$F$2483,6,FALSE)</f>
        <v>82</v>
      </c>
      <c r="AAO633" s="203" t="s">
        <v>69</v>
      </c>
      <c r="AAP633" s="10">
        <f>AAN633*1.1</f>
        <v>90.2</v>
      </c>
      <c r="AAQ633" s="10"/>
      <c r="AAR633" s="273"/>
      <c r="AAS633" s="203" t="s">
        <v>94</v>
      </c>
      <c r="AAT633" s="276" t="s">
        <v>414</v>
      </c>
      <c r="AAV633" s="204"/>
      <c r="AAW633" s="204">
        <f>VLOOKUP(AAT633,$A$681:$F$2483,6,FALSE)</f>
        <v>30</v>
      </c>
      <c r="AAX633" s="203" t="s">
        <v>69</v>
      </c>
      <c r="AAY633" s="10">
        <f>AAW633*1.1</f>
        <v>33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VLOOKUP(ABC633,$A$681:$F$2483,6,FALSE)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462</v>
      </c>
      <c r="ABN633" s="204"/>
      <c r="ABO633" s="204">
        <f>VLOOKUP(ABL633,$A$681:$F$2483,6,FALSE)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2329</v>
      </c>
      <c r="ABW633" s="204"/>
      <c r="ABX633" s="204">
        <f>VLOOKUP(ABU633,$A$681:$F$2483,6,FALSE)</f>
        <v>232</v>
      </c>
      <c r="ABY633" s="203" t="s">
        <v>69</v>
      </c>
      <c r="ABZ633" s="10">
        <f>ABX633*1.1</f>
        <v>255.20000000000002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VLOOKUP(ACD633,$A$681:$F$2483,6,FALSE)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VLOOKUP(ACM633,$A$681:$F$2483,6,FALSE)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VLOOKUP(ACV633,$A$681:$F$2483,6,FALSE)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VLOOKUP(ADE633,$A$681:$F$2483,6,FALSE)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VLOOKUP(ADN633,$A$681:$F$2483,6,FALSE)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VLOOKUP(ADW633,$A$681:$F$2483,6,FALSE)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VLOOKUP(AEF633,$A$681:$F$2483,6,FALSE)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VLOOKUP(AEO633,$A$681:$F$2483,6,FALSE)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VLOOKUP(AEX633,$A$681:$F$2483,6,FALSE)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VLOOKUP(AFG633,$A$681:$F$2483,6,FALSE)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VLOOKUP(AFP633,$A$681:$F$2483,6,FALSE)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VLOOKUP(AFY633,$A$681:$F$2483,6,FALSE)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VLOOKUP(AGH633,$A$681:$F$2483,6,FALSE)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VLOOKUP(AGQ633,$A$681:$F$2483,6,FALSE)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434</v>
      </c>
      <c r="AHB633" s="204"/>
      <c r="AHC633" s="204">
        <f>VLOOKUP(AGZ633,$A$681:$F$2483,6,FALSE)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462</v>
      </c>
      <c r="AHK633" s="204"/>
      <c r="AHL633" s="204">
        <f>VLOOKUP(AHI633,$A$681:$F$2483,6,FALSE)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669</v>
      </c>
      <c r="AHT633" s="204"/>
      <c r="AHU633" s="204">
        <f>VLOOKUP(AHR633,$A$681:$F$2483,6,FALSE)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669</v>
      </c>
      <c r="AIC633" s="204"/>
      <c r="AID633" s="204">
        <f>VLOOKUP(AIA633,$A$681:$F$2483,6,FALSE)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431</v>
      </c>
      <c r="AIL633" s="204"/>
      <c r="AIM633" s="204">
        <f>VLOOKUP(AIJ633,$A$681:$F$2483,6,FALSE)</f>
        <v>209</v>
      </c>
      <c r="AIN633" s="203" t="s">
        <v>69</v>
      </c>
      <c r="AIO633" s="10">
        <f>AIM633*1.1</f>
        <v>229.9</v>
      </c>
      <c r="AIP633" s="10"/>
      <c r="AIQ633" s="273"/>
      <c r="AIR633" s="203" t="s">
        <v>94</v>
      </c>
      <c r="AIS633" s="276" t="s">
        <v>604</v>
      </c>
      <c r="AIU633" s="204"/>
      <c r="AIV633" s="204">
        <f>VLOOKUP(AIS633,$A$681:$F$2483,6,FALSE)</f>
        <v>192</v>
      </c>
      <c r="AIW633" s="203" t="s">
        <v>69</v>
      </c>
      <c r="AIX633" s="10">
        <f>AIV633*1.1</f>
        <v>211.20000000000002</v>
      </c>
      <c r="AIY633" s="10"/>
      <c r="AIZ633" s="273"/>
      <c r="AJA633" s="203" t="s">
        <v>94</v>
      </c>
      <c r="AJB633" s="276" t="s">
        <v>513</v>
      </c>
      <c r="AJD633" s="204"/>
      <c r="AJE633" s="204">
        <f>VLOOKUP(AJB633,$A$681:$F$2483,6,FALSE)</f>
        <v>103</v>
      </c>
      <c r="AJF633" s="203" t="s">
        <v>69</v>
      </c>
      <c r="AJG633" s="10">
        <f>AJE633*1.1</f>
        <v>113.30000000000001</v>
      </c>
      <c r="AJH633" s="10"/>
      <c r="AJI633" s="273"/>
      <c r="AJJ633" s="203" t="s">
        <v>94</v>
      </c>
      <c r="AJK633" s="276" t="s">
        <v>474</v>
      </c>
      <c r="AJM633" s="204"/>
      <c r="AJN633" s="204">
        <f>VLOOKUP(AJK633,$A$681:$F$2483,6,FALSE)</f>
        <v>312</v>
      </c>
      <c r="AJO633" s="203" t="s">
        <v>69</v>
      </c>
      <c r="AJP633" s="10">
        <f>AJN633*1.1</f>
        <v>343.20000000000005</v>
      </c>
      <c r="AJQ633" s="10"/>
      <c r="AJR633" s="273"/>
      <c r="AJS633" s="203" t="s">
        <v>94</v>
      </c>
      <c r="AJT633" s="424" t="s">
        <v>677</v>
      </c>
      <c r="AJV633" s="204"/>
      <c r="AJW633" s="204">
        <f>VLOOKUP(AJT633,$A$681:$F$2483,6,FALSE)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833</v>
      </c>
      <c r="AKE633" s="204"/>
      <c r="AKF633" s="204">
        <f>VLOOKUP(AKC633,$A$681:$F$2483,6,FALSE)</f>
        <v>89</v>
      </c>
      <c r="AKG633" s="203" t="s">
        <v>69</v>
      </c>
      <c r="AKH633" s="10">
        <f>AKF633*1.1</f>
        <v>97.9</v>
      </c>
      <c r="AKI633" s="10"/>
      <c r="AKJ633" s="273"/>
      <c r="AKK633" s="203" t="s">
        <v>94</v>
      </c>
      <c r="AKL633" s="276" t="s">
        <v>414</v>
      </c>
      <c r="AKN633" s="204"/>
      <c r="AKO633" s="204">
        <f>VLOOKUP(AKL633,$A$681:$F$2483,6,FALSE)</f>
        <v>30</v>
      </c>
      <c r="AKP633" s="203" t="s">
        <v>69</v>
      </c>
      <c r="AKQ633" s="10">
        <f>AKO633*1.1</f>
        <v>33</v>
      </c>
      <c r="AKR633" s="10"/>
      <c r="AKS633" s="273"/>
      <c r="AKT633" s="203" t="s">
        <v>94</v>
      </c>
      <c r="AKU633" s="276" t="s">
        <v>530</v>
      </c>
      <c r="AKW633" s="204"/>
      <c r="AKX633" s="204">
        <f>VLOOKUP(AKU633,$A$681:$F$2483,6,FALSE)</f>
        <v>47</v>
      </c>
      <c r="AKY633" s="203" t="s">
        <v>69</v>
      </c>
      <c r="AKZ633" s="10">
        <f>AKX633*1.1</f>
        <v>51.7</v>
      </c>
      <c r="ALA633" s="10"/>
      <c r="ALB633" s="273"/>
      <c r="ALC633" s="203" t="s">
        <v>94</v>
      </c>
      <c r="ALD633" s="276" t="s">
        <v>434</v>
      </c>
      <c r="ALF633" s="204"/>
      <c r="ALG633" s="204">
        <f>VLOOKUP(ALD633,$A$681:$F$2483,6,FALSE)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614</v>
      </c>
      <c r="ALO633" s="204"/>
      <c r="ALP633" s="204">
        <f>VLOOKUP(ALM633,$A$681:$F$2483,6,FALSE)</f>
        <v>52</v>
      </c>
      <c r="ALQ633" s="203" t="s">
        <v>69</v>
      </c>
      <c r="ALR633" s="10">
        <f>ALP633*1.1</f>
        <v>57.2</v>
      </c>
      <c r="ALS633" s="10"/>
      <c r="ALT633" s="273"/>
      <c r="ALU633" s="203" t="s">
        <v>94</v>
      </c>
      <c r="ALV633" s="276" t="s">
        <v>426</v>
      </c>
      <c r="ALX633" s="204"/>
      <c r="ALY633" s="204">
        <f>VLOOKUP(ALV633,$A$681:$F$2483,6,FALSE)</f>
        <v>272</v>
      </c>
      <c r="ALZ633" s="203" t="s">
        <v>69</v>
      </c>
      <c r="AMA633" s="10">
        <f>ALY633*1.1</f>
        <v>299.20000000000005</v>
      </c>
      <c r="AMB633" s="10"/>
      <c r="AMC633" s="273"/>
      <c r="AMD633" s="203" t="s">
        <v>94</v>
      </c>
      <c r="AME633" s="276" t="s">
        <v>577</v>
      </c>
      <c r="AMG633" s="204"/>
      <c r="AMH633" s="204">
        <f>VLOOKUP(AME633,$A$681:$F$2483,6,FALSE)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414</v>
      </c>
      <c r="AMP633" s="204"/>
      <c r="AMQ633" s="204">
        <f>VLOOKUP(AMN633,$A$681:$F$2483,6,FALSE)</f>
        <v>30</v>
      </c>
      <c r="AMR633" s="203" t="s">
        <v>69</v>
      </c>
      <c r="AMS633" s="10">
        <f>AMQ633*1.1</f>
        <v>33</v>
      </c>
      <c r="AMT633" s="10"/>
      <c r="AMU633" s="273"/>
      <c r="AMV633" s="203" t="s">
        <v>94</v>
      </c>
      <c r="AMW633" s="276" t="s">
        <v>669</v>
      </c>
      <c r="AMY633" s="204"/>
      <c r="AMZ633" s="204">
        <f>VLOOKUP(AMW633,$A$681:$F$2483,6,FALSE)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1717</v>
      </c>
      <c r="ANH633" s="204"/>
      <c r="ANI633" s="204">
        <f>VLOOKUP(ANF633,$A$681:$F$2483,6,FALSE)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462</v>
      </c>
      <c r="ANQ633" s="204"/>
      <c r="ANR633" s="204">
        <f>VLOOKUP(ANO633,$A$681:$F$2483,6,FALSE)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530</v>
      </c>
      <c r="ANZ633" s="204"/>
      <c r="AOA633" s="204">
        <f>VLOOKUP(ANX633,$A$681:$F$2483,6,FALSE)</f>
        <v>47</v>
      </c>
      <c r="AOB633" s="203" t="s">
        <v>69</v>
      </c>
      <c r="AOC633" s="10">
        <f>AOA633*1.1</f>
        <v>51.7</v>
      </c>
      <c r="AOD633" s="10"/>
      <c r="AOE633" s="273"/>
      <c r="AOF633" s="203" t="s">
        <v>94</v>
      </c>
      <c r="AOG633" s="276" t="s">
        <v>604</v>
      </c>
      <c r="AOI633" s="204"/>
      <c r="AOJ633" s="204">
        <f>VLOOKUP(AOG633,$A$681:$F$2483,6,FALSE)</f>
        <v>192</v>
      </c>
      <c r="AOK633" s="203" t="s">
        <v>69</v>
      </c>
      <c r="AOL633" s="10">
        <f>AOJ633*1.1</f>
        <v>211.20000000000002</v>
      </c>
      <c r="AOM633" s="10"/>
      <c r="AON633" s="273"/>
      <c r="AOO633" s="203" t="s">
        <v>94</v>
      </c>
      <c r="AOP633" s="276" t="s">
        <v>1702</v>
      </c>
      <c r="AOR633" s="204"/>
      <c r="AOS633" s="204">
        <f>VLOOKUP(AOP633,$A$681:$F$2483,6,FALSE)</f>
        <v>121</v>
      </c>
      <c r="AOT633" s="203" t="s">
        <v>69</v>
      </c>
      <c r="AOU633" s="10">
        <f>AOS633*1.1</f>
        <v>133.10000000000002</v>
      </c>
      <c r="AOV633" s="10"/>
      <c r="AOW633" s="273"/>
      <c r="AOX633" s="203" t="s">
        <v>94</v>
      </c>
      <c r="AOY633" s="276" t="s">
        <v>474</v>
      </c>
      <c r="APA633" s="204"/>
      <c r="APB633" s="204">
        <f>VLOOKUP(AOY633,$A$681:$F$2483,6,FALSE)</f>
        <v>312</v>
      </c>
      <c r="APC633" s="203" t="s">
        <v>69</v>
      </c>
      <c r="APD633" s="10">
        <f>APB633*1.1</f>
        <v>343.20000000000005</v>
      </c>
      <c r="APE633" s="10"/>
      <c r="APF633" s="273"/>
      <c r="APG633" s="203" t="s">
        <v>94</v>
      </c>
      <c r="APH633" s="276" t="s">
        <v>1691</v>
      </c>
      <c r="APJ633" s="204"/>
      <c r="APK633" s="204">
        <f>VLOOKUP(APH633,$A$681:$F$2483,6,FALSE)</f>
        <v>213</v>
      </c>
      <c r="APL633" s="203" t="s">
        <v>69</v>
      </c>
      <c r="APM633" s="10">
        <f>APK633*1.1</f>
        <v>234.3</v>
      </c>
      <c r="APN633" s="10"/>
      <c r="APO633" s="273"/>
      <c r="APP633" s="203" t="s">
        <v>94</v>
      </c>
      <c r="APQ633" s="276" t="s">
        <v>431</v>
      </c>
      <c r="APS633" s="204"/>
      <c r="APT633" s="204">
        <f>VLOOKUP(APQ633,$A$681:$F$2483,6,FALSE)</f>
        <v>209</v>
      </c>
      <c r="APU633" s="203" t="s">
        <v>69</v>
      </c>
      <c r="APV633" s="10">
        <f>APT633*1.1</f>
        <v>229.9</v>
      </c>
      <c r="APW633" s="10"/>
      <c r="APX633" s="273"/>
      <c r="APY633" s="203" t="s">
        <v>94</v>
      </c>
      <c r="APZ633" s="276" t="s">
        <v>426</v>
      </c>
      <c r="AQB633" s="204"/>
      <c r="AQC633" s="204">
        <f>VLOOKUP(APZ633,$A$681:$F$2483,6,FALSE)</f>
        <v>272</v>
      </c>
      <c r="AQD633" s="203" t="s">
        <v>69</v>
      </c>
      <c r="AQE633" s="10">
        <f>AQC633*1.1</f>
        <v>299.20000000000005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1207.5</v>
      </c>
      <c r="I634" s="267"/>
      <c r="J634" s="203"/>
      <c r="K634" s="407"/>
      <c r="M634" s="203"/>
      <c r="N634" s="203"/>
      <c r="O634" s="203"/>
      <c r="P634" s="10"/>
      <c r="Q634" s="10">
        <f>SUM(P629:P633)</f>
        <v>1232.5999999999999</v>
      </c>
      <c r="R634" s="267"/>
      <c r="S634" s="203"/>
      <c r="T634" s="264"/>
      <c r="V634" s="203"/>
      <c r="W634" s="203"/>
      <c r="X634" s="203"/>
      <c r="Y634" s="10"/>
      <c r="Z634" s="10">
        <f>SUM(Y629:Y633)</f>
        <v>939.1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1126.5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1295.7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1043.8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1044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856.8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1265.7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1062.9000000000001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833.30000000000007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1061.5999999999999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1053.2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931.5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845.5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871.9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1137.3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830.80000000000007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1035.3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1315.2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1193.3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1168.8999999999999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980.6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958.2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1053.5999999999999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1057.5999999999999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806.09999999999991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992.5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832.5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1066.8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1205.1000000000001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1055.9000000000001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1068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662.4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1040.7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625.6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1284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977.2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1096.3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731.5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654.4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836.8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994.1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954.1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1380.4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1101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1214.8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923.59999999999991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869.5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921.8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1126.2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1283.8999999999999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901.5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1069.4000000000001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735.5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1061.9000000000001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705.80000000000007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791.7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913.4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944.6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1429.4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642.9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942.40000000000009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1222.5000000000002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1032.8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833.59999999999991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963.5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705.3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824.69999999999993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672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455.5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1119.0000000000002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892.9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776.09999999999991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754.30000000000007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976.1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997.9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1140.5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1086.1000000000001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972.09999999999991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1388.9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600.09999999999991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1051.5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1082.2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1000.8000000000001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882.6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859.2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1102.4000000000001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1007.3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784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1130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832.40000000000009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893.99999999999989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921.10000000000014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977.40000000000009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1274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1015.6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1089.7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1166.0999999999999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1210.4000000000001</v>
      </c>
      <c r="AQG634" s="273"/>
    </row>
    <row r="635" spans="1:1125" s="14" customFormat="1" ht="15">
      <c r="A635" s="203" t="s">
        <v>95</v>
      </c>
      <c r="B635" s="276" t="s">
        <v>2515</v>
      </c>
      <c r="D635" s="283">
        <f>IF(C635="Kopman",1.7,1)</f>
        <v>1</v>
      </c>
      <c r="E635" s="204">
        <f>VLOOKUP(B635,$A$681:$F$2483,6,FALSE)</f>
        <v>11</v>
      </c>
      <c r="F635" s="203" t="s">
        <v>61</v>
      </c>
      <c r="G635" s="10">
        <f>E635*1.5</f>
        <v>16.5</v>
      </c>
      <c r="H635" s="10"/>
      <c r="I635" s="267"/>
      <c r="J635" s="203" t="s">
        <v>95</v>
      </c>
      <c r="K635" s="276" t="s">
        <v>2083</v>
      </c>
      <c r="M635" s="283">
        <f>IF(L635="Kopman",1.7,1)</f>
        <v>1</v>
      </c>
      <c r="N635" s="204">
        <f>VLOOKUP(K635,$A$681:$F$2483,6,FALSE)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455</v>
      </c>
      <c r="V635" s="283">
        <f>IF(U635="Kopman",1.7,1)</f>
        <v>1</v>
      </c>
      <c r="W635" s="204">
        <f>VLOOKUP(T635,$A$681:$F$2483,6,FALSE)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502</v>
      </c>
      <c r="AE635" s="283">
        <f>IF(AD635="Kopman",1.7,1)</f>
        <v>1</v>
      </c>
      <c r="AF635" s="204">
        <f>VLOOKUP(AC635,$A$681:$F$2483,6,FALSE)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1235</v>
      </c>
      <c r="AN635" s="283">
        <f>IF(AM635="Kopman",1.7,1)</f>
        <v>1</v>
      </c>
      <c r="AO635" s="204">
        <f>VLOOKUP(AL635,$A$681:$F$2483,6,FALSE)</f>
        <v>62</v>
      </c>
      <c r="AP635" s="203" t="s">
        <v>61</v>
      </c>
      <c r="AQ635" s="10">
        <f>AO635*1.5*AN635</f>
        <v>93</v>
      </c>
      <c r="AR635" s="10"/>
      <c r="AS635" s="267"/>
      <c r="AT635" s="203" t="s">
        <v>95</v>
      </c>
      <c r="AU635" s="276" t="s">
        <v>502</v>
      </c>
      <c r="AW635" s="283">
        <f>IF(AV635="Kopman",1.7,1)</f>
        <v>1</v>
      </c>
      <c r="AX635" s="204">
        <f>VLOOKUP(AU635,$A$681:$F$2483,6,FALSE)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1255</v>
      </c>
      <c r="BF635" s="283">
        <f>IF(BE635="Kopman",1.7,1)</f>
        <v>1</v>
      </c>
      <c r="BG635" s="204">
        <f>VLOOKUP(BD635,$A$681:$F$2483,6,FALSE)</f>
        <v>78</v>
      </c>
      <c r="BH635" s="203" t="s">
        <v>61</v>
      </c>
      <c r="BI635" s="10">
        <f>BG635*1.5*BF635</f>
        <v>117</v>
      </c>
      <c r="BJ635" s="10"/>
      <c r="BK635" s="267"/>
      <c r="BL635" s="203" t="s">
        <v>95</v>
      </c>
      <c r="BM635" s="276" t="s">
        <v>975</v>
      </c>
      <c r="BO635" s="283">
        <f>IF(BN635="Kopman",1.7,1)</f>
        <v>1</v>
      </c>
      <c r="BP635" s="204">
        <f>VLOOKUP(BM635,$A$681:$F$2483,6,FALSE)</f>
        <v>187</v>
      </c>
      <c r="BQ635" s="203" t="s">
        <v>61</v>
      </c>
      <c r="BR635" s="10">
        <f>BP635*1.5*BO635</f>
        <v>280.5</v>
      </c>
      <c r="BS635" s="10"/>
      <c r="BT635" s="267"/>
      <c r="BU635" s="203" t="s">
        <v>95</v>
      </c>
      <c r="BV635" s="276" t="s">
        <v>502</v>
      </c>
      <c r="BX635" s="283">
        <f>IF(BW635="Kopman",1.7,1)</f>
        <v>1</v>
      </c>
      <c r="BY635" s="204">
        <f>VLOOKUP(BV635,$A$681:$F$2483,6,FALSE)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2083</v>
      </c>
      <c r="CG635" s="283">
        <f>IF(CF635="Kopman",1.7,1)</f>
        <v>1</v>
      </c>
      <c r="CH635" s="204">
        <f>VLOOKUP(CE635,$A$681:$F$2483,6,FALSE)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975</v>
      </c>
      <c r="CP635" s="283">
        <f>IF(CO635="Kopman",1.7,1)</f>
        <v>1</v>
      </c>
      <c r="CQ635" s="204">
        <f>VLOOKUP(CN635,$A$681:$F$2483,6,FALSE)</f>
        <v>187</v>
      </c>
      <c r="CR635" s="203" t="s">
        <v>61</v>
      </c>
      <c r="CS635" s="10">
        <f>CQ635*1.5*CP635</f>
        <v>280.5</v>
      </c>
      <c r="CT635" s="10"/>
      <c r="CU635" s="267"/>
      <c r="CV635" s="203" t="s">
        <v>95</v>
      </c>
      <c r="CW635" s="276" t="s">
        <v>1446</v>
      </c>
      <c r="CY635" s="283">
        <f>IF(CX635="Kopman",1.7,1)</f>
        <v>1</v>
      </c>
      <c r="CZ635" s="204">
        <f>VLOOKUP(CW635,$A$681:$F$2483,6,FALSE)</f>
        <v>170</v>
      </c>
      <c r="DA635" s="203" t="s">
        <v>61</v>
      </c>
      <c r="DB635" s="10">
        <f>CZ635*1.5*CY635</f>
        <v>255</v>
      </c>
      <c r="DC635" s="10"/>
      <c r="DD635" s="267"/>
      <c r="DE635" s="203" t="s">
        <v>95</v>
      </c>
      <c r="DF635" s="276" t="s">
        <v>487</v>
      </c>
      <c r="DH635" s="283">
        <f>IF(DG635="Kopman",1.7,1)</f>
        <v>1</v>
      </c>
      <c r="DI635" s="204">
        <f>VLOOKUP(DF635,$A$681:$F$2483,6,FALSE)</f>
        <v>273</v>
      </c>
      <c r="DJ635" s="203" t="s">
        <v>61</v>
      </c>
      <c r="DK635" s="10">
        <f>DI635*1.5*DH635</f>
        <v>409.5</v>
      </c>
      <c r="DL635" s="10"/>
      <c r="DM635" s="267"/>
      <c r="DN635" s="203" t="s">
        <v>95</v>
      </c>
      <c r="DO635" s="276" t="s">
        <v>1228</v>
      </c>
      <c r="DQ635" s="283">
        <f>IF(DP635="Kopman",1.7,1)</f>
        <v>1</v>
      </c>
      <c r="DR635" s="204">
        <f>VLOOKUP(DO635,$A$681:$F$2483,6,FALSE)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VLOOKUP(DX635,$A$681:$F$2483,6,FALSE)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423</v>
      </c>
      <c r="EI635" s="283">
        <f>IF(EH635="Kopman",1.7,1)</f>
        <v>1</v>
      </c>
      <c r="EJ635" s="204">
        <f>VLOOKUP(EG635,$A$681:$F$2483,6,FALSE)</f>
        <v>202</v>
      </c>
      <c r="EK635" s="203" t="s">
        <v>61</v>
      </c>
      <c r="EL635" s="10">
        <f>EJ635*1.5*EI635</f>
        <v>303</v>
      </c>
      <c r="EM635" s="10"/>
      <c r="EN635" s="267"/>
      <c r="EO635" s="203" t="s">
        <v>95</v>
      </c>
      <c r="EP635" s="276" t="s">
        <v>502</v>
      </c>
      <c r="ER635" s="283">
        <f>IF(EQ635="Kopman",1.7,1)</f>
        <v>1</v>
      </c>
      <c r="ES635" s="204">
        <f>VLOOKUP(EP635,$A$681:$F$2483,6,FALSE)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1255</v>
      </c>
      <c r="FA635" s="283">
        <f>IF(EZ635="Kopman",1.7,1)</f>
        <v>1</v>
      </c>
      <c r="FB635" s="204">
        <f>VLOOKUP(EY635,$A$681:$F$2483,6,FALSE)</f>
        <v>78</v>
      </c>
      <c r="FC635" s="203" t="s">
        <v>61</v>
      </c>
      <c r="FD635" s="10">
        <f>FB635*1.5*FA635</f>
        <v>117</v>
      </c>
      <c r="FE635" s="10"/>
      <c r="FF635" s="267"/>
      <c r="FG635" s="203" t="s">
        <v>95</v>
      </c>
      <c r="FH635" s="414" t="s">
        <v>1228</v>
      </c>
      <c r="FJ635" s="283">
        <f>IF(FI635="Kopman",1.7,1)</f>
        <v>1</v>
      </c>
      <c r="FK635" s="204">
        <f>VLOOKUP(FH635,$A$681:$F$2483,6,FALSE)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502</v>
      </c>
      <c r="FS635" s="283">
        <f>IF(FR635="Kopman",1.7,1)</f>
        <v>1</v>
      </c>
      <c r="FT635" s="204">
        <f>VLOOKUP(FQ635,$A$681:$F$2483,6,FALSE)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487</v>
      </c>
      <c r="GB635" s="283">
        <f>IF(GA635="Kopman",1.7,1)</f>
        <v>1</v>
      </c>
      <c r="GC635" s="204">
        <f>VLOOKUP(FZ635,$A$681:$F$2483,6,FALSE)</f>
        <v>273</v>
      </c>
      <c r="GD635" s="203" t="s">
        <v>61</v>
      </c>
      <c r="GE635" s="10">
        <f>GC635*1.5*GB635</f>
        <v>409.5</v>
      </c>
      <c r="GF635" s="10"/>
      <c r="GG635" s="267"/>
      <c r="GH635" s="203" t="s">
        <v>95</v>
      </c>
      <c r="GI635" s="276" t="s">
        <v>502</v>
      </c>
      <c r="GK635" s="283">
        <f>IF(GJ635="Kopman",1.7,1)</f>
        <v>1</v>
      </c>
      <c r="GL635" s="204">
        <f>VLOOKUP(GI635,$A$681:$F$2483,6,FALSE)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2515</v>
      </c>
      <c r="GT635" s="283">
        <f>IF(GS635="Kopman",1.7,1)</f>
        <v>1</v>
      </c>
      <c r="GU635" s="204">
        <f>VLOOKUP(GR635,$A$681:$F$2483,6,FALSE)</f>
        <v>11</v>
      </c>
      <c r="GV635" s="203" t="s">
        <v>149</v>
      </c>
      <c r="GW635" s="10">
        <f>GU635*1.5</f>
        <v>16.5</v>
      </c>
      <c r="GX635" s="10"/>
      <c r="GY635" s="267"/>
      <c r="GZ635" s="203" t="s">
        <v>95</v>
      </c>
      <c r="HA635" s="276" t="s">
        <v>455</v>
      </c>
      <c r="HC635" s="283">
        <f>IF(HB635="Kopman",1.7,1)</f>
        <v>1</v>
      </c>
      <c r="HD635" s="204">
        <f>VLOOKUP(HA635,$A$681:$F$2483,6,FALSE)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502</v>
      </c>
      <c r="HL635" s="283">
        <f>IF(HK635="Kopman",1.7,1)</f>
        <v>1</v>
      </c>
      <c r="HM635" s="204">
        <f>VLOOKUP(HJ635,$A$681:$F$2483,6,FALSE)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423</v>
      </c>
      <c r="HU635" s="283">
        <f>IF(HT635="Kopman",1.7,1)</f>
        <v>1</v>
      </c>
      <c r="HV635" s="204">
        <f>VLOOKUP(HS635,$A$681:$F$2483,6,FALSE)</f>
        <v>202</v>
      </c>
      <c r="HW635" s="203" t="s">
        <v>61</v>
      </c>
      <c r="HX635" s="10">
        <f>HV635*1.5*HU635</f>
        <v>303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VLOOKUP(IB635,$A$681:$F$2483,6,FALSE)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455</v>
      </c>
      <c r="IM635" s="283">
        <f>IF(IL635="Kopman",1.7,1)</f>
        <v>1</v>
      </c>
      <c r="IN635" s="204">
        <f>VLOOKUP(IK635,$A$681:$F$2483,6,FALSE)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1450</v>
      </c>
      <c r="IV635" s="283">
        <f>IF(IU635="Kopman",1.7,1)</f>
        <v>1</v>
      </c>
      <c r="IW635" s="204">
        <f>VLOOKUP(IT635,$A$681:$F$2483,6,FALSE)</f>
        <v>54</v>
      </c>
      <c r="IX635" s="203" t="s">
        <v>61</v>
      </c>
      <c r="IY635" s="10">
        <f>IW635*1.5*IV635</f>
        <v>81</v>
      </c>
      <c r="IZ635" s="10"/>
      <c r="JA635" s="267"/>
      <c r="JB635" s="203" t="s">
        <v>95</v>
      </c>
      <c r="JC635" s="276" t="s">
        <v>583</v>
      </c>
      <c r="JE635" s="283">
        <f>IF(JD635="Kopman",1.7,1)</f>
        <v>1</v>
      </c>
      <c r="JF635" s="204">
        <f>VLOOKUP(JC635,$A$681:$F$2483,6,FALSE)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524</v>
      </c>
      <c r="JN635" s="283">
        <f>IF(JM635="Kopman",1.7,1)</f>
        <v>1</v>
      </c>
      <c r="JO635" s="204">
        <f>VLOOKUP(JL635,$A$681:$F$2483,6,FALSE)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1255</v>
      </c>
      <c r="JW635" s="283">
        <f>IF(JV635="Kopman",1.7,1)</f>
        <v>1</v>
      </c>
      <c r="JX635" s="204">
        <f>VLOOKUP(JU635,$A$681:$F$2483,6,FALSE)</f>
        <v>78</v>
      </c>
      <c r="JY635" s="203" t="s">
        <v>61</v>
      </c>
      <c r="JZ635" s="10">
        <f>JX635*1.5*JW635</f>
        <v>117</v>
      </c>
      <c r="KA635" s="10"/>
      <c r="KB635" s="267"/>
      <c r="KC635" s="203" t="s">
        <v>95</v>
      </c>
      <c r="KD635" s="276" t="s">
        <v>607</v>
      </c>
      <c r="KF635" s="283">
        <f>IF(KE635="Kopman",1.7,1)</f>
        <v>1</v>
      </c>
      <c r="KG635" s="204">
        <f>VLOOKUP(KD635,$A$681:$F$2483,6,FALSE)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449</v>
      </c>
      <c r="KO635" s="283">
        <f>IF(KN635="Kopman",1.7,1)</f>
        <v>1</v>
      </c>
      <c r="KP635" s="204">
        <f>VLOOKUP(KM635,$A$681:$F$2483,6,FALSE)</f>
        <v>17</v>
      </c>
      <c r="KQ635" s="203" t="s">
        <v>149</v>
      </c>
      <c r="KR635" s="10">
        <f>KP635*1.5</f>
        <v>25.5</v>
      </c>
      <c r="KS635" s="10"/>
      <c r="KT635" s="267"/>
      <c r="KU635" s="203" t="s">
        <v>95</v>
      </c>
      <c r="KV635" s="276" t="s">
        <v>549</v>
      </c>
      <c r="KX635" s="283">
        <f>IF(KW635="Kopman",1.7,1)</f>
        <v>1</v>
      </c>
      <c r="KY635" s="204">
        <f>VLOOKUP(KV635,$A$681:$F$2483,6,FALSE)</f>
        <v>84</v>
      </c>
      <c r="KZ635" s="203" t="s">
        <v>61</v>
      </c>
      <c r="LA635" s="10">
        <f>KY635*1.5*KX635</f>
        <v>126</v>
      </c>
      <c r="LB635" s="10"/>
      <c r="LC635" s="267"/>
      <c r="LD635" s="203" t="s">
        <v>95</v>
      </c>
      <c r="LE635" s="276" t="s">
        <v>549</v>
      </c>
      <c r="LG635" s="283">
        <f>IF(LF635="Kopman",1.7,1)</f>
        <v>1</v>
      </c>
      <c r="LH635" s="204">
        <f>VLOOKUP(LE635,$A$681:$F$2483,6,FALSE)</f>
        <v>84</v>
      </c>
      <c r="LI635" s="203" t="s">
        <v>61</v>
      </c>
      <c r="LJ635" s="10">
        <f>LH635*1.5*LG635</f>
        <v>126</v>
      </c>
      <c r="LK635" s="10"/>
      <c r="LL635" s="267"/>
      <c r="LM635" s="203" t="s">
        <v>95</v>
      </c>
      <c r="LN635" s="276" t="s">
        <v>487</v>
      </c>
      <c r="LP635" s="283">
        <f>IF(LO635="Kopman",1.7,1)</f>
        <v>1</v>
      </c>
      <c r="LQ635" s="204">
        <f>VLOOKUP(LN635,$A$681:$F$2483,6,FALSE)</f>
        <v>273</v>
      </c>
      <c r="LR635" s="203" t="s">
        <v>61</v>
      </c>
      <c r="LS635" s="10">
        <f>LQ635*1.5*LP635</f>
        <v>409.5</v>
      </c>
      <c r="LT635" s="10"/>
      <c r="LU635" s="267"/>
      <c r="LV635" s="203" t="s">
        <v>95</v>
      </c>
      <c r="LW635" s="276" t="s">
        <v>975</v>
      </c>
      <c r="LY635" s="283">
        <f>IF(LX635="Kopman",1.7,1)</f>
        <v>1</v>
      </c>
      <c r="LZ635" s="204">
        <f>VLOOKUP(LW635,$A$681:$F$2483,6,FALSE)</f>
        <v>187</v>
      </c>
      <c r="MA635" s="203" t="s">
        <v>61</v>
      </c>
      <c r="MB635" s="10">
        <f>LZ635*1.5*LY635</f>
        <v>280.5</v>
      </c>
      <c r="MC635" s="10"/>
      <c r="MD635" s="267"/>
      <c r="ME635" s="203" t="s">
        <v>95</v>
      </c>
      <c r="MF635" s="276" t="s">
        <v>502</v>
      </c>
      <c r="MH635" s="283">
        <f>IF(MG635="Kopman",1.7,1)</f>
        <v>1</v>
      </c>
      <c r="MI635" s="204">
        <f>VLOOKUP(MF635,$A$681:$F$2483,6,FALSE)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583</v>
      </c>
      <c r="MQ635" s="283">
        <f>IF(MP635="Kopman",1.7,1)</f>
        <v>1</v>
      </c>
      <c r="MR635" s="204">
        <f>VLOOKUP(MO635,$A$681:$F$2483,6,FALSE)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502</v>
      </c>
      <c r="MZ635" s="283">
        <f>IF(MY635="Kopman",1.7,1)</f>
        <v>1</v>
      </c>
      <c r="NA635" s="204">
        <f>VLOOKUP(MX635,$A$681:$F$2483,6,FALSE)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964</v>
      </c>
      <c r="NI635" s="283">
        <f>IF(NH635="Kopman",1.7,1)</f>
        <v>1</v>
      </c>
      <c r="NJ635" s="204">
        <f>VLOOKUP(NG635,$A$681:$F$2483,6,FALSE)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17" t="s">
        <v>449</v>
      </c>
      <c r="NR635" s="283">
        <f>IF(NQ635="Kopman",1.7,1)</f>
        <v>1</v>
      </c>
      <c r="NS635" s="204">
        <f>VLOOKUP(NP635,$A$681:$F$2483,6,FALSE)</f>
        <v>17</v>
      </c>
      <c r="NT635" s="203" t="s">
        <v>61</v>
      </c>
      <c r="NU635" s="10">
        <f>NS635*1.5*NR635</f>
        <v>25.5</v>
      </c>
      <c r="NV635" s="10"/>
      <c r="NW635" s="267"/>
      <c r="NX635" s="203" t="s">
        <v>95</v>
      </c>
      <c r="NY635" s="276" t="s">
        <v>1205</v>
      </c>
      <c r="OA635" s="283">
        <f>IF(NZ635="Kopman",1.7,1)</f>
        <v>1</v>
      </c>
      <c r="OB635" s="204">
        <f>VLOOKUP(NY635,$A$681:$F$2483,6,FALSE)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502</v>
      </c>
      <c r="OJ635" s="283">
        <f>IF(OI635="Kopman",1.7,1)</f>
        <v>1</v>
      </c>
      <c r="OK635" s="204">
        <f>VLOOKUP(OH635,$A$681:$F$2483,6,FALSE)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455</v>
      </c>
      <c r="OS635" s="283">
        <f>IF(OR635="Kopman",1.7,1)</f>
        <v>1</v>
      </c>
      <c r="OT635" s="204">
        <f>VLOOKUP(OQ635,$A$681:$F$2483,6,FALSE)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487</v>
      </c>
      <c r="PB635" s="283">
        <f>IF(PA635="Kopman",1.7,1)</f>
        <v>1</v>
      </c>
      <c r="PC635" s="204">
        <f>VLOOKUP(OZ635,$A$681:$F$2483,6,FALSE)</f>
        <v>273</v>
      </c>
      <c r="PD635" s="203" t="s">
        <v>61</v>
      </c>
      <c r="PE635" s="10">
        <f>PC635*1.5*PB635</f>
        <v>409.5</v>
      </c>
      <c r="PF635" s="10"/>
      <c r="PG635" s="267"/>
      <c r="PH635" s="203" t="s">
        <v>95</v>
      </c>
      <c r="PI635" s="276" t="s">
        <v>2083</v>
      </c>
      <c r="PK635" s="283">
        <f>IF(PJ635="Kopman",1.7,1)</f>
        <v>1</v>
      </c>
      <c r="PL635" s="204">
        <f>VLOOKUP(PI635,$A$681:$F$2483,6,FALSE)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VLOOKUP(PR635,$A$681:$F$2483,6,FALSE)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439</v>
      </c>
      <c r="QC635" s="283">
        <f>IF(QB635="Kopman",1.7,1)</f>
        <v>1</v>
      </c>
      <c r="QD635" s="204">
        <f>VLOOKUP(QA635,$A$681:$F$2483,6,FALSE)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556</v>
      </c>
      <c r="QL635" s="283">
        <f>IF(QK635="Kopman",1.7,1)</f>
        <v>1</v>
      </c>
      <c r="QM635" s="204">
        <f>VLOOKUP(QJ635,$A$681:$F$2483,6,FALSE)</f>
        <v>264</v>
      </c>
      <c r="QN635" s="203" t="s">
        <v>61</v>
      </c>
      <c r="QO635" s="10">
        <f>QM635*1.5*QL635</f>
        <v>396</v>
      </c>
      <c r="QP635" s="10"/>
      <c r="QQ635" s="267"/>
      <c r="QR635" s="203" t="s">
        <v>95</v>
      </c>
      <c r="QS635" s="276" t="s">
        <v>505</v>
      </c>
      <c r="QU635" s="283">
        <f>IF(QT635="Kopman",1.7,1)</f>
        <v>1</v>
      </c>
      <c r="QV635" s="204">
        <f>VLOOKUP(QS635,$A$681:$F$2483,6,FALSE)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1446</v>
      </c>
      <c r="RD635" s="283">
        <f>IF(RC635="Kopman",1.7,1)</f>
        <v>1</v>
      </c>
      <c r="RE635" s="204">
        <f>VLOOKUP(RB635,$A$681:$F$2483,6,FALSE)</f>
        <v>170</v>
      </c>
      <c r="RF635" s="203" t="s">
        <v>61</v>
      </c>
      <c r="RG635" s="10">
        <f>RE635*1.5*RD635</f>
        <v>255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VLOOKUP(RK635,$A$681:$F$2483,6,FALSE)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502</v>
      </c>
      <c r="RV635" s="283">
        <f>IF(RU635="Kopman",1.7,1)</f>
        <v>1</v>
      </c>
      <c r="RW635" s="204">
        <f>VLOOKUP(RT635,$A$681:$F$2483,6,FALSE)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502</v>
      </c>
      <c r="SE635" s="283">
        <f>IF(SD635="Kopman",1.7,1)</f>
        <v>1</v>
      </c>
      <c r="SF635" s="204">
        <f>VLOOKUP(SC635,$A$681:$F$2483,6,FALSE)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975</v>
      </c>
      <c r="SN635" s="283">
        <f>IF(SM635="Kopman",1.7,1)</f>
        <v>1</v>
      </c>
      <c r="SO635" s="204">
        <f>VLOOKUP(SL635,$A$681:$F$2483,6,FALSE)</f>
        <v>187</v>
      </c>
      <c r="SP635" s="203" t="s">
        <v>61</v>
      </c>
      <c r="SQ635" s="10">
        <f>SO635*1.5*SN635</f>
        <v>280.5</v>
      </c>
      <c r="SR635" s="10"/>
      <c r="SS635" s="273"/>
      <c r="ST635" s="203" t="s">
        <v>95</v>
      </c>
      <c r="SU635" s="276" t="s">
        <v>981</v>
      </c>
      <c r="SW635" s="283">
        <f>IF(SV635="Kopman",1.7,1)</f>
        <v>1</v>
      </c>
      <c r="SX635" s="204">
        <f>VLOOKUP(SU635,$A$681:$F$2483,6,FALSE)</f>
        <v>114</v>
      </c>
      <c r="SY635" s="203" t="s">
        <v>61</v>
      </c>
      <c r="SZ635" s="10">
        <f>SX635*1.5*SW635</f>
        <v>171</v>
      </c>
      <c r="TA635" s="10"/>
      <c r="TB635" s="273"/>
      <c r="TC635" s="203" t="s">
        <v>95</v>
      </c>
      <c r="TD635" s="421" t="s">
        <v>583</v>
      </c>
      <c r="TF635" s="283">
        <f>IF(TE635="Kopman",1.7,1)</f>
        <v>1</v>
      </c>
      <c r="TG635" s="204">
        <f>VLOOKUP(TD635,$A$681:$F$2483,6,FALSE)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981</v>
      </c>
      <c r="TO635" s="283">
        <f>IF(TN635="Kopman",1.7,1)</f>
        <v>1</v>
      </c>
      <c r="TP635" s="204">
        <f>VLOOKUP(TM635,$A$681:$F$2483,6,FALSE)</f>
        <v>114</v>
      </c>
      <c r="TQ635" s="203" t="s">
        <v>61</v>
      </c>
      <c r="TR635" s="10">
        <f>TP635*1.5*TO635</f>
        <v>171</v>
      </c>
      <c r="TS635" s="10"/>
      <c r="TT635" s="273"/>
      <c r="TU635" s="203" t="s">
        <v>95</v>
      </c>
      <c r="TV635" s="276" t="s">
        <v>1205</v>
      </c>
      <c r="TX635" s="283">
        <f>IF(TW635="Kopman",1.7,1)</f>
        <v>1</v>
      </c>
      <c r="TY635" s="204">
        <f>VLOOKUP(TV635,$A$681:$F$2483,6,FALSE)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VLOOKUP(UE635,$A$681:$F$2483,6,FALSE)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549</v>
      </c>
      <c r="UO635" s="408" t="s">
        <v>2015</v>
      </c>
      <c r="UP635" s="283">
        <f>IF(UO635="Kopman",1.7,1)</f>
        <v>1.7</v>
      </c>
      <c r="UQ635" s="204">
        <f>VLOOKUP(UN635,$A$681:$F$2483,6,FALSE)</f>
        <v>84</v>
      </c>
      <c r="UR635" s="203" t="s">
        <v>61</v>
      </c>
      <c r="US635" s="10">
        <f>UQ635*1.5*UP635</f>
        <v>214.2</v>
      </c>
      <c r="UT635" s="10"/>
      <c r="UU635" s="273"/>
      <c r="UV635" s="203" t="s">
        <v>95</v>
      </c>
      <c r="UW635" s="276" t="s">
        <v>1446</v>
      </c>
      <c r="UY635" s="283">
        <f>IF(UX635="Kopman",1.7,1)</f>
        <v>1</v>
      </c>
      <c r="UZ635" s="204">
        <f>VLOOKUP(UW635,$A$681:$F$2483,6,FALSE)</f>
        <v>170</v>
      </c>
      <c r="VA635" s="203" t="s">
        <v>61</v>
      </c>
      <c r="VB635" s="10">
        <f>UZ635*1.5*UY635</f>
        <v>255</v>
      </c>
      <c r="VC635" s="10"/>
      <c r="VD635" s="273"/>
      <c r="VE635" s="203" t="s">
        <v>95</v>
      </c>
      <c r="VF635" s="409" t="s">
        <v>1710</v>
      </c>
      <c r="VG635" s="408" t="s">
        <v>2015</v>
      </c>
      <c r="VH635" s="283">
        <f>IF(VG635="Kopman",1.7,1)</f>
        <v>1.7</v>
      </c>
      <c r="VI635" s="204">
        <f>VLOOKUP(VF635,$A$681:$F$2483,6,FALSE)</f>
        <v>64</v>
      </c>
      <c r="VJ635" s="203" t="s">
        <v>61</v>
      </c>
      <c r="VK635" s="10">
        <f>VI635*1.5*VH635</f>
        <v>163.19999999999999</v>
      </c>
      <c r="VL635" s="10"/>
      <c r="VM635" s="273"/>
      <c r="VN635" s="203" t="s">
        <v>95</v>
      </c>
      <c r="VO635" s="276" t="s">
        <v>521</v>
      </c>
      <c r="VQ635" s="283">
        <f>IF(VP635="Kopman",1.7,1)</f>
        <v>1</v>
      </c>
      <c r="VR635" s="204">
        <f>VLOOKUP(VO635,$A$681:$F$2483,6,FALSE)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VLOOKUP(VX635,$A$681:$F$2483,6,FALSE)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1248</v>
      </c>
      <c r="WI635" s="283">
        <f>IF(WH635="Kopman",1.7,1)</f>
        <v>1</v>
      </c>
      <c r="WJ635" s="204">
        <f>VLOOKUP(WG635,$A$681:$F$2483,6,FALSE)</f>
        <v>146</v>
      </c>
      <c r="WK635" s="203" t="s">
        <v>149</v>
      </c>
      <c r="WL635" s="10">
        <f>WJ635*1.5</f>
        <v>219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VLOOKUP(WP635,$A$681:$F$2483,6,FALSE)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VLOOKUP(WY635,$A$681:$F$2483,6,FALSE)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1272</v>
      </c>
      <c r="XJ635" s="283">
        <f>IF(XI635="Kopman",1.7,1)</f>
        <v>1</v>
      </c>
      <c r="XK635" s="204">
        <f>VLOOKUP(XH635,$A$681:$F$2483,6,FALSE)</f>
        <v>46</v>
      </c>
      <c r="XL635" s="203" t="s">
        <v>149</v>
      </c>
      <c r="XM635" s="10">
        <f>XK635*1.5</f>
        <v>69</v>
      </c>
      <c r="XO635" s="273"/>
      <c r="XP635" s="203" t="s">
        <v>95</v>
      </c>
      <c r="XQ635" s="276" t="s">
        <v>1272</v>
      </c>
      <c r="XS635" s="283">
        <f>IF(XR635="Kopman",1.7,1)</f>
        <v>1</v>
      </c>
      <c r="XT635" s="204">
        <f>VLOOKUP(XQ635,$A$681:$F$2483,6,FALSE)</f>
        <v>46</v>
      </c>
      <c r="XU635" s="203" t="s">
        <v>61</v>
      </c>
      <c r="XV635" s="10">
        <f>XT635*1.5*XS635</f>
        <v>69</v>
      </c>
      <c r="XW635" s="10"/>
      <c r="XX635" s="273"/>
      <c r="XY635" s="203" t="s">
        <v>95</v>
      </c>
      <c r="XZ635" s="276" t="s">
        <v>502</v>
      </c>
      <c r="YB635" s="283">
        <f>IF(YA635="Kopman",1.7,1)</f>
        <v>1</v>
      </c>
      <c r="YC635" s="204">
        <f>VLOOKUP(XZ635,$A$681:$F$2483,6,FALSE)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VLOOKUP(YI635,$A$681:$F$2483,6,FALSE)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VLOOKUP(YR635,$A$681:$F$2483,6,FALSE)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502</v>
      </c>
      <c r="ZB635" s="408" t="s">
        <v>2015</v>
      </c>
      <c r="ZC635" s="283">
        <f>IF(ZB635="Kopman",1.7,1)</f>
        <v>1.7</v>
      </c>
      <c r="ZD635" s="204">
        <f>VLOOKUP(ZA635,$A$681:$F$2483,6,FALSE)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423</v>
      </c>
      <c r="ZL635" s="283">
        <f>IF(ZK635="Kopman",1.7,1)</f>
        <v>1</v>
      </c>
      <c r="ZM635" s="204">
        <f>VLOOKUP(ZJ635,$A$681:$F$2483,6,FALSE)</f>
        <v>202</v>
      </c>
      <c r="ZN635" s="203" t="s">
        <v>149</v>
      </c>
      <c r="ZO635" s="10">
        <f>ZM635*1.5</f>
        <v>303</v>
      </c>
      <c r="ZQ635" s="273"/>
      <c r="ZR635" s="203" t="s">
        <v>95</v>
      </c>
      <c r="ZS635" s="276" t="s">
        <v>549</v>
      </c>
      <c r="ZU635" s="283">
        <f>IF(ZT635="Kopman",1.7,1)</f>
        <v>1</v>
      </c>
      <c r="ZV635" s="204">
        <f>VLOOKUP(ZS635,$A$681:$F$2483,6,FALSE)</f>
        <v>84</v>
      </c>
      <c r="ZW635" s="203" t="s">
        <v>61</v>
      </c>
      <c r="ZX635" s="10">
        <f>ZV635*1.5*ZU635</f>
        <v>126</v>
      </c>
      <c r="ZY635" s="10"/>
      <c r="ZZ635" s="273"/>
      <c r="AAA635" s="203" t="s">
        <v>95</v>
      </c>
      <c r="AAB635" s="409" t="s">
        <v>1272</v>
      </c>
      <c r="AAC635" s="408" t="s">
        <v>2015</v>
      </c>
      <c r="AAD635" s="283">
        <f>IF(AAC635="Kopman",1.7,1)</f>
        <v>1.7</v>
      </c>
      <c r="AAE635" s="204">
        <f>VLOOKUP(AAB635,$A$681:$F$2483,6,FALSE)</f>
        <v>46</v>
      </c>
      <c r="AAF635" s="203" t="s">
        <v>61</v>
      </c>
      <c r="AAG635" s="10">
        <f>AAE635*1.5*AAD635</f>
        <v>117.3</v>
      </c>
      <c r="AAH635" s="10"/>
      <c r="AAI635" s="273"/>
      <c r="AAJ635" s="203" t="s">
        <v>95</v>
      </c>
      <c r="AAK635" s="276" t="s">
        <v>1710</v>
      </c>
      <c r="AAM635" s="283">
        <f>IF(AAL635="Kopman",1.7,1)</f>
        <v>1</v>
      </c>
      <c r="AAN635" s="204">
        <f>VLOOKUP(AAK635,$A$681:$F$2483,6,FALSE)</f>
        <v>64</v>
      </c>
      <c r="AAO635" s="203" t="s">
        <v>61</v>
      </c>
      <c r="AAP635" s="10">
        <f>AAN635*1.5*AAM635</f>
        <v>96</v>
      </c>
      <c r="AAQ635" s="10"/>
      <c r="AAR635" s="273"/>
      <c r="AAS635" s="203" t="s">
        <v>95</v>
      </c>
      <c r="AAT635" s="409" t="s">
        <v>2083</v>
      </c>
      <c r="AAU635" s="408" t="s">
        <v>2015</v>
      </c>
      <c r="AAV635" s="283">
        <f>IF(AAU635="Kopman",1.7,1)</f>
        <v>1.7</v>
      </c>
      <c r="AAW635" s="204">
        <f>VLOOKUP(AAT635,$A$681:$F$2483,6,FALSE)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VLOOKUP(ABC635,$A$681:$F$2483,6,FALSE)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505</v>
      </c>
      <c r="ABN635" s="283">
        <f>IF(ABM635="Kopman",1.7,1)</f>
        <v>1</v>
      </c>
      <c r="ABO635" s="204">
        <f>VLOOKUP(ABL635,$A$681:$F$2483,6,FALSE)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1710</v>
      </c>
      <c r="ABW635" s="283">
        <f>IF(ABV635="Kopman",1.7,1)</f>
        <v>1</v>
      </c>
      <c r="ABX635" s="204">
        <f>VLOOKUP(ABU635,$A$681:$F$2483,6,FALSE)</f>
        <v>64</v>
      </c>
      <c r="ABY635" s="203" t="s">
        <v>61</v>
      </c>
      <c r="ABZ635" s="10">
        <f>ABX635*1.5*ABW635</f>
        <v>96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VLOOKUP(ACD635,$A$681:$F$2483,6,FALSE)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VLOOKUP(ACM635,$A$681:$F$2483,6,FALSE)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VLOOKUP(ACV635,$A$681:$F$2483,6,FALSE)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VLOOKUP(ADE635,$A$681:$F$2483,6,FALSE)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VLOOKUP(ADN635,$A$681:$F$2483,6,FALSE)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VLOOKUP(ADW635,$A$681:$F$2483,6,FALSE)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VLOOKUP(AEF635,$A$681:$F$2483,6,FALSE)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VLOOKUP(AEO635,$A$681:$F$2483,6,FALSE)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VLOOKUP(AEX635,$A$681:$F$2483,6,FALSE)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VLOOKUP(AFG635,$A$681:$F$2483,6,FALSE)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VLOOKUP(AFP635,$A$681:$F$2483,6,FALSE)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VLOOKUP(AFY635,$A$681:$F$2483,6,FALSE)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VLOOKUP(AGH635,$A$681:$F$2483,6,FALSE)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VLOOKUP(AGQ635,$A$681:$F$2483,6,FALSE)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521</v>
      </c>
      <c r="AHB635" s="283">
        <f>IF(AHA635="Kopman",1.7,1)</f>
        <v>1</v>
      </c>
      <c r="AHC635" s="204">
        <f>VLOOKUP(AGZ635,$A$681:$F$2483,6,FALSE)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2056</v>
      </c>
      <c r="AHK635" s="283">
        <f>IF(AHJ635="Kopman",1.7,1)</f>
        <v>1</v>
      </c>
      <c r="AHL635" s="204">
        <f>VLOOKUP(AHI635,$A$681:$F$2483,6,FALSE)</f>
        <v>218</v>
      </c>
      <c r="AHM635" s="203" t="s">
        <v>61</v>
      </c>
      <c r="AHN635" s="10">
        <f>AHL635*1.5*AHK635</f>
        <v>327</v>
      </c>
      <c r="AHO635" s="10"/>
      <c r="AHP635" s="273"/>
      <c r="AHQ635" s="203" t="s">
        <v>95</v>
      </c>
      <c r="AHR635" s="276" t="s">
        <v>455</v>
      </c>
      <c r="AHT635" s="283">
        <f>IF(AHS635="Kopman",1.7,1)</f>
        <v>1</v>
      </c>
      <c r="AHU635" s="204">
        <f>VLOOKUP(AHR635,$A$681:$F$2483,6,FALSE)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502</v>
      </c>
      <c r="AIC635" s="283">
        <f>IF(AIB635="Kopman",1.7,1)</f>
        <v>1</v>
      </c>
      <c r="AID635" s="204">
        <f>VLOOKUP(AIA635,$A$681:$F$2483,6,FALSE)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423</v>
      </c>
      <c r="AIL635" s="283">
        <f>IF(AIK635="Kopman",1.7,1)</f>
        <v>1</v>
      </c>
      <c r="AIM635" s="204">
        <f>VLOOKUP(AIJ635,$A$681:$F$2483,6,FALSE)</f>
        <v>202</v>
      </c>
      <c r="AIN635" s="203" t="s">
        <v>61</v>
      </c>
      <c r="AIO635" s="10">
        <f>AIM635*1.5*AIL635</f>
        <v>303</v>
      </c>
      <c r="AIP635" s="10"/>
      <c r="AIQ635" s="273"/>
      <c r="AIR635" s="203" t="s">
        <v>95</v>
      </c>
      <c r="AIS635" s="276" t="s">
        <v>439</v>
      </c>
      <c r="AIU635" s="283">
        <f>IF(AIT635="Kopman",1.7,1)</f>
        <v>1</v>
      </c>
      <c r="AIV635" s="204">
        <f>VLOOKUP(AIS635,$A$681:$F$2483,6,FALSE)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423</v>
      </c>
      <c r="AJD635" s="283">
        <f>IF(AJC635="Kopman",1.7,1)</f>
        <v>1</v>
      </c>
      <c r="AJE635" s="204">
        <f>VLOOKUP(AJB635,$A$681:$F$2483,6,FALSE)</f>
        <v>202</v>
      </c>
      <c r="AJF635" s="203" t="s">
        <v>61</v>
      </c>
      <c r="AJG635" s="10">
        <f>AJE635*1.5*AJD635</f>
        <v>303</v>
      </c>
      <c r="AJH635" s="10"/>
      <c r="AJI635" s="273"/>
      <c r="AJJ635" s="203" t="s">
        <v>95</v>
      </c>
      <c r="AJK635" s="276" t="s">
        <v>487</v>
      </c>
      <c r="AJM635" s="283">
        <f>IF(AJL635="Kopman",1.7,1)</f>
        <v>1</v>
      </c>
      <c r="AJN635" s="204">
        <f>VLOOKUP(AJK635,$A$681:$F$2483,6,FALSE)</f>
        <v>273</v>
      </c>
      <c r="AJO635" s="203" t="s">
        <v>61</v>
      </c>
      <c r="AJP635" s="10">
        <f>AJN635*1.5*AJM635</f>
        <v>409.5</v>
      </c>
      <c r="AJQ635" s="10"/>
      <c r="AJR635" s="273"/>
      <c r="AJS635" s="203" t="s">
        <v>95</v>
      </c>
      <c r="AJT635" s="424" t="s">
        <v>485</v>
      </c>
      <c r="AJV635" s="283">
        <f>IF(AJU635="Kopman",1.7,1)</f>
        <v>1</v>
      </c>
      <c r="AJW635" s="204">
        <f>VLOOKUP(AJT635,$A$681:$F$2483,6,FALSE)</f>
        <v>90</v>
      </c>
      <c r="AJX635" s="203" t="s">
        <v>61</v>
      </c>
      <c r="AJY635" s="10">
        <f>AJW635*1.5*AJV635</f>
        <v>135</v>
      </c>
      <c r="AJZ635" s="10"/>
      <c r="AKA635" s="273"/>
      <c r="AKB635" s="203" t="s">
        <v>95</v>
      </c>
      <c r="AKC635" s="276" t="s">
        <v>485</v>
      </c>
      <c r="AKE635" s="283">
        <f>IF(AKD635="Kopman",1.7,1)</f>
        <v>1</v>
      </c>
      <c r="AKF635" s="204">
        <f>VLOOKUP(AKC635,$A$681:$F$2483,6,FALSE)</f>
        <v>90</v>
      </c>
      <c r="AKG635" s="203" t="s">
        <v>61</v>
      </c>
      <c r="AKH635" s="10">
        <f>AKF635*1.5*AKE635</f>
        <v>135</v>
      </c>
      <c r="AKI635" s="10"/>
      <c r="AKJ635" s="273"/>
      <c r="AKK635" s="203" t="s">
        <v>95</v>
      </c>
      <c r="AKL635" s="276" t="s">
        <v>1255</v>
      </c>
      <c r="AKN635" s="283">
        <f>IF(AKM635="Kopman",1.7,1)</f>
        <v>1</v>
      </c>
      <c r="AKO635" s="204">
        <f>VLOOKUP(AKL635,$A$681:$F$2483,6,FALSE)</f>
        <v>78</v>
      </c>
      <c r="AKP635" s="203" t="s">
        <v>61</v>
      </c>
      <c r="AKQ635" s="10">
        <f>AKO635*1.5*AKN635</f>
        <v>117</v>
      </c>
      <c r="AKR635" s="10"/>
      <c r="AKS635" s="273"/>
      <c r="AKT635" s="203" t="s">
        <v>95</v>
      </c>
      <c r="AKU635" s="276" t="s">
        <v>1446</v>
      </c>
      <c r="AKW635" s="283">
        <f>IF(AKV635="Kopman",1.7,1)</f>
        <v>1</v>
      </c>
      <c r="AKX635" s="204">
        <f>VLOOKUP(AKU635,$A$681:$F$2483,6,FALSE)</f>
        <v>170</v>
      </c>
      <c r="AKY635" s="203" t="s">
        <v>61</v>
      </c>
      <c r="AKZ635" s="10">
        <f>AKX635*1.5*AKW635</f>
        <v>255</v>
      </c>
      <c r="ALA635" s="10"/>
      <c r="ALB635" s="273"/>
      <c r="ALC635" s="203" t="s">
        <v>95</v>
      </c>
      <c r="ALD635" s="276" t="s">
        <v>1446</v>
      </c>
      <c r="ALF635" s="283">
        <f>IF(ALE635="Kopman",1.7,1)</f>
        <v>1</v>
      </c>
      <c r="ALG635" s="204">
        <f>VLOOKUP(ALD635,$A$681:$F$2483,6,FALSE)</f>
        <v>170</v>
      </c>
      <c r="ALH635" s="203" t="s">
        <v>61</v>
      </c>
      <c r="ALI635" s="10">
        <f>ALG635*1.5*ALF635</f>
        <v>255</v>
      </c>
      <c r="ALJ635" s="10"/>
      <c r="ALK635" s="273"/>
      <c r="ALL635" s="203" t="s">
        <v>95</v>
      </c>
      <c r="ALM635" s="276" t="s">
        <v>1446</v>
      </c>
      <c r="ALO635" s="283">
        <f>IF(ALN635="Kopman",1.7,1)</f>
        <v>1</v>
      </c>
      <c r="ALP635" s="204">
        <f>VLOOKUP(ALM635,$A$681:$F$2483,6,FALSE)</f>
        <v>170</v>
      </c>
      <c r="ALQ635" s="203" t="s">
        <v>61</v>
      </c>
      <c r="ALR635" s="10">
        <f>ALP635*1.5*ALO635</f>
        <v>255</v>
      </c>
      <c r="ALS635" s="10"/>
      <c r="ALT635" s="273"/>
      <c r="ALU635" s="203" t="s">
        <v>95</v>
      </c>
      <c r="ALV635" s="276" t="s">
        <v>449</v>
      </c>
      <c r="ALX635" s="283">
        <f>IF(ALW635="Kopman",1.7,1)</f>
        <v>1</v>
      </c>
      <c r="ALY635" s="204">
        <f>VLOOKUP(ALV635,$A$681:$F$2483,6,FALSE)</f>
        <v>17</v>
      </c>
      <c r="ALZ635" s="203" t="s">
        <v>61</v>
      </c>
      <c r="AMA635" s="10">
        <f>ALY635*1.5*ALX635</f>
        <v>25.5</v>
      </c>
      <c r="AMB635" s="10"/>
      <c r="AMC635" s="273"/>
      <c r="AMD635" s="203" t="s">
        <v>95</v>
      </c>
      <c r="AME635" s="276" t="s">
        <v>531</v>
      </c>
      <c r="AMG635" s="283">
        <f>IF(AMF635="Kopman",1.7,1)</f>
        <v>1</v>
      </c>
      <c r="AMH635" s="204">
        <f>VLOOKUP(AME635,$A$681:$F$2483,6,FALSE)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556</v>
      </c>
      <c r="AMP635" s="283">
        <f>IF(AMO635="Kopman",1.7,1)</f>
        <v>1</v>
      </c>
      <c r="AMQ635" s="204">
        <f>VLOOKUP(AMN635,$A$681:$F$2483,6,FALSE)</f>
        <v>264</v>
      </c>
      <c r="AMR635" s="203" t="s">
        <v>61</v>
      </c>
      <c r="AMS635" s="10">
        <f>AMQ635*1.5*AMP635</f>
        <v>396</v>
      </c>
      <c r="AMT635" s="10"/>
      <c r="AMU635" s="273"/>
      <c r="AMV635" s="203" t="s">
        <v>95</v>
      </c>
      <c r="AMW635" s="276" t="s">
        <v>487</v>
      </c>
      <c r="AMY635" s="283">
        <f>IF(AMX635="Kopman",1.7,1)</f>
        <v>1</v>
      </c>
      <c r="AMZ635" s="204">
        <f>VLOOKUP(AMW635,$A$681:$F$2483,6,FALSE)</f>
        <v>273</v>
      </c>
      <c r="ANA635" s="203" t="s">
        <v>61</v>
      </c>
      <c r="ANB635" s="10">
        <f>AMZ635*1.5*AMY635</f>
        <v>409.5</v>
      </c>
      <c r="ANC635" s="10"/>
      <c r="AND635" s="273"/>
      <c r="ANE635" s="203" t="s">
        <v>95</v>
      </c>
      <c r="ANF635" s="276" t="s">
        <v>455</v>
      </c>
      <c r="ANH635" s="283">
        <f>IF(ANG635="Kopman",1.7,1)</f>
        <v>1</v>
      </c>
      <c r="ANI635" s="204">
        <f>VLOOKUP(ANF635,$A$681:$F$2483,6,FALSE)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485</v>
      </c>
      <c r="ANQ635" s="283">
        <f>IF(ANP635="Kopman",1.7,1)</f>
        <v>1</v>
      </c>
      <c r="ANR635" s="204">
        <f>VLOOKUP(ANO635,$A$681:$F$2483,6,FALSE)</f>
        <v>90</v>
      </c>
      <c r="ANS635" s="203" t="s">
        <v>61</v>
      </c>
      <c r="ANT635" s="10">
        <f>ANR635*1.5*ANQ635</f>
        <v>135</v>
      </c>
      <c r="ANU635" s="10"/>
      <c r="ANV635" s="273"/>
      <c r="ANW635" s="203" t="s">
        <v>95</v>
      </c>
      <c r="ANX635" s="276" t="s">
        <v>549</v>
      </c>
      <c r="ANZ635" s="283">
        <f>IF(ANY635="Kopman",1.7,1)</f>
        <v>1</v>
      </c>
      <c r="AOA635" s="204">
        <f>VLOOKUP(ANX635,$A$681:$F$2483,6,FALSE)</f>
        <v>84</v>
      </c>
      <c r="AOB635" s="203" t="s">
        <v>61</v>
      </c>
      <c r="AOC635" s="10">
        <f>AOA635*1.5*ANZ635</f>
        <v>126</v>
      </c>
      <c r="AOD635" s="10"/>
      <c r="AOE635" s="273"/>
      <c r="AOF635" s="203" t="s">
        <v>95</v>
      </c>
      <c r="AOG635" s="276" t="s">
        <v>487</v>
      </c>
      <c r="AOI635" s="283">
        <f>IF(AOH635="Kopman",1.7,1)</f>
        <v>1</v>
      </c>
      <c r="AOJ635" s="204">
        <f>VLOOKUP(AOG635,$A$681:$F$2483,6,FALSE)</f>
        <v>273</v>
      </c>
      <c r="AOK635" s="203" t="s">
        <v>61</v>
      </c>
      <c r="AOL635" s="10">
        <f>AOJ635*1.5*AOI635</f>
        <v>409.5</v>
      </c>
      <c r="AOM635" s="10"/>
      <c r="AON635" s="273"/>
      <c r="AOO635" s="203" t="s">
        <v>95</v>
      </c>
      <c r="AOP635" s="276" t="s">
        <v>502</v>
      </c>
      <c r="AOR635" s="283">
        <f>IF(AOQ635="Kopman",1.7,1)</f>
        <v>1</v>
      </c>
      <c r="AOS635" s="204">
        <f>VLOOKUP(AOP635,$A$681:$F$2483,6,FALSE)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502</v>
      </c>
      <c r="APA635" s="283">
        <f>IF(AOZ635="Kopman",1.7,1)</f>
        <v>1</v>
      </c>
      <c r="APB635" s="204">
        <f>VLOOKUP(AOY635,$A$681:$F$2483,6,FALSE)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455</v>
      </c>
      <c r="APJ635" s="283">
        <f>IF(API635="Kopman",1.7,1)</f>
        <v>1</v>
      </c>
      <c r="APK635" s="204">
        <f>VLOOKUP(APH635,$A$681:$F$2483,6,FALSE)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583</v>
      </c>
      <c r="APS635" s="283">
        <f>IF(APR635="Kopman",1.7,1)</f>
        <v>1</v>
      </c>
      <c r="APT635" s="204">
        <f>VLOOKUP(APQ635,$A$681:$F$2483,6,FALSE)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556</v>
      </c>
      <c r="AQB635" s="283">
        <f>IF(AQA635="Kopman",1.7,1)</f>
        <v>1</v>
      </c>
      <c r="AQC635" s="204">
        <f>VLOOKUP(APZ635,$A$681:$F$2483,6,FALSE)</f>
        <v>264</v>
      </c>
      <c r="AQD635" s="203" t="s">
        <v>61</v>
      </c>
      <c r="AQE635" s="10">
        <f>AQC635*1.5*AQB635</f>
        <v>396</v>
      </c>
      <c r="AQF635" s="10"/>
      <c r="AQG635" s="273"/>
    </row>
    <row r="636" spans="1:1125" s="14" customFormat="1" ht="15">
      <c r="A636" s="203" t="s">
        <v>96</v>
      </c>
      <c r="B636" s="276" t="s">
        <v>455</v>
      </c>
      <c r="D636" s="204"/>
      <c r="E636" s="204">
        <f>VLOOKUP(B636,$A$681:$F$2483,6,FALSE)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502</v>
      </c>
      <c r="M636" s="204"/>
      <c r="N636" s="204">
        <f>VLOOKUP(K636,$A$681:$F$2483,6,FALSE)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2083</v>
      </c>
      <c r="V636" s="204"/>
      <c r="W636" s="204">
        <f>VLOOKUP(T636,$A$681:$F$2483,6,FALSE)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455</v>
      </c>
      <c r="AE636" s="204"/>
      <c r="AF636" s="204">
        <f>VLOOKUP(AC636,$A$681:$F$2483,6,FALSE)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2083</v>
      </c>
      <c r="AN636" s="204"/>
      <c r="AO636" s="204">
        <f>VLOOKUP(AL636,$A$681:$F$2483,6,FALSE)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1228</v>
      </c>
      <c r="AW636" s="204"/>
      <c r="AX636" s="204">
        <f>VLOOKUP(AU636,$A$681:$F$2483,6,FALSE)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502</v>
      </c>
      <c r="BF636" s="204"/>
      <c r="BG636" s="204">
        <f>VLOOKUP(BD636,$A$681:$F$2483,6,FALSE)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524</v>
      </c>
      <c r="BO636" s="204"/>
      <c r="BP636" s="204">
        <f>VLOOKUP(BM636,$A$681:$F$2483,6,FALSE)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423</v>
      </c>
      <c r="BX636" s="204"/>
      <c r="BY636" s="204">
        <f>VLOOKUP(BV636,$A$681:$F$2483,6,FALSE)</f>
        <v>202</v>
      </c>
      <c r="BZ636" s="203" t="s">
        <v>63</v>
      </c>
      <c r="CA636" s="10">
        <f>BY636*1.4</f>
        <v>282.79999999999995</v>
      </c>
      <c r="CB636" s="10"/>
      <c r="CC636" s="267"/>
      <c r="CD636" s="203" t="s">
        <v>96</v>
      </c>
      <c r="CE636" s="276" t="s">
        <v>1446</v>
      </c>
      <c r="CG636" s="204"/>
      <c r="CH636" s="204">
        <f>VLOOKUP(CE636,$A$681:$F$2483,6,FALSE)</f>
        <v>170</v>
      </c>
      <c r="CI636" s="203" t="s">
        <v>63</v>
      </c>
      <c r="CJ636" s="10">
        <f>CH636*1.4</f>
        <v>237.99999999999997</v>
      </c>
      <c r="CK636" s="10"/>
      <c r="CL636" s="267"/>
      <c r="CM636" s="203" t="s">
        <v>96</v>
      </c>
      <c r="CN636" s="276" t="s">
        <v>1248</v>
      </c>
      <c r="CP636" s="204"/>
      <c r="CQ636" s="204">
        <f>VLOOKUP(CN636,$A$681:$F$2483,6,FALSE)</f>
        <v>146</v>
      </c>
      <c r="CR636" s="203" t="s">
        <v>63</v>
      </c>
      <c r="CS636" s="10">
        <f>CQ636*1.4</f>
        <v>204.39999999999998</v>
      </c>
      <c r="CT636" s="10"/>
      <c r="CU636" s="267"/>
      <c r="CV636" s="203" t="s">
        <v>96</v>
      </c>
      <c r="CW636" s="276" t="s">
        <v>455</v>
      </c>
      <c r="CY636" s="204"/>
      <c r="CZ636" s="204">
        <f>VLOOKUP(CW636,$A$681:$F$2483,6,FALSE)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502</v>
      </c>
      <c r="DH636" s="204"/>
      <c r="DI636" s="204">
        <f>VLOOKUP(DF636,$A$681:$F$2483,6,FALSE)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1272</v>
      </c>
      <c r="DQ636" s="204"/>
      <c r="DR636" s="204">
        <f>VLOOKUP(DO636,$A$681:$F$2483,6,FALSE)</f>
        <v>46</v>
      </c>
      <c r="DS636" s="203" t="s">
        <v>63</v>
      </c>
      <c r="DT636" s="10">
        <f>DR636*1.4</f>
        <v>64.399999999999991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VLOOKUP(DX636,$A$681:$F$2483,6,FALSE)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449</v>
      </c>
      <c r="EI636" s="204"/>
      <c r="EJ636" s="204">
        <f>VLOOKUP(EG636,$A$681:$F$2483,6,FALSE)</f>
        <v>17</v>
      </c>
      <c r="EK636" s="203" t="s">
        <v>63</v>
      </c>
      <c r="EL636" s="10">
        <f>EJ636*1.4</f>
        <v>23.799999999999997</v>
      </c>
      <c r="EM636" s="10"/>
      <c r="EN636" s="267"/>
      <c r="EO636" s="203" t="s">
        <v>96</v>
      </c>
      <c r="EP636" s="276" t="s">
        <v>1720</v>
      </c>
      <c r="ER636" s="204"/>
      <c r="ES636" s="204">
        <f>VLOOKUP(EP636,$A$681:$F$2483,6,FALSE)</f>
        <v>40</v>
      </c>
      <c r="ET636" s="203" t="s">
        <v>63</v>
      </c>
      <c r="EU636" s="10">
        <f>ES636*1.4</f>
        <v>56</v>
      </c>
      <c r="EV636" s="10"/>
      <c r="EW636" s="267"/>
      <c r="EX636" s="203" t="s">
        <v>96</v>
      </c>
      <c r="EY636" s="276" t="s">
        <v>1720</v>
      </c>
      <c r="FA636" s="204"/>
      <c r="FB636" s="204">
        <f>VLOOKUP(EY636,$A$681:$F$2483,6,FALSE)</f>
        <v>40</v>
      </c>
      <c r="FC636" s="203" t="s">
        <v>63</v>
      </c>
      <c r="FD636" s="10">
        <f>FB636*1.4</f>
        <v>56</v>
      </c>
      <c r="FE636" s="10"/>
      <c r="FF636" s="267"/>
      <c r="FG636" s="203" t="s">
        <v>96</v>
      </c>
      <c r="FH636" s="414" t="s">
        <v>502</v>
      </c>
      <c r="FJ636" s="204"/>
      <c r="FK636" s="204">
        <f>VLOOKUP(FH636,$A$681:$F$2483,6,FALSE)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524</v>
      </c>
      <c r="FS636" s="204"/>
      <c r="FT636" s="204">
        <f>VLOOKUP(FQ636,$A$681:$F$2483,6,FALSE)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524</v>
      </c>
      <c r="GB636" s="204"/>
      <c r="GC636" s="204">
        <f>VLOOKUP(FZ636,$A$681:$F$2483,6,FALSE)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605</v>
      </c>
      <c r="GK636" s="204"/>
      <c r="GL636" s="204">
        <f>VLOOKUP(GI636,$A$681:$F$2483,6,FALSE)</f>
        <v>8</v>
      </c>
      <c r="GM636" s="203" t="s">
        <v>63</v>
      </c>
      <c r="GN636" s="10">
        <f>GL636*1.4</f>
        <v>11.2</v>
      </c>
      <c r="GO636" s="10"/>
      <c r="GP636" s="267"/>
      <c r="GQ636" s="203" t="s">
        <v>96</v>
      </c>
      <c r="GR636" s="276" t="s">
        <v>1255</v>
      </c>
      <c r="GT636" s="204"/>
      <c r="GU636" s="204">
        <f>VLOOKUP(GR636,$A$681:$F$2483,6,FALSE)</f>
        <v>78</v>
      </c>
      <c r="GV636" s="203" t="s">
        <v>63</v>
      </c>
      <c r="GW636" s="10">
        <f>GU636*1.4</f>
        <v>109.19999999999999</v>
      </c>
      <c r="GX636" s="10"/>
      <c r="GY636" s="267"/>
      <c r="GZ636" s="203" t="s">
        <v>96</v>
      </c>
      <c r="HA636" s="276" t="s">
        <v>502</v>
      </c>
      <c r="HC636" s="204"/>
      <c r="HD636" s="204">
        <f>VLOOKUP(HA636,$A$681:$F$2483,6,FALSE)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485</v>
      </c>
      <c r="HL636" s="204"/>
      <c r="HM636" s="204">
        <f>VLOOKUP(HJ636,$A$681:$F$2483,6,FALSE)</f>
        <v>90</v>
      </c>
      <c r="HN636" s="203" t="s">
        <v>63</v>
      </c>
      <c r="HO636" s="10">
        <f>HM636*1.4</f>
        <v>125.99999999999999</v>
      </c>
      <c r="HP636" s="10"/>
      <c r="HQ636" s="267"/>
      <c r="HR636" s="203" t="s">
        <v>96</v>
      </c>
      <c r="HS636" s="276" t="s">
        <v>485</v>
      </c>
      <c r="HU636" s="204"/>
      <c r="HV636" s="204">
        <f>VLOOKUP(HS636,$A$681:$F$2483,6,FALSE)</f>
        <v>90</v>
      </c>
      <c r="HW636" s="203" t="s">
        <v>63</v>
      </c>
      <c r="HX636" s="10">
        <f>HV636*1.4</f>
        <v>125.99999999999999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VLOOKUP(IB636,$A$681:$F$2483,6,FALSE)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975</v>
      </c>
      <c r="IM636" s="204"/>
      <c r="IN636" s="204">
        <f>VLOOKUP(IK636,$A$681:$F$2483,6,FALSE)</f>
        <v>187</v>
      </c>
      <c r="IO636" s="203" t="s">
        <v>63</v>
      </c>
      <c r="IP636" s="10">
        <f>IN636*1.4</f>
        <v>261.8</v>
      </c>
      <c r="IQ636" s="10"/>
      <c r="IR636" s="267"/>
      <c r="IS636" s="203" t="s">
        <v>96</v>
      </c>
      <c r="IT636" s="276" t="s">
        <v>1248</v>
      </c>
      <c r="IV636" s="204"/>
      <c r="IW636" s="204">
        <f>VLOOKUP(IT636,$A$681:$F$2483,6,FALSE)</f>
        <v>146</v>
      </c>
      <c r="IX636" s="203" t="s">
        <v>63</v>
      </c>
      <c r="IY636" s="10">
        <f>IW636*1.4</f>
        <v>204.39999999999998</v>
      </c>
      <c r="IZ636" s="10"/>
      <c r="JA636" s="267"/>
      <c r="JB636" s="203" t="s">
        <v>96</v>
      </c>
      <c r="JC636" s="276" t="s">
        <v>521</v>
      </c>
      <c r="JE636" s="204"/>
      <c r="JF636" s="204">
        <f>VLOOKUP(JC636,$A$681:$F$2483,6,FALSE)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1450</v>
      </c>
      <c r="JN636" s="204"/>
      <c r="JO636" s="204">
        <f>VLOOKUP(JL636,$A$681:$F$2483,6,FALSE)</f>
        <v>54</v>
      </c>
      <c r="JP636" s="203" t="s">
        <v>63</v>
      </c>
      <c r="JQ636" s="10">
        <f>JO636*1.4</f>
        <v>75.599999999999994</v>
      </c>
      <c r="JR636" s="10"/>
      <c r="JS636" s="267"/>
      <c r="JT636" s="203" t="s">
        <v>96</v>
      </c>
      <c r="JU636" s="276" t="s">
        <v>1720</v>
      </c>
      <c r="JW636" s="204"/>
      <c r="JX636" s="204">
        <f>VLOOKUP(JU636,$A$681:$F$2483,6,FALSE)</f>
        <v>40</v>
      </c>
      <c r="JY636" s="203" t="s">
        <v>63</v>
      </c>
      <c r="JZ636" s="10">
        <f>JX636*1.4</f>
        <v>56</v>
      </c>
      <c r="KA636" s="10"/>
      <c r="KB636" s="267"/>
      <c r="KC636" s="203" t="s">
        <v>96</v>
      </c>
      <c r="KD636" s="276" t="s">
        <v>502</v>
      </c>
      <c r="KF636" s="204"/>
      <c r="KG636" s="204">
        <f>VLOOKUP(KD636,$A$681:$F$2483,6,FALSE)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583</v>
      </c>
      <c r="KO636" s="204"/>
      <c r="KP636" s="204">
        <f>VLOOKUP(KM636,$A$681:$F$2483,6,FALSE)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502</v>
      </c>
      <c r="KX636" s="204"/>
      <c r="KY636" s="204">
        <f>VLOOKUP(KV636,$A$681:$F$2483,6,FALSE)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1446</v>
      </c>
      <c r="LG636" s="204"/>
      <c r="LH636" s="204">
        <f>VLOOKUP(LE636,$A$681:$F$2483,6,FALSE)</f>
        <v>170</v>
      </c>
      <c r="LI636" s="203" t="s">
        <v>63</v>
      </c>
      <c r="LJ636" s="10">
        <f>LH636*1.4</f>
        <v>237.99999999999997</v>
      </c>
      <c r="LK636" s="10"/>
      <c r="LL636" s="267"/>
      <c r="LM636" s="203" t="s">
        <v>96</v>
      </c>
      <c r="LN636" s="276" t="s">
        <v>1235</v>
      </c>
      <c r="LP636" s="204"/>
      <c r="LQ636" s="204">
        <f>VLOOKUP(LN636,$A$681:$F$2483,6,FALSE)</f>
        <v>62</v>
      </c>
      <c r="LR636" s="203" t="s">
        <v>63</v>
      </c>
      <c r="LS636" s="10">
        <f>LQ636*1.4</f>
        <v>86.8</v>
      </c>
      <c r="LT636" s="10"/>
      <c r="LU636" s="267"/>
      <c r="LV636" s="203" t="s">
        <v>96</v>
      </c>
      <c r="LW636" s="276" t="s">
        <v>439</v>
      </c>
      <c r="LY636" s="204"/>
      <c r="LZ636" s="204">
        <f>VLOOKUP(LW636,$A$681:$F$2483,6,FALSE)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455</v>
      </c>
      <c r="MH636" s="204"/>
      <c r="MI636" s="204">
        <f>VLOOKUP(MF636,$A$681:$F$2483,6,FALSE)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2330</v>
      </c>
      <c r="MQ636" s="204"/>
      <c r="MR636" s="204">
        <f>VLOOKUP(MO636,$A$681:$F$2483,6,FALSE)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524</v>
      </c>
      <c r="MZ636" s="204"/>
      <c r="NA636" s="204">
        <f>VLOOKUP(MX636,$A$681:$F$2483,6,FALSE)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524</v>
      </c>
      <c r="NI636" s="204"/>
      <c r="NJ636" s="204">
        <f>VLOOKUP(NG636,$A$681:$F$2483,6,FALSE)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583</v>
      </c>
      <c r="NR636" s="204"/>
      <c r="NS636" s="204">
        <f>VLOOKUP(NP636,$A$681:$F$2483,6,FALSE)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1321</v>
      </c>
      <c r="OA636" s="204"/>
      <c r="OB636" s="204">
        <f>VLOOKUP(NY636,$A$681:$F$2483,6,FALSE)</f>
        <v>118</v>
      </c>
      <c r="OC636" s="203" t="s">
        <v>63</v>
      </c>
      <c r="OD636" s="10">
        <f>OB636*1.4</f>
        <v>165.2</v>
      </c>
      <c r="OE636" s="10"/>
      <c r="OF636" s="267"/>
      <c r="OG636" s="203" t="s">
        <v>96</v>
      </c>
      <c r="OH636" s="276" t="s">
        <v>718</v>
      </c>
      <c r="OJ636" s="204"/>
      <c r="OK636" s="204">
        <f>VLOOKUP(OH636,$A$681:$F$2483,6,FALSE)</f>
        <v>233</v>
      </c>
      <c r="OL636" s="203" t="s">
        <v>63</v>
      </c>
      <c r="OM636" s="10">
        <f>OK636*1.4</f>
        <v>326.2</v>
      </c>
      <c r="ON636" s="10"/>
      <c r="OO636" s="267"/>
      <c r="OP636" s="203" t="s">
        <v>96</v>
      </c>
      <c r="OQ636" s="417" t="s">
        <v>521</v>
      </c>
      <c r="OS636" s="204"/>
      <c r="OT636" s="204">
        <f>VLOOKUP(OQ636,$A$681:$F$2483,6,FALSE)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502</v>
      </c>
      <c r="PB636" s="204"/>
      <c r="PC636" s="204">
        <f>VLOOKUP(OZ636,$A$681:$F$2483,6,FALSE)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975</v>
      </c>
      <c r="PK636" s="204"/>
      <c r="PL636" s="204">
        <f>VLOOKUP(PI636,$A$681:$F$2483,6,FALSE)</f>
        <v>187</v>
      </c>
      <c r="PM636" s="203" t="s">
        <v>63</v>
      </c>
      <c r="PN636" s="10">
        <f>PL636*1.4</f>
        <v>261.8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VLOOKUP(PR636,$A$681:$F$2483,6,FALSE)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549</v>
      </c>
      <c r="QC636" s="204"/>
      <c r="QD636" s="204">
        <f>VLOOKUP(QA636,$A$681:$F$2483,6,FALSE)</f>
        <v>84</v>
      </c>
      <c r="QE636" s="203" t="s">
        <v>63</v>
      </c>
      <c r="QF636" s="10">
        <f>QD636*1.4</f>
        <v>117.6</v>
      </c>
      <c r="QG636" s="10"/>
      <c r="QH636" s="267"/>
      <c r="QI636" s="203" t="s">
        <v>96</v>
      </c>
      <c r="QJ636" s="276" t="s">
        <v>1255</v>
      </c>
      <c r="QL636" s="204"/>
      <c r="QM636" s="204">
        <f>VLOOKUP(QJ636,$A$681:$F$2483,6,FALSE)</f>
        <v>78</v>
      </c>
      <c r="QN636" s="203" t="s">
        <v>63</v>
      </c>
      <c r="QO636" s="10">
        <f>QM636*1.4</f>
        <v>109.19999999999999</v>
      </c>
      <c r="QP636" s="10"/>
      <c r="QQ636" s="267"/>
      <c r="QR636" s="203" t="s">
        <v>96</v>
      </c>
      <c r="QS636" s="276" t="s">
        <v>502</v>
      </c>
      <c r="QU636" s="204"/>
      <c r="QV636" s="204">
        <f>VLOOKUP(QS636,$A$681:$F$2483,6,FALSE)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444</v>
      </c>
      <c r="RD636" s="204"/>
      <c r="RE636" s="204">
        <f>VLOOKUP(RB636,$A$681:$F$2483,6,FALSE)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VLOOKUP(RK636,$A$681:$F$2483,6,FALSE)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718</v>
      </c>
      <c r="RV636" s="204"/>
      <c r="RW636" s="204">
        <f>VLOOKUP(RT636,$A$681:$F$2483,6,FALSE)</f>
        <v>233</v>
      </c>
      <c r="RX636" s="203" t="s">
        <v>63</v>
      </c>
      <c r="RY636" s="10">
        <f>RW636*1.4</f>
        <v>326.2</v>
      </c>
      <c r="RZ636" s="10"/>
      <c r="SA636" s="273"/>
      <c r="SB636" s="203" t="s">
        <v>96</v>
      </c>
      <c r="SC636" s="276" t="s">
        <v>487</v>
      </c>
      <c r="SE636" s="204"/>
      <c r="SF636" s="204">
        <f>VLOOKUP(SC636,$A$681:$F$2483,6,FALSE)</f>
        <v>273</v>
      </c>
      <c r="SG636" s="203" t="s">
        <v>63</v>
      </c>
      <c r="SH636" s="10">
        <f>SF636*1.4</f>
        <v>382.2</v>
      </c>
      <c r="SI636" s="10"/>
      <c r="SJ636" s="273"/>
      <c r="SK636" s="203" t="s">
        <v>96</v>
      </c>
      <c r="SL636" s="276" t="s">
        <v>524</v>
      </c>
      <c r="SN636" s="204"/>
      <c r="SO636" s="204">
        <f>VLOOKUP(SL636,$A$681:$F$2483,6,FALSE)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1205</v>
      </c>
      <c r="SW636" s="204"/>
      <c r="SX636" s="204">
        <f>VLOOKUP(SU636,$A$681:$F$2483,6,FALSE)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1" t="s">
        <v>447</v>
      </c>
      <c r="TF636" s="204"/>
      <c r="TG636" s="204">
        <f>VLOOKUP(TD636,$A$681:$F$2483,6,FALSE)</f>
        <v>208</v>
      </c>
      <c r="TH636" s="203" t="s">
        <v>63</v>
      </c>
      <c r="TI636" s="10">
        <f>TG636*1.4</f>
        <v>291.2</v>
      </c>
      <c r="TK636" s="273"/>
      <c r="TL636" s="203" t="s">
        <v>96</v>
      </c>
      <c r="TM636" s="276" t="s">
        <v>449</v>
      </c>
      <c r="TO636" s="204"/>
      <c r="TP636" s="204">
        <f>VLOOKUP(TM636,$A$681:$F$2483,6,FALSE)</f>
        <v>17</v>
      </c>
      <c r="TQ636" s="203" t="s">
        <v>63</v>
      </c>
      <c r="TR636" s="10">
        <f>TP636*1.4</f>
        <v>23.799999999999997</v>
      </c>
      <c r="TS636" s="10"/>
      <c r="TT636" s="273"/>
      <c r="TU636" s="203" t="s">
        <v>96</v>
      </c>
      <c r="TV636" s="276" t="s">
        <v>455</v>
      </c>
      <c r="TX636" s="204"/>
      <c r="TY636" s="204">
        <f>VLOOKUP(TV636,$A$681:$F$2483,6,FALSE)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VLOOKUP(UE636,$A$681:$F$2483,6,FALSE)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1321</v>
      </c>
      <c r="UP636" s="204"/>
      <c r="UQ636" s="204">
        <f>VLOOKUP(UN636,$A$681:$F$2483,6,FALSE)</f>
        <v>118</v>
      </c>
      <c r="UR636" s="203" t="s">
        <v>63</v>
      </c>
      <c r="US636" s="10">
        <f>UQ636*1.4</f>
        <v>165.2</v>
      </c>
      <c r="UT636" s="10"/>
      <c r="UU636" s="273"/>
      <c r="UV636" s="203" t="s">
        <v>96</v>
      </c>
      <c r="UW636" s="276" t="s">
        <v>2056</v>
      </c>
      <c r="UY636" s="204"/>
      <c r="UZ636" s="204">
        <f>VLOOKUP(UW636,$A$681:$F$2483,6,FALSE)</f>
        <v>218</v>
      </c>
      <c r="VA636" s="203" t="s">
        <v>63</v>
      </c>
      <c r="VB636" s="10">
        <f>UZ636*1.4</f>
        <v>305.2</v>
      </c>
      <c r="VC636" s="10"/>
      <c r="VD636" s="273"/>
      <c r="VE636" s="203" t="s">
        <v>96</v>
      </c>
      <c r="VF636" s="276" t="s">
        <v>2083</v>
      </c>
      <c r="VH636" s="204"/>
      <c r="VI636" s="204">
        <f>VLOOKUP(VF636,$A$681:$F$2483,6,FALSE)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502</v>
      </c>
      <c r="VQ636" s="204"/>
      <c r="VR636" s="204">
        <f>VLOOKUP(VO636,$A$681:$F$2483,6,FALSE)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VLOOKUP(VX636,$A$681:$F$2483,6,FALSE)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2056</v>
      </c>
      <c r="WI636" s="204"/>
      <c r="WJ636" s="204">
        <f>VLOOKUP(WG636,$A$681:$F$2483,6,FALSE)</f>
        <v>218</v>
      </c>
      <c r="WK636" s="203" t="s">
        <v>63</v>
      </c>
      <c r="WL636" s="10">
        <f>WJ636*1.4</f>
        <v>305.2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VLOOKUP(WP636,$A$681:$F$2483,6,FALSE)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VLOOKUP(WY636,$A$681:$F$2483,6,FALSE)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1235</v>
      </c>
      <c r="XJ636" s="204"/>
      <c r="XK636" s="204">
        <f>VLOOKUP(XH636,$A$681:$F$2483,6,FALSE)</f>
        <v>62</v>
      </c>
      <c r="XL636" s="203" t="s">
        <v>63</v>
      </c>
      <c r="XM636" s="10">
        <f>XK636*1.4</f>
        <v>86.8</v>
      </c>
      <c r="XO636" s="273"/>
      <c r="XP636" s="203" t="s">
        <v>96</v>
      </c>
      <c r="XQ636" s="276" t="s">
        <v>2330</v>
      </c>
      <c r="XS636" s="204"/>
      <c r="XT636" s="204">
        <f>VLOOKUP(XQ636,$A$681:$F$2483,6,FALSE)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583</v>
      </c>
      <c r="YB636" s="204"/>
      <c r="YC636" s="204">
        <f>VLOOKUP(XZ636,$A$681:$F$2483,6,FALSE)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VLOOKUP(YI636,$A$681:$F$2483,6,FALSE)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VLOOKUP(YR636,$A$681:$F$2483,6,FALSE)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505</v>
      </c>
      <c r="ZC636" s="204"/>
      <c r="ZD636" s="204">
        <f>VLOOKUP(ZA636,$A$681:$F$2483,6,FALSE)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487</v>
      </c>
      <c r="ZL636" s="204"/>
      <c r="ZM636" s="204">
        <f>VLOOKUP(ZJ636,$A$681:$F$2483,6,FALSE)</f>
        <v>273</v>
      </c>
      <c r="ZN636" s="203" t="s">
        <v>63</v>
      </c>
      <c r="ZO636" s="10">
        <f>ZM636*1.4</f>
        <v>382.2</v>
      </c>
      <c r="ZQ636" s="273"/>
      <c r="ZR636" s="203" t="s">
        <v>96</v>
      </c>
      <c r="ZS636" s="276" t="s">
        <v>683</v>
      </c>
      <c r="ZU636" s="204"/>
      <c r="ZV636" s="204">
        <f>VLOOKUP(ZS636,$A$681:$F$2483,6,FALSE)</f>
        <v>76</v>
      </c>
      <c r="ZW636" s="203" t="s">
        <v>63</v>
      </c>
      <c r="ZX636" s="10">
        <f>ZV636*1.4</f>
        <v>106.39999999999999</v>
      </c>
      <c r="ZY636" s="10"/>
      <c r="ZZ636" s="273"/>
      <c r="AAA636" s="203" t="s">
        <v>96</v>
      </c>
      <c r="AAB636" s="276" t="s">
        <v>722</v>
      </c>
      <c r="AAD636" s="204"/>
      <c r="AAE636" s="204">
        <f>VLOOKUP(AAB636,$A$681:$F$2483,6,FALSE)</f>
        <v>147</v>
      </c>
      <c r="AAF636" s="203" t="s">
        <v>63</v>
      </c>
      <c r="AAG636" s="10">
        <f>AAE636*1.4</f>
        <v>205.79999999999998</v>
      </c>
      <c r="AAH636" s="10"/>
      <c r="AAI636" s="273"/>
      <c r="AAJ636" s="203" t="s">
        <v>96</v>
      </c>
      <c r="AAK636" s="276" t="s">
        <v>549</v>
      </c>
      <c r="AAM636" s="204"/>
      <c r="AAN636" s="204">
        <f>VLOOKUP(AAK636,$A$681:$F$2483,6,FALSE)</f>
        <v>84</v>
      </c>
      <c r="AAO636" s="203" t="s">
        <v>63</v>
      </c>
      <c r="AAP636" s="10">
        <f>AAN636*1.4</f>
        <v>117.6</v>
      </c>
      <c r="AAQ636" s="10"/>
      <c r="AAR636" s="273"/>
      <c r="AAS636" s="203" t="s">
        <v>96</v>
      </c>
      <c r="AAT636" s="276" t="s">
        <v>455</v>
      </c>
      <c r="AAV636" s="204"/>
      <c r="AAW636" s="204">
        <f>VLOOKUP(AAT636,$A$681:$F$2483,6,FALSE)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VLOOKUP(ABC636,$A$681:$F$2483,6,FALSE)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480</v>
      </c>
      <c r="ABN636" s="204"/>
      <c r="ABO636" s="204">
        <f>VLOOKUP(ABL636,$A$681:$F$2483,6,FALSE)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2083</v>
      </c>
      <c r="ABW636" s="204"/>
      <c r="ABX636" s="204">
        <f>VLOOKUP(ABU636,$A$681:$F$2483,6,FALSE)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VLOOKUP(ACD636,$A$681:$F$2483,6,FALSE)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VLOOKUP(ACM636,$A$681:$F$2483,6,FALSE)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VLOOKUP(ACV636,$A$681:$F$2483,6,FALSE)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VLOOKUP(ADE636,$A$681:$F$2483,6,FALSE)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VLOOKUP(ADN636,$A$681:$F$2483,6,FALSE)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VLOOKUP(ADW636,$A$681:$F$2483,6,FALSE)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VLOOKUP(AEF636,$A$681:$F$2483,6,FALSE)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VLOOKUP(AEO636,$A$681:$F$2483,6,FALSE)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VLOOKUP(AEX636,$A$681:$F$2483,6,FALSE)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VLOOKUP(AFG636,$A$681:$F$2483,6,FALSE)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VLOOKUP(AFP636,$A$681:$F$2483,6,FALSE)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VLOOKUP(AFY636,$A$681:$F$2483,6,FALSE)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VLOOKUP(AGH636,$A$681:$F$2483,6,FALSE)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VLOOKUP(AGQ636,$A$681:$F$2483,6,FALSE)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583</v>
      </c>
      <c r="AHB636" s="204"/>
      <c r="AHC636" s="204">
        <f>VLOOKUP(AGZ636,$A$681:$F$2483,6,FALSE)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1272</v>
      </c>
      <c r="AHK636" s="204"/>
      <c r="AHL636" s="204">
        <f>VLOOKUP(AHI636,$A$681:$F$2483,6,FALSE)</f>
        <v>46</v>
      </c>
      <c r="AHM636" s="203" t="s">
        <v>63</v>
      </c>
      <c r="AHN636" s="10">
        <f>AHL636*1.4</f>
        <v>64.399999999999991</v>
      </c>
      <c r="AHO636" s="10"/>
      <c r="AHP636" s="273"/>
      <c r="AHQ636" s="203" t="s">
        <v>96</v>
      </c>
      <c r="AHR636" s="276" t="s">
        <v>502</v>
      </c>
      <c r="AHT636" s="204"/>
      <c r="AHU636" s="204">
        <f>VLOOKUP(AHR636,$A$681:$F$2483,6,FALSE)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1235</v>
      </c>
      <c r="AIC636" s="204"/>
      <c r="AID636" s="204">
        <f>VLOOKUP(AIA636,$A$681:$F$2483,6,FALSE)</f>
        <v>62</v>
      </c>
      <c r="AIE636" s="203" t="s">
        <v>63</v>
      </c>
      <c r="AIF636" s="10">
        <f>AID636*1.4</f>
        <v>86.8</v>
      </c>
      <c r="AIG636" s="10"/>
      <c r="AIH636" s="273"/>
      <c r="AII636" s="203" t="s">
        <v>96</v>
      </c>
      <c r="AIJ636" s="276" t="s">
        <v>583</v>
      </c>
      <c r="AIL636" s="204"/>
      <c r="AIM636" s="204">
        <f>VLOOKUP(AIJ636,$A$681:$F$2483,6,FALSE)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485</v>
      </c>
      <c r="AIU636" s="204"/>
      <c r="AIV636" s="204">
        <f>VLOOKUP(AIS636,$A$681:$F$2483,6,FALSE)</f>
        <v>90</v>
      </c>
      <c r="AIW636" s="203" t="s">
        <v>63</v>
      </c>
      <c r="AIX636" s="10">
        <f>AIV636*1.4</f>
        <v>125.99999999999999</v>
      </c>
      <c r="AIY636" s="10"/>
      <c r="AIZ636" s="273"/>
      <c r="AJA636" s="203" t="s">
        <v>96</v>
      </c>
      <c r="AJB636" s="276" t="s">
        <v>447</v>
      </c>
      <c r="AJD636" s="204"/>
      <c r="AJE636" s="204">
        <f>VLOOKUP(AJB636,$A$681:$F$2483,6,FALSE)</f>
        <v>208</v>
      </c>
      <c r="AJF636" s="203" t="s">
        <v>63</v>
      </c>
      <c r="AJG636" s="10">
        <f>AJE636*1.4</f>
        <v>291.2</v>
      </c>
      <c r="AJH636" s="10"/>
      <c r="AJI636" s="273"/>
      <c r="AJJ636" s="203" t="s">
        <v>96</v>
      </c>
      <c r="AJK636" s="276" t="s">
        <v>1446</v>
      </c>
      <c r="AJM636" s="204"/>
      <c r="AJN636" s="204">
        <f>VLOOKUP(AJK636,$A$681:$F$2483,6,FALSE)</f>
        <v>170</v>
      </c>
      <c r="AJO636" s="203" t="s">
        <v>63</v>
      </c>
      <c r="AJP636" s="10">
        <f>AJN636*1.4</f>
        <v>237.99999999999997</v>
      </c>
      <c r="AJQ636" s="10"/>
      <c r="AJR636" s="273"/>
      <c r="AJS636" s="203" t="s">
        <v>96</v>
      </c>
      <c r="AJT636" s="424" t="s">
        <v>612</v>
      </c>
      <c r="AJV636" s="204"/>
      <c r="AJW636" s="204">
        <f>VLOOKUP(AJT636,$A$681:$F$2483,6,FALSE)</f>
        <v>40</v>
      </c>
      <c r="AJX636" s="203" t="s">
        <v>63</v>
      </c>
      <c r="AJY636" s="10">
        <f>AJW636*1.4</f>
        <v>56</v>
      </c>
      <c r="AJZ636" s="10"/>
      <c r="AKA636" s="273"/>
      <c r="AKB636" s="203" t="s">
        <v>96</v>
      </c>
      <c r="AKC636" s="276" t="s">
        <v>1450</v>
      </c>
      <c r="AKE636" s="204"/>
      <c r="AKF636" s="204">
        <f>VLOOKUP(AKC636,$A$681:$F$2483,6,FALSE)</f>
        <v>54</v>
      </c>
      <c r="AKG636" s="203" t="s">
        <v>63</v>
      </c>
      <c r="AKH636" s="10">
        <f>AKF636*1.4</f>
        <v>75.599999999999994</v>
      </c>
      <c r="AKI636" s="10"/>
      <c r="AKJ636" s="273"/>
      <c r="AKK636" s="203" t="s">
        <v>96</v>
      </c>
      <c r="AKL636" s="276" t="s">
        <v>485</v>
      </c>
      <c r="AKN636" s="204"/>
      <c r="AKO636" s="204">
        <f>VLOOKUP(AKL636,$A$681:$F$2483,6,FALSE)</f>
        <v>90</v>
      </c>
      <c r="AKP636" s="203" t="s">
        <v>63</v>
      </c>
      <c r="AKQ636" s="10">
        <f>AKO636*1.4</f>
        <v>125.99999999999999</v>
      </c>
      <c r="AKR636" s="10"/>
      <c r="AKS636" s="273"/>
      <c r="AKT636" s="203" t="s">
        <v>96</v>
      </c>
      <c r="AKU636" s="276" t="s">
        <v>1450</v>
      </c>
      <c r="AKW636" s="204"/>
      <c r="AKX636" s="204">
        <f>VLOOKUP(AKU636,$A$681:$F$2483,6,FALSE)</f>
        <v>54</v>
      </c>
      <c r="AKY636" s="203" t="s">
        <v>63</v>
      </c>
      <c r="AKZ636" s="10">
        <f>AKX636*1.4</f>
        <v>75.599999999999994</v>
      </c>
      <c r="ALA636" s="10"/>
      <c r="ALB636" s="273"/>
      <c r="ALC636" s="203" t="s">
        <v>96</v>
      </c>
      <c r="ALD636" s="276" t="s">
        <v>521</v>
      </c>
      <c r="ALF636" s="204"/>
      <c r="ALG636" s="204">
        <f>VLOOKUP(ALD636,$A$681:$F$2483,6,FALSE)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455</v>
      </c>
      <c r="ALO636" s="204"/>
      <c r="ALP636" s="204">
        <f>VLOOKUP(ALM636,$A$681:$F$2483,6,FALSE)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607</v>
      </c>
      <c r="ALX636" s="204"/>
      <c r="ALY636" s="204">
        <f>VLOOKUP(ALV636,$A$681:$F$2483,6,FALSE)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502</v>
      </c>
      <c r="AMG636" s="204"/>
      <c r="AMH636" s="204">
        <f>VLOOKUP(AME636,$A$681:$F$2483,6,FALSE)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455</v>
      </c>
      <c r="AMP636" s="204"/>
      <c r="AMQ636" s="204">
        <f>VLOOKUP(AMN636,$A$681:$F$2483,6,FALSE)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718</v>
      </c>
      <c r="AMY636" s="204"/>
      <c r="AMZ636" s="204">
        <f>VLOOKUP(AMW636,$A$681:$F$2483,6,FALSE)</f>
        <v>233</v>
      </c>
      <c r="ANA636" s="203" t="s">
        <v>63</v>
      </c>
      <c r="ANB636" s="10">
        <f>AMZ636*1.4</f>
        <v>326.2</v>
      </c>
      <c r="ANC636" s="10"/>
      <c r="AND636" s="273"/>
      <c r="ANE636" s="203" t="s">
        <v>96</v>
      </c>
      <c r="ANF636" s="276" t="s">
        <v>439</v>
      </c>
      <c r="ANH636" s="204"/>
      <c r="ANI636" s="204">
        <f>VLOOKUP(ANF636,$A$681:$F$2483,6,FALSE)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2330</v>
      </c>
      <c r="ANQ636" s="204"/>
      <c r="ANR636" s="204">
        <f>VLOOKUP(ANO636,$A$681:$F$2483,6,FALSE)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423</v>
      </c>
      <c r="ANZ636" s="204"/>
      <c r="AOA636" s="204">
        <f>VLOOKUP(ANX636,$A$681:$F$2483,6,FALSE)</f>
        <v>202</v>
      </c>
      <c r="AOB636" s="203" t="s">
        <v>63</v>
      </c>
      <c r="AOC636" s="10">
        <f>AOA636*1.4</f>
        <v>282.79999999999995</v>
      </c>
      <c r="AOD636" s="10"/>
      <c r="AOE636" s="273"/>
      <c r="AOF636" s="203" t="s">
        <v>96</v>
      </c>
      <c r="AOG636" s="276" t="s">
        <v>2083</v>
      </c>
      <c r="AOI636" s="204"/>
      <c r="AOJ636" s="204">
        <f>VLOOKUP(AOG636,$A$681:$F$2483,6,FALSE)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1228</v>
      </c>
      <c r="AOR636" s="204"/>
      <c r="AOS636" s="204">
        <f>VLOOKUP(AOP636,$A$681:$F$2483,6,FALSE)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485</v>
      </c>
      <c r="APA636" s="204"/>
      <c r="APB636" s="204">
        <f>VLOOKUP(AOY636,$A$681:$F$2483,6,FALSE)</f>
        <v>90</v>
      </c>
      <c r="APC636" s="203" t="s">
        <v>63</v>
      </c>
      <c r="APD636" s="10">
        <f>APB636*1.4</f>
        <v>125.99999999999999</v>
      </c>
      <c r="APE636" s="10"/>
      <c r="APF636" s="273"/>
      <c r="APG636" s="203" t="s">
        <v>96</v>
      </c>
      <c r="APH636" s="276" t="s">
        <v>1205</v>
      </c>
      <c r="APJ636" s="204"/>
      <c r="APK636" s="204">
        <f>VLOOKUP(APH636,$A$681:$F$2483,6,FALSE)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981</v>
      </c>
      <c r="APS636" s="204"/>
      <c r="APT636" s="204">
        <f>VLOOKUP(APQ636,$A$681:$F$2483,6,FALSE)</f>
        <v>114</v>
      </c>
      <c r="APU636" s="203" t="s">
        <v>63</v>
      </c>
      <c r="APV636" s="10">
        <f>APT636*1.4</f>
        <v>159.6</v>
      </c>
      <c r="APW636" s="10"/>
      <c r="APX636" s="273"/>
      <c r="APY636" s="203" t="s">
        <v>96</v>
      </c>
      <c r="APZ636" s="276" t="s">
        <v>524</v>
      </c>
      <c r="AQB636" s="204"/>
      <c r="AQC636" s="204">
        <f>VLOOKUP(APZ636,$A$681:$F$2483,6,FALSE)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2083</v>
      </c>
      <c r="D637" s="204"/>
      <c r="E637" s="204">
        <f>VLOOKUP(B637,$A$681:$F$2483,6,FALSE)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718</v>
      </c>
      <c r="M637" s="204"/>
      <c r="N637" s="204">
        <f>VLOOKUP(K637,$A$681:$F$2483,6,FALSE)</f>
        <v>233</v>
      </c>
      <c r="O637" s="203" t="s">
        <v>65</v>
      </c>
      <c r="P637" s="10">
        <f>N637*1.3</f>
        <v>302.90000000000003</v>
      </c>
      <c r="Q637" s="10"/>
      <c r="R637" s="267"/>
      <c r="S637" s="203" t="s">
        <v>97</v>
      </c>
      <c r="T637" s="276" t="s">
        <v>487</v>
      </c>
      <c r="V637" s="204"/>
      <c r="W637" s="204">
        <f>VLOOKUP(T637,$A$681:$F$2483,6,FALSE)</f>
        <v>273</v>
      </c>
      <c r="X637" s="203" t="s">
        <v>65</v>
      </c>
      <c r="Y637" s="10">
        <f>W637*1.3</f>
        <v>354.90000000000003</v>
      </c>
      <c r="Z637" s="10"/>
      <c r="AA637" s="267"/>
      <c r="AB637" s="203" t="s">
        <v>97</v>
      </c>
      <c r="AC637" s="276" t="s">
        <v>423</v>
      </c>
      <c r="AE637" s="204"/>
      <c r="AF637" s="204">
        <f>VLOOKUP(AC637,$A$681:$F$2483,6,FALSE)</f>
        <v>202</v>
      </c>
      <c r="AG637" s="203" t="s">
        <v>65</v>
      </c>
      <c r="AH637" s="10">
        <f>AF637*1.3</f>
        <v>262.60000000000002</v>
      </c>
      <c r="AI637" s="10"/>
      <c r="AJ637" s="267"/>
      <c r="AK637" s="203" t="s">
        <v>97</v>
      </c>
      <c r="AL637" s="276" t="s">
        <v>487</v>
      </c>
      <c r="AN637" s="204"/>
      <c r="AO637" s="204">
        <f>VLOOKUP(AL637,$A$681:$F$2483,6,FALSE)</f>
        <v>273</v>
      </c>
      <c r="AP637" s="203" t="s">
        <v>65</v>
      </c>
      <c r="AQ637" s="10">
        <f>AO637*1.3</f>
        <v>354.90000000000003</v>
      </c>
      <c r="AR637" s="10"/>
      <c r="AS637" s="267"/>
      <c r="AT637" s="203" t="s">
        <v>97</v>
      </c>
      <c r="AU637" s="276" t="s">
        <v>439</v>
      </c>
      <c r="AW637" s="204"/>
      <c r="AX637" s="204">
        <f>VLOOKUP(AU637,$A$681:$F$2483,6,FALSE)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505</v>
      </c>
      <c r="BF637" s="204"/>
      <c r="BG637" s="204">
        <f>VLOOKUP(BD637,$A$681:$F$2483,6,FALSE)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1446</v>
      </c>
      <c r="BO637" s="204"/>
      <c r="BP637" s="204">
        <f>VLOOKUP(BM637,$A$681:$F$2483,6,FALSE)</f>
        <v>170</v>
      </c>
      <c r="BQ637" s="203" t="s">
        <v>65</v>
      </c>
      <c r="BR637" s="10">
        <f>BP637*1.3</f>
        <v>221</v>
      </c>
      <c r="BS637" s="10"/>
      <c r="BT637" s="267"/>
      <c r="BU637" s="203" t="s">
        <v>97</v>
      </c>
      <c r="BV637" s="276" t="s">
        <v>1235</v>
      </c>
      <c r="BX637" s="204"/>
      <c r="BY637" s="204">
        <f>VLOOKUP(BV637,$A$681:$F$2483,6,FALSE)</f>
        <v>62</v>
      </c>
      <c r="BZ637" s="203" t="s">
        <v>65</v>
      </c>
      <c r="CA637" s="10">
        <f>BY637*1.3</f>
        <v>80.600000000000009</v>
      </c>
      <c r="CB637" s="10"/>
      <c r="CC637" s="267"/>
      <c r="CD637" s="203" t="s">
        <v>97</v>
      </c>
      <c r="CE637" s="276" t="s">
        <v>1248</v>
      </c>
      <c r="CG637" s="204"/>
      <c r="CH637" s="204">
        <f>VLOOKUP(CE637,$A$681:$F$2483,6,FALSE)</f>
        <v>146</v>
      </c>
      <c r="CI637" s="203" t="s">
        <v>65</v>
      </c>
      <c r="CJ637" s="10">
        <f>CH637*1.3</f>
        <v>189.8</v>
      </c>
      <c r="CK637" s="10"/>
      <c r="CL637" s="267"/>
      <c r="CM637" s="203" t="s">
        <v>97</v>
      </c>
      <c r="CN637" s="276" t="s">
        <v>2083</v>
      </c>
      <c r="CP637" s="204"/>
      <c r="CQ637" s="204">
        <f>VLOOKUP(CN637,$A$681:$F$2483,6,FALSE)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718</v>
      </c>
      <c r="CY637" s="204"/>
      <c r="CZ637" s="204">
        <f>VLOOKUP(CW637,$A$681:$F$2483,6,FALSE)</f>
        <v>233</v>
      </c>
      <c r="DA637" s="203" t="s">
        <v>65</v>
      </c>
      <c r="DB637" s="10">
        <f>CZ637*1.3</f>
        <v>302.90000000000003</v>
      </c>
      <c r="DC637" s="10"/>
      <c r="DD637" s="267"/>
      <c r="DE637" s="203" t="s">
        <v>97</v>
      </c>
      <c r="DF637" s="276" t="s">
        <v>2083</v>
      </c>
      <c r="DH637" s="204"/>
      <c r="DI637" s="204">
        <f>VLOOKUP(DF637,$A$681:$F$2483,6,FALSE)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487</v>
      </c>
      <c r="DQ637" s="204"/>
      <c r="DR637" s="204">
        <f>VLOOKUP(DO637,$A$681:$F$2483,6,FALSE)</f>
        <v>273</v>
      </c>
      <c r="DS637" s="203" t="s">
        <v>65</v>
      </c>
      <c r="DT637" s="10">
        <f>DR637*1.3</f>
        <v>354.90000000000003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VLOOKUP(DX637,$A$681:$F$2483,6,FALSE)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521</v>
      </c>
      <c r="EI637" s="204"/>
      <c r="EJ637" s="204">
        <f>VLOOKUP(EG637,$A$681:$F$2483,6,FALSE)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524</v>
      </c>
      <c r="ER637" s="204"/>
      <c r="ES637" s="204">
        <f>VLOOKUP(EP637,$A$681:$F$2483,6,FALSE)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1272</v>
      </c>
      <c r="FA637" s="204"/>
      <c r="FB637" s="204">
        <f>VLOOKUP(EY637,$A$681:$F$2483,6,FALSE)</f>
        <v>46</v>
      </c>
      <c r="FC637" s="203" t="s">
        <v>65</v>
      </c>
      <c r="FD637" s="10">
        <f>FB637*1.3</f>
        <v>59.800000000000004</v>
      </c>
      <c r="FE637" s="10"/>
      <c r="FF637" s="267"/>
      <c r="FG637" s="203" t="s">
        <v>97</v>
      </c>
      <c r="FH637" s="414" t="s">
        <v>718</v>
      </c>
      <c r="FJ637" s="204"/>
      <c r="FK637" s="204">
        <f>VLOOKUP(FH637,$A$681:$F$2483,6,FALSE)</f>
        <v>233</v>
      </c>
      <c r="FL637" s="203" t="s">
        <v>65</v>
      </c>
      <c r="FM637" s="10">
        <f>FK637*1.3</f>
        <v>302.90000000000003</v>
      </c>
      <c r="FN637" s="10"/>
      <c r="FO637" s="267"/>
      <c r="FP637" s="203" t="s">
        <v>97</v>
      </c>
      <c r="FQ637" s="276" t="s">
        <v>1272</v>
      </c>
      <c r="FS637" s="204"/>
      <c r="FT637" s="204">
        <f>VLOOKUP(FQ637,$A$681:$F$2483,6,FALSE)</f>
        <v>46</v>
      </c>
      <c r="FU637" s="203" t="s">
        <v>65</v>
      </c>
      <c r="FV637" s="10">
        <f>FT637*1.3</f>
        <v>59.800000000000004</v>
      </c>
      <c r="FW637" s="10"/>
      <c r="FX637" s="267"/>
      <c r="FY637" s="203" t="s">
        <v>97</v>
      </c>
      <c r="FZ637" s="276" t="s">
        <v>2083</v>
      </c>
      <c r="GB637" s="204"/>
      <c r="GC637" s="204">
        <f>VLOOKUP(FZ637,$A$681:$F$2483,6,FALSE)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529</v>
      </c>
      <c r="GK637" s="204"/>
      <c r="GL637" s="204">
        <f>VLOOKUP(GI637,$A$681:$F$2483,6,FALSE)</f>
        <v>193</v>
      </c>
      <c r="GM637" s="203" t="s">
        <v>65</v>
      </c>
      <c r="GN637" s="10">
        <f>GL637*1.3</f>
        <v>250.9</v>
      </c>
      <c r="GO637" s="10"/>
      <c r="GP637" s="267"/>
      <c r="GQ637" s="203" t="s">
        <v>97</v>
      </c>
      <c r="GR637" s="276" t="s">
        <v>524</v>
      </c>
      <c r="GT637" s="204"/>
      <c r="GU637" s="204">
        <f>VLOOKUP(GR637,$A$681:$F$2483,6,FALSE)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556</v>
      </c>
      <c r="HC637" s="204"/>
      <c r="HD637" s="204">
        <f>VLOOKUP(HA637,$A$681:$F$2483,6,FALSE)</f>
        <v>264</v>
      </c>
      <c r="HE637" s="203" t="s">
        <v>65</v>
      </c>
      <c r="HF637" s="10">
        <f>HD637*1.3</f>
        <v>343.2</v>
      </c>
      <c r="HG637" s="10"/>
      <c r="HH637" s="267"/>
      <c r="HI637" s="203" t="s">
        <v>97</v>
      </c>
      <c r="HJ637" s="276" t="s">
        <v>524</v>
      </c>
      <c r="HL637" s="204"/>
      <c r="HM637" s="204">
        <f>VLOOKUP(HJ637,$A$681:$F$2483,6,FALSE)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1450</v>
      </c>
      <c r="HU637" s="204"/>
      <c r="HV637" s="204">
        <f>VLOOKUP(HS637,$A$681:$F$2483,6,FALSE)</f>
        <v>54</v>
      </c>
      <c r="HW637" s="203" t="s">
        <v>65</v>
      </c>
      <c r="HX637" s="10">
        <f>HV637*1.3</f>
        <v>70.2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VLOOKUP(IB637,$A$681:$F$2483,6,FALSE)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2056</v>
      </c>
      <c r="IM637" s="204"/>
      <c r="IN637" s="204">
        <f>VLOOKUP(IK637,$A$681:$F$2483,6,FALSE)</f>
        <v>218</v>
      </c>
      <c r="IO637" s="203" t="s">
        <v>65</v>
      </c>
      <c r="IP637" s="10">
        <f>IN637*1.3</f>
        <v>283.40000000000003</v>
      </c>
      <c r="IQ637" s="10"/>
      <c r="IR637" s="267"/>
      <c r="IS637" s="203" t="s">
        <v>97</v>
      </c>
      <c r="IT637" s="276" t="s">
        <v>485</v>
      </c>
      <c r="IV637" s="204"/>
      <c r="IW637" s="204">
        <f>VLOOKUP(IT637,$A$681:$F$2483,6,FALSE)</f>
        <v>90</v>
      </c>
      <c r="IX637" s="203" t="s">
        <v>65</v>
      </c>
      <c r="IY637" s="10">
        <f>IW637*1.3</f>
        <v>117</v>
      </c>
      <c r="IZ637" s="10"/>
      <c r="JA637" s="267"/>
      <c r="JB637" s="203" t="s">
        <v>97</v>
      </c>
      <c r="JC637" s="276" t="s">
        <v>455</v>
      </c>
      <c r="JE637" s="204"/>
      <c r="JF637" s="204">
        <f>VLOOKUP(JC637,$A$681:$F$2483,6,FALSE)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1272</v>
      </c>
      <c r="JN637" s="204"/>
      <c r="JO637" s="204">
        <f>VLOOKUP(JL637,$A$681:$F$2483,6,FALSE)</f>
        <v>46</v>
      </c>
      <c r="JP637" s="203" t="s">
        <v>65</v>
      </c>
      <c r="JQ637" s="10">
        <f>JO637*1.3</f>
        <v>59.800000000000004</v>
      </c>
      <c r="JR637" s="10"/>
      <c r="JS637" s="267"/>
      <c r="JT637" s="203" t="s">
        <v>97</v>
      </c>
      <c r="JU637" s="276" t="s">
        <v>1248</v>
      </c>
      <c r="JW637" s="204"/>
      <c r="JX637" s="204">
        <f>VLOOKUP(JU637,$A$681:$F$2483,6,FALSE)</f>
        <v>146</v>
      </c>
      <c r="JY637" s="203" t="s">
        <v>65</v>
      </c>
      <c r="JZ637" s="10">
        <f>JX637*1.3</f>
        <v>189.8</v>
      </c>
      <c r="KA637" s="10"/>
      <c r="KB637" s="267"/>
      <c r="KC637" s="203" t="s">
        <v>97</v>
      </c>
      <c r="KD637" s="276" t="s">
        <v>487</v>
      </c>
      <c r="KF637" s="204"/>
      <c r="KG637" s="204">
        <f>VLOOKUP(KD637,$A$681:$F$2483,6,FALSE)</f>
        <v>273</v>
      </c>
      <c r="KH637" s="203" t="s">
        <v>65</v>
      </c>
      <c r="KI637" s="10">
        <f>KG637*1.3</f>
        <v>354.90000000000003</v>
      </c>
      <c r="KJ637" s="10"/>
      <c r="KK637" s="267"/>
      <c r="KL637" s="203" t="s">
        <v>97</v>
      </c>
      <c r="KM637" s="276" t="s">
        <v>455</v>
      </c>
      <c r="KO637" s="204"/>
      <c r="KP637" s="204">
        <f>VLOOKUP(KM637,$A$681:$F$2483,6,FALSE)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718</v>
      </c>
      <c r="KX637" s="204"/>
      <c r="KY637" s="204">
        <f>VLOOKUP(KV637,$A$681:$F$2483,6,FALSE)</f>
        <v>233</v>
      </c>
      <c r="KZ637" s="203" t="s">
        <v>65</v>
      </c>
      <c r="LA637" s="10">
        <f>KY637*1.3</f>
        <v>302.90000000000003</v>
      </c>
      <c r="LB637" s="10"/>
      <c r="LC637" s="267"/>
      <c r="LD637" s="203" t="s">
        <v>97</v>
      </c>
      <c r="LE637" s="276" t="s">
        <v>1255</v>
      </c>
      <c r="LG637" s="204"/>
      <c r="LH637" s="204">
        <f>VLOOKUP(LE637,$A$681:$F$2483,6,FALSE)</f>
        <v>78</v>
      </c>
      <c r="LI637" s="203" t="s">
        <v>65</v>
      </c>
      <c r="LJ637" s="10">
        <f>LH637*1.3</f>
        <v>101.4</v>
      </c>
      <c r="LK637" s="10"/>
      <c r="LL637" s="267"/>
      <c r="LM637" s="203" t="s">
        <v>97</v>
      </c>
      <c r="LN637" s="276" t="s">
        <v>524</v>
      </c>
      <c r="LP637" s="204"/>
      <c r="LQ637" s="204">
        <f>VLOOKUP(LN637,$A$681:$F$2483,6,FALSE)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444</v>
      </c>
      <c r="LY637" s="204"/>
      <c r="LZ637" s="204">
        <f>VLOOKUP(LW637,$A$681:$F$2483,6,FALSE)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556</v>
      </c>
      <c r="MH637" s="204"/>
      <c r="MI637" s="204">
        <f>VLOOKUP(MF637,$A$681:$F$2483,6,FALSE)</f>
        <v>264</v>
      </c>
      <c r="MJ637" s="203" t="s">
        <v>65</v>
      </c>
      <c r="MK637" s="10">
        <f>MI637*1.3</f>
        <v>343.2</v>
      </c>
      <c r="ML637" s="10"/>
      <c r="MM637" s="267"/>
      <c r="MN637" s="203" t="s">
        <v>97</v>
      </c>
      <c r="MO637" s="276" t="s">
        <v>2083</v>
      </c>
      <c r="MQ637" s="204"/>
      <c r="MR637" s="204">
        <f>VLOOKUP(MO637,$A$681:$F$2483,6,FALSE)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455</v>
      </c>
      <c r="MZ637" s="204"/>
      <c r="NA637" s="204">
        <f>VLOOKUP(MX637,$A$681:$F$2483,6,FALSE)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555</v>
      </c>
      <c r="NI637" s="204"/>
      <c r="NJ637" s="204">
        <f>VLOOKUP(NG637,$A$681:$F$2483,6,FALSE)</f>
        <v>5</v>
      </c>
      <c r="NK637" s="203" t="s">
        <v>65</v>
      </c>
      <c r="NL637" s="10">
        <f>NJ637*1.3</f>
        <v>6.5</v>
      </c>
      <c r="NM637" s="10"/>
      <c r="NN637" s="267"/>
      <c r="NO637" s="203" t="s">
        <v>97</v>
      </c>
      <c r="NP637" s="417" t="s">
        <v>423</v>
      </c>
      <c r="NR637" s="204"/>
      <c r="NS637" s="204">
        <f>VLOOKUP(NP637,$A$681:$F$2483,6,FALSE)</f>
        <v>202</v>
      </c>
      <c r="NT637" s="203" t="s">
        <v>65</v>
      </c>
      <c r="NU637" s="10">
        <f>NS637*1.3</f>
        <v>262.60000000000002</v>
      </c>
      <c r="NV637" s="10"/>
      <c r="NW637" s="267"/>
      <c r="NX637" s="203" t="s">
        <v>97</v>
      </c>
      <c r="NY637" s="276" t="s">
        <v>1446</v>
      </c>
      <c r="OA637" s="204"/>
      <c r="OB637" s="204">
        <f>VLOOKUP(NY637,$A$681:$F$2483,6,FALSE)</f>
        <v>170</v>
      </c>
      <c r="OC637" s="203" t="s">
        <v>65</v>
      </c>
      <c r="OD637" s="10">
        <f>OB637*1.3</f>
        <v>221</v>
      </c>
      <c r="OE637" s="10"/>
      <c r="OF637" s="267"/>
      <c r="OG637" s="203" t="s">
        <v>97</v>
      </c>
      <c r="OH637" s="276" t="s">
        <v>556</v>
      </c>
      <c r="OJ637" s="204"/>
      <c r="OK637" s="204">
        <f>VLOOKUP(OH637,$A$681:$F$2483,6,FALSE)</f>
        <v>264</v>
      </c>
      <c r="OL637" s="203" t="s">
        <v>65</v>
      </c>
      <c r="OM637" s="10">
        <f>OK637*1.3</f>
        <v>343.2</v>
      </c>
      <c r="ON637" s="10"/>
      <c r="OO637" s="267"/>
      <c r="OP637" s="203" t="s">
        <v>97</v>
      </c>
      <c r="OQ637" s="417" t="s">
        <v>449</v>
      </c>
      <c r="OS637" s="204"/>
      <c r="OT637" s="204">
        <f>VLOOKUP(OQ637,$A$681:$F$2483,6,FALSE)</f>
        <v>17</v>
      </c>
      <c r="OU637" s="203" t="s">
        <v>65</v>
      </c>
      <c r="OV637" s="10">
        <f>OT637*1.3</f>
        <v>22.1</v>
      </c>
      <c r="OW637" s="10"/>
      <c r="OX637" s="267"/>
      <c r="OY637" s="203" t="s">
        <v>97</v>
      </c>
      <c r="OZ637" s="421" t="s">
        <v>718</v>
      </c>
      <c r="PB637" s="204"/>
      <c r="PC637" s="204">
        <f>VLOOKUP(OZ637,$A$681:$F$2483,6,FALSE)</f>
        <v>233</v>
      </c>
      <c r="PD637" s="203" t="s">
        <v>65</v>
      </c>
      <c r="PE637" s="10">
        <f>PC637*1.3</f>
        <v>302.90000000000003</v>
      </c>
      <c r="PF637" s="10"/>
      <c r="PG637" s="267"/>
      <c r="PH637" s="203" t="s">
        <v>97</v>
      </c>
      <c r="PI637" s="276" t="s">
        <v>455</v>
      </c>
      <c r="PK637" s="204"/>
      <c r="PL637" s="204">
        <f>VLOOKUP(PI637,$A$681:$F$2483,6,FALSE)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VLOOKUP(PR637,$A$681:$F$2483,6,FALSE)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485</v>
      </c>
      <c r="QC637" s="204"/>
      <c r="QD637" s="204">
        <f>VLOOKUP(QA637,$A$681:$F$2483,6,FALSE)</f>
        <v>90</v>
      </c>
      <c r="QE637" s="203" t="s">
        <v>65</v>
      </c>
      <c r="QF637" s="10">
        <f>QD637*1.3</f>
        <v>117</v>
      </c>
      <c r="QG637" s="10"/>
      <c r="QH637" s="267"/>
      <c r="QI637" s="203" t="s">
        <v>97</v>
      </c>
      <c r="QJ637" s="276" t="s">
        <v>718</v>
      </c>
      <c r="QL637" s="204"/>
      <c r="QM637" s="204">
        <f>VLOOKUP(QJ637,$A$681:$F$2483,6,FALSE)</f>
        <v>233</v>
      </c>
      <c r="QN637" s="203" t="s">
        <v>65</v>
      </c>
      <c r="QO637" s="10">
        <f>QM637*1.3</f>
        <v>302.90000000000003</v>
      </c>
      <c r="QP637" s="10"/>
      <c r="QQ637" s="267"/>
      <c r="QR637" s="203" t="s">
        <v>97</v>
      </c>
      <c r="QS637" s="276" t="s">
        <v>1228</v>
      </c>
      <c r="QU637" s="204"/>
      <c r="QV637" s="204">
        <f>VLOOKUP(QS637,$A$681:$F$2483,6,FALSE)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1228</v>
      </c>
      <c r="RD637" s="204"/>
      <c r="RE637" s="204">
        <f>VLOOKUP(RB637,$A$681:$F$2483,6,FALSE)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VLOOKUP(RK637,$A$681:$F$2483,6,FALSE)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549</v>
      </c>
      <c r="RV637" s="204"/>
      <c r="RW637" s="204">
        <f>VLOOKUP(RT637,$A$681:$F$2483,6,FALSE)</f>
        <v>84</v>
      </c>
      <c r="RX637" s="203" t="s">
        <v>65</v>
      </c>
      <c r="RY637" s="10">
        <f>RW637*1.3</f>
        <v>109.2</v>
      </c>
      <c r="RZ637" s="10"/>
      <c r="SA637" s="273"/>
      <c r="SB637" s="203" t="s">
        <v>97</v>
      </c>
      <c r="SC637" s="276" t="s">
        <v>718</v>
      </c>
      <c r="SE637" s="204"/>
      <c r="SF637" s="204">
        <f>VLOOKUP(SC637,$A$681:$F$2483,6,FALSE)</f>
        <v>233</v>
      </c>
      <c r="SG637" s="203" t="s">
        <v>65</v>
      </c>
      <c r="SH637" s="10">
        <f>SF637*1.3</f>
        <v>302.90000000000003</v>
      </c>
      <c r="SI637" s="10"/>
      <c r="SJ637" s="273"/>
      <c r="SK637" s="203" t="s">
        <v>97</v>
      </c>
      <c r="SL637" s="276" t="s">
        <v>718</v>
      </c>
      <c r="SN637" s="204"/>
      <c r="SO637" s="204">
        <f>VLOOKUP(SL637,$A$681:$F$2483,6,FALSE)</f>
        <v>233</v>
      </c>
      <c r="SP637" s="203" t="s">
        <v>65</v>
      </c>
      <c r="SQ637" s="10">
        <f>SO637*1.3</f>
        <v>302.90000000000003</v>
      </c>
      <c r="SR637" s="10"/>
      <c r="SS637" s="273"/>
      <c r="ST637" s="203" t="s">
        <v>97</v>
      </c>
      <c r="SU637" s="276" t="s">
        <v>964</v>
      </c>
      <c r="SW637" s="204"/>
      <c r="SX637" s="204">
        <f>VLOOKUP(SU637,$A$681:$F$2483,6,FALSE)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1" t="s">
        <v>531</v>
      </c>
      <c r="TF637" s="204"/>
      <c r="TG637" s="204">
        <f>VLOOKUP(TD637,$A$681:$F$2483,6,FALSE)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455</v>
      </c>
      <c r="TO637" s="204"/>
      <c r="TP637" s="204">
        <f>VLOOKUP(TM637,$A$681:$F$2483,6,FALSE)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1450</v>
      </c>
      <c r="TX637" s="204"/>
      <c r="TY637" s="204">
        <f>VLOOKUP(TV637,$A$681:$F$2483,6,FALSE)</f>
        <v>54</v>
      </c>
      <c r="TZ637" s="203" t="s">
        <v>65</v>
      </c>
      <c r="UA637" s="10">
        <f>TY637*1.3</f>
        <v>70.2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VLOOKUP(UE637,$A$681:$F$2483,6,FALSE)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439</v>
      </c>
      <c r="UP637" s="204"/>
      <c r="UQ637" s="204">
        <f>VLOOKUP(UN637,$A$681:$F$2483,6,FALSE)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521</v>
      </c>
      <c r="UY637" s="204"/>
      <c r="UZ637" s="204">
        <f>VLOOKUP(UW637,$A$681:$F$2483,6,FALSE)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722</v>
      </c>
      <c r="VH637" s="204"/>
      <c r="VI637" s="204">
        <f>VLOOKUP(VF637,$A$681:$F$2483,6,FALSE)</f>
        <v>147</v>
      </c>
      <c r="VJ637" s="203" t="s">
        <v>65</v>
      </c>
      <c r="VK637" s="10">
        <f>VI637*1.3</f>
        <v>191.1</v>
      </c>
      <c r="VL637" s="10"/>
      <c r="VM637" s="273"/>
      <c r="VN637" s="203" t="s">
        <v>97</v>
      </c>
      <c r="VO637" s="276" t="s">
        <v>1228</v>
      </c>
      <c r="VQ637" s="204"/>
      <c r="VR637" s="204">
        <f>VLOOKUP(VO637,$A$681:$F$2483,6,FALSE)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VLOOKUP(VX637,$A$681:$F$2483,6,FALSE)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1228</v>
      </c>
      <c r="WI637" s="204"/>
      <c r="WJ637" s="204">
        <f>VLOOKUP(WG637,$A$681:$F$2483,6,FALSE)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VLOOKUP(WP637,$A$681:$F$2483,6,FALSE)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VLOOKUP(WY637,$A$681:$F$2483,6,FALSE)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556</v>
      </c>
      <c r="XJ637" s="204"/>
      <c r="XK637" s="204">
        <f>VLOOKUP(XH637,$A$681:$F$2483,6,FALSE)</f>
        <v>264</v>
      </c>
      <c r="XL637" s="203" t="s">
        <v>65</v>
      </c>
      <c r="XM637" s="10">
        <f>XK637*1.3</f>
        <v>343.2</v>
      </c>
      <c r="XO637" s="273"/>
      <c r="XP637" s="203" t="s">
        <v>97</v>
      </c>
      <c r="XQ637" s="276" t="s">
        <v>1228</v>
      </c>
      <c r="XS637" s="204"/>
      <c r="XT637" s="204">
        <f>VLOOKUP(XQ637,$A$681:$F$2483,6,FALSE)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524</v>
      </c>
      <c r="YB637" s="204"/>
      <c r="YC637" s="204">
        <f>VLOOKUP(XZ637,$A$681:$F$2483,6,FALSE)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VLOOKUP(YI637,$A$681:$F$2483,6,FALSE)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VLOOKUP(YR637,$A$681:$F$2483,6,FALSE)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718</v>
      </c>
      <c r="ZC637" s="204"/>
      <c r="ZD637" s="204">
        <f>VLOOKUP(ZA637,$A$681:$F$2483,6,FALSE)</f>
        <v>233</v>
      </c>
      <c r="ZE637" s="203" t="s">
        <v>65</v>
      </c>
      <c r="ZF637" s="10">
        <f>ZD637*1.3</f>
        <v>302.90000000000003</v>
      </c>
      <c r="ZH637" s="273"/>
      <c r="ZI637" s="203" t="s">
        <v>97</v>
      </c>
      <c r="ZJ637" s="276" t="s">
        <v>439</v>
      </c>
      <c r="ZL637" s="204"/>
      <c r="ZM637" s="204">
        <f>VLOOKUP(ZJ637,$A$681:$F$2483,6,FALSE)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502</v>
      </c>
      <c r="ZU637" s="204"/>
      <c r="ZV637" s="204">
        <f>VLOOKUP(ZS637,$A$681:$F$2483,6,FALSE)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549</v>
      </c>
      <c r="AAD637" s="204"/>
      <c r="AAE637" s="204">
        <f>VLOOKUP(AAB637,$A$681:$F$2483,6,FALSE)</f>
        <v>84</v>
      </c>
      <c r="AAF637" s="203" t="s">
        <v>65</v>
      </c>
      <c r="AAG637" s="10">
        <f>AAE637*1.3</f>
        <v>109.2</v>
      </c>
      <c r="AAH637" s="10"/>
      <c r="AAI637" s="273"/>
      <c r="AAJ637" s="203" t="s">
        <v>97</v>
      </c>
      <c r="AAK637" s="276" t="s">
        <v>1211</v>
      </c>
      <c r="AAM637" s="204"/>
      <c r="AAN637" s="204">
        <f>VLOOKUP(AAK637,$A$681:$F$2483,6,FALSE)</f>
        <v>162</v>
      </c>
      <c r="AAO637" s="203" t="s">
        <v>65</v>
      </c>
      <c r="AAP637" s="10">
        <f>AAN637*1.3</f>
        <v>210.6</v>
      </c>
      <c r="AAQ637" s="10"/>
      <c r="AAR637" s="273"/>
      <c r="AAS637" s="203" t="s">
        <v>97</v>
      </c>
      <c r="AAT637" s="276" t="s">
        <v>1446</v>
      </c>
      <c r="AAV637" s="204"/>
      <c r="AAW637" s="204">
        <f>VLOOKUP(AAT637,$A$681:$F$2483,6,FALSE)</f>
        <v>170</v>
      </c>
      <c r="AAX637" s="203" t="s">
        <v>65</v>
      </c>
      <c r="AAY637" s="10">
        <f>AAW637*1.3</f>
        <v>221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VLOOKUP(ABC637,$A$681:$F$2483,6,FALSE)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1248</v>
      </c>
      <c r="ABN637" s="204"/>
      <c r="ABO637" s="204">
        <f>VLOOKUP(ABL637,$A$681:$F$2483,6,FALSE)</f>
        <v>146</v>
      </c>
      <c r="ABP637" s="203" t="s">
        <v>65</v>
      </c>
      <c r="ABQ637" s="10">
        <f>ABO637*1.3</f>
        <v>189.8</v>
      </c>
      <c r="ABR637" s="10"/>
      <c r="ABS637" s="273"/>
      <c r="ABT637" s="203" t="s">
        <v>97</v>
      </c>
      <c r="ABU637" s="276" t="s">
        <v>722</v>
      </c>
      <c r="ABW637" s="204"/>
      <c r="ABX637" s="204">
        <f>VLOOKUP(ABU637,$A$681:$F$2483,6,FALSE)</f>
        <v>147</v>
      </c>
      <c r="ABY637" s="203" t="s">
        <v>65</v>
      </c>
      <c r="ABZ637" s="10">
        <f>ABX637*1.3</f>
        <v>191.1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VLOOKUP(ACD637,$A$681:$F$2483,6,FALSE)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VLOOKUP(ACM637,$A$681:$F$2483,6,FALSE)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VLOOKUP(ACV637,$A$681:$F$2483,6,FALSE)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VLOOKUP(ADE637,$A$681:$F$2483,6,FALSE)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VLOOKUP(ADN637,$A$681:$F$2483,6,FALSE)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VLOOKUP(ADW637,$A$681:$F$2483,6,FALSE)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VLOOKUP(AEF637,$A$681:$F$2483,6,FALSE)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VLOOKUP(AEO637,$A$681:$F$2483,6,FALSE)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VLOOKUP(AEX637,$A$681:$F$2483,6,FALSE)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VLOOKUP(AFG637,$A$681:$F$2483,6,FALSE)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VLOOKUP(AFP637,$A$681:$F$2483,6,FALSE)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VLOOKUP(AFY637,$A$681:$F$2483,6,FALSE)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VLOOKUP(AGH637,$A$681:$F$2483,6,FALSE)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VLOOKUP(AGQ637,$A$681:$F$2483,6,FALSE)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423</v>
      </c>
      <c r="AHB637" s="204"/>
      <c r="AHC637" s="204">
        <f>VLOOKUP(AGZ637,$A$681:$F$2483,6,FALSE)</f>
        <v>202</v>
      </c>
      <c r="AHD637" s="203" t="s">
        <v>65</v>
      </c>
      <c r="AHE637" s="10">
        <f>AHC637*1.3</f>
        <v>262.60000000000002</v>
      </c>
      <c r="AHF637" s="10"/>
      <c r="AHG637" s="273"/>
      <c r="AHH637" s="203" t="s">
        <v>97</v>
      </c>
      <c r="AHI637" s="276" t="s">
        <v>1321</v>
      </c>
      <c r="AHK637" s="204"/>
      <c r="AHL637" s="204">
        <f>VLOOKUP(AHI637,$A$681:$F$2483,6,FALSE)</f>
        <v>118</v>
      </c>
      <c r="AHM637" s="203" t="s">
        <v>65</v>
      </c>
      <c r="AHN637" s="10">
        <f>AHL637*1.3</f>
        <v>153.4</v>
      </c>
      <c r="AHO637" s="10"/>
      <c r="AHP637" s="273"/>
      <c r="AHQ637" s="203" t="s">
        <v>97</v>
      </c>
      <c r="AHR637" s="276" t="s">
        <v>718</v>
      </c>
      <c r="AHT637" s="204"/>
      <c r="AHU637" s="204">
        <f>VLOOKUP(AHR637,$A$681:$F$2483,6,FALSE)</f>
        <v>233</v>
      </c>
      <c r="AHV637" s="203" t="s">
        <v>65</v>
      </c>
      <c r="AHW637" s="10">
        <f>AHU637*1.3</f>
        <v>302.90000000000003</v>
      </c>
      <c r="AHX637" s="10"/>
      <c r="AHY637" s="273"/>
      <c r="AHZ637" s="203" t="s">
        <v>97</v>
      </c>
      <c r="AIA637" s="276" t="s">
        <v>556</v>
      </c>
      <c r="AIC637" s="204"/>
      <c r="AID637" s="204">
        <f>VLOOKUP(AIA637,$A$681:$F$2483,6,FALSE)</f>
        <v>264</v>
      </c>
      <c r="AIE637" s="203" t="s">
        <v>65</v>
      </c>
      <c r="AIF637" s="10">
        <f>AID637*1.3</f>
        <v>343.2</v>
      </c>
      <c r="AIG637" s="10"/>
      <c r="AIH637" s="273"/>
      <c r="AII637" s="203" t="s">
        <v>97</v>
      </c>
      <c r="AIJ637" s="276" t="s">
        <v>449</v>
      </c>
      <c r="AIL637" s="204"/>
      <c r="AIM637" s="204">
        <f>VLOOKUP(AIJ637,$A$681:$F$2483,6,FALSE)</f>
        <v>17</v>
      </c>
      <c r="AIN637" s="203" t="s">
        <v>65</v>
      </c>
      <c r="AIO637" s="10">
        <f>AIM637*1.3</f>
        <v>22.1</v>
      </c>
      <c r="AIP637" s="10"/>
      <c r="AIQ637" s="273"/>
      <c r="AIR637" s="203" t="s">
        <v>97</v>
      </c>
      <c r="AIS637" s="276" t="s">
        <v>449</v>
      </c>
      <c r="AIU637" s="204"/>
      <c r="AIV637" s="204">
        <f>VLOOKUP(AIS637,$A$681:$F$2483,6,FALSE)</f>
        <v>17</v>
      </c>
      <c r="AIW637" s="203" t="s">
        <v>65</v>
      </c>
      <c r="AIX637" s="10">
        <f>AIV637*1.3</f>
        <v>22.1</v>
      </c>
      <c r="AIY637" s="10"/>
      <c r="AIZ637" s="273"/>
      <c r="AJA637" s="203" t="s">
        <v>97</v>
      </c>
      <c r="AJB637" s="276" t="s">
        <v>583</v>
      </c>
      <c r="AJD637" s="204"/>
      <c r="AJE637" s="204">
        <f>VLOOKUP(AJB637,$A$681:$F$2483,6,FALSE)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583</v>
      </c>
      <c r="AJM637" s="204"/>
      <c r="AJN637" s="204">
        <f>VLOOKUP(AJK637,$A$681:$F$2483,6,FALSE)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487</v>
      </c>
      <c r="AJV637" s="204"/>
      <c r="AJW637" s="204">
        <f>VLOOKUP(AJT637,$A$681:$F$2483,6,FALSE)</f>
        <v>273</v>
      </c>
      <c r="AJX637" s="203" t="s">
        <v>65</v>
      </c>
      <c r="AJY637" s="10">
        <f>AJW637*1.3</f>
        <v>354.90000000000003</v>
      </c>
      <c r="AJZ637" s="10"/>
      <c r="AKA637" s="273"/>
      <c r="AKB637" s="203" t="s">
        <v>97</v>
      </c>
      <c r="AKC637" s="276" t="s">
        <v>2330</v>
      </c>
      <c r="AKE637" s="204"/>
      <c r="AKF637" s="204">
        <f>VLOOKUP(AKC637,$A$681:$F$2483,6,FALSE)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1710</v>
      </c>
      <c r="AKN637" s="204"/>
      <c r="AKO637" s="204">
        <f>VLOOKUP(AKL637,$A$681:$F$2483,6,FALSE)</f>
        <v>64</v>
      </c>
      <c r="AKP637" s="203" t="s">
        <v>65</v>
      </c>
      <c r="AKQ637" s="10">
        <f>AKO637*1.3</f>
        <v>83.2</v>
      </c>
      <c r="AKR637" s="10"/>
      <c r="AKS637" s="273"/>
      <c r="AKT637" s="203" t="s">
        <v>97</v>
      </c>
      <c r="AKU637" s="276" t="s">
        <v>1255</v>
      </c>
      <c r="AKW637" s="204"/>
      <c r="AKX637" s="204">
        <f>VLOOKUP(AKU637,$A$681:$F$2483,6,FALSE)</f>
        <v>78</v>
      </c>
      <c r="AKY637" s="203" t="s">
        <v>65</v>
      </c>
      <c r="AKZ637" s="10">
        <f>AKX637*1.3</f>
        <v>101.4</v>
      </c>
      <c r="ALA637" s="10"/>
      <c r="ALB637" s="273"/>
      <c r="ALC637" s="203" t="s">
        <v>97</v>
      </c>
      <c r="ALD637" s="276" t="s">
        <v>612</v>
      </c>
      <c r="ALF637" s="204"/>
      <c r="ALG637" s="204">
        <f>VLOOKUP(ALD637,$A$681:$F$2483,6,FALSE)</f>
        <v>40</v>
      </c>
      <c r="ALH637" s="203" t="s">
        <v>65</v>
      </c>
      <c r="ALI637" s="10">
        <f>ALG637*1.3</f>
        <v>52</v>
      </c>
      <c r="ALJ637" s="10"/>
      <c r="ALK637" s="273"/>
      <c r="ALL637" s="203" t="s">
        <v>97</v>
      </c>
      <c r="ALM637" s="276" t="s">
        <v>521</v>
      </c>
      <c r="ALO637" s="204"/>
      <c r="ALP637" s="204">
        <f>VLOOKUP(ALM637,$A$681:$F$2483,6,FALSE)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975</v>
      </c>
      <c r="ALX637" s="204"/>
      <c r="ALY637" s="204">
        <f>VLOOKUP(ALV637,$A$681:$F$2483,6,FALSE)</f>
        <v>187</v>
      </c>
      <c r="ALZ637" s="203" t="s">
        <v>65</v>
      </c>
      <c r="AMA637" s="10">
        <f>ALY637*1.3</f>
        <v>243.1</v>
      </c>
      <c r="AMB637" s="10"/>
      <c r="AMC637" s="273"/>
      <c r="AMD637" s="203" t="s">
        <v>97</v>
      </c>
      <c r="AME637" s="276" t="s">
        <v>455</v>
      </c>
      <c r="AMG637" s="204"/>
      <c r="AMH637" s="204">
        <f>VLOOKUP(AME637,$A$681:$F$2483,6,FALSE)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449</v>
      </c>
      <c r="AMP637" s="204"/>
      <c r="AMQ637" s="204">
        <f>VLOOKUP(AMN637,$A$681:$F$2483,6,FALSE)</f>
        <v>17</v>
      </c>
      <c r="AMR637" s="203" t="s">
        <v>65</v>
      </c>
      <c r="AMS637" s="10">
        <f>AMQ637*1.3</f>
        <v>22.1</v>
      </c>
      <c r="AMT637" s="10"/>
      <c r="AMU637" s="273"/>
      <c r="AMV637" s="203" t="s">
        <v>97</v>
      </c>
      <c r="AMW637" s="276" t="s">
        <v>975</v>
      </c>
      <c r="AMY637" s="204"/>
      <c r="AMZ637" s="204">
        <f>VLOOKUP(AMW637,$A$681:$F$2483,6,FALSE)</f>
        <v>187</v>
      </c>
      <c r="ANA637" s="203" t="s">
        <v>65</v>
      </c>
      <c r="ANB637" s="10">
        <f>AMZ637*1.3</f>
        <v>243.1</v>
      </c>
      <c r="ANC637" s="10"/>
      <c r="AND637" s="273"/>
      <c r="ANE637" s="203" t="s">
        <v>97</v>
      </c>
      <c r="ANF637" s="276" t="s">
        <v>583</v>
      </c>
      <c r="ANH637" s="204"/>
      <c r="ANI637" s="204">
        <f>VLOOKUP(ANF637,$A$681:$F$2483,6,FALSE)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1255</v>
      </c>
      <c r="ANQ637" s="204"/>
      <c r="ANR637" s="204">
        <f>VLOOKUP(ANO637,$A$681:$F$2483,6,FALSE)</f>
        <v>78</v>
      </c>
      <c r="ANS637" s="203" t="s">
        <v>65</v>
      </c>
      <c r="ANT637" s="10">
        <f>ANR637*1.3</f>
        <v>101.4</v>
      </c>
      <c r="ANU637" s="10"/>
      <c r="ANV637" s="273"/>
      <c r="ANW637" s="203" t="s">
        <v>97</v>
      </c>
      <c r="ANX637" s="276" t="s">
        <v>487</v>
      </c>
      <c r="ANZ637" s="204"/>
      <c r="AOA637" s="204">
        <f>VLOOKUP(ANX637,$A$681:$F$2483,6,FALSE)</f>
        <v>273</v>
      </c>
      <c r="AOB637" s="203" t="s">
        <v>65</v>
      </c>
      <c r="AOC637" s="10">
        <f>AOA637*1.3</f>
        <v>354.90000000000003</v>
      </c>
      <c r="AOD637" s="10"/>
      <c r="AOE637" s="273"/>
      <c r="AOF637" s="203" t="s">
        <v>97</v>
      </c>
      <c r="AOG637" s="276" t="s">
        <v>455</v>
      </c>
      <c r="AOI637" s="204"/>
      <c r="AOJ637" s="204">
        <f>VLOOKUP(AOG637,$A$681:$F$2483,6,FALSE)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722</v>
      </c>
      <c r="AOR637" s="204"/>
      <c r="AOS637" s="204">
        <f>VLOOKUP(AOP637,$A$681:$F$2483,6,FALSE)</f>
        <v>147</v>
      </c>
      <c r="AOT637" s="203" t="s">
        <v>65</v>
      </c>
      <c r="AOU637" s="10">
        <f>AOS637*1.3</f>
        <v>191.1</v>
      </c>
      <c r="AOV637" s="10"/>
      <c r="AOW637" s="273"/>
      <c r="AOX637" s="203" t="s">
        <v>97</v>
      </c>
      <c r="AOY637" s="276" t="s">
        <v>718</v>
      </c>
      <c r="APA637" s="204"/>
      <c r="APB637" s="204">
        <f>VLOOKUP(AOY637,$A$681:$F$2483,6,FALSE)</f>
        <v>233</v>
      </c>
      <c r="APC637" s="203" t="s">
        <v>65</v>
      </c>
      <c r="APD637" s="10">
        <f>APB637*1.3</f>
        <v>302.90000000000003</v>
      </c>
      <c r="APE637" s="10"/>
      <c r="APF637" s="273"/>
      <c r="APG637" s="203" t="s">
        <v>97</v>
      </c>
      <c r="APH637" s="276" t="s">
        <v>449</v>
      </c>
      <c r="APJ637" s="204"/>
      <c r="APK637" s="204">
        <f>VLOOKUP(APH637,$A$681:$F$2483,6,FALSE)</f>
        <v>17</v>
      </c>
      <c r="APL637" s="203" t="s">
        <v>65</v>
      </c>
      <c r="APM637" s="10">
        <f>APK637*1.3</f>
        <v>22.1</v>
      </c>
      <c r="APN637" s="10"/>
      <c r="APO637" s="273"/>
      <c r="APP637" s="203" t="s">
        <v>97</v>
      </c>
      <c r="APQ637" s="276" t="s">
        <v>439</v>
      </c>
      <c r="APS637" s="204"/>
      <c r="APT637" s="204">
        <f>VLOOKUP(APQ637,$A$681:$F$2483,6,FALSE)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529</v>
      </c>
      <c r="AQB637" s="204"/>
      <c r="AQC637" s="204">
        <f>VLOOKUP(APZ637,$A$681:$F$2483,6,FALSE)</f>
        <v>193</v>
      </c>
      <c r="AQD637" s="203" t="s">
        <v>65</v>
      </c>
      <c r="AQE637" s="10">
        <f>AQC637*1.3</f>
        <v>250.9</v>
      </c>
      <c r="AQF637" s="10"/>
      <c r="AQG637" s="273"/>
    </row>
    <row r="638" spans="1:1125" s="14" customFormat="1" ht="15">
      <c r="A638" s="203" t="s">
        <v>98</v>
      </c>
      <c r="B638" s="276" t="s">
        <v>718</v>
      </c>
      <c r="D638" s="204"/>
      <c r="E638" s="204">
        <f>VLOOKUP(B638,$A$681:$F$2483,6,FALSE)</f>
        <v>233</v>
      </c>
      <c r="F638" s="203" t="s">
        <v>67</v>
      </c>
      <c r="G638" s="10">
        <f>E638*1.2</f>
        <v>279.59999999999997</v>
      </c>
      <c r="H638" s="10"/>
      <c r="I638" s="267"/>
      <c r="J638" s="203" t="s">
        <v>98</v>
      </c>
      <c r="K638" s="276" t="s">
        <v>455</v>
      </c>
      <c r="M638" s="204"/>
      <c r="N638" s="204">
        <f>VLOOKUP(K638,$A$681:$F$2483,6,FALSE)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1205</v>
      </c>
      <c r="V638" s="204"/>
      <c r="W638" s="204">
        <f>VLOOKUP(T638,$A$681:$F$2483,6,FALSE)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2083</v>
      </c>
      <c r="AE638" s="204"/>
      <c r="AF638" s="204">
        <f>VLOOKUP(AC638,$A$681:$F$2483,6,FALSE)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502</v>
      </c>
      <c r="AN638" s="204"/>
      <c r="AO638" s="204">
        <f>VLOOKUP(AL638,$A$681:$F$2483,6,FALSE)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2330</v>
      </c>
      <c r="AW638" s="204"/>
      <c r="AX638" s="204">
        <f>VLOOKUP(AU638,$A$681:$F$2483,6,FALSE)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1446</v>
      </c>
      <c r="BF638" s="204"/>
      <c r="BG638" s="204">
        <f>VLOOKUP(BD638,$A$681:$F$2483,6,FALSE)</f>
        <v>170</v>
      </c>
      <c r="BH638" s="203" t="s">
        <v>67</v>
      </c>
      <c r="BI638" s="10">
        <f>BG638*1.2</f>
        <v>204</v>
      </c>
      <c r="BJ638" s="10"/>
      <c r="BK638" s="267"/>
      <c r="BL638" s="203" t="s">
        <v>98</v>
      </c>
      <c r="BM638" s="276" t="s">
        <v>718</v>
      </c>
      <c r="BO638" s="204"/>
      <c r="BP638" s="204">
        <f>VLOOKUP(BM638,$A$681:$F$2483,6,FALSE)</f>
        <v>233</v>
      </c>
      <c r="BQ638" s="203" t="s">
        <v>67</v>
      </c>
      <c r="BR638" s="10">
        <f>BP638*1.2</f>
        <v>279.59999999999997</v>
      </c>
      <c r="BS638" s="10"/>
      <c r="BT638" s="267"/>
      <c r="BU638" s="203" t="s">
        <v>98</v>
      </c>
      <c r="BV638" s="276" t="s">
        <v>485</v>
      </c>
      <c r="BX638" s="204"/>
      <c r="BY638" s="204">
        <f>VLOOKUP(BV638,$A$681:$F$2483,6,FALSE)</f>
        <v>90</v>
      </c>
      <c r="BZ638" s="203" t="s">
        <v>67</v>
      </c>
      <c r="CA638" s="10">
        <f>BY638*1.2</f>
        <v>108</v>
      </c>
      <c r="CB638" s="10"/>
      <c r="CC638" s="267"/>
      <c r="CD638" s="203" t="s">
        <v>98</v>
      </c>
      <c r="CE638" s="276" t="s">
        <v>487</v>
      </c>
      <c r="CG638" s="204"/>
      <c r="CH638" s="204">
        <f>VLOOKUP(CE638,$A$681:$F$2483,6,FALSE)</f>
        <v>273</v>
      </c>
      <c r="CI638" s="203" t="s">
        <v>67</v>
      </c>
      <c r="CJ638" s="10">
        <f>CH638*1.2</f>
        <v>327.59999999999997</v>
      </c>
      <c r="CK638" s="10"/>
      <c r="CL638" s="267"/>
      <c r="CM638" s="203" t="s">
        <v>98</v>
      </c>
      <c r="CN638" s="276" t="s">
        <v>718</v>
      </c>
      <c r="CP638" s="204"/>
      <c r="CQ638" s="204">
        <f>VLOOKUP(CN638,$A$681:$F$2483,6,FALSE)</f>
        <v>233</v>
      </c>
      <c r="CR638" s="203" t="s">
        <v>67</v>
      </c>
      <c r="CS638" s="10">
        <f>CQ638*1.2</f>
        <v>279.59999999999997</v>
      </c>
      <c r="CT638" s="10"/>
      <c r="CU638" s="267"/>
      <c r="CV638" s="203" t="s">
        <v>98</v>
      </c>
      <c r="CW638" s="276" t="s">
        <v>583</v>
      </c>
      <c r="CY638" s="204"/>
      <c r="CZ638" s="204">
        <f>VLOOKUP(CW638,$A$681:$F$2483,6,FALSE)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722</v>
      </c>
      <c r="DH638" s="204"/>
      <c r="DI638" s="204">
        <f>VLOOKUP(DF638,$A$681:$F$2483,6,FALSE)</f>
        <v>147</v>
      </c>
      <c r="DJ638" s="203" t="s">
        <v>67</v>
      </c>
      <c r="DK638" s="10">
        <f>DI638*1.2</f>
        <v>176.4</v>
      </c>
      <c r="DL638" s="10"/>
      <c r="DM638" s="267"/>
      <c r="DN638" s="203" t="s">
        <v>98</v>
      </c>
      <c r="DO638" s="276" t="s">
        <v>718</v>
      </c>
      <c r="DQ638" s="204"/>
      <c r="DR638" s="204">
        <f>VLOOKUP(DO638,$A$681:$F$2483,6,FALSE)</f>
        <v>233</v>
      </c>
      <c r="DS638" s="203" t="s">
        <v>67</v>
      </c>
      <c r="DT638" s="10">
        <f>DR638*1.2</f>
        <v>279.59999999999997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VLOOKUP(DX638,$A$681:$F$2483,6,FALSE)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505</v>
      </c>
      <c r="EI638" s="204"/>
      <c r="EJ638" s="204">
        <f>VLOOKUP(EG638,$A$681:$F$2483,6,FALSE)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1710</v>
      </c>
      <c r="ER638" s="204"/>
      <c r="ES638" s="204">
        <f>VLOOKUP(EP638,$A$681:$F$2483,6,FALSE)</f>
        <v>64</v>
      </c>
      <c r="ET638" s="203" t="s">
        <v>67</v>
      </c>
      <c r="EU638" s="10">
        <f>ES638*1.2</f>
        <v>76.8</v>
      </c>
      <c r="EV638" s="10"/>
      <c r="EW638" s="267"/>
      <c r="EX638" s="203" t="s">
        <v>98</v>
      </c>
      <c r="EY638" s="276" t="s">
        <v>529</v>
      </c>
      <c r="FA638" s="204"/>
      <c r="FB638" s="204">
        <f>VLOOKUP(EY638,$A$681:$F$2483,6,FALSE)</f>
        <v>193</v>
      </c>
      <c r="FC638" s="203" t="s">
        <v>67</v>
      </c>
      <c r="FD638" s="10">
        <f>FB638*1.2</f>
        <v>231.6</v>
      </c>
      <c r="FE638" s="10"/>
      <c r="FF638" s="267"/>
      <c r="FG638" s="203" t="s">
        <v>98</v>
      </c>
      <c r="FH638" s="414" t="s">
        <v>1446</v>
      </c>
      <c r="FJ638" s="204"/>
      <c r="FK638" s="204">
        <f>VLOOKUP(FH638,$A$681:$F$2483,6,FALSE)</f>
        <v>170</v>
      </c>
      <c r="FL638" s="203" t="s">
        <v>67</v>
      </c>
      <c r="FM638" s="10">
        <f>FK638*1.2</f>
        <v>204</v>
      </c>
      <c r="FN638" s="10"/>
      <c r="FO638" s="267"/>
      <c r="FP638" s="203" t="s">
        <v>98</v>
      </c>
      <c r="FQ638" s="276" t="s">
        <v>455</v>
      </c>
      <c r="FS638" s="204"/>
      <c r="FT638" s="204">
        <f>VLOOKUP(FQ638,$A$681:$F$2483,6,FALSE)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1720</v>
      </c>
      <c r="GB638" s="204"/>
      <c r="GC638" s="204">
        <f>VLOOKUP(FZ638,$A$681:$F$2483,6,FALSE)</f>
        <v>40</v>
      </c>
      <c r="GD638" s="203" t="s">
        <v>67</v>
      </c>
      <c r="GE638" s="10">
        <f>GC638*1.2</f>
        <v>48</v>
      </c>
      <c r="GF638" s="10"/>
      <c r="GG638" s="267"/>
      <c r="GH638" s="203" t="s">
        <v>98</v>
      </c>
      <c r="GI638" s="276" t="s">
        <v>524</v>
      </c>
      <c r="GK638" s="204"/>
      <c r="GL638" s="204">
        <f>VLOOKUP(GI638,$A$681:$F$2483,6,FALSE)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975</v>
      </c>
      <c r="GT638" s="204"/>
      <c r="GU638" s="204">
        <f>VLOOKUP(GR638,$A$681:$F$2483,6,FALSE)</f>
        <v>187</v>
      </c>
      <c r="GV638" s="203" t="s">
        <v>67</v>
      </c>
      <c r="GW638" s="10">
        <f>GU638*1.2</f>
        <v>224.4</v>
      </c>
      <c r="GX638" s="10"/>
      <c r="GY638" s="267"/>
      <c r="GZ638" s="203" t="s">
        <v>98</v>
      </c>
      <c r="HA638" s="276" t="s">
        <v>583</v>
      </c>
      <c r="HC638" s="204"/>
      <c r="HD638" s="204">
        <f>VLOOKUP(HA638,$A$681:$F$2483,6,FALSE)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718</v>
      </c>
      <c r="HL638" s="204"/>
      <c r="HM638" s="204">
        <f>VLOOKUP(HJ638,$A$681:$F$2483,6,FALSE)</f>
        <v>233</v>
      </c>
      <c r="HN638" s="203" t="s">
        <v>67</v>
      </c>
      <c r="HO638" s="10">
        <f>HM638*1.2</f>
        <v>279.59999999999997</v>
      </c>
      <c r="HP638" s="10"/>
      <c r="HQ638" s="267"/>
      <c r="HR638" s="203" t="s">
        <v>98</v>
      </c>
      <c r="HS638" s="276" t="s">
        <v>975</v>
      </c>
      <c r="HU638" s="204"/>
      <c r="HV638" s="204">
        <f>VLOOKUP(HS638,$A$681:$F$2483,6,FALSE)</f>
        <v>187</v>
      </c>
      <c r="HW638" s="203" t="s">
        <v>67</v>
      </c>
      <c r="HX638" s="10">
        <f>HV638*1.2</f>
        <v>224.4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VLOOKUP(IB638,$A$681:$F$2483,6,FALSE)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502</v>
      </c>
      <c r="IM638" s="204"/>
      <c r="IN638" s="204">
        <f>VLOOKUP(IK638,$A$681:$F$2483,6,FALSE)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1710</v>
      </c>
      <c r="IV638" s="204"/>
      <c r="IW638" s="204">
        <f>VLOOKUP(IT638,$A$681:$F$2483,6,FALSE)</f>
        <v>64</v>
      </c>
      <c r="IX638" s="203" t="s">
        <v>67</v>
      </c>
      <c r="IY638" s="10">
        <f>IW638*1.2</f>
        <v>76.8</v>
      </c>
      <c r="IZ638" s="10"/>
      <c r="JA638" s="267"/>
      <c r="JB638" s="203" t="s">
        <v>98</v>
      </c>
      <c r="JC638" s="276" t="s">
        <v>607</v>
      </c>
      <c r="JE638" s="204"/>
      <c r="JF638" s="204">
        <f>VLOOKUP(JC638,$A$681:$F$2483,6,FALSE)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583</v>
      </c>
      <c r="JN638" s="204"/>
      <c r="JO638" s="204">
        <f>VLOOKUP(JL638,$A$681:$F$2483,6,FALSE)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718</v>
      </c>
      <c r="JW638" s="204"/>
      <c r="JX638" s="204">
        <f>VLOOKUP(JU638,$A$681:$F$2483,6,FALSE)</f>
        <v>233</v>
      </c>
      <c r="JY638" s="203" t="s">
        <v>67</v>
      </c>
      <c r="JZ638" s="10">
        <f>JX638*1.2</f>
        <v>279.59999999999997</v>
      </c>
      <c r="KA638" s="10"/>
      <c r="KB638" s="267"/>
      <c r="KC638" s="203" t="s">
        <v>98</v>
      </c>
      <c r="KD638" s="276" t="s">
        <v>444</v>
      </c>
      <c r="KF638" s="204"/>
      <c r="KG638" s="204">
        <f>VLOOKUP(KD638,$A$681:$F$2483,6,FALSE)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521</v>
      </c>
      <c r="KO638" s="204"/>
      <c r="KP638" s="204">
        <f>VLOOKUP(KM638,$A$681:$F$2483,6,FALSE)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524</v>
      </c>
      <c r="KX638" s="204"/>
      <c r="KY638" s="204">
        <f>VLOOKUP(KV638,$A$681:$F$2483,6,FALSE)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524</v>
      </c>
      <c r="LG638" s="204"/>
      <c r="LH638" s="204">
        <f>VLOOKUP(LE638,$A$681:$F$2483,6,FALSE)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975</v>
      </c>
      <c r="LP638" s="204"/>
      <c r="LQ638" s="204">
        <f>VLOOKUP(LN638,$A$681:$F$2483,6,FALSE)</f>
        <v>187</v>
      </c>
      <c r="LR638" s="203" t="s">
        <v>67</v>
      </c>
      <c r="LS638" s="10">
        <f>LQ638*1.2</f>
        <v>224.4</v>
      </c>
      <c r="LT638" s="10"/>
      <c r="LU638" s="267"/>
      <c r="LV638" s="203" t="s">
        <v>98</v>
      </c>
      <c r="LW638" s="276" t="s">
        <v>549</v>
      </c>
      <c r="LY638" s="204"/>
      <c r="LZ638" s="204">
        <f>VLOOKUP(LW638,$A$681:$F$2483,6,FALSE)</f>
        <v>84</v>
      </c>
      <c r="MA638" s="203" t="s">
        <v>67</v>
      </c>
      <c r="MB638" s="10">
        <f>LZ638*1.2</f>
        <v>100.8</v>
      </c>
      <c r="MC638" s="10"/>
      <c r="MD638" s="267"/>
      <c r="ME638" s="203" t="s">
        <v>98</v>
      </c>
      <c r="MF638" s="276" t="s">
        <v>524</v>
      </c>
      <c r="MH638" s="204"/>
      <c r="MI638" s="204">
        <f>VLOOKUP(MF638,$A$681:$F$2483,6,FALSE)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487</v>
      </c>
      <c r="MQ638" s="204"/>
      <c r="MR638" s="204">
        <f>VLOOKUP(MO638,$A$681:$F$2483,6,FALSE)</f>
        <v>273</v>
      </c>
      <c r="MS638" s="203" t="s">
        <v>67</v>
      </c>
      <c r="MT638" s="10">
        <f>MR638*1.2</f>
        <v>327.59999999999997</v>
      </c>
      <c r="MU638" s="10"/>
      <c r="MV638" s="267"/>
      <c r="MW638" s="203" t="s">
        <v>98</v>
      </c>
      <c r="MX638" s="276" t="s">
        <v>583</v>
      </c>
      <c r="MZ638" s="204"/>
      <c r="NA638" s="204">
        <f>VLOOKUP(MX638,$A$681:$F$2483,6,FALSE)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502</v>
      </c>
      <c r="NI638" s="204"/>
      <c r="NJ638" s="204">
        <f>VLOOKUP(NG638,$A$681:$F$2483,6,FALSE)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524</v>
      </c>
      <c r="NR638" s="204"/>
      <c r="NS638" s="204">
        <f>VLOOKUP(NP638,$A$681:$F$2483,6,FALSE)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1272</v>
      </c>
      <c r="OA638" s="204"/>
      <c r="OB638" s="204">
        <f>VLOOKUP(NY638,$A$681:$F$2483,6,FALSE)</f>
        <v>46</v>
      </c>
      <c r="OC638" s="203" t="s">
        <v>67</v>
      </c>
      <c r="OD638" s="10">
        <f>OB638*1.2</f>
        <v>55.199999999999996</v>
      </c>
      <c r="OE638" s="10"/>
      <c r="OF638" s="267"/>
      <c r="OG638" s="203" t="s">
        <v>98</v>
      </c>
      <c r="OH638" s="276" t="s">
        <v>1710</v>
      </c>
      <c r="OJ638" s="204"/>
      <c r="OK638" s="204">
        <f>VLOOKUP(OH638,$A$681:$F$2483,6,FALSE)</f>
        <v>64</v>
      </c>
      <c r="OL638" s="203" t="s">
        <v>67</v>
      </c>
      <c r="OM638" s="10">
        <f>OK638*1.2</f>
        <v>76.8</v>
      </c>
      <c r="ON638" s="10"/>
      <c r="OO638" s="267"/>
      <c r="OP638" s="203" t="s">
        <v>98</v>
      </c>
      <c r="OQ638" s="417" t="s">
        <v>439</v>
      </c>
      <c r="OS638" s="204"/>
      <c r="OT638" s="204">
        <f>VLOOKUP(OQ638,$A$681:$F$2483,6,FALSE)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549</v>
      </c>
      <c r="PB638" s="204"/>
      <c r="PC638" s="204">
        <f>VLOOKUP(OZ638,$A$681:$F$2483,6,FALSE)</f>
        <v>84</v>
      </c>
      <c r="PD638" s="203" t="s">
        <v>67</v>
      </c>
      <c r="PE638" s="10">
        <f>PC638*1.2</f>
        <v>100.8</v>
      </c>
      <c r="PF638" s="10"/>
      <c r="PG638" s="267"/>
      <c r="PH638" s="203" t="s">
        <v>98</v>
      </c>
      <c r="PI638" s="276" t="s">
        <v>1710</v>
      </c>
      <c r="PK638" s="204"/>
      <c r="PL638" s="204">
        <f>VLOOKUP(PI638,$A$681:$F$2483,6,FALSE)</f>
        <v>64</v>
      </c>
      <c r="PM638" s="203" t="s">
        <v>67</v>
      </c>
      <c r="PN638" s="10">
        <f>PL638*1.2</f>
        <v>76.8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VLOOKUP(PR638,$A$681:$F$2483,6,FALSE)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423</v>
      </c>
      <c r="QC638" s="204"/>
      <c r="QD638" s="204">
        <f>VLOOKUP(QA638,$A$681:$F$2483,6,FALSE)</f>
        <v>202</v>
      </c>
      <c r="QE638" s="203" t="s">
        <v>67</v>
      </c>
      <c r="QF638" s="10">
        <f>QD638*1.2</f>
        <v>242.39999999999998</v>
      </c>
      <c r="QG638" s="10"/>
      <c r="QH638" s="267"/>
      <c r="QI638" s="203" t="s">
        <v>98</v>
      </c>
      <c r="QJ638" s="276" t="s">
        <v>1248</v>
      </c>
      <c r="QL638" s="204"/>
      <c r="QM638" s="204">
        <f>VLOOKUP(QJ638,$A$681:$F$2483,6,FALSE)</f>
        <v>146</v>
      </c>
      <c r="QN638" s="203" t="s">
        <v>67</v>
      </c>
      <c r="QO638" s="10">
        <f>QM638*1.2</f>
        <v>175.2</v>
      </c>
      <c r="QP638" s="10"/>
      <c r="QQ638" s="267"/>
      <c r="QR638" s="203" t="s">
        <v>98</v>
      </c>
      <c r="QS638" s="276" t="s">
        <v>722</v>
      </c>
      <c r="QU638" s="204"/>
      <c r="QV638" s="204">
        <f>VLOOKUP(QS638,$A$681:$F$2483,6,FALSE)</f>
        <v>147</v>
      </c>
      <c r="QW638" s="203" t="s">
        <v>67</v>
      </c>
      <c r="QX638" s="10">
        <f>QV638*1.2</f>
        <v>176.4</v>
      </c>
      <c r="QY638" s="10"/>
      <c r="QZ638" s="267"/>
      <c r="RA638" s="203" t="s">
        <v>98</v>
      </c>
      <c r="RB638" s="276" t="s">
        <v>524</v>
      </c>
      <c r="RD638" s="204"/>
      <c r="RE638" s="204">
        <f>VLOOKUP(RB638,$A$681:$F$2483,6,FALSE)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VLOOKUP(RK638,$A$681:$F$2483,6,FALSE)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2330</v>
      </c>
      <c r="RV638" s="204"/>
      <c r="RW638" s="204">
        <f>VLOOKUP(RT638,$A$681:$F$2483,6,FALSE)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549</v>
      </c>
      <c r="SE638" s="204"/>
      <c r="SF638" s="204">
        <f>VLOOKUP(SC638,$A$681:$F$2483,6,FALSE)</f>
        <v>84</v>
      </c>
      <c r="SG638" s="203" t="s">
        <v>67</v>
      </c>
      <c r="SH638" s="10">
        <f>SF638*1.2</f>
        <v>100.8</v>
      </c>
      <c r="SI638" s="10"/>
      <c r="SJ638" s="273"/>
      <c r="SK638" s="203" t="s">
        <v>98</v>
      </c>
      <c r="SL638" s="276" t="s">
        <v>1450</v>
      </c>
      <c r="SN638" s="204"/>
      <c r="SO638" s="204">
        <f>VLOOKUP(SL638,$A$681:$F$2483,6,FALSE)</f>
        <v>54</v>
      </c>
      <c r="SP638" s="203" t="s">
        <v>67</v>
      </c>
      <c r="SQ638" s="10">
        <f>SO638*1.2</f>
        <v>64.8</v>
      </c>
      <c r="SR638" s="10"/>
      <c r="SS638" s="273"/>
      <c r="ST638" s="203" t="s">
        <v>98</v>
      </c>
      <c r="SU638" s="276" t="s">
        <v>423</v>
      </c>
      <c r="SW638" s="204"/>
      <c r="SX638" s="204">
        <f>VLOOKUP(SU638,$A$681:$F$2483,6,FALSE)</f>
        <v>202</v>
      </c>
      <c r="SY638" s="203" t="s">
        <v>67</v>
      </c>
      <c r="SZ638" s="10">
        <f>SX638*1.2</f>
        <v>242.39999999999998</v>
      </c>
      <c r="TA638" s="10"/>
      <c r="TB638" s="273"/>
      <c r="TC638" s="203" t="s">
        <v>98</v>
      </c>
      <c r="TD638" s="421" t="s">
        <v>439</v>
      </c>
      <c r="TF638" s="204"/>
      <c r="TG638" s="204">
        <f>VLOOKUP(TD638,$A$681:$F$2483,6,FALSE)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439</v>
      </c>
      <c r="TO638" s="204"/>
      <c r="TP638" s="204">
        <f>VLOOKUP(TM638,$A$681:$F$2483,6,FALSE)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1255</v>
      </c>
      <c r="TX638" s="204"/>
      <c r="TY638" s="204">
        <f>VLOOKUP(TV638,$A$681:$F$2483,6,FALSE)</f>
        <v>78</v>
      </c>
      <c r="TZ638" s="203" t="s">
        <v>67</v>
      </c>
      <c r="UA638" s="10">
        <f>TY638*1.2</f>
        <v>93.6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VLOOKUP(UE638,$A$681:$F$2483,6,FALSE)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975</v>
      </c>
      <c r="UP638" s="204"/>
      <c r="UQ638" s="204">
        <f>VLOOKUP(UN638,$A$681:$F$2483,6,FALSE)</f>
        <v>187</v>
      </c>
      <c r="UR638" s="203" t="s">
        <v>67</v>
      </c>
      <c r="US638" s="10">
        <f>UQ638*1.2</f>
        <v>224.4</v>
      </c>
      <c r="UT638" s="10"/>
      <c r="UU638" s="273"/>
      <c r="UV638" s="203" t="s">
        <v>98</v>
      </c>
      <c r="UW638" s="276" t="s">
        <v>487</v>
      </c>
      <c r="UY638" s="204"/>
      <c r="UZ638" s="204">
        <f>VLOOKUP(UW638,$A$681:$F$2483,6,FALSE)</f>
        <v>273</v>
      </c>
      <c r="VA638" s="203" t="s">
        <v>67</v>
      </c>
      <c r="VB638" s="10">
        <f>UZ638*1.2</f>
        <v>327.59999999999997</v>
      </c>
      <c r="VC638" s="10"/>
      <c r="VD638" s="273"/>
      <c r="VE638" s="203" t="s">
        <v>98</v>
      </c>
      <c r="VF638" s="276" t="s">
        <v>485</v>
      </c>
      <c r="VH638" s="204"/>
      <c r="VI638" s="204">
        <f>VLOOKUP(VF638,$A$681:$F$2483,6,FALSE)</f>
        <v>90</v>
      </c>
      <c r="VJ638" s="203" t="s">
        <v>67</v>
      </c>
      <c r="VK638" s="10">
        <f>VI638*1.2</f>
        <v>108</v>
      </c>
      <c r="VL638" s="10"/>
      <c r="VM638" s="273"/>
      <c r="VN638" s="203" t="s">
        <v>98</v>
      </c>
      <c r="VO638" s="276" t="s">
        <v>505</v>
      </c>
      <c r="VQ638" s="204"/>
      <c r="VR638" s="204">
        <f>VLOOKUP(VO638,$A$681:$F$2483,6,FALSE)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VLOOKUP(VX638,$A$681:$F$2483,6,FALSE)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683</v>
      </c>
      <c r="WI638" s="204"/>
      <c r="WJ638" s="204">
        <f>VLOOKUP(WG638,$A$681:$F$2483,6,FALSE)</f>
        <v>76</v>
      </c>
      <c r="WK638" s="203" t="s">
        <v>67</v>
      </c>
      <c r="WL638" s="10">
        <f>WJ638*1.2</f>
        <v>91.2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VLOOKUP(WP638,$A$681:$F$2483,6,FALSE)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VLOOKUP(WY638,$A$681:$F$2483,6,FALSE)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2083</v>
      </c>
      <c r="XJ638" s="204"/>
      <c r="XK638" s="204">
        <f>VLOOKUP(XH638,$A$681:$F$2483,6,FALSE)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1205</v>
      </c>
      <c r="XS638" s="204"/>
      <c r="XT638" s="204">
        <f>VLOOKUP(XQ638,$A$681:$F$2483,6,FALSE)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1255</v>
      </c>
      <c r="YB638" s="204"/>
      <c r="YC638" s="204">
        <f>VLOOKUP(XZ638,$A$681:$F$2483,6,FALSE)</f>
        <v>78</v>
      </c>
      <c r="YD638" s="203" t="s">
        <v>67</v>
      </c>
      <c r="YE638" s="10">
        <f>YC638*1.2</f>
        <v>93.6</v>
      </c>
      <c r="YG638" s="273"/>
      <c r="YH638" s="203" t="s">
        <v>98</v>
      </c>
      <c r="YI638" s="278" t="s">
        <v>183</v>
      </c>
      <c r="YK638" s="204"/>
      <c r="YL638" s="204" t="e">
        <f>VLOOKUP(YI638,$A$681:$F$2483,6,FALSE)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VLOOKUP(YR638,$A$681:$F$2483,6,FALSE)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975</v>
      </c>
      <c r="ZC638" s="204"/>
      <c r="ZD638" s="204">
        <f>VLOOKUP(ZA638,$A$681:$F$2483,6,FALSE)</f>
        <v>187</v>
      </c>
      <c r="ZE638" s="203" t="s">
        <v>67</v>
      </c>
      <c r="ZF638" s="10">
        <f>ZD638*1.2</f>
        <v>224.4</v>
      </c>
      <c r="ZH638" s="273"/>
      <c r="ZI638" s="203" t="s">
        <v>98</v>
      </c>
      <c r="ZJ638" s="276" t="s">
        <v>529</v>
      </c>
      <c r="ZL638" s="204"/>
      <c r="ZM638" s="204">
        <f>VLOOKUP(ZJ638,$A$681:$F$2483,6,FALSE)</f>
        <v>193</v>
      </c>
      <c r="ZN638" s="203" t="s">
        <v>67</v>
      </c>
      <c r="ZO638" s="10">
        <f>ZM638*1.2</f>
        <v>231.6</v>
      </c>
      <c r="ZQ638" s="273"/>
      <c r="ZR638" s="203" t="s">
        <v>98</v>
      </c>
      <c r="ZS638" s="276" t="s">
        <v>450</v>
      </c>
      <c r="ZU638" s="204"/>
      <c r="ZV638" s="204">
        <f>VLOOKUP(ZS638,$A$681:$F$2483,6,FALSE)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2056</v>
      </c>
      <c r="AAD638" s="204"/>
      <c r="AAE638" s="204">
        <f>VLOOKUP(AAB638,$A$681:$F$2483,6,FALSE)</f>
        <v>218</v>
      </c>
      <c r="AAF638" s="203" t="s">
        <v>67</v>
      </c>
      <c r="AAG638" s="10">
        <f>AAE638*1.2</f>
        <v>261.59999999999997</v>
      </c>
      <c r="AAH638" s="10"/>
      <c r="AAI638" s="273"/>
      <c r="AAJ638" s="203" t="s">
        <v>98</v>
      </c>
      <c r="AAK638" s="276" t="s">
        <v>439</v>
      </c>
      <c r="AAM638" s="204"/>
      <c r="AAN638" s="204">
        <f>VLOOKUP(AAK638,$A$681:$F$2483,6,FALSE)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521</v>
      </c>
      <c r="AAV638" s="204"/>
      <c r="AAW638" s="204">
        <f>VLOOKUP(AAT638,$A$681:$F$2483,6,FALSE)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VLOOKUP(ABC638,$A$681:$F$2483,6,FALSE)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450</v>
      </c>
      <c r="ABN638" s="204"/>
      <c r="ABO638" s="204">
        <f>VLOOKUP(ABL638,$A$681:$F$2483,6,FALSE)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485</v>
      </c>
      <c r="ABW638" s="204"/>
      <c r="ABX638" s="204">
        <f>VLOOKUP(ABU638,$A$681:$F$2483,6,FALSE)</f>
        <v>90</v>
      </c>
      <c r="ABY638" s="203" t="s">
        <v>67</v>
      </c>
      <c r="ABZ638" s="10">
        <f>ABX638*1.2</f>
        <v>108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VLOOKUP(ACD638,$A$681:$F$2483,6,FALSE)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VLOOKUP(ACM638,$A$681:$F$2483,6,FALSE)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VLOOKUP(ACV638,$A$681:$F$2483,6,FALSE)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VLOOKUP(ADE638,$A$681:$F$2483,6,FALSE)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VLOOKUP(ADN638,$A$681:$F$2483,6,FALSE)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VLOOKUP(ADW638,$A$681:$F$2483,6,FALSE)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VLOOKUP(AEF638,$A$681:$F$2483,6,FALSE)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VLOOKUP(AEO638,$A$681:$F$2483,6,FALSE)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VLOOKUP(AEX638,$A$681:$F$2483,6,FALSE)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VLOOKUP(AFG638,$A$681:$F$2483,6,FALSE)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VLOOKUP(AFP638,$A$681:$F$2483,6,FALSE)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VLOOKUP(AFY638,$A$681:$F$2483,6,FALSE)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VLOOKUP(AGH638,$A$681:$F$2483,6,FALSE)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VLOOKUP(AGQ638,$A$681:$F$2483,6,FALSE)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480</v>
      </c>
      <c r="AHB638" s="204"/>
      <c r="AHC638" s="204">
        <f>VLOOKUP(AGZ638,$A$681:$F$2483,6,FALSE)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1446</v>
      </c>
      <c r="AHK638" s="204"/>
      <c r="AHL638" s="204">
        <f>VLOOKUP(AHI638,$A$681:$F$2483,6,FALSE)</f>
        <v>170</v>
      </c>
      <c r="AHM638" s="203" t="s">
        <v>67</v>
      </c>
      <c r="AHN638" s="10">
        <f>AHL638*1.2</f>
        <v>204</v>
      </c>
      <c r="AHO638" s="10"/>
      <c r="AHP638" s="273"/>
      <c r="AHQ638" s="203" t="s">
        <v>98</v>
      </c>
      <c r="AHR638" s="276" t="s">
        <v>487</v>
      </c>
      <c r="AHT638" s="204"/>
      <c r="AHU638" s="204">
        <f>VLOOKUP(AHR638,$A$681:$F$2483,6,FALSE)</f>
        <v>273</v>
      </c>
      <c r="AHV638" s="203" t="s">
        <v>67</v>
      </c>
      <c r="AHW638" s="10">
        <f>AHU638*1.2</f>
        <v>327.59999999999997</v>
      </c>
      <c r="AHX638" s="10"/>
      <c r="AHY638" s="273"/>
      <c r="AHZ638" s="203" t="s">
        <v>98</v>
      </c>
      <c r="AIA638" s="276" t="s">
        <v>718</v>
      </c>
      <c r="AIC638" s="204"/>
      <c r="AID638" s="204">
        <f>VLOOKUP(AIA638,$A$681:$F$2483,6,FALSE)</f>
        <v>233</v>
      </c>
      <c r="AIE638" s="203" t="s">
        <v>67</v>
      </c>
      <c r="AIF638" s="10">
        <f>AID638*1.2</f>
        <v>279.59999999999997</v>
      </c>
      <c r="AIG638" s="10"/>
      <c r="AIH638" s="273"/>
      <c r="AII638" s="203" t="s">
        <v>98</v>
      </c>
      <c r="AIJ638" s="276" t="s">
        <v>447</v>
      </c>
      <c r="AIL638" s="204"/>
      <c r="AIM638" s="204">
        <f>VLOOKUP(AIJ638,$A$681:$F$2483,6,FALSE)</f>
        <v>208</v>
      </c>
      <c r="AIN638" s="203" t="s">
        <v>67</v>
      </c>
      <c r="AIO638" s="10">
        <f>AIM638*1.2</f>
        <v>249.6</v>
      </c>
      <c r="AIP638" s="10"/>
      <c r="AIQ638" s="273"/>
      <c r="AIR638" s="203" t="s">
        <v>98</v>
      </c>
      <c r="AIS638" s="276" t="s">
        <v>487</v>
      </c>
      <c r="AIU638" s="204"/>
      <c r="AIV638" s="204">
        <f>VLOOKUP(AIS638,$A$681:$F$2483,6,FALSE)</f>
        <v>273</v>
      </c>
      <c r="AIW638" s="203" t="s">
        <v>67</v>
      </c>
      <c r="AIX638" s="10">
        <f>AIV638*1.2</f>
        <v>327.59999999999997</v>
      </c>
      <c r="AIY638" s="10"/>
      <c r="AIZ638" s="273"/>
      <c r="AJA638" s="203" t="s">
        <v>98</v>
      </c>
      <c r="AJB638" s="276" t="s">
        <v>521</v>
      </c>
      <c r="AJD638" s="204"/>
      <c r="AJE638" s="204">
        <f>VLOOKUP(AJB638,$A$681:$F$2483,6,FALSE)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521</v>
      </c>
      <c r="AJM638" s="204"/>
      <c r="AJN638" s="204">
        <f>VLOOKUP(AJK638,$A$681:$F$2483,6,FALSE)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996</v>
      </c>
      <c r="AJV638" s="204"/>
      <c r="AJW638" s="204">
        <f>VLOOKUP(AJT638,$A$681:$F$2483,6,FALSE)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481</v>
      </c>
      <c r="AKE638" s="204"/>
      <c r="AKF638" s="204">
        <f>VLOOKUP(AKC638,$A$681:$F$2483,6,FALSE)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1720</v>
      </c>
      <c r="AKN638" s="204"/>
      <c r="AKO638" s="204">
        <f>VLOOKUP(AKL638,$A$681:$F$2483,6,FALSE)</f>
        <v>40</v>
      </c>
      <c r="AKP638" s="203" t="s">
        <v>67</v>
      </c>
      <c r="AKQ638" s="10">
        <f>AKO638*1.2</f>
        <v>48</v>
      </c>
      <c r="AKR638" s="10"/>
      <c r="AKS638" s="273"/>
      <c r="AKT638" s="203" t="s">
        <v>98</v>
      </c>
      <c r="AKU638" s="276" t="s">
        <v>2083</v>
      </c>
      <c r="AKW638" s="204"/>
      <c r="AKX638" s="204">
        <f>VLOOKUP(AKU638,$A$681:$F$2483,6,FALSE)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718</v>
      </c>
      <c r="ALF638" s="204"/>
      <c r="ALG638" s="204">
        <f>VLOOKUP(ALD638,$A$681:$F$2483,6,FALSE)</f>
        <v>233</v>
      </c>
      <c r="ALH638" s="203" t="s">
        <v>67</v>
      </c>
      <c r="ALI638" s="10">
        <f>ALG638*1.2</f>
        <v>279.59999999999997</v>
      </c>
      <c r="ALJ638" s="10"/>
      <c r="ALK638" s="273"/>
      <c r="ALL638" s="203" t="s">
        <v>98</v>
      </c>
      <c r="ALM638" s="276" t="s">
        <v>439</v>
      </c>
      <c r="ALO638" s="204"/>
      <c r="ALP638" s="204">
        <f>VLOOKUP(ALM638,$A$681:$F$2483,6,FALSE)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455</v>
      </c>
      <c r="ALX638" s="204"/>
      <c r="ALY638" s="204">
        <f>VLOOKUP(ALV638,$A$681:$F$2483,6,FALSE)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524</v>
      </c>
      <c r="AMG638" s="204"/>
      <c r="AMH638" s="204">
        <f>VLOOKUP(AME638,$A$681:$F$2483,6,FALSE)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439</v>
      </c>
      <c r="AMP638" s="204"/>
      <c r="AMQ638" s="204">
        <f>VLOOKUP(AMN638,$A$681:$F$2483,6,FALSE)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2330</v>
      </c>
      <c r="AMY638" s="204"/>
      <c r="AMZ638" s="204">
        <f>VLOOKUP(AMW638,$A$681:$F$2483,6,FALSE)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487</v>
      </c>
      <c r="ANH638" s="204"/>
      <c r="ANI638" s="204">
        <f>VLOOKUP(ANF638,$A$681:$F$2483,6,FALSE)</f>
        <v>273</v>
      </c>
      <c r="ANJ638" s="203" t="s">
        <v>67</v>
      </c>
      <c r="ANK638" s="10">
        <f>ANI638*1.2</f>
        <v>327.59999999999997</v>
      </c>
      <c r="ANL638" s="10"/>
      <c r="ANM638" s="273"/>
      <c r="ANN638" s="203" t="s">
        <v>98</v>
      </c>
      <c r="ANO638" s="276" t="s">
        <v>1211</v>
      </c>
      <c r="ANQ638" s="204"/>
      <c r="ANR638" s="204">
        <f>VLOOKUP(ANO638,$A$681:$F$2483,6,FALSE)</f>
        <v>162</v>
      </c>
      <c r="ANS638" s="203" t="s">
        <v>67</v>
      </c>
      <c r="ANT638" s="10">
        <f>ANR638*1.2</f>
        <v>194.4</v>
      </c>
      <c r="ANU638" s="10"/>
      <c r="ANV638" s="273"/>
      <c r="ANW638" s="203" t="s">
        <v>98</v>
      </c>
      <c r="ANX638" s="276" t="s">
        <v>524</v>
      </c>
      <c r="ANZ638" s="204"/>
      <c r="AOA638" s="204">
        <f>VLOOKUP(ANX638,$A$681:$F$2483,6,FALSE)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524</v>
      </c>
      <c r="AOI638" s="204"/>
      <c r="AOJ638" s="204">
        <f>VLOOKUP(AOG638,$A$681:$F$2483,6,FALSE)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439</v>
      </c>
      <c r="AOR638" s="204"/>
      <c r="AOS638" s="204">
        <f>VLOOKUP(AOP638,$A$681:$F$2483,6,FALSE)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524</v>
      </c>
      <c r="APA638" s="204"/>
      <c r="APB638" s="204">
        <f>VLOOKUP(AOY638,$A$681:$F$2483,6,FALSE)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2083</v>
      </c>
      <c r="APJ638" s="204"/>
      <c r="APK638" s="204">
        <f>VLOOKUP(APH638,$A$681:$F$2483,6,FALSE)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481</v>
      </c>
      <c r="APS638" s="204"/>
      <c r="APT638" s="204">
        <f>VLOOKUP(APQ638,$A$681:$F$2483,6,FALSE)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718</v>
      </c>
      <c r="AQB638" s="204"/>
      <c r="AQC638" s="204">
        <f>VLOOKUP(APZ638,$A$681:$F$2483,6,FALSE)</f>
        <v>233</v>
      </c>
      <c r="AQD638" s="203" t="s">
        <v>67</v>
      </c>
      <c r="AQE638" s="10">
        <f>AQC638*1.2</f>
        <v>279.59999999999997</v>
      </c>
      <c r="AQF638" s="10"/>
      <c r="AQG638" s="273"/>
    </row>
    <row r="639" spans="1:1125" s="14" customFormat="1" ht="15">
      <c r="A639" s="203" t="s">
        <v>99</v>
      </c>
      <c r="B639" s="276" t="s">
        <v>2330</v>
      </c>
      <c r="D639" s="204"/>
      <c r="E639" s="204">
        <f>VLOOKUP(B639,$A$681:$F$2483,6,FALSE)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1255</v>
      </c>
      <c r="M639" s="204"/>
      <c r="N639" s="204">
        <f>VLOOKUP(K639,$A$681:$F$2483,6,FALSE)</f>
        <v>78</v>
      </c>
      <c r="O639" s="203" t="s">
        <v>69</v>
      </c>
      <c r="P639" s="10">
        <f>N639*1.1</f>
        <v>85.800000000000011</v>
      </c>
      <c r="Q639" s="10"/>
      <c r="R639" s="267"/>
      <c r="S639" s="203" t="s">
        <v>99</v>
      </c>
      <c r="T639" s="276" t="s">
        <v>718</v>
      </c>
      <c r="V639" s="204"/>
      <c r="W639" s="204">
        <f>VLOOKUP(T639,$A$681:$F$2483,6,FALSE)</f>
        <v>233</v>
      </c>
      <c r="X639" s="203" t="s">
        <v>69</v>
      </c>
      <c r="Y639" s="10">
        <f>W639*1.1</f>
        <v>256.3</v>
      </c>
      <c r="Z639" s="10"/>
      <c r="AA639" s="267"/>
      <c r="AB639" s="203" t="s">
        <v>99</v>
      </c>
      <c r="AC639" s="276" t="s">
        <v>1710</v>
      </c>
      <c r="AE639" s="204"/>
      <c r="AF639" s="204">
        <f>VLOOKUP(AC639,$A$681:$F$2483,6,FALSE)</f>
        <v>64</v>
      </c>
      <c r="AG639" s="203" t="s">
        <v>69</v>
      </c>
      <c r="AH639" s="10">
        <f>AF639*1.1</f>
        <v>70.400000000000006</v>
      </c>
      <c r="AI639" s="10"/>
      <c r="AJ639" s="267"/>
      <c r="AK639" s="203" t="s">
        <v>99</v>
      </c>
      <c r="AL639" s="276" t="s">
        <v>455</v>
      </c>
      <c r="AN639" s="204"/>
      <c r="AO639" s="204">
        <f>VLOOKUP(AL639,$A$681:$F$2483,6,FALSE)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1720</v>
      </c>
      <c r="AW639" s="204"/>
      <c r="AX639" s="204">
        <f>VLOOKUP(AU639,$A$681:$F$2483,6,FALSE)</f>
        <v>40</v>
      </c>
      <c r="AY639" s="203" t="s">
        <v>69</v>
      </c>
      <c r="AZ639" s="10">
        <f>AX639*1.1</f>
        <v>44</v>
      </c>
      <c r="BA639" s="10"/>
      <c r="BB639" s="267"/>
      <c r="BC639" s="203" t="s">
        <v>99</v>
      </c>
      <c r="BD639" s="276" t="s">
        <v>1228</v>
      </c>
      <c r="BF639" s="204"/>
      <c r="BG639" s="204">
        <f>VLOOKUP(BD639,$A$681:$F$2483,6,FALSE)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455</v>
      </c>
      <c r="BO639" s="204"/>
      <c r="BP639" s="204">
        <f>VLOOKUP(BM639,$A$681:$F$2483,6,FALSE)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718</v>
      </c>
      <c r="BX639" s="204"/>
      <c r="BY639" s="204">
        <f>VLOOKUP(BV639,$A$681:$F$2483,6,FALSE)</f>
        <v>233</v>
      </c>
      <c r="BZ639" s="203" t="s">
        <v>69</v>
      </c>
      <c r="CA639" s="10">
        <f>BY639*1.1</f>
        <v>256.3</v>
      </c>
      <c r="CB639" s="10"/>
      <c r="CC639" s="267"/>
      <c r="CD639" s="203" t="s">
        <v>99</v>
      </c>
      <c r="CE639" s="276" t="s">
        <v>524</v>
      </c>
      <c r="CG639" s="204"/>
      <c r="CH639" s="204">
        <f>VLOOKUP(CE639,$A$681:$F$2483,6,FALSE)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2330</v>
      </c>
      <c r="CP639" s="204"/>
      <c r="CQ639" s="204">
        <f>VLOOKUP(CN639,$A$681:$F$2483,6,FALSE)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524</v>
      </c>
      <c r="CY639" s="204"/>
      <c r="CZ639" s="204">
        <f>VLOOKUP(CW639,$A$681:$F$2483,6,FALSE)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2515</v>
      </c>
      <c r="DH639" s="204"/>
      <c r="DI639" s="204">
        <f>VLOOKUP(DF639,$A$681:$F$2483,6,FALSE)</f>
        <v>11</v>
      </c>
      <c r="DJ639" s="203" t="s">
        <v>69</v>
      </c>
      <c r="DK639" s="10">
        <f>DI639*1.1</f>
        <v>12.100000000000001</v>
      </c>
      <c r="DL639" s="10"/>
      <c r="DM639" s="267"/>
      <c r="DN639" s="203" t="s">
        <v>99</v>
      </c>
      <c r="DO639" s="276" t="s">
        <v>529</v>
      </c>
      <c r="DQ639" s="204"/>
      <c r="DR639" s="204">
        <f>VLOOKUP(DO639,$A$681:$F$2483,6,FALSE)</f>
        <v>193</v>
      </c>
      <c r="DS639" s="203" t="s">
        <v>69</v>
      </c>
      <c r="DT639" s="10">
        <f>DR639*1.1</f>
        <v>212.3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VLOOKUP(DX639,$A$681:$F$2483,6,FALSE)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607</v>
      </c>
      <c r="EI639" s="204"/>
      <c r="EJ639" s="204">
        <f>VLOOKUP(EG639,$A$681:$F$2483,6,FALSE)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2083</v>
      </c>
      <c r="ER639" s="204"/>
      <c r="ES639" s="204">
        <f>VLOOKUP(EP639,$A$681:$F$2483,6,FALSE)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487</v>
      </c>
      <c r="FA639" s="204"/>
      <c r="FB639" s="204">
        <f>VLOOKUP(EY639,$A$681:$F$2483,6,FALSE)</f>
        <v>273</v>
      </c>
      <c r="FC639" s="203" t="s">
        <v>69</v>
      </c>
      <c r="FD639" s="10">
        <f>FB639*1.1</f>
        <v>300.3</v>
      </c>
      <c r="FE639" s="10"/>
      <c r="FF639" s="267"/>
      <c r="FG639" s="203" t="s">
        <v>99</v>
      </c>
      <c r="FH639" s="414" t="s">
        <v>505</v>
      </c>
      <c r="FJ639" s="204"/>
      <c r="FK639" s="204">
        <f>VLOOKUP(FH639,$A$681:$F$2483,6,FALSE)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1235</v>
      </c>
      <c r="FS639" s="204"/>
      <c r="FT639" s="204">
        <f>VLOOKUP(FQ639,$A$681:$F$2483,6,FALSE)</f>
        <v>62</v>
      </c>
      <c r="FU639" s="203" t="s">
        <v>69</v>
      </c>
      <c r="FV639" s="10">
        <f>FT639*1.1</f>
        <v>68.2</v>
      </c>
      <c r="FW639" s="10"/>
      <c r="FX639" s="267"/>
      <c r="FY639" s="203" t="s">
        <v>99</v>
      </c>
      <c r="FZ639" s="276" t="s">
        <v>502</v>
      </c>
      <c r="GB639" s="204"/>
      <c r="GC639" s="204">
        <f>VLOOKUP(FZ639,$A$681:$F$2483,6,FALSE)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964</v>
      </c>
      <c r="GK639" s="204"/>
      <c r="GL639" s="204">
        <f>VLOOKUP(GI639,$A$681:$F$2483,6,FALSE)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583</v>
      </c>
      <c r="GT639" s="204"/>
      <c r="GU639" s="204">
        <f>VLOOKUP(GR639,$A$681:$F$2483,6,FALSE)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524</v>
      </c>
      <c r="HC639" s="204"/>
      <c r="HD639" s="204">
        <f>VLOOKUP(HA639,$A$681:$F$2483,6,FALSE)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423</v>
      </c>
      <c r="HL639" s="204"/>
      <c r="HM639" s="204">
        <f>VLOOKUP(HJ639,$A$681:$F$2483,6,FALSE)</f>
        <v>202</v>
      </c>
      <c r="HN639" s="203" t="s">
        <v>69</v>
      </c>
      <c r="HO639" s="10">
        <f>HM639*1.1</f>
        <v>222.20000000000002</v>
      </c>
      <c r="HP639" s="10"/>
      <c r="HQ639" s="267"/>
      <c r="HR639" s="203" t="s">
        <v>99</v>
      </c>
      <c r="HS639" s="276" t="s">
        <v>524</v>
      </c>
      <c r="HU639" s="204"/>
      <c r="HV639" s="204">
        <f>VLOOKUP(HS639,$A$681:$F$2483,6,FALSE)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VLOOKUP(IB639,$A$681:$F$2483,6,FALSE)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1228</v>
      </c>
      <c r="IM639" s="204"/>
      <c r="IN639" s="204">
        <f>VLOOKUP(IK639,$A$681:$F$2483,6,FALSE)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612</v>
      </c>
      <c r="IV639" s="204"/>
      <c r="IW639" s="204">
        <f>VLOOKUP(IT639,$A$681:$F$2483,6,FALSE)</f>
        <v>40</v>
      </c>
      <c r="IX639" s="203" t="s">
        <v>69</v>
      </c>
      <c r="IY639" s="10">
        <f>IW639*1.1</f>
        <v>44</v>
      </c>
      <c r="IZ639" s="10"/>
      <c r="JA639" s="267"/>
      <c r="JB639" s="203" t="s">
        <v>99</v>
      </c>
      <c r="JC639" s="276" t="s">
        <v>556</v>
      </c>
      <c r="JE639" s="204"/>
      <c r="JF639" s="204">
        <f>VLOOKUP(JC639,$A$681:$F$2483,6,FALSE)</f>
        <v>264</v>
      </c>
      <c r="JG639" s="203" t="s">
        <v>69</v>
      </c>
      <c r="JH639" s="10">
        <f>JF639*1.1</f>
        <v>290.40000000000003</v>
      </c>
      <c r="JI639" s="10"/>
      <c r="JJ639" s="267"/>
      <c r="JK639" s="203" t="s">
        <v>99</v>
      </c>
      <c r="JL639" s="276" t="s">
        <v>1720</v>
      </c>
      <c r="JN639" s="204"/>
      <c r="JO639" s="204">
        <f>VLOOKUP(JL639,$A$681:$F$2483,6,FALSE)</f>
        <v>40</v>
      </c>
      <c r="JP639" s="203" t="s">
        <v>69</v>
      </c>
      <c r="JQ639" s="10">
        <f>JO639*1.1</f>
        <v>44</v>
      </c>
      <c r="JR639" s="10"/>
      <c r="JS639" s="267"/>
      <c r="JT639" s="203" t="s">
        <v>99</v>
      </c>
      <c r="JU639" s="276" t="s">
        <v>1205</v>
      </c>
      <c r="JW639" s="204"/>
      <c r="JX639" s="204">
        <f>VLOOKUP(JU639,$A$681:$F$2483,6,FALSE)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449</v>
      </c>
      <c r="KF639" s="204"/>
      <c r="KG639" s="204">
        <f>VLOOKUP(KD639,$A$681:$F$2483,6,FALSE)</f>
        <v>17</v>
      </c>
      <c r="KH639" s="203" t="s">
        <v>69</v>
      </c>
      <c r="KI639" s="10">
        <f>KG639*1.1</f>
        <v>18.700000000000003</v>
      </c>
      <c r="KJ639" s="10"/>
      <c r="KK639" s="267"/>
      <c r="KL639" s="203" t="s">
        <v>99</v>
      </c>
      <c r="KM639" s="276" t="s">
        <v>480</v>
      </c>
      <c r="KO639" s="204"/>
      <c r="KP639" s="204">
        <f>VLOOKUP(KM639,$A$681:$F$2483,6,FALSE)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529</v>
      </c>
      <c r="KX639" s="204"/>
      <c r="KY639" s="204">
        <f>VLOOKUP(KV639,$A$681:$F$2483,6,FALSE)</f>
        <v>193</v>
      </c>
      <c r="KZ639" s="203" t="s">
        <v>69</v>
      </c>
      <c r="LA639" s="10">
        <f>KY639*1.1</f>
        <v>212.3</v>
      </c>
      <c r="LB639" s="10"/>
      <c r="LC639" s="267"/>
      <c r="LD639" s="203" t="s">
        <v>99</v>
      </c>
      <c r="LE639" s="276" t="s">
        <v>505</v>
      </c>
      <c r="LG639" s="204"/>
      <c r="LH639" s="204">
        <f>VLOOKUP(LE639,$A$681:$F$2483,6,FALSE)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455</v>
      </c>
      <c r="LP639" s="204"/>
      <c r="LQ639" s="204">
        <f>VLOOKUP(LN639,$A$681:$F$2483,6,FALSE)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583</v>
      </c>
      <c r="LY639" s="204"/>
      <c r="LZ639" s="204">
        <f>VLOOKUP(LW639,$A$681:$F$2483,6,FALSE)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718</v>
      </c>
      <c r="MH639" s="204"/>
      <c r="MI639" s="204">
        <f>VLOOKUP(MF639,$A$681:$F$2483,6,FALSE)</f>
        <v>233</v>
      </c>
      <c r="MJ639" s="203" t="s">
        <v>69</v>
      </c>
      <c r="MK639" s="10">
        <f>MI639*1.1</f>
        <v>256.3</v>
      </c>
      <c r="ML639" s="10"/>
      <c r="MM639" s="267"/>
      <c r="MN639" s="203" t="s">
        <v>99</v>
      </c>
      <c r="MO639" s="276" t="s">
        <v>524</v>
      </c>
      <c r="MQ639" s="204"/>
      <c r="MR639" s="204">
        <f>VLOOKUP(MO639,$A$681:$F$2483,6,FALSE)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556</v>
      </c>
      <c r="MZ639" s="204"/>
      <c r="NA639" s="204">
        <f>VLOOKUP(MX639,$A$681:$F$2483,6,FALSE)</f>
        <v>264</v>
      </c>
      <c r="NB639" s="203" t="s">
        <v>69</v>
      </c>
      <c r="NC639" s="10">
        <f>NA639*1.1</f>
        <v>290.40000000000003</v>
      </c>
      <c r="ND639" s="10"/>
      <c r="NE639" s="267"/>
      <c r="NF639" s="203" t="s">
        <v>99</v>
      </c>
      <c r="NG639" s="276" t="s">
        <v>583</v>
      </c>
      <c r="NI639" s="204"/>
      <c r="NJ639" s="204">
        <f>VLOOKUP(NG639,$A$681:$F$2483,6,FALSE)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444</v>
      </c>
      <c r="NR639" s="204"/>
      <c r="NS639" s="204">
        <f>VLOOKUP(NP639,$A$681:$F$2483,6,FALSE)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455</v>
      </c>
      <c r="OA639" s="204"/>
      <c r="OB639" s="204">
        <f>VLOOKUP(NY639,$A$681:$F$2483,6,FALSE)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1205</v>
      </c>
      <c r="OJ639" s="204"/>
      <c r="OK639" s="204">
        <f>VLOOKUP(OH639,$A$681:$F$2483,6,FALSE)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17" t="s">
        <v>607</v>
      </c>
      <c r="OS639" s="204"/>
      <c r="OT639" s="204">
        <f>VLOOKUP(OQ639,$A$681:$F$2483,6,FALSE)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1" t="s">
        <v>975</v>
      </c>
      <c r="PB639" s="204"/>
      <c r="PC639" s="204">
        <f>VLOOKUP(OZ639,$A$681:$F$2483,6,FALSE)</f>
        <v>187</v>
      </c>
      <c r="PD639" s="203" t="s">
        <v>69</v>
      </c>
      <c r="PE639" s="10">
        <f>PC639*1.1</f>
        <v>205.70000000000002</v>
      </c>
      <c r="PF639" s="10"/>
      <c r="PG639" s="267"/>
      <c r="PH639" s="203" t="s">
        <v>99</v>
      </c>
      <c r="PI639" s="276" t="s">
        <v>485</v>
      </c>
      <c r="PK639" s="204"/>
      <c r="PL639" s="204">
        <f>VLOOKUP(PI639,$A$681:$F$2483,6,FALSE)</f>
        <v>90</v>
      </c>
      <c r="PM639" s="203" t="s">
        <v>69</v>
      </c>
      <c r="PN639" s="10">
        <f>PL639*1.1</f>
        <v>99.000000000000014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VLOOKUP(PR639,$A$681:$F$2483,6,FALSE)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447</v>
      </c>
      <c r="QC639" s="204"/>
      <c r="QD639" s="204">
        <f>VLOOKUP(QA639,$A$681:$F$2483,6,FALSE)</f>
        <v>208</v>
      </c>
      <c r="QE639" s="203" t="s">
        <v>69</v>
      </c>
      <c r="QF639" s="10">
        <f>QD639*1.1</f>
        <v>228.8</v>
      </c>
      <c r="QG639" s="10"/>
      <c r="QH639" s="267"/>
      <c r="QI639" s="203" t="s">
        <v>99</v>
      </c>
      <c r="QJ639" s="276" t="s">
        <v>487</v>
      </c>
      <c r="QL639" s="204"/>
      <c r="QM639" s="204">
        <f>VLOOKUP(QJ639,$A$681:$F$2483,6,FALSE)</f>
        <v>273</v>
      </c>
      <c r="QN639" s="203" t="s">
        <v>69</v>
      </c>
      <c r="QO639" s="10">
        <f>QM639*1.1</f>
        <v>300.3</v>
      </c>
      <c r="QP639" s="10"/>
      <c r="QQ639" s="267"/>
      <c r="QR639" s="203" t="s">
        <v>99</v>
      </c>
      <c r="QS639" s="276" t="s">
        <v>1255</v>
      </c>
      <c r="QU639" s="204"/>
      <c r="QV639" s="204">
        <f>VLOOKUP(QS639,$A$681:$F$2483,6,FALSE)</f>
        <v>78</v>
      </c>
      <c r="QW639" s="203" t="s">
        <v>69</v>
      </c>
      <c r="QX639" s="10">
        <f>QV639*1.1</f>
        <v>85.800000000000011</v>
      </c>
      <c r="QY639" s="10"/>
      <c r="QZ639" s="267"/>
      <c r="RA639" s="203" t="s">
        <v>99</v>
      </c>
      <c r="RB639" s="276" t="s">
        <v>610</v>
      </c>
      <c r="RD639" s="204"/>
      <c r="RE639" s="204">
        <f>VLOOKUP(RB639,$A$681:$F$2483,6,FALSE)</f>
        <v>41</v>
      </c>
      <c r="RF639" s="203" t="s">
        <v>69</v>
      </c>
      <c r="RG639" s="10">
        <f>RE639*1.1</f>
        <v>45.1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VLOOKUP(RK639,$A$681:$F$2483,6,FALSE)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487</v>
      </c>
      <c r="RV639" s="204"/>
      <c r="RW639" s="204">
        <f>VLOOKUP(RT639,$A$681:$F$2483,6,FALSE)</f>
        <v>273</v>
      </c>
      <c r="RX639" s="203" t="s">
        <v>69</v>
      </c>
      <c r="RY639" s="10">
        <f>RW639*1.1</f>
        <v>300.3</v>
      </c>
      <c r="RZ639" s="10"/>
      <c r="SA639" s="273"/>
      <c r="SB639" s="203" t="s">
        <v>99</v>
      </c>
      <c r="SC639" s="276" t="s">
        <v>556</v>
      </c>
      <c r="SE639" s="204"/>
      <c r="SF639" s="204">
        <f>VLOOKUP(SC639,$A$681:$F$2483,6,FALSE)</f>
        <v>264</v>
      </c>
      <c r="SG639" s="203" t="s">
        <v>69</v>
      </c>
      <c r="SH639" s="10">
        <f>SF639*1.1</f>
        <v>290.40000000000003</v>
      </c>
      <c r="SI639" s="10"/>
      <c r="SJ639" s="273"/>
      <c r="SK639" s="203" t="s">
        <v>99</v>
      </c>
      <c r="SL639" s="276" t="s">
        <v>505</v>
      </c>
      <c r="SN639" s="204"/>
      <c r="SO639" s="204">
        <f>VLOOKUP(SL639,$A$681:$F$2483,6,FALSE)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2083</v>
      </c>
      <c r="SW639" s="204"/>
      <c r="SX639" s="204">
        <f>VLOOKUP(SU639,$A$681:$F$2483,6,FALSE)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487</v>
      </c>
      <c r="TF639" s="204"/>
      <c r="TG639" s="204">
        <f>VLOOKUP(TD639,$A$681:$F$2483,6,FALSE)</f>
        <v>273</v>
      </c>
      <c r="TH639" s="203" t="s">
        <v>69</v>
      </c>
      <c r="TI639" s="10">
        <f>TG639*1.1</f>
        <v>300.3</v>
      </c>
      <c r="TK639" s="273"/>
      <c r="TL639" s="203" t="s">
        <v>99</v>
      </c>
      <c r="TM639" s="276" t="s">
        <v>583</v>
      </c>
      <c r="TO639" s="204"/>
      <c r="TP639" s="204">
        <f>VLOOKUP(TM639,$A$681:$F$2483,6,FALSE)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502</v>
      </c>
      <c r="TX639" s="204"/>
      <c r="TY639" s="204">
        <f>VLOOKUP(TV639,$A$681:$F$2483,6,FALSE)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VLOOKUP(UE639,$A$681:$F$2483,6,FALSE)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524</v>
      </c>
      <c r="UP639" s="204"/>
      <c r="UQ639" s="204">
        <f>VLOOKUP(UN639,$A$681:$F$2483,6,FALSE)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2083</v>
      </c>
      <c r="UY639" s="204"/>
      <c r="UZ639" s="204">
        <f>VLOOKUP(UW639,$A$681:$F$2483,6,FALSE)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605</v>
      </c>
      <c r="VH639" s="204"/>
      <c r="VI639" s="204">
        <f>VLOOKUP(VF639,$A$681:$F$2483,6,FALSE)</f>
        <v>8</v>
      </c>
      <c r="VJ639" s="203" t="s">
        <v>69</v>
      </c>
      <c r="VK639" s="10">
        <f>VI639*1.1</f>
        <v>8.8000000000000007</v>
      </c>
      <c r="VL639" s="10"/>
      <c r="VM639" s="273"/>
      <c r="VN639" s="203" t="s">
        <v>99</v>
      </c>
      <c r="VO639" s="276" t="s">
        <v>439</v>
      </c>
      <c r="VQ639" s="204"/>
      <c r="VR639" s="204">
        <f>VLOOKUP(VO639,$A$681:$F$2483,6,FALSE)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VLOOKUP(VX639,$A$681:$F$2483,6,FALSE)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480</v>
      </c>
      <c r="WI639" s="204"/>
      <c r="WJ639" s="204">
        <f>VLOOKUP(WG639,$A$681:$F$2483,6,FALSE)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VLOOKUP(WP639,$A$681:$F$2483,6,FALSE)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VLOOKUP(WY639,$A$681:$F$2483,6,FALSE)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423</v>
      </c>
      <c r="XJ639" s="204"/>
      <c r="XK639" s="204">
        <f>VLOOKUP(XH639,$A$681:$F$2483,6,FALSE)</f>
        <v>202</v>
      </c>
      <c r="XL639" s="203" t="s">
        <v>69</v>
      </c>
      <c r="XM639" s="10">
        <f>XK639*1.1</f>
        <v>222.20000000000002</v>
      </c>
      <c r="XO639" s="273"/>
      <c r="XP639" s="203" t="s">
        <v>99</v>
      </c>
      <c r="XQ639" s="276" t="s">
        <v>718</v>
      </c>
      <c r="XS639" s="204"/>
      <c r="XT639" s="204">
        <f>VLOOKUP(XQ639,$A$681:$F$2483,6,FALSE)</f>
        <v>233</v>
      </c>
      <c r="XU639" s="203" t="s">
        <v>69</v>
      </c>
      <c r="XV639" s="10">
        <f>XT639*1.1</f>
        <v>256.3</v>
      </c>
      <c r="XW639" s="10"/>
      <c r="XX639" s="273"/>
      <c r="XY639" s="203" t="s">
        <v>99</v>
      </c>
      <c r="XZ639" s="276" t="s">
        <v>1272</v>
      </c>
      <c r="YB639" s="204"/>
      <c r="YC639" s="204">
        <f>VLOOKUP(XZ639,$A$681:$F$2483,6,FALSE)</f>
        <v>46</v>
      </c>
      <c r="YD639" s="203" t="s">
        <v>69</v>
      </c>
      <c r="YE639" s="10">
        <f>YC639*1.1</f>
        <v>50.6</v>
      </c>
      <c r="YG639" s="273"/>
      <c r="YH639" s="203" t="s">
        <v>99</v>
      </c>
      <c r="YI639" s="278" t="s">
        <v>183</v>
      </c>
      <c r="YK639" s="204"/>
      <c r="YL639" s="204" t="e">
        <f>VLOOKUP(YI639,$A$681:$F$2483,6,FALSE)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VLOOKUP(YR639,$A$681:$F$2483,6,FALSE)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1228</v>
      </c>
      <c r="ZC639" s="204"/>
      <c r="ZD639" s="204">
        <f>VLOOKUP(ZA639,$A$681:$F$2483,6,FALSE)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583</v>
      </c>
      <c r="ZL639" s="204"/>
      <c r="ZM639" s="204">
        <f>VLOOKUP(ZJ639,$A$681:$F$2483,6,FALSE)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529</v>
      </c>
      <c r="ZU639" s="204"/>
      <c r="ZV639" s="204">
        <f>VLOOKUP(ZS639,$A$681:$F$2483,6,FALSE)</f>
        <v>193</v>
      </c>
      <c r="ZW639" s="203" t="s">
        <v>69</v>
      </c>
      <c r="ZX639" s="10">
        <f>ZV639*1.1</f>
        <v>212.3</v>
      </c>
      <c r="ZY639" s="10"/>
      <c r="ZZ639" s="273"/>
      <c r="AAA639" s="203" t="s">
        <v>99</v>
      </c>
      <c r="AAB639" s="276" t="s">
        <v>455</v>
      </c>
      <c r="AAD639" s="204"/>
      <c r="AAE639" s="204">
        <f>VLOOKUP(AAB639,$A$681:$F$2483,6,FALSE)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556</v>
      </c>
      <c r="AAM639" s="204"/>
      <c r="AAN639" s="204">
        <f>VLOOKUP(AAK639,$A$681:$F$2483,6,FALSE)</f>
        <v>264</v>
      </c>
      <c r="AAO639" s="203" t="s">
        <v>69</v>
      </c>
      <c r="AAP639" s="10">
        <f>AAN639*1.1</f>
        <v>290.40000000000003</v>
      </c>
      <c r="AAQ639" s="10"/>
      <c r="AAR639" s="273"/>
      <c r="AAS639" s="203" t="s">
        <v>99</v>
      </c>
      <c r="AAT639" s="276" t="s">
        <v>975</v>
      </c>
      <c r="AAV639" s="204"/>
      <c r="AAW639" s="204">
        <f>VLOOKUP(AAT639,$A$681:$F$2483,6,FALSE)</f>
        <v>187</v>
      </c>
      <c r="AAX639" s="203" t="s">
        <v>69</v>
      </c>
      <c r="AAY639" s="10">
        <f>AAW639*1.1</f>
        <v>205.70000000000002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VLOOKUP(ABC639,$A$681:$F$2483,6,FALSE)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481</v>
      </c>
      <c r="ABN639" s="204"/>
      <c r="ABO639" s="204">
        <f>VLOOKUP(ABL639,$A$681:$F$2483,6,FALSE)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605</v>
      </c>
      <c r="ABW639" s="204"/>
      <c r="ABX639" s="204">
        <f>VLOOKUP(ABU639,$A$681:$F$2483,6,FALSE)</f>
        <v>8</v>
      </c>
      <c r="ABY639" s="203" t="s">
        <v>69</v>
      </c>
      <c r="ABZ639" s="10">
        <f>ABX639*1.1</f>
        <v>8.8000000000000007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VLOOKUP(ACD639,$A$681:$F$2483,6,FALSE)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VLOOKUP(ACM639,$A$681:$F$2483,6,FALSE)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VLOOKUP(ACV639,$A$681:$F$2483,6,FALSE)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VLOOKUP(ADE639,$A$681:$F$2483,6,FALSE)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VLOOKUP(ADN639,$A$681:$F$2483,6,FALSE)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VLOOKUP(ADW639,$A$681:$F$2483,6,FALSE)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VLOOKUP(AEF639,$A$681:$F$2483,6,FALSE)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VLOOKUP(AEO639,$A$681:$F$2483,6,FALSE)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VLOOKUP(AEX639,$A$681:$F$2483,6,FALSE)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VLOOKUP(AFG639,$A$681:$F$2483,6,FALSE)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VLOOKUP(AFP639,$A$681:$F$2483,6,FALSE)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VLOOKUP(AFY639,$A$681:$F$2483,6,FALSE)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VLOOKUP(AGH639,$A$681:$F$2483,6,FALSE)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VLOOKUP(AGQ639,$A$681:$F$2483,6,FALSE)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2330</v>
      </c>
      <c r="AHB639" s="204"/>
      <c r="AHC639" s="204">
        <f>VLOOKUP(AGZ639,$A$681:$F$2483,6,FALSE)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981</v>
      </c>
      <c r="AHK639" s="204"/>
      <c r="AHL639" s="204">
        <f>VLOOKUP(AHI639,$A$681:$F$2483,6,FALSE)</f>
        <v>114</v>
      </c>
      <c r="AHM639" s="203" t="s">
        <v>69</v>
      </c>
      <c r="AHN639" s="10">
        <f>AHL639*1.1</f>
        <v>125.4</v>
      </c>
      <c r="AHO639" s="10"/>
      <c r="AHP639" s="273"/>
      <c r="AHQ639" s="203" t="s">
        <v>99</v>
      </c>
      <c r="AHR639" s="276" t="s">
        <v>1255</v>
      </c>
      <c r="AHT639" s="204"/>
      <c r="AHU639" s="204">
        <f>VLOOKUP(AHR639,$A$681:$F$2483,6,FALSE)</f>
        <v>78</v>
      </c>
      <c r="AHV639" s="203" t="s">
        <v>69</v>
      </c>
      <c r="AHW639" s="10">
        <f>AHU639*1.1</f>
        <v>85.800000000000011</v>
      </c>
      <c r="AHX639" s="10"/>
      <c r="AHY639" s="273"/>
      <c r="AHZ639" s="203" t="s">
        <v>99</v>
      </c>
      <c r="AIA639" s="276" t="s">
        <v>1255</v>
      </c>
      <c r="AIC639" s="204"/>
      <c r="AID639" s="204">
        <f>VLOOKUP(AIA639,$A$681:$F$2483,6,FALSE)</f>
        <v>78</v>
      </c>
      <c r="AIE639" s="203" t="s">
        <v>69</v>
      </c>
      <c r="AIF639" s="10">
        <f>AID639*1.1</f>
        <v>85.800000000000011</v>
      </c>
      <c r="AIG639" s="10"/>
      <c r="AIH639" s="273"/>
      <c r="AII639" s="203" t="s">
        <v>99</v>
      </c>
      <c r="AIJ639" s="276" t="s">
        <v>722</v>
      </c>
      <c r="AIL639" s="204"/>
      <c r="AIM639" s="204">
        <f>VLOOKUP(AIJ639,$A$681:$F$2483,6,FALSE)</f>
        <v>147</v>
      </c>
      <c r="AIN639" s="203" t="s">
        <v>69</v>
      </c>
      <c r="AIO639" s="10">
        <f>AIM639*1.1</f>
        <v>161.70000000000002</v>
      </c>
      <c r="AIP639" s="10"/>
      <c r="AIQ639" s="273"/>
      <c r="AIR639" s="203" t="s">
        <v>99</v>
      </c>
      <c r="AIS639" s="276" t="s">
        <v>447</v>
      </c>
      <c r="AIU639" s="204"/>
      <c r="AIV639" s="204">
        <f>VLOOKUP(AIS639,$A$681:$F$2483,6,FALSE)</f>
        <v>208</v>
      </c>
      <c r="AIW639" s="203" t="s">
        <v>69</v>
      </c>
      <c r="AIX639" s="10">
        <f>AIV639*1.1</f>
        <v>228.8</v>
      </c>
      <c r="AIY639" s="10"/>
      <c r="AIZ639" s="273"/>
      <c r="AJA639" s="203" t="s">
        <v>99</v>
      </c>
      <c r="AJB639" s="276" t="s">
        <v>444</v>
      </c>
      <c r="AJD639" s="204"/>
      <c r="AJE639" s="204">
        <f>VLOOKUP(AJB639,$A$681:$F$2483,6,FALSE)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549</v>
      </c>
      <c r="AJM639" s="204"/>
      <c r="AJN639" s="204">
        <f>VLOOKUP(AJK639,$A$681:$F$2483,6,FALSE)</f>
        <v>84</v>
      </c>
      <c r="AJO639" s="203" t="s">
        <v>69</v>
      </c>
      <c r="AJP639" s="10">
        <f>AJN639*1.1</f>
        <v>92.4</v>
      </c>
      <c r="AJQ639" s="10"/>
      <c r="AJR639" s="273"/>
      <c r="AJS639" s="203" t="s">
        <v>99</v>
      </c>
      <c r="AJT639" s="424" t="s">
        <v>1450</v>
      </c>
      <c r="AJV639" s="204"/>
      <c r="AJW639" s="204">
        <f>VLOOKUP(AJT639,$A$681:$F$2483,6,FALSE)</f>
        <v>54</v>
      </c>
      <c r="AJX639" s="203" t="s">
        <v>69</v>
      </c>
      <c r="AJY639" s="10">
        <f>AJW639*1.1</f>
        <v>59.400000000000006</v>
      </c>
      <c r="AJZ639" s="10"/>
      <c r="AKA639" s="273"/>
      <c r="AKB639" s="203" t="s">
        <v>99</v>
      </c>
      <c r="AKC639" s="276" t="s">
        <v>447</v>
      </c>
      <c r="AKE639" s="204"/>
      <c r="AKF639" s="204">
        <f>VLOOKUP(AKC639,$A$681:$F$2483,6,FALSE)</f>
        <v>208</v>
      </c>
      <c r="AKG639" s="203" t="s">
        <v>69</v>
      </c>
      <c r="AKH639" s="10">
        <f>AKF639*1.1</f>
        <v>228.8</v>
      </c>
      <c r="AKI639" s="10"/>
      <c r="AKJ639" s="273"/>
      <c r="AKK639" s="203" t="s">
        <v>99</v>
      </c>
      <c r="AKL639" s="276" t="s">
        <v>487</v>
      </c>
      <c r="AKN639" s="204"/>
      <c r="AKO639" s="204">
        <f>VLOOKUP(AKL639,$A$681:$F$2483,6,FALSE)</f>
        <v>273</v>
      </c>
      <c r="AKP639" s="203" t="s">
        <v>69</v>
      </c>
      <c r="AKQ639" s="10">
        <f>AKO639*1.1</f>
        <v>300.3</v>
      </c>
      <c r="AKR639" s="10"/>
      <c r="AKS639" s="273"/>
      <c r="AKT639" s="203" t="s">
        <v>99</v>
      </c>
      <c r="AKU639" s="276" t="s">
        <v>1710</v>
      </c>
      <c r="AKW639" s="204"/>
      <c r="AKX639" s="204">
        <f>VLOOKUP(AKU639,$A$681:$F$2483,6,FALSE)</f>
        <v>64</v>
      </c>
      <c r="AKY639" s="203" t="s">
        <v>69</v>
      </c>
      <c r="AKZ639" s="10">
        <f>AKX639*1.1</f>
        <v>70.400000000000006</v>
      </c>
      <c r="ALA639" s="10"/>
      <c r="ALB639" s="273"/>
      <c r="ALC639" s="203" t="s">
        <v>99</v>
      </c>
      <c r="ALD639" s="276" t="s">
        <v>531</v>
      </c>
      <c r="ALF639" s="204"/>
      <c r="ALG639" s="204">
        <f>VLOOKUP(ALD639,$A$681:$F$2483,6,FALSE)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718</v>
      </c>
      <c r="ALO639" s="204"/>
      <c r="ALP639" s="204">
        <f>VLOOKUP(ALM639,$A$681:$F$2483,6,FALSE)</f>
        <v>233</v>
      </c>
      <c r="ALQ639" s="203" t="s">
        <v>69</v>
      </c>
      <c r="ALR639" s="10">
        <f>ALP639*1.1</f>
        <v>256.3</v>
      </c>
      <c r="ALS639" s="10"/>
      <c r="ALT639" s="273"/>
      <c r="ALU639" s="203" t="s">
        <v>99</v>
      </c>
      <c r="ALV639" s="276" t="s">
        <v>447</v>
      </c>
      <c r="ALX639" s="204"/>
      <c r="ALY639" s="204">
        <f>VLOOKUP(ALV639,$A$681:$F$2483,6,FALSE)</f>
        <v>208</v>
      </c>
      <c r="ALZ639" s="203" t="s">
        <v>69</v>
      </c>
      <c r="AMA639" s="10">
        <f>ALY639*1.1</f>
        <v>228.8</v>
      </c>
      <c r="AMB639" s="10"/>
      <c r="AMC639" s="273"/>
      <c r="AMD639" s="203" t="s">
        <v>99</v>
      </c>
      <c r="AME639" s="276" t="s">
        <v>521</v>
      </c>
      <c r="AMG639" s="204"/>
      <c r="AMH639" s="204">
        <f>VLOOKUP(AME639,$A$681:$F$2483,6,FALSE)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1720</v>
      </c>
      <c r="AMP639" s="204"/>
      <c r="AMQ639" s="204">
        <f>VLOOKUP(AMN639,$A$681:$F$2483,6,FALSE)</f>
        <v>40</v>
      </c>
      <c r="AMR639" s="203" t="s">
        <v>69</v>
      </c>
      <c r="AMS639" s="10">
        <f>AMQ639*1.1</f>
        <v>44</v>
      </c>
      <c r="AMT639" s="10"/>
      <c r="AMU639" s="273"/>
      <c r="AMV639" s="203" t="s">
        <v>99</v>
      </c>
      <c r="AMW639" s="276" t="s">
        <v>549</v>
      </c>
      <c r="AMY639" s="204"/>
      <c r="AMZ639" s="204">
        <f>VLOOKUP(AMW639,$A$681:$F$2483,6,FALSE)</f>
        <v>84</v>
      </c>
      <c r="ANA639" s="203" t="s">
        <v>69</v>
      </c>
      <c r="ANB639" s="10">
        <f>AMZ639*1.1</f>
        <v>92.4</v>
      </c>
      <c r="ANC639" s="10"/>
      <c r="AND639" s="273"/>
      <c r="ANE639" s="203" t="s">
        <v>99</v>
      </c>
      <c r="ANF639" s="276" t="s">
        <v>529</v>
      </c>
      <c r="ANH639" s="204"/>
      <c r="ANI639" s="204">
        <f>VLOOKUP(ANF639,$A$681:$F$2483,6,FALSE)</f>
        <v>193</v>
      </c>
      <c r="ANJ639" s="203" t="s">
        <v>69</v>
      </c>
      <c r="ANK639" s="10">
        <f>ANI639*1.1</f>
        <v>212.3</v>
      </c>
      <c r="ANL639" s="10"/>
      <c r="ANM639" s="273"/>
      <c r="ANN639" s="203" t="s">
        <v>99</v>
      </c>
      <c r="ANO639" s="276" t="s">
        <v>722</v>
      </c>
      <c r="ANQ639" s="204"/>
      <c r="ANR639" s="204">
        <f>VLOOKUP(ANO639,$A$681:$F$2483,6,FALSE)</f>
        <v>147</v>
      </c>
      <c r="ANS639" s="203" t="s">
        <v>69</v>
      </c>
      <c r="ANT639" s="10">
        <f>ANR639*1.1</f>
        <v>161.70000000000002</v>
      </c>
      <c r="ANU639" s="10"/>
      <c r="ANV639" s="273"/>
      <c r="ANW639" s="203" t="s">
        <v>99</v>
      </c>
      <c r="ANX639" s="276" t="s">
        <v>455</v>
      </c>
      <c r="ANZ639" s="204"/>
      <c r="AOA639" s="204">
        <f>VLOOKUP(ANX639,$A$681:$F$2483,6,FALSE)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556</v>
      </c>
      <c r="AOI639" s="204"/>
      <c r="AOJ639" s="204">
        <f>VLOOKUP(AOG639,$A$681:$F$2483,6,FALSE)</f>
        <v>264</v>
      </c>
      <c r="AOK639" s="203" t="s">
        <v>69</v>
      </c>
      <c r="AOL639" s="10">
        <f>AOJ639*1.1</f>
        <v>290.40000000000003</v>
      </c>
      <c r="AOM639" s="10"/>
      <c r="AON639" s="273"/>
      <c r="AOO639" s="203" t="s">
        <v>99</v>
      </c>
      <c r="AOP639" s="276" t="s">
        <v>1720</v>
      </c>
      <c r="AOR639" s="204"/>
      <c r="AOS639" s="204">
        <f>VLOOKUP(AOP639,$A$681:$F$2483,6,FALSE)</f>
        <v>40</v>
      </c>
      <c r="AOT639" s="203" t="s">
        <v>69</v>
      </c>
      <c r="AOU639" s="10">
        <f>AOS639*1.1</f>
        <v>44</v>
      </c>
      <c r="AOV639" s="10"/>
      <c r="AOW639" s="273"/>
      <c r="AOX639" s="203" t="s">
        <v>99</v>
      </c>
      <c r="AOY639" s="276" t="s">
        <v>1248</v>
      </c>
      <c r="APA639" s="204"/>
      <c r="APB639" s="204">
        <f>VLOOKUP(AOY639,$A$681:$F$2483,6,FALSE)</f>
        <v>146</v>
      </c>
      <c r="APC639" s="203" t="s">
        <v>69</v>
      </c>
      <c r="APD639" s="10">
        <f>APB639*1.1</f>
        <v>160.60000000000002</v>
      </c>
      <c r="APE639" s="10"/>
      <c r="APF639" s="273"/>
      <c r="APG639" s="203" t="s">
        <v>99</v>
      </c>
      <c r="APH639" s="276" t="s">
        <v>610</v>
      </c>
      <c r="APJ639" s="204"/>
      <c r="APK639" s="204">
        <f>VLOOKUP(APH639,$A$681:$F$2483,6,FALSE)</f>
        <v>41</v>
      </c>
      <c r="APL639" s="203" t="s">
        <v>69</v>
      </c>
      <c r="APM639" s="10">
        <f>APK639*1.1</f>
        <v>45.1</v>
      </c>
      <c r="APN639" s="10"/>
      <c r="APO639" s="273"/>
      <c r="APP639" s="203" t="s">
        <v>99</v>
      </c>
      <c r="APQ639" s="276" t="s">
        <v>521</v>
      </c>
      <c r="APS639" s="204"/>
      <c r="APT639" s="204">
        <f>VLOOKUP(APQ639,$A$681:$F$2483,6,FALSE)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447</v>
      </c>
      <c r="AQB639" s="204"/>
      <c r="AQC639" s="204">
        <f>VLOOKUP(APZ639,$A$681:$F$2483,6,FALSE)</f>
        <v>208</v>
      </c>
      <c r="AQD639" s="203" t="s">
        <v>69</v>
      </c>
      <c r="AQE639" s="10">
        <f>AQC639*1.1</f>
        <v>228.8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507.9</v>
      </c>
      <c r="I640" s="267"/>
      <c r="J640" s="203"/>
      <c r="K640" s="407"/>
      <c r="M640" s="203"/>
      <c r="N640" s="203"/>
      <c r="O640" s="203"/>
      <c r="P640" s="10"/>
      <c r="Q640" s="10">
        <f>SUM(P635:P639)</f>
        <v>829.59999999999991</v>
      </c>
      <c r="R640" s="267"/>
      <c r="S640" s="203"/>
      <c r="T640" s="264"/>
      <c r="V640" s="203"/>
      <c r="W640" s="203"/>
      <c r="X640" s="203"/>
      <c r="Y640" s="10"/>
      <c r="Z640" s="10">
        <f>SUM(Y635:Y639)</f>
        <v>898.90000000000009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818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834.80000000000007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545.6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756.4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1335.6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1039.7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1091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806.89999999999986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1384.7999999999997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893.1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1038.6999999999998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603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839.39999999999986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764.7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968.5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1006.5999999999999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1111.5999999999999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1049.7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1040.5999999999999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1473.4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1331.1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1054.7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1069.8000000000002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523.20000000000005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1104.0999999999999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957.3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735.9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806.40000000000009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728.89999999999986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1293.5999999999999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869.49999999999989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1245.0999999999999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721.7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1442.1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1119.5999999999999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1507.5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1132.7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1038.8999999999999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702.00000000000011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1151.7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469.59999999999997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1310.1000000000001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599.40000000000009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738.8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1283.5999999999999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722.40000000000009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783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1089.7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1388.3000000000002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1112.5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670.9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1025.9000000000001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677.7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689.5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963.5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1023.7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475.3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768.80000000000007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724.80000000000007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586.79999999999995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1228.2999999999997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987.4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1244.6000000000001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961.09999999999991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826.99999999999989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741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726.15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668.8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408.1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881.69999999999993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874.19999999999993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1189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1107.3999999999999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1117.2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737.5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1079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1215.9000000000001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652.1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615.70000000000005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674.5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506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729.39999999999986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839.7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765.8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657.9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1113.2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1105.8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641.5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1258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1222.6000000000001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692.5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1262.7000000000003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371.30000000000007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839.2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1576.6999999999998</v>
      </c>
      <c r="AQG640" s="273"/>
    </row>
    <row r="641" spans="1:1125" s="14" customFormat="1" ht="15">
      <c r="A641" s="203" t="s">
        <v>100</v>
      </c>
      <c r="B641" s="276" t="s">
        <v>2557</v>
      </c>
      <c r="D641" s="283">
        <f>IF(C641="Kopman",1.8,1)</f>
        <v>1</v>
      </c>
      <c r="E641" s="204">
        <f>VLOOKUP(B641,$A$681:$F$2483,6,FALSE)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2557</v>
      </c>
      <c r="M641" s="283">
        <f>IF(L641="Kopman",1.8,1)</f>
        <v>1</v>
      </c>
      <c r="N641" s="204">
        <f>VLOOKUP(K641,$A$681:$F$2483,6,FALSE)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2557</v>
      </c>
      <c r="V641" s="283">
        <f>IF(U641="Kopman",1.8,1)</f>
        <v>1</v>
      </c>
      <c r="W641" s="204">
        <f>VLOOKUP(T641,$A$681:$F$2483,6,FALSE)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453</v>
      </c>
      <c r="AE641" s="283">
        <f>IF(AD641="Kopman",1.8,1)</f>
        <v>1</v>
      </c>
      <c r="AF641" s="204">
        <f>VLOOKUP(AC641,$A$681:$F$2483,6,FALSE)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453</v>
      </c>
      <c r="AN641" s="283">
        <f>IF(AM641="Kopman",1.8,1)</f>
        <v>1</v>
      </c>
      <c r="AO641" s="204">
        <f>VLOOKUP(AL641,$A$681:$F$2483,6,FALSE)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453</v>
      </c>
      <c r="AV641" s="408" t="s">
        <v>2015</v>
      </c>
      <c r="AW641" s="283">
        <f>IF(AV641="Kopman",1.8,1)</f>
        <v>1.8</v>
      </c>
      <c r="AX641" s="204">
        <f>VLOOKUP(AU641,$A$681:$F$2483,6,FALSE)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453</v>
      </c>
      <c r="BE641" s="408" t="s">
        <v>2015</v>
      </c>
      <c r="BF641" s="283">
        <f>IF(BE641="Kopman",1.8,1)</f>
        <v>1.8</v>
      </c>
      <c r="BG641" s="204">
        <f>VLOOKUP(BD641,$A$681:$F$2483,6,FALSE)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2557</v>
      </c>
      <c r="BN641" s="408" t="s">
        <v>2015</v>
      </c>
      <c r="BO641" s="283">
        <f>IF(BN641="Kopman",1.8,1)</f>
        <v>1.8</v>
      </c>
      <c r="BP641" s="204">
        <f>VLOOKUP(BM641,$A$681:$F$2483,6,FALSE)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2557</v>
      </c>
      <c r="BX641" s="283">
        <f>IF(BW641="Kopman",1.8,1)</f>
        <v>1</v>
      </c>
      <c r="BY641" s="204">
        <f>VLOOKUP(BV641,$A$681:$F$2483,6,FALSE)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453</v>
      </c>
      <c r="CF641" s="408" t="s">
        <v>2015</v>
      </c>
      <c r="CG641" s="283">
        <f>IF(CF641="Kopman",1.8,1)</f>
        <v>1.8</v>
      </c>
      <c r="CH641" s="204">
        <f>VLOOKUP(CE641,$A$681:$F$2483,6,FALSE)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2557</v>
      </c>
      <c r="CP641" s="283">
        <f>IF(CO641="Kopman",1.8,1)</f>
        <v>1</v>
      </c>
      <c r="CQ641" s="204">
        <f>VLOOKUP(CN641,$A$681:$F$2483,6,FALSE)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2557</v>
      </c>
      <c r="CY641" s="283">
        <f>IF(CX641="Kopman",1.8,1)</f>
        <v>1</v>
      </c>
      <c r="CZ641" s="204">
        <f>VLOOKUP(CW641,$A$681:$F$2483,6,FALSE)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512</v>
      </c>
      <c r="DH641" s="283">
        <f>IF(DG641="Kopman",1.8,1)</f>
        <v>1</v>
      </c>
      <c r="DI641" s="204">
        <f>VLOOKUP(DF641,$A$681:$F$2483,6,FALSE)</f>
        <v>135</v>
      </c>
      <c r="DJ641" s="203" t="s">
        <v>61</v>
      </c>
      <c r="DK641" s="10">
        <f>DI641*1.5*DH641</f>
        <v>202.5</v>
      </c>
      <c r="DL641" s="10"/>
      <c r="DM641" s="267"/>
      <c r="DN641" s="203" t="s">
        <v>100</v>
      </c>
      <c r="DO641" s="409" t="s">
        <v>453</v>
      </c>
      <c r="DP641" s="408" t="s">
        <v>2015</v>
      </c>
      <c r="DQ641" s="283">
        <f>IF(DP641="Kopman",1.8,1)</f>
        <v>1.8</v>
      </c>
      <c r="DR641" s="204">
        <f>VLOOKUP(DO641,$A$681:$F$2483,6,FALSE)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VLOOKUP(DX641,$A$681:$F$2483,6,FALSE)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2557</v>
      </c>
      <c r="EI641" s="283">
        <f>IF(EH641="Kopman",1.8,1)</f>
        <v>1</v>
      </c>
      <c r="EJ641" s="204">
        <f>VLOOKUP(EG641,$A$681:$F$2483,6,FALSE)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453</v>
      </c>
      <c r="ER641" s="283">
        <f>IF(EQ641="Kopman",1.8,1)</f>
        <v>1</v>
      </c>
      <c r="ES641" s="204">
        <f>VLOOKUP(EP641,$A$681:$F$2483,6,FALSE)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453</v>
      </c>
      <c r="FA641" s="283">
        <f>IF(EZ641="Kopman",1.8,1)</f>
        <v>1</v>
      </c>
      <c r="FB641" s="204">
        <f>VLOOKUP(EY641,$A$681:$F$2483,6,FALSE)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2557</v>
      </c>
      <c r="FJ641" s="283">
        <f>IF(FI641="Kopman",1.8,1)</f>
        <v>1</v>
      </c>
      <c r="FK641" s="204">
        <f>VLOOKUP(FH641,$A$681:$F$2483,6,FALSE)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453</v>
      </c>
      <c r="FS641" s="283">
        <f>IF(FR641="Kopman",1.8,1)</f>
        <v>1</v>
      </c>
      <c r="FT641" s="204">
        <f>VLOOKUP(FQ641,$A$681:$F$2483,6,FALSE)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453</v>
      </c>
      <c r="GB641" s="283">
        <f>IF(GA641="Kopman",1.8,1)</f>
        <v>1</v>
      </c>
      <c r="GC641" s="204">
        <f>VLOOKUP(FZ641,$A$681:$F$2483,6,FALSE)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415</v>
      </c>
      <c r="GK641" s="283">
        <f>IF(GJ641="Kopman",1.8,1)</f>
        <v>1</v>
      </c>
      <c r="GL641" s="204">
        <f>VLOOKUP(GI641,$A$681:$F$2483,6,FALSE)</f>
        <v>132</v>
      </c>
      <c r="GM641" s="203" t="s">
        <v>61</v>
      </c>
      <c r="GN641" s="10">
        <f>GL641*1.5*GK641</f>
        <v>198</v>
      </c>
      <c r="GO641" s="10"/>
      <c r="GP641" s="267"/>
      <c r="GQ641" s="203" t="s">
        <v>100</v>
      </c>
      <c r="GR641" s="276" t="s">
        <v>2557</v>
      </c>
      <c r="GT641" s="283">
        <f>IF(GS641="Kopman",1.8,1)</f>
        <v>1</v>
      </c>
      <c r="GU641" s="204">
        <f>VLOOKUP(GR641,$A$681:$F$2483,6,FALSE)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574</v>
      </c>
      <c r="HC641" s="283">
        <f>IF(HB641="Kopman",1.8,1)</f>
        <v>1</v>
      </c>
      <c r="HD641" s="204">
        <f>VLOOKUP(HA641,$A$681:$F$2483,6,FALSE)</f>
        <v>135</v>
      </c>
      <c r="HE641" s="203" t="s">
        <v>61</v>
      </c>
      <c r="HF641" s="10">
        <f>HD641*1.5*HC641</f>
        <v>202.5</v>
      </c>
      <c r="HG641" s="10"/>
      <c r="HH641" s="267"/>
      <c r="HI641" s="203" t="s">
        <v>100</v>
      </c>
      <c r="HJ641" s="276" t="s">
        <v>453</v>
      </c>
      <c r="HL641" s="283">
        <f>IF(HK641="Kopman",1.8,1)</f>
        <v>1</v>
      </c>
      <c r="HM641" s="204">
        <f>VLOOKUP(HJ641,$A$681:$F$2483,6,FALSE)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709</v>
      </c>
      <c r="HU641" s="283">
        <f>IF(HT641="Kopman",1.8,1)</f>
        <v>1</v>
      </c>
      <c r="HV641" s="204">
        <f>VLOOKUP(HS641,$A$681:$F$2483,6,FALSE)</f>
        <v>142</v>
      </c>
      <c r="HW641" s="203" t="s">
        <v>61</v>
      </c>
      <c r="HX641" s="10">
        <f>HV641*1.5*HU641</f>
        <v>213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VLOOKUP(IB641,$A$681:$F$2483,6,FALSE)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1267</v>
      </c>
      <c r="IM641" s="283">
        <f>IF(IL641="Kopman",1.8,1)</f>
        <v>1</v>
      </c>
      <c r="IN641" s="204">
        <f>VLOOKUP(IK641,$A$681:$F$2483,6,FALSE)</f>
        <v>38</v>
      </c>
      <c r="IO641" s="203" t="s">
        <v>61</v>
      </c>
      <c r="IP641" s="10">
        <f>IN641*1.5*IM641</f>
        <v>57</v>
      </c>
      <c r="IQ641" s="10"/>
      <c r="IR641" s="267"/>
      <c r="IS641" s="203" t="s">
        <v>100</v>
      </c>
      <c r="IT641" s="276" t="s">
        <v>2557</v>
      </c>
      <c r="IV641" s="283">
        <f>IF(IU641="Kopman",1.8,1)</f>
        <v>1</v>
      </c>
      <c r="IW641" s="204">
        <f>VLOOKUP(IT641,$A$681:$F$2483,6,FALSE)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543</v>
      </c>
      <c r="JE641" s="283">
        <f>IF(JD641="Kopman",1.8,1)</f>
        <v>1</v>
      </c>
      <c r="JF641" s="204">
        <f>VLOOKUP(JC641,$A$681:$F$2483,6,FALSE)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681</v>
      </c>
      <c r="JN641" s="283">
        <f>IF(JM641="Kopman",1.8,1)</f>
        <v>1</v>
      </c>
      <c r="JO641" s="204">
        <f>VLOOKUP(JL641,$A$681:$F$2483,6,FALSE)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512</v>
      </c>
      <c r="JW641" s="283">
        <f>IF(JV641="Kopman",1.8,1)</f>
        <v>1</v>
      </c>
      <c r="JX641" s="204">
        <f>VLOOKUP(JU641,$A$681:$F$2483,6,FALSE)</f>
        <v>135</v>
      </c>
      <c r="JY641" s="203" t="s">
        <v>61</v>
      </c>
      <c r="JZ641" s="10">
        <f>JX641*1.5*JW641</f>
        <v>202.5</v>
      </c>
      <c r="KA641" s="10"/>
      <c r="KB641" s="267"/>
      <c r="KC641" s="203" t="s">
        <v>100</v>
      </c>
      <c r="KD641" s="276" t="s">
        <v>825</v>
      </c>
      <c r="KF641" s="283">
        <f>IF(KE641="Kopman",1.8,1)</f>
        <v>1</v>
      </c>
      <c r="KG641" s="204">
        <f>VLOOKUP(KD641,$A$681:$F$2483,6,FALSE)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445</v>
      </c>
      <c r="KO641" s="283">
        <f>IF(KN641="Kopman",1.8,1)</f>
        <v>1</v>
      </c>
      <c r="KP641" s="204">
        <f>VLOOKUP(KM641,$A$681:$F$2483,6,FALSE)</f>
        <v>80</v>
      </c>
      <c r="KQ641" s="203" t="s">
        <v>61</v>
      </c>
      <c r="KR641" s="10">
        <f>KP641*1.5</f>
        <v>120</v>
      </c>
      <c r="KS641" s="10"/>
      <c r="KT641" s="267"/>
      <c r="KU641" s="203" t="s">
        <v>100</v>
      </c>
      <c r="KV641" s="409" t="s">
        <v>512</v>
      </c>
      <c r="KW641" s="408" t="s">
        <v>2015</v>
      </c>
      <c r="KX641" s="283">
        <f>IF(KW641="Kopman",1.8,1)</f>
        <v>1.8</v>
      </c>
      <c r="KY641" s="204">
        <f>VLOOKUP(KV641,$A$681:$F$2483,6,FALSE)</f>
        <v>135</v>
      </c>
      <c r="KZ641" s="203" t="s">
        <v>61</v>
      </c>
      <c r="LA641" s="10">
        <f>KY641*1.5*KX641</f>
        <v>364.5</v>
      </c>
      <c r="LB641" s="10"/>
      <c r="LC641" s="267"/>
      <c r="LD641" s="203" t="s">
        <v>100</v>
      </c>
      <c r="LE641" s="276" t="s">
        <v>709</v>
      </c>
      <c r="LG641" s="283">
        <f>IF(LF641="Kopman",1.8,1)</f>
        <v>1</v>
      </c>
      <c r="LH641" s="204">
        <f>VLOOKUP(LE641,$A$681:$F$2483,6,FALSE)</f>
        <v>142</v>
      </c>
      <c r="LI641" s="203" t="s">
        <v>61</v>
      </c>
      <c r="LJ641" s="10">
        <f>LH641*1.5*LG641</f>
        <v>213</v>
      </c>
      <c r="LK641" s="10"/>
      <c r="LL641" s="267"/>
      <c r="LM641" s="203" t="s">
        <v>100</v>
      </c>
      <c r="LN641" s="276" t="s">
        <v>512</v>
      </c>
      <c r="LP641" s="283">
        <f>IF(LO641="Kopman",1.8,1)</f>
        <v>1</v>
      </c>
      <c r="LQ641" s="204">
        <f>VLOOKUP(LN641,$A$681:$F$2483,6,FALSE)</f>
        <v>135</v>
      </c>
      <c r="LR641" s="203" t="s">
        <v>61</v>
      </c>
      <c r="LS641" s="10">
        <f>LQ641*1.5*LP641</f>
        <v>202.5</v>
      </c>
      <c r="LT641" s="10"/>
      <c r="LU641" s="267"/>
      <c r="LV641" s="203" t="s">
        <v>100</v>
      </c>
      <c r="LW641" s="276" t="s">
        <v>1183</v>
      </c>
      <c r="LY641" s="283">
        <f>IF(LX641="Kopman",1.8,1)</f>
        <v>1</v>
      </c>
      <c r="LZ641" s="204">
        <f>VLOOKUP(LW641,$A$681:$F$2483,6,FALSE)</f>
        <v>4</v>
      </c>
      <c r="MA641" s="203" t="s">
        <v>61</v>
      </c>
      <c r="MB641" s="10">
        <f>LZ641*1.5*LY641</f>
        <v>6</v>
      </c>
      <c r="MC641" s="10"/>
      <c r="MD641" s="267"/>
      <c r="ME641" s="203" t="s">
        <v>100</v>
      </c>
      <c r="MF641" s="276" t="s">
        <v>453</v>
      </c>
      <c r="MH641" s="283">
        <f>IF(MG641="Kopman",1.8,1)</f>
        <v>1</v>
      </c>
      <c r="MI641" s="204">
        <f>VLOOKUP(MF641,$A$681:$F$2483,6,FALSE)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432</v>
      </c>
      <c r="MQ641" s="283">
        <f>IF(MP641="Kopman",1.8,1)</f>
        <v>1</v>
      </c>
      <c r="MR641" s="204">
        <f>VLOOKUP(MO641,$A$681:$F$2483,6,FALSE)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453</v>
      </c>
      <c r="MY641" s="408" t="s">
        <v>2015</v>
      </c>
      <c r="MZ641" s="283">
        <f>IF(MY641="Kopman",1.8,1)</f>
        <v>1.8</v>
      </c>
      <c r="NA641" s="204">
        <f>VLOOKUP(MX641,$A$681:$F$2483,6,FALSE)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479</v>
      </c>
      <c r="NI641" s="283">
        <f>IF(NH641="Kopman",1.8,1)</f>
        <v>1</v>
      </c>
      <c r="NJ641" s="204">
        <f>VLOOKUP(NG641,$A$681:$F$2483,6,FALSE)</f>
        <v>192</v>
      </c>
      <c r="NK641" s="203" t="s">
        <v>61</v>
      </c>
      <c r="NL641" s="10">
        <f>NJ641*1.5*NI641</f>
        <v>288</v>
      </c>
      <c r="NM641" s="10"/>
      <c r="NN641" s="267"/>
      <c r="NO641" s="203" t="s">
        <v>100</v>
      </c>
      <c r="NP641" s="417" t="s">
        <v>458</v>
      </c>
      <c r="NR641" s="283">
        <f>IF(NQ641="Kopman",1.8,1)</f>
        <v>1</v>
      </c>
      <c r="NS641" s="204">
        <f>VLOOKUP(NP641,$A$681:$F$2483,6,FALSE)</f>
        <v>75</v>
      </c>
      <c r="NT641" s="203" t="s">
        <v>61</v>
      </c>
      <c r="NU641" s="10">
        <f>NS641*1.5*NR641</f>
        <v>112.5</v>
      </c>
      <c r="NV641" s="10"/>
      <c r="NW641" s="267"/>
      <c r="NX641" s="203" t="s">
        <v>100</v>
      </c>
      <c r="NY641" s="276" t="s">
        <v>1183</v>
      </c>
      <c r="OA641" s="283">
        <f>IF(NZ641="Kopman",1.8,1)</f>
        <v>1</v>
      </c>
      <c r="OB641" s="204">
        <f>VLOOKUP(NY641,$A$681:$F$2483,6,FALSE)</f>
        <v>4</v>
      </c>
      <c r="OC641" s="203" t="s">
        <v>61</v>
      </c>
      <c r="OD641" s="10">
        <f>OB641*1.5</f>
        <v>6</v>
      </c>
      <c r="OE641" s="10"/>
      <c r="OF641" s="267"/>
      <c r="OG641" s="203" t="s">
        <v>100</v>
      </c>
      <c r="OH641" s="276" t="s">
        <v>453</v>
      </c>
      <c r="OJ641" s="283">
        <f>IF(OI641="Kopman",1.8,1)</f>
        <v>1</v>
      </c>
      <c r="OK641" s="204">
        <f>VLOOKUP(OH641,$A$681:$F$2483,6,FALSE)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432</v>
      </c>
      <c r="OS641" s="283">
        <f>IF(OR641="Kopman",1.8,1)</f>
        <v>1</v>
      </c>
      <c r="OT641" s="204">
        <f>VLOOKUP(OQ641,$A$681:$F$2483,6,FALSE)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512</v>
      </c>
      <c r="PB641" s="283">
        <f>IF(PA641="Kopman",1.8,1)</f>
        <v>1</v>
      </c>
      <c r="PC641" s="204">
        <f>VLOOKUP(OZ641,$A$681:$F$2483,6,FALSE)</f>
        <v>135</v>
      </c>
      <c r="PD641" s="203" t="s">
        <v>61</v>
      </c>
      <c r="PE641" s="10">
        <f>PC641*1.5*PB641</f>
        <v>202.5</v>
      </c>
      <c r="PF641" s="10"/>
      <c r="PG641" s="267"/>
      <c r="PH641" s="203" t="s">
        <v>100</v>
      </c>
      <c r="PI641" s="276" t="s">
        <v>2557</v>
      </c>
      <c r="PJ641" s="408" t="s">
        <v>2015</v>
      </c>
      <c r="PK641" s="283">
        <f>IF(PJ641="Kopman",1.8,1)</f>
        <v>1.8</v>
      </c>
      <c r="PL641" s="204">
        <f>VLOOKUP(PI641,$A$681:$F$2483,6,FALSE)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VLOOKUP(PR641,$A$681:$F$2483,6,FALSE)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432</v>
      </c>
      <c r="QC641" s="283">
        <f>IF(QB641="Kopman",1.8,1)</f>
        <v>1</v>
      </c>
      <c r="QD641" s="204">
        <f>VLOOKUP(QA641,$A$681:$F$2483,6,FALSE)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415</v>
      </c>
      <c r="QL641" s="283">
        <f>IF(QK641="Kopman",1.8,1)</f>
        <v>1</v>
      </c>
      <c r="QM641" s="204">
        <f>VLOOKUP(QJ641,$A$681:$F$2483,6,FALSE)</f>
        <v>132</v>
      </c>
      <c r="QN641" s="203" t="s">
        <v>61</v>
      </c>
      <c r="QO641" s="10">
        <f>QM641*1.5*QL641</f>
        <v>198</v>
      </c>
      <c r="QP641" s="10"/>
      <c r="QQ641" s="267"/>
      <c r="QR641" s="203" t="s">
        <v>100</v>
      </c>
      <c r="QS641" s="276" t="s">
        <v>415</v>
      </c>
      <c r="QU641" s="283">
        <f>IF(QT641="Kopman",1.8,1)</f>
        <v>1</v>
      </c>
      <c r="QV641" s="204">
        <f>VLOOKUP(QS641,$A$681:$F$2483,6,FALSE)</f>
        <v>132</v>
      </c>
      <c r="QW641" s="203" t="s">
        <v>61</v>
      </c>
      <c r="QX641" s="10">
        <f>QV641*1.5*QU641</f>
        <v>198</v>
      </c>
      <c r="QY641" s="10"/>
      <c r="QZ641" s="267"/>
      <c r="RA641" s="203" t="s">
        <v>100</v>
      </c>
      <c r="RB641" s="276" t="s">
        <v>453</v>
      </c>
      <c r="RD641" s="283">
        <f>IF(RC641="Kopman",1.8,1)</f>
        <v>1</v>
      </c>
      <c r="RE641" s="204">
        <f>VLOOKUP(RB641,$A$681:$F$2483,6,FALSE)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VLOOKUP(RK641,$A$681:$F$2483,6,FALSE)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453</v>
      </c>
      <c r="RV641" s="283">
        <f>IF(RU641="Kopman",1.8,1)</f>
        <v>1</v>
      </c>
      <c r="RW641" s="204">
        <f>VLOOKUP(RT641,$A$681:$F$2483,6,FALSE)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453</v>
      </c>
      <c r="SE641" s="283">
        <f>IF(SD641="Kopman",1.8,1)</f>
        <v>1</v>
      </c>
      <c r="SF641" s="204">
        <f>VLOOKUP(SC641,$A$681:$F$2483,6,FALSE)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2557</v>
      </c>
      <c r="SN641" s="283">
        <f>IF(SM641="Kopman",1.8,1)</f>
        <v>1</v>
      </c>
      <c r="SO641" s="204">
        <f>VLOOKUP(SL641,$A$681:$F$2483,6,FALSE)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1448</v>
      </c>
      <c r="SW641" s="283">
        <f>IF(SV641="Kopman",1.8,1)</f>
        <v>1</v>
      </c>
      <c r="SX641" s="204">
        <f>VLOOKUP(SU641,$A$681:$F$2483,6,FALSE)</f>
        <v>202</v>
      </c>
      <c r="SY641" s="203" t="s">
        <v>61</v>
      </c>
      <c r="SZ641" s="10">
        <f>SX641*1.5*SW641</f>
        <v>303</v>
      </c>
      <c r="TA641" s="10"/>
      <c r="TB641" s="273"/>
      <c r="TC641" s="203" t="s">
        <v>100</v>
      </c>
      <c r="TD641" s="421" t="s">
        <v>453</v>
      </c>
      <c r="TF641" s="283">
        <f>IF(TE641="Kopman",1.8,1)</f>
        <v>1</v>
      </c>
      <c r="TG641" s="204">
        <f>VLOOKUP(TD641,$A$681:$F$2483,6,FALSE)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453</v>
      </c>
      <c r="TO641" s="283">
        <f>IF(TN641="Kopman",1.8,1)</f>
        <v>1</v>
      </c>
      <c r="TP641" s="204">
        <f>VLOOKUP(TM641,$A$681:$F$2483,6,FALSE)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2557</v>
      </c>
      <c r="TX641" s="283">
        <f>IF(TW641="Kopman",1.8,1)</f>
        <v>1</v>
      </c>
      <c r="TY641" s="204">
        <f>VLOOKUP(TV641,$A$681:$F$2483,6,FALSE)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VLOOKUP(UE641,$A$681:$F$2483,6,FALSE)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523</v>
      </c>
      <c r="UP641" s="283">
        <f>IF(UO641="Kopman",1.8,1)</f>
        <v>1</v>
      </c>
      <c r="UQ641" s="204">
        <f>VLOOKUP(UN641,$A$681:$F$2483,6,FALSE)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1267</v>
      </c>
      <c r="UY641" s="283">
        <f>IF(UX641="Kopman",1.8,1)</f>
        <v>1</v>
      </c>
      <c r="UZ641" s="204">
        <f>VLOOKUP(UW641,$A$681:$F$2483,6,FALSE)</f>
        <v>38</v>
      </c>
      <c r="VA641" s="203" t="s">
        <v>61</v>
      </c>
      <c r="VB641" s="10">
        <f>UZ641*1.5*UY641</f>
        <v>57</v>
      </c>
      <c r="VC641" s="10"/>
      <c r="VD641" s="273"/>
      <c r="VE641" s="203" t="s">
        <v>100</v>
      </c>
      <c r="VF641" s="276" t="s">
        <v>2610</v>
      </c>
      <c r="VH641" s="283">
        <f>IF(VG641="Kopman",1.8,1)</f>
        <v>1</v>
      </c>
      <c r="VI641" s="204">
        <f>VLOOKUP(VF641,$A$681:$F$2483,6,FALSE)</f>
        <v>154</v>
      </c>
      <c r="VJ641" s="203" t="s">
        <v>61</v>
      </c>
      <c r="VK641" s="10">
        <f>VI641*1.5*VH641</f>
        <v>231</v>
      </c>
      <c r="VL641" s="10"/>
      <c r="VM641" s="273"/>
      <c r="VN641" s="203" t="s">
        <v>100</v>
      </c>
      <c r="VO641" s="276" t="s">
        <v>629</v>
      </c>
      <c r="VQ641" s="283">
        <f>IF(VP641="Kopman",1.8,1)</f>
        <v>1</v>
      </c>
      <c r="VR641" s="204">
        <f>VLOOKUP(VO641,$A$681:$F$2483,6,FALSE)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VLOOKUP(VX641,$A$681:$F$2483,6,FALSE)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1448</v>
      </c>
      <c r="WI641" s="283">
        <f>IF(WH641="Kopman",1.8,1)</f>
        <v>1</v>
      </c>
      <c r="WJ641" s="204">
        <f>VLOOKUP(WG641,$A$681:$F$2483,6,FALSE)</f>
        <v>202</v>
      </c>
      <c r="WK641" s="203" t="s">
        <v>61</v>
      </c>
      <c r="WL641" s="10">
        <f>WJ641*1.5</f>
        <v>303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VLOOKUP(WP641,$A$681:$F$2483,6,FALSE)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VLOOKUP(WY641,$A$681:$F$2483,6,FALSE)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2557</v>
      </c>
      <c r="XJ641" s="283">
        <f>IF(XI641="Kopman",1.8,1)</f>
        <v>1</v>
      </c>
      <c r="XK641" s="204">
        <f>VLOOKUP(XH641,$A$681:$F$2483,6,FALSE)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453</v>
      </c>
      <c r="XS641" s="283">
        <f>IF(XR641="Kopman",1.8,1)</f>
        <v>1</v>
      </c>
      <c r="XT641" s="204">
        <f>VLOOKUP(XQ641,$A$681:$F$2483,6,FALSE)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629</v>
      </c>
      <c r="YB641" s="283">
        <f>IF(YA641="Kopman",1.8,1)</f>
        <v>1</v>
      </c>
      <c r="YC641" s="204">
        <f>VLOOKUP(XZ641,$A$681:$F$2483,6,FALSE)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VLOOKUP(YI641,$A$681:$F$2483,6,FALSE)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VLOOKUP(YR641,$A$681:$F$2483,6,FALSE)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453</v>
      </c>
      <c r="ZC641" s="283">
        <f>IF(ZB641="Kopman",1.8,1)</f>
        <v>1</v>
      </c>
      <c r="ZD641" s="204">
        <f>VLOOKUP(ZA641,$A$681:$F$2483,6,FALSE)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445</v>
      </c>
      <c r="ZL641" s="283">
        <f>IF(ZK641="Kopman",1.8,1)</f>
        <v>1</v>
      </c>
      <c r="ZM641" s="204">
        <f>VLOOKUP(ZJ641,$A$681:$F$2483,6,FALSE)</f>
        <v>80</v>
      </c>
      <c r="ZN641" s="203" t="s">
        <v>61</v>
      </c>
      <c r="ZO641" s="10">
        <f>ZM641*1.5</f>
        <v>120</v>
      </c>
      <c r="ZQ641" s="273"/>
      <c r="ZR641" s="203" t="s">
        <v>100</v>
      </c>
      <c r="ZS641" s="409" t="s">
        <v>2557</v>
      </c>
      <c r="ZT641" s="408" t="s">
        <v>2015</v>
      </c>
      <c r="ZU641" s="283">
        <f>IF(ZT641="Kopman",1.8,1)</f>
        <v>1.8</v>
      </c>
      <c r="ZV641" s="204">
        <f>VLOOKUP(ZS641,$A$681:$F$2483,6,FALSE)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844</v>
      </c>
      <c r="AAD641" s="283">
        <f>IF(AAC641="Kopman",1.8,1)</f>
        <v>1</v>
      </c>
      <c r="AAE641" s="204">
        <f>VLOOKUP(AAB641,$A$681:$F$2483,6,FALSE)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807</v>
      </c>
      <c r="AAL641" s="408" t="s">
        <v>2015</v>
      </c>
      <c r="AAM641" s="283">
        <f>IF(AAL641="Kopman",1.8,1)</f>
        <v>1.8</v>
      </c>
      <c r="AAN641" s="204">
        <f>VLOOKUP(AAK641,$A$681:$F$2483,6,FALSE)</f>
        <v>81</v>
      </c>
      <c r="AAO641" s="203" t="s">
        <v>61</v>
      </c>
      <c r="AAP641" s="10">
        <f>AAN641*1.5*AAM641</f>
        <v>218.70000000000002</v>
      </c>
      <c r="AAQ641" s="10"/>
      <c r="AAR641" s="273"/>
      <c r="AAS641" s="203" t="s">
        <v>100</v>
      </c>
      <c r="AAT641" s="276" t="s">
        <v>475</v>
      </c>
      <c r="AAV641" s="283">
        <f>IF(AAU641="Kopman",1.8,1)</f>
        <v>1</v>
      </c>
      <c r="AAW641" s="204">
        <f>VLOOKUP(AAT641,$A$681:$F$2483,6,FALSE)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VLOOKUP(ABC641,$A$681:$F$2483,6,FALSE)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1448</v>
      </c>
      <c r="ABN641" s="283">
        <f>IF(ABM641="Kopman",1.8,1)</f>
        <v>1</v>
      </c>
      <c r="ABO641" s="204">
        <f>VLOOKUP(ABL641,$A$681:$F$2483,6,FALSE)</f>
        <v>202</v>
      </c>
      <c r="ABP641" s="203" t="s">
        <v>61</v>
      </c>
      <c r="ABQ641" s="10">
        <f>ABO641*1.5*ABN641</f>
        <v>303</v>
      </c>
      <c r="ABR641" s="10"/>
      <c r="ABS641" s="273"/>
      <c r="ABT641" s="203" t="s">
        <v>100</v>
      </c>
      <c r="ABU641" s="276" t="s">
        <v>629</v>
      </c>
      <c r="ABW641" s="283">
        <f>IF(ABV641="Kopman",1.8,1)</f>
        <v>1</v>
      </c>
      <c r="ABX641" s="204">
        <f>VLOOKUP(ABU641,$A$681:$F$2483,6,FALSE)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VLOOKUP(ACD641,$A$681:$F$2483,6,FALSE)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VLOOKUP(ACM641,$A$681:$F$2483,6,FALSE)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VLOOKUP(ACV641,$A$681:$F$2483,6,FALSE)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VLOOKUP(ADE641,$A$681:$F$2483,6,FALSE)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VLOOKUP(ADN641,$A$681:$F$2483,6,FALSE)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VLOOKUP(ADW641,$A$681:$F$2483,6,FALSE)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VLOOKUP(AEF641,$A$681:$F$2483,6,FALSE)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VLOOKUP(AEO641,$A$681:$F$2483,6,FALSE)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VLOOKUP(AEX641,$A$681:$F$2483,6,FALSE)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VLOOKUP(AFG641,$A$681:$F$2483,6,FALSE)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VLOOKUP(AFP641,$A$681:$F$2483,6,FALSE)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VLOOKUP(AFY641,$A$681:$F$2483,6,FALSE)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VLOOKUP(AGH641,$A$681:$F$2483,6,FALSE)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VLOOKUP(AGQ641,$A$681:$F$2483,6,FALSE)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509</v>
      </c>
      <c r="AHB641" s="283">
        <f>IF(AHA641="Kopman",1.8,1)</f>
        <v>1</v>
      </c>
      <c r="AHC641" s="204">
        <f>VLOOKUP(AGZ641,$A$681:$F$2483,6,FALSE)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999</v>
      </c>
      <c r="AHK641" s="283">
        <f>IF(AHJ641="Kopman",1.8,1)</f>
        <v>1</v>
      </c>
      <c r="AHL641" s="204">
        <f>VLOOKUP(AHI641,$A$681:$F$2483,6,FALSE)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2557</v>
      </c>
      <c r="AHT641" s="283">
        <f>IF(AHS641="Kopman",1.8,1)</f>
        <v>1</v>
      </c>
      <c r="AHU641" s="204">
        <f>VLOOKUP(AHR641,$A$681:$F$2483,6,FALSE)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2557</v>
      </c>
      <c r="AIC641" s="283">
        <f>IF(AIB641="Kopman",1.8,1)</f>
        <v>1</v>
      </c>
      <c r="AID641" s="204">
        <f>VLOOKUP(AIA641,$A$681:$F$2483,6,FALSE)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415</v>
      </c>
      <c r="AIL641" s="283">
        <f>IF(AIK641="Kopman",1.8,1)</f>
        <v>1</v>
      </c>
      <c r="AIM641" s="204">
        <f>VLOOKUP(AIJ641,$A$681:$F$2483,6,FALSE)</f>
        <v>132</v>
      </c>
      <c r="AIN641" s="203" t="s">
        <v>61</v>
      </c>
      <c r="AIO641" s="10">
        <f>AIM641*1.5*AIL641</f>
        <v>198</v>
      </c>
      <c r="AIP641" s="10"/>
      <c r="AIQ641" s="273"/>
      <c r="AIR641" s="203" t="s">
        <v>100</v>
      </c>
      <c r="AIS641" s="276" t="s">
        <v>415</v>
      </c>
      <c r="AIU641" s="283">
        <f>IF(AIT641="Kopman",1.8,1)</f>
        <v>1</v>
      </c>
      <c r="AIV641" s="204">
        <f>VLOOKUP(AIS641,$A$681:$F$2483,6,FALSE)</f>
        <v>132</v>
      </c>
      <c r="AIW641" s="203" t="s">
        <v>61</v>
      </c>
      <c r="AIX641" s="10">
        <f>AIV641*1.5*AIU641</f>
        <v>198</v>
      </c>
      <c r="AIY641" s="10"/>
      <c r="AIZ641" s="273"/>
      <c r="AJA641" s="203" t="s">
        <v>100</v>
      </c>
      <c r="AJB641" s="276" t="s">
        <v>415</v>
      </c>
      <c r="AJD641" s="283">
        <f>IF(AJC641="Kopman",1.8,1)</f>
        <v>1</v>
      </c>
      <c r="AJE641" s="204">
        <f>VLOOKUP(AJB641,$A$681:$F$2483,6,FALSE)</f>
        <v>132</v>
      </c>
      <c r="AJF641" s="203" t="s">
        <v>61</v>
      </c>
      <c r="AJG641" s="10">
        <f>AJE641*1.5*AJD641</f>
        <v>198</v>
      </c>
      <c r="AJH641" s="10"/>
      <c r="AJI641" s="273"/>
      <c r="AJJ641" s="203" t="s">
        <v>100</v>
      </c>
      <c r="AJK641" s="276" t="s">
        <v>533</v>
      </c>
      <c r="AJM641" s="283">
        <f>IF(AJL641="Kopman",1.8,1)</f>
        <v>1</v>
      </c>
      <c r="AJN641" s="204">
        <f>VLOOKUP(AJK641,$A$681:$F$2483,6,FALSE)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24" t="s">
        <v>550</v>
      </c>
      <c r="AJV641" s="283">
        <f>IF(AJU641="Kopman",1.8,1)</f>
        <v>1</v>
      </c>
      <c r="AJW641" s="204">
        <f>VLOOKUP(AJT641,$A$681:$F$2483,6,FALSE)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512</v>
      </c>
      <c r="AKE641" s="283">
        <f>IF(AKD641="Kopman",1.8,1)</f>
        <v>1</v>
      </c>
      <c r="AKF641" s="204">
        <f>VLOOKUP(AKC641,$A$681:$F$2483,6,FALSE)</f>
        <v>135</v>
      </c>
      <c r="AKG641" s="203" t="s">
        <v>61</v>
      </c>
      <c r="AKH641" s="10">
        <f>AKF641*1.5*AKE641</f>
        <v>202.5</v>
      </c>
      <c r="AKI641" s="10"/>
      <c r="AKJ641" s="273"/>
      <c r="AKK641" s="203" t="s">
        <v>100</v>
      </c>
      <c r="AKL641" s="276" t="s">
        <v>415</v>
      </c>
      <c r="AKN641" s="283">
        <f>IF(AKM641="Kopman",1.8,1)</f>
        <v>1</v>
      </c>
      <c r="AKO641" s="204">
        <f>VLOOKUP(AKL641,$A$681:$F$2483,6,FALSE)</f>
        <v>132</v>
      </c>
      <c r="AKP641" s="203" t="s">
        <v>61</v>
      </c>
      <c r="AKQ641" s="10">
        <f>AKO641*1.5*AKN641</f>
        <v>198</v>
      </c>
      <c r="AKR641" s="10"/>
      <c r="AKS641" s="273"/>
      <c r="AKT641" s="203" t="s">
        <v>100</v>
      </c>
      <c r="AKU641" s="276" t="s">
        <v>1189</v>
      </c>
      <c r="AKW641" s="283">
        <f>IF(AKV641="Kopman",1.8,1)</f>
        <v>1</v>
      </c>
      <c r="AKX641" s="204">
        <f>VLOOKUP(AKU641,$A$681:$F$2483,6,FALSE)</f>
        <v>51</v>
      </c>
      <c r="AKY641" s="203" t="s">
        <v>61</v>
      </c>
      <c r="AKZ641" s="10">
        <f>AKX641*1.5*AKW641</f>
        <v>76.5</v>
      </c>
      <c r="ALA641" s="10"/>
      <c r="ALB641" s="273"/>
      <c r="ALC641" s="203" t="s">
        <v>100</v>
      </c>
      <c r="ALD641" s="276" t="s">
        <v>445</v>
      </c>
      <c r="ALF641" s="283">
        <f>IF(ALE641="Kopman",1.8,1)</f>
        <v>1</v>
      </c>
      <c r="ALG641" s="204">
        <f>VLOOKUP(ALD641,$A$681:$F$2483,6,FALSE)</f>
        <v>80</v>
      </c>
      <c r="ALH641" s="203" t="s">
        <v>61</v>
      </c>
      <c r="ALI641" s="10">
        <f>ALG641*1.5*ALF641</f>
        <v>120</v>
      </c>
      <c r="ALJ641" s="10"/>
      <c r="ALK641" s="273"/>
      <c r="ALL641" s="203" t="s">
        <v>100</v>
      </c>
      <c r="ALM641" s="276" t="s">
        <v>999</v>
      </c>
      <c r="ALO641" s="283">
        <f>IF(ALN641="Kopman",1.8,1)</f>
        <v>1</v>
      </c>
      <c r="ALP641" s="204">
        <f>VLOOKUP(ALM641,$A$681:$F$2483,6,FALSE)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533</v>
      </c>
      <c r="ALX641" s="283">
        <f>IF(ALW641="Kopman",1.8,1)</f>
        <v>1</v>
      </c>
      <c r="ALY641" s="204">
        <f>VLOOKUP(ALV641,$A$681:$F$2483,6,FALSE)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453</v>
      </c>
      <c r="AMG641" s="283">
        <f>IF(AMF641="Kopman",1.8,1)</f>
        <v>1</v>
      </c>
      <c r="AMH641" s="204">
        <f>VLOOKUP(AME641,$A$681:$F$2483,6,FALSE)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512</v>
      </c>
      <c r="AMP641" s="283">
        <f>IF(AMO641="Kopman",1.8,1)</f>
        <v>1</v>
      </c>
      <c r="AMQ641" s="204">
        <f>VLOOKUP(AMN641,$A$681:$F$2483,6,FALSE)</f>
        <v>135</v>
      </c>
      <c r="AMR641" s="203" t="s">
        <v>61</v>
      </c>
      <c r="AMS641" s="10">
        <f>AMQ641*1.5*AMP641</f>
        <v>202.5</v>
      </c>
      <c r="AMT641" s="10"/>
      <c r="AMU641" s="273"/>
      <c r="AMV641" s="203" t="s">
        <v>100</v>
      </c>
      <c r="AMW641" s="276" t="s">
        <v>415</v>
      </c>
      <c r="AMY641" s="283">
        <f>IF(AMX641="Kopman",1.8,1)</f>
        <v>1</v>
      </c>
      <c r="AMZ641" s="204">
        <f>VLOOKUP(AMW641,$A$681:$F$2483,6,FALSE)</f>
        <v>132</v>
      </c>
      <c r="ANA641" s="203" t="s">
        <v>61</v>
      </c>
      <c r="ANB641" s="10">
        <f>AMZ641*1.5*AMY641</f>
        <v>198</v>
      </c>
      <c r="ANC641" s="10"/>
      <c r="AND641" s="273"/>
      <c r="ANE641" s="203" t="s">
        <v>100</v>
      </c>
      <c r="ANF641" s="276" t="s">
        <v>432</v>
      </c>
      <c r="ANH641" s="283">
        <f>IF(ANG641="Kopman",1.8,1)</f>
        <v>1</v>
      </c>
      <c r="ANI641" s="204">
        <f>VLOOKUP(ANF641,$A$681:$F$2483,6,FALSE)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453</v>
      </c>
      <c r="ANQ641" s="283">
        <f>IF(ANP641="Kopman",1.8,1)</f>
        <v>1</v>
      </c>
      <c r="ANR641" s="204">
        <f>VLOOKUP(ANO641,$A$681:$F$2483,6,FALSE)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445</v>
      </c>
      <c r="ANZ641" s="283">
        <f>IF(ANY641="Kopman",1.8,1)</f>
        <v>1</v>
      </c>
      <c r="AOA641" s="204">
        <f>VLOOKUP(ANX641,$A$681:$F$2483,6,FALSE)</f>
        <v>80</v>
      </c>
      <c r="AOB641" s="203" t="s">
        <v>61</v>
      </c>
      <c r="AOC641" s="10">
        <f>AOA641*1.5*ANZ641</f>
        <v>120</v>
      </c>
      <c r="AOD641" s="10"/>
      <c r="AOE641" s="273"/>
      <c r="AOF641" s="203" t="s">
        <v>100</v>
      </c>
      <c r="AOG641" s="276" t="s">
        <v>2610</v>
      </c>
      <c r="AOI641" s="283">
        <f>IF(AOH641="Kopman",1.8,1)</f>
        <v>1</v>
      </c>
      <c r="AOJ641" s="204">
        <f>VLOOKUP(AOG641,$A$681:$F$2483,6,FALSE)</f>
        <v>154</v>
      </c>
      <c r="AOK641" s="203" t="s">
        <v>61</v>
      </c>
      <c r="AOL641" s="10">
        <f>AOJ641*1.5*AOI641</f>
        <v>231</v>
      </c>
      <c r="AOM641" s="10"/>
      <c r="AON641" s="273"/>
      <c r="AOO641" s="203" t="s">
        <v>100</v>
      </c>
      <c r="AOP641" s="276" t="s">
        <v>1273</v>
      </c>
      <c r="AOR641" s="283">
        <f>IF(AOQ641="Kopman",1.8,1)</f>
        <v>1</v>
      </c>
      <c r="AOS641" s="204">
        <f>VLOOKUP(AOP641,$A$681:$F$2483,6,FALSE)</f>
        <v>396</v>
      </c>
      <c r="AOT641" s="203" t="s">
        <v>61</v>
      </c>
      <c r="AOU641" s="10">
        <f>AOS641*1.5*AOR641</f>
        <v>594</v>
      </c>
      <c r="AOV641" s="10"/>
      <c r="AOW641" s="273"/>
      <c r="AOX641" s="203" t="s">
        <v>100</v>
      </c>
      <c r="AOY641" s="409" t="s">
        <v>453</v>
      </c>
      <c r="AOZ641" s="408" t="s">
        <v>2015</v>
      </c>
      <c r="APA641" s="283">
        <f>IF(AOZ641="Kopman",1.8,1)</f>
        <v>1.8</v>
      </c>
      <c r="APB641" s="204">
        <f>VLOOKUP(AOY641,$A$681:$F$2483,6,FALSE)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509</v>
      </c>
      <c r="APJ641" s="283">
        <f>IF(API641="Kopman",1.8,1)</f>
        <v>1</v>
      </c>
      <c r="APK641" s="204">
        <f>VLOOKUP(APH641,$A$681:$F$2483,6,FALSE)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445</v>
      </c>
      <c r="APS641" s="283">
        <f>IF(APR641="Kopman",1.8,1)</f>
        <v>1</v>
      </c>
      <c r="APT641" s="204">
        <f>VLOOKUP(APQ641,$A$681:$F$2483,6,FALSE)</f>
        <v>80</v>
      </c>
      <c r="APU641" s="203" t="s">
        <v>61</v>
      </c>
      <c r="APV641" s="10">
        <f>APT641*1.5*APS641</f>
        <v>120</v>
      </c>
      <c r="APW641" s="10"/>
      <c r="APX641" s="273"/>
      <c r="APY641" s="203" t="s">
        <v>100</v>
      </c>
      <c r="APZ641" s="276" t="s">
        <v>709</v>
      </c>
      <c r="AQB641" s="283">
        <f>IF(AQA641="Kopman",1.8,1)</f>
        <v>1</v>
      </c>
      <c r="AQC641" s="204">
        <f>VLOOKUP(APZ641,$A$681:$F$2483,6,FALSE)</f>
        <v>142</v>
      </c>
      <c r="AQD641" s="203" t="s">
        <v>61</v>
      </c>
      <c r="AQE641" s="10">
        <f>AQC641*1.5*AQB641</f>
        <v>213</v>
      </c>
      <c r="AQF641" s="10"/>
      <c r="AQG641" s="273"/>
    </row>
    <row r="642" spans="1:1125" s="14" customFormat="1" ht="15">
      <c r="A642" s="203" t="s">
        <v>101</v>
      </c>
      <c r="B642" s="276" t="s">
        <v>1448</v>
      </c>
      <c r="D642" s="204"/>
      <c r="E642" s="204">
        <f>VLOOKUP(B642,$A$681:$F$2483,6,FALSE)</f>
        <v>202</v>
      </c>
      <c r="F642" s="203" t="s">
        <v>63</v>
      </c>
      <c r="G642" s="10">
        <f>E642*1.4</f>
        <v>282.79999999999995</v>
      </c>
      <c r="H642" s="10"/>
      <c r="I642" s="267"/>
      <c r="J642" s="203" t="s">
        <v>101</v>
      </c>
      <c r="K642" s="276" t="s">
        <v>453</v>
      </c>
      <c r="M642" s="204"/>
      <c r="N642" s="204">
        <f>VLOOKUP(K642,$A$681:$F$2483,6,FALSE)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453</v>
      </c>
      <c r="V642" s="204"/>
      <c r="W642" s="204">
        <f>VLOOKUP(T642,$A$681:$F$2483,6,FALSE)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2557</v>
      </c>
      <c r="AE642" s="204"/>
      <c r="AF642" s="204">
        <f>VLOOKUP(AC642,$A$681:$F$2483,6,FALSE)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523</v>
      </c>
      <c r="AN642" s="204"/>
      <c r="AO642" s="204">
        <f>VLOOKUP(AL642,$A$681:$F$2483,6,FALSE)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2557</v>
      </c>
      <c r="AW642" s="204"/>
      <c r="AX642" s="204">
        <f>VLOOKUP(AU642,$A$681:$F$2483,6,FALSE)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1448</v>
      </c>
      <c r="BF642" s="204"/>
      <c r="BG642" s="204">
        <f>VLOOKUP(BD642,$A$681:$F$2483,6,FALSE)</f>
        <v>202</v>
      </c>
      <c r="BH642" s="203" t="s">
        <v>63</v>
      </c>
      <c r="BI642" s="10">
        <f>BG642*1.4</f>
        <v>282.79999999999995</v>
      </c>
      <c r="BJ642" s="10"/>
      <c r="BK642" s="267"/>
      <c r="BL642" s="203" t="s">
        <v>101</v>
      </c>
      <c r="BM642" s="276" t="s">
        <v>453</v>
      </c>
      <c r="BO642" s="204"/>
      <c r="BP642" s="204">
        <f>VLOOKUP(BM642,$A$681:$F$2483,6,FALSE)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453</v>
      </c>
      <c r="BX642" s="204"/>
      <c r="BY642" s="204">
        <f>VLOOKUP(BV642,$A$681:$F$2483,6,FALSE)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1273</v>
      </c>
      <c r="CG642" s="204"/>
      <c r="CH642" s="204">
        <f>VLOOKUP(CE642,$A$681:$F$2483,6,FALSE)</f>
        <v>396</v>
      </c>
      <c r="CI642" s="203" t="s">
        <v>63</v>
      </c>
      <c r="CJ642" s="10">
        <f>CH642*1.4</f>
        <v>554.4</v>
      </c>
      <c r="CK642" s="10"/>
      <c r="CL642" s="267"/>
      <c r="CM642" s="203" t="s">
        <v>101</v>
      </c>
      <c r="CN642" s="276" t="s">
        <v>1273</v>
      </c>
      <c r="CP642" s="204"/>
      <c r="CQ642" s="204">
        <f>VLOOKUP(CN642,$A$681:$F$2483,6,FALSE)</f>
        <v>396</v>
      </c>
      <c r="CR642" s="203" t="s">
        <v>63</v>
      </c>
      <c r="CS642" s="10">
        <f>CQ642*1.4</f>
        <v>554.4</v>
      </c>
      <c r="CT642" s="10"/>
      <c r="CU642" s="267"/>
      <c r="CV642" s="203" t="s">
        <v>101</v>
      </c>
      <c r="CW642" s="276" t="s">
        <v>453</v>
      </c>
      <c r="CY642" s="204"/>
      <c r="CZ642" s="204">
        <f>VLOOKUP(CW642,$A$681:$F$2483,6,FALSE)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453</v>
      </c>
      <c r="DH642" s="204"/>
      <c r="DI642" s="204">
        <f>VLOOKUP(DF642,$A$681:$F$2483,6,FALSE)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2610</v>
      </c>
      <c r="DQ642" s="204"/>
      <c r="DR642" s="204">
        <f>VLOOKUP(DO642,$A$681:$F$2483,6,FALSE)</f>
        <v>154</v>
      </c>
      <c r="DS642" s="203" t="s">
        <v>63</v>
      </c>
      <c r="DT642" s="10">
        <f>DR642*1.4</f>
        <v>215.6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VLOOKUP(DX642,$A$681:$F$2483,6,FALSE)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432</v>
      </c>
      <c r="EI642" s="204"/>
      <c r="EJ642" s="204">
        <f>VLOOKUP(EG642,$A$681:$F$2483,6,FALSE)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2610</v>
      </c>
      <c r="ER642" s="204"/>
      <c r="ES642" s="204">
        <f>VLOOKUP(EP642,$A$681:$F$2483,6,FALSE)</f>
        <v>154</v>
      </c>
      <c r="ET642" s="203" t="s">
        <v>63</v>
      </c>
      <c r="EU642" s="10">
        <f>ES642*1.4</f>
        <v>215.6</v>
      </c>
      <c r="EV642" s="10"/>
      <c r="EW642" s="267"/>
      <c r="EX642" s="203" t="s">
        <v>101</v>
      </c>
      <c r="EY642" s="276" t="s">
        <v>574</v>
      </c>
      <c r="FA642" s="204"/>
      <c r="FB642" s="204">
        <f>VLOOKUP(EY642,$A$681:$F$2483,6,FALSE)</f>
        <v>135</v>
      </c>
      <c r="FC642" s="203" t="s">
        <v>63</v>
      </c>
      <c r="FD642" s="10">
        <f>FB642*1.4</f>
        <v>189</v>
      </c>
      <c r="FE642" s="10"/>
      <c r="FF642" s="267"/>
      <c r="FG642" s="203" t="s">
        <v>101</v>
      </c>
      <c r="FH642" s="414" t="s">
        <v>453</v>
      </c>
      <c r="FJ642" s="204"/>
      <c r="FK642" s="204">
        <f>VLOOKUP(FH642,$A$681:$F$2483,6,FALSE)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2557</v>
      </c>
      <c r="FS642" s="204"/>
      <c r="FT642" s="204">
        <f>VLOOKUP(FQ642,$A$681:$F$2483,6,FALSE)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2557</v>
      </c>
      <c r="GB642" s="204"/>
      <c r="GC642" s="204">
        <f>VLOOKUP(FZ642,$A$681:$F$2483,6,FALSE)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453</v>
      </c>
      <c r="GK642" s="204"/>
      <c r="GL642" s="204">
        <f>VLOOKUP(GI642,$A$681:$F$2483,6,FALSE)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684</v>
      </c>
      <c r="GT642" s="204"/>
      <c r="GU642" s="204">
        <f>VLOOKUP(GR642,$A$681:$F$2483,6,FALSE)</f>
        <v>149</v>
      </c>
      <c r="GV642" s="203" t="s">
        <v>63</v>
      </c>
      <c r="GW642" s="10">
        <f>GU642*1.4</f>
        <v>208.6</v>
      </c>
      <c r="GX642" s="10"/>
      <c r="GY642" s="267"/>
      <c r="GZ642" s="203" t="s">
        <v>101</v>
      </c>
      <c r="HA642" s="276" t="s">
        <v>807</v>
      </c>
      <c r="HC642" s="204"/>
      <c r="HD642" s="204">
        <f>VLOOKUP(HA642,$A$681:$F$2483,6,FALSE)</f>
        <v>81</v>
      </c>
      <c r="HE642" s="203" t="s">
        <v>63</v>
      </c>
      <c r="HF642" s="10">
        <f>HD642*1.4</f>
        <v>113.39999999999999</v>
      </c>
      <c r="HG642" s="10"/>
      <c r="HH642" s="267"/>
      <c r="HI642" s="203" t="s">
        <v>101</v>
      </c>
      <c r="HJ642" s="276" t="s">
        <v>2557</v>
      </c>
      <c r="HL642" s="204"/>
      <c r="HM642" s="204">
        <f>VLOOKUP(HJ642,$A$681:$F$2483,6,FALSE)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533</v>
      </c>
      <c r="HU642" s="204"/>
      <c r="HV642" s="204">
        <f>VLOOKUP(HS642,$A$681:$F$2483,6,FALSE)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VLOOKUP(IB642,$A$681:$F$2483,6,FALSE)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499</v>
      </c>
      <c r="IM642" s="204"/>
      <c r="IN642" s="204">
        <f>VLOOKUP(IK642,$A$681:$F$2483,6,FALSE)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512</v>
      </c>
      <c r="IV642" s="204"/>
      <c r="IW642" s="204">
        <f>VLOOKUP(IT642,$A$681:$F$2483,6,FALSE)</f>
        <v>135</v>
      </c>
      <c r="IX642" s="203" t="s">
        <v>63</v>
      </c>
      <c r="IY642" s="10">
        <f>IW642*1.4</f>
        <v>189</v>
      </c>
      <c r="IZ642" s="10"/>
      <c r="JA642" s="267"/>
      <c r="JB642" s="203" t="s">
        <v>101</v>
      </c>
      <c r="JC642" s="276" t="s">
        <v>432</v>
      </c>
      <c r="JE642" s="204"/>
      <c r="JF642" s="204">
        <f>VLOOKUP(JC642,$A$681:$F$2483,6,FALSE)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574</v>
      </c>
      <c r="JN642" s="204"/>
      <c r="JO642" s="204">
        <f>VLOOKUP(JL642,$A$681:$F$2483,6,FALSE)</f>
        <v>135</v>
      </c>
      <c r="JP642" s="203" t="s">
        <v>63</v>
      </c>
      <c r="JQ642" s="10">
        <f>JO642*1.4</f>
        <v>189</v>
      </c>
      <c r="JR642" s="10"/>
      <c r="JS642" s="267"/>
      <c r="JT642" s="203" t="s">
        <v>101</v>
      </c>
      <c r="JU642" s="276" t="s">
        <v>999</v>
      </c>
      <c r="JW642" s="204"/>
      <c r="JX642" s="204">
        <f>VLOOKUP(JU642,$A$681:$F$2483,6,FALSE)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445</v>
      </c>
      <c r="KF642" s="204"/>
      <c r="KG642" s="204">
        <f>VLOOKUP(KD642,$A$681:$F$2483,6,FALSE)</f>
        <v>80</v>
      </c>
      <c r="KH642" s="203" t="s">
        <v>63</v>
      </c>
      <c r="KI642" s="10">
        <f>KG642*1.4</f>
        <v>112</v>
      </c>
      <c r="KJ642" s="10"/>
      <c r="KK642" s="267"/>
      <c r="KL642" s="203" t="s">
        <v>101</v>
      </c>
      <c r="KM642" s="276" t="s">
        <v>509</v>
      </c>
      <c r="KO642" s="204"/>
      <c r="KP642" s="204">
        <f>VLOOKUP(KM642,$A$681:$F$2483,6,FALSE)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1183</v>
      </c>
      <c r="KX642" s="204"/>
      <c r="KY642" s="204">
        <f>VLOOKUP(KV642,$A$681:$F$2483,6,FALSE)</f>
        <v>4</v>
      </c>
      <c r="KZ642" s="203" t="s">
        <v>63</v>
      </c>
      <c r="LA642" s="10">
        <f>KY642*1.4</f>
        <v>5.6</v>
      </c>
      <c r="LB642" s="10"/>
      <c r="LC642" s="267"/>
      <c r="LD642" s="203" t="s">
        <v>101</v>
      </c>
      <c r="LE642" s="276" t="s">
        <v>844</v>
      </c>
      <c r="LG642" s="204"/>
      <c r="LH642" s="204">
        <f>VLOOKUP(LE642,$A$681:$F$2483,6,FALSE)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453</v>
      </c>
      <c r="LP642" s="204"/>
      <c r="LQ642" s="204">
        <f>VLOOKUP(LN642,$A$681:$F$2483,6,FALSE)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432</v>
      </c>
      <c r="LY642" s="204"/>
      <c r="LZ642" s="204">
        <f>VLOOKUP(LW642,$A$681:$F$2483,6,FALSE)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684</v>
      </c>
      <c r="MH642" s="204"/>
      <c r="MI642" s="204">
        <f>VLOOKUP(MF642,$A$681:$F$2483,6,FALSE)</f>
        <v>149</v>
      </c>
      <c r="MJ642" s="203" t="s">
        <v>63</v>
      </c>
      <c r="MK642" s="10">
        <f>MI642*1.4</f>
        <v>208.6</v>
      </c>
      <c r="ML642" s="10"/>
      <c r="MM642" s="267"/>
      <c r="MN642" s="203" t="s">
        <v>101</v>
      </c>
      <c r="MO642" s="276" t="s">
        <v>415</v>
      </c>
      <c r="MQ642" s="204"/>
      <c r="MR642" s="204">
        <f>VLOOKUP(MO642,$A$681:$F$2483,6,FALSE)</f>
        <v>132</v>
      </c>
      <c r="MS642" s="203" t="s">
        <v>63</v>
      </c>
      <c r="MT642" s="10">
        <f>MR642*1.4</f>
        <v>184.79999999999998</v>
      </c>
      <c r="MU642" s="10"/>
      <c r="MV642" s="267"/>
      <c r="MW642" s="203" t="s">
        <v>101</v>
      </c>
      <c r="MX642" s="276" t="s">
        <v>432</v>
      </c>
      <c r="MZ642" s="204"/>
      <c r="NA642" s="204">
        <f>VLOOKUP(MX642,$A$681:$F$2483,6,FALSE)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1447</v>
      </c>
      <c r="NI642" s="204"/>
      <c r="NJ642" s="204">
        <f>VLOOKUP(NG642,$A$681:$F$2483,6,FALSE)</f>
        <v>369</v>
      </c>
      <c r="NK642" s="203" t="s">
        <v>63</v>
      </c>
      <c r="NL642" s="10">
        <f>NJ642*1.4</f>
        <v>516.6</v>
      </c>
      <c r="NM642" s="10"/>
      <c r="NN642" s="267"/>
      <c r="NO642" s="203" t="s">
        <v>101</v>
      </c>
      <c r="NP642" s="417" t="s">
        <v>445</v>
      </c>
      <c r="NR642" s="204"/>
      <c r="NS642" s="204">
        <f>VLOOKUP(NP642,$A$681:$F$2483,6,FALSE)</f>
        <v>80</v>
      </c>
      <c r="NT642" s="203" t="s">
        <v>63</v>
      </c>
      <c r="NU642" s="10">
        <f>NS642*1.4</f>
        <v>112</v>
      </c>
      <c r="NV642" s="10"/>
      <c r="NW642" s="267"/>
      <c r="NX642" s="203" t="s">
        <v>101</v>
      </c>
      <c r="NY642" s="276" t="s">
        <v>1267</v>
      </c>
      <c r="OA642" s="204"/>
      <c r="OB642" s="204">
        <f>VLOOKUP(NY642,$A$681:$F$2483,6,FALSE)</f>
        <v>38</v>
      </c>
      <c r="OC642" s="203" t="s">
        <v>63</v>
      </c>
      <c r="OD642" s="10">
        <f>OB642*1.4</f>
        <v>53.199999999999996</v>
      </c>
      <c r="OE642" s="10"/>
      <c r="OF642" s="267"/>
      <c r="OG642" s="203" t="s">
        <v>101</v>
      </c>
      <c r="OH642" s="276" t="s">
        <v>512</v>
      </c>
      <c r="OJ642" s="204"/>
      <c r="OK642" s="204">
        <f>VLOOKUP(OH642,$A$681:$F$2483,6,FALSE)</f>
        <v>135</v>
      </c>
      <c r="OL642" s="203" t="s">
        <v>63</v>
      </c>
      <c r="OM642" s="10">
        <f>OK642*1.4</f>
        <v>189</v>
      </c>
      <c r="ON642" s="10"/>
      <c r="OO642" s="267"/>
      <c r="OP642" s="203" t="s">
        <v>101</v>
      </c>
      <c r="OQ642" s="417" t="s">
        <v>499</v>
      </c>
      <c r="OS642" s="204"/>
      <c r="OT642" s="204">
        <f>VLOOKUP(OQ642,$A$681:$F$2483,6,FALSE)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543</v>
      </c>
      <c r="PB642" s="204"/>
      <c r="PC642" s="204">
        <f>VLOOKUP(OZ642,$A$681:$F$2483,6,FALSE)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1267</v>
      </c>
      <c r="PK642" s="204"/>
      <c r="PL642" s="204">
        <f>VLOOKUP(PI642,$A$681:$F$2483,6,FALSE)</f>
        <v>38</v>
      </c>
      <c r="PM642" s="203" t="s">
        <v>63</v>
      </c>
      <c r="PN642" s="10">
        <f>PL642*1.4</f>
        <v>53.199999999999996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VLOOKUP(PR642,$A$681:$F$2483,6,FALSE)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475</v>
      </c>
      <c r="QC642" s="204"/>
      <c r="QD642" s="204">
        <f>VLOOKUP(QA642,$A$681:$F$2483,6,FALSE)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2557</v>
      </c>
      <c r="QL642" s="204"/>
      <c r="QM642" s="204">
        <f>VLOOKUP(QJ642,$A$681:$F$2483,6,FALSE)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523</v>
      </c>
      <c r="QU642" s="204"/>
      <c r="QV642" s="204">
        <f>VLOOKUP(QS642,$A$681:$F$2483,6,FALSE)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807</v>
      </c>
      <c r="RD642" s="204"/>
      <c r="RE642" s="204">
        <f>VLOOKUP(RB642,$A$681:$F$2483,6,FALSE)</f>
        <v>81</v>
      </c>
      <c r="RF642" s="203" t="s">
        <v>63</v>
      </c>
      <c r="RG642" s="10">
        <f>RE642*1.4</f>
        <v>113.39999999999999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VLOOKUP(RK642,$A$681:$F$2483,6,FALSE)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2557</v>
      </c>
      <c r="RV642" s="204"/>
      <c r="RW642" s="204">
        <f>VLOOKUP(RT642,$A$681:$F$2483,6,FALSE)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415</v>
      </c>
      <c r="SE642" s="204"/>
      <c r="SF642" s="204">
        <f>VLOOKUP(SC642,$A$681:$F$2483,6,FALSE)</f>
        <v>132</v>
      </c>
      <c r="SG642" s="203" t="s">
        <v>63</v>
      </c>
      <c r="SH642" s="10">
        <f>SF642*1.4</f>
        <v>184.79999999999998</v>
      </c>
      <c r="SI642" s="10"/>
      <c r="SJ642" s="273"/>
      <c r="SK642" s="203" t="s">
        <v>101</v>
      </c>
      <c r="SL642" s="276" t="s">
        <v>415</v>
      </c>
      <c r="SN642" s="204"/>
      <c r="SO642" s="204">
        <f>VLOOKUP(SL642,$A$681:$F$2483,6,FALSE)</f>
        <v>132</v>
      </c>
      <c r="SP642" s="203" t="s">
        <v>63</v>
      </c>
      <c r="SQ642" s="10">
        <f>SO642*1.4</f>
        <v>184.79999999999998</v>
      </c>
      <c r="SR642" s="10"/>
      <c r="SS642" s="273"/>
      <c r="ST642" s="203" t="s">
        <v>101</v>
      </c>
      <c r="SU642" s="276" t="s">
        <v>1267</v>
      </c>
      <c r="SW642" s="204"/>
      <c r="SX642" s="204">
        <f>VLOOKUP(SU642,$A$681:$F$2483,6,FALSE)</f>
        <v>38</v>
      </c>
      <c r="SY642" s="203" t="s">
        <v>63</v>
      </c>
      <c r="SZ642" s="10">
        <f>SX642*1.4</f>
        <v>53.199999999999996</v>
      </c>
      <c r="TA642" s="10"/>
      <c r="TB642" s="273"/>
      <c r="TC642" s="203" t="s">
        <v>101</v>
      </c>
      <c r="TD642" s="421" t="s">
        <v>2557</v>
      </c>
      <c r="TF642" s="204"/>
      <c r="TG642" s="204">
        <f>VLOOKUP(TD642,$A$681:$F$2483,6,FALSE)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2557</v>
      </c>
      <c r="TO642" s="204"/>
      <c r="TP642" s="204">
        <f>VLOOKUP(TM642,$A$681:$F$2483,6,FALSE)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1276</v>
      </c>
      <c r="TX642" s="204"/>
      <c r="TY642" s="204">
        <f>VLOOKUP(TV642,$A$681:$F$2483,6,FALSE)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VLOOKUP(UE642,$A$681:$F$2483,6,FALSE)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684</v>
      </c>
      <c r="UP642" s="204"/>
      <c r="UQ642" s="204">
        <f>VLOOKUP(UN642,$A$681:$F$2483,6,FALSE)</f>
        <v>149</v>
      </c>
      <c r="UR642" s="203" t="s">
        <v>63</v>
      </c>
      <c r="US642" s="10">
        <f>UQ642*1.4</f>
        <v>208.6</v>
      </c>
      <c r="UT642" s="10"/>
      <c r="UU642" s="273"/>
      <c r="UV642" s="203" t="s">
        <v>101</v>
      </c>
      <c r="UW642" s="276" t="s">
        <v>445</v>
      </c>
      <c r="UY642" s="204"/>
      <c r="UZ642" s="204">
        <f>VLOOKUP(UW642,$A$681:$F$2483,6,FALSE)</f>
        <v>80</v>
      </c>
      <c r="VA642" s="203" t="s">
        <v>63</v>
      </c>
      <c r="VB642" s="10">
        <f>UZ642*1.4</f>
        <v>112</v>
      </c>
      <c r="VC642" s="10"/>
      <c r="VD642" s="273"/>
      <c r="VE642" s="203" t="s">
        <v>101</v>
      </c>
      <c r="VF642" s="276" t="s">
        <v>629</v>
      </c>
      <c r="VH642" s="204"/>
      <c r="VI642" s="204">
        <f>VLOOKUP(VF642,$A$681:$F$2483,6,FALSE)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807</v>
      </c>
      <c r="VQ642" s="204"/>
      <c r="VR642" s="204">
        <f>VLOOKUP(VO642,$A$681:$F$2483,6,FALSE)</f>
        <v>81</v>
      </c>
      <c r="VS642" s="203" t="s">
        <v>63</v>
      </c>
      <c r="VT642" s="10">
        <f>VR642*1.4</f>
        <v>113.39999999999999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VLOOKUP(VX642,$A$681:$F$2483,6,FALSE)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697</v>
      </c>
      <c r="WI642" s="204"/>
      <c r="WJ642" s="204">
        <f>VLOOKUP(WG642,$A$681:$F$2483,6,FALSE)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VLOOKUP(WP642,$A$681:$F$2483,6,FALSE)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VLOOKUP(WY642,$A$681:$F$2483,6,FALSE)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453</v>
      </c>
      <c r="XJ642" s="204"/>
      <c r="XK642" s="204">
        <f>VLOOKUP(XH642,$A$681:$F$2483,6,FALSE)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827</v>
      </c>
      <c r="XS642" s="204"/>
      <c r="XT642" s="204">
        <f>VLOOKUP(XQ642,$A$681:$F$2483,6,FALSE)</f>
        <v>9</v>
      </c>
      <c r="XU642" s="203" t="s">
        <v>63</v>
      </c>
      <c r="XV642" s="10">
        <f>XT642*1.4</f>
        <v>12.6</v>
      </c>
      <c r="XW642" s="10"/>
      <c r="XX642" s="273"/>
      <c r="XY642" s="203" t="s">
        <v>101</v>
      </c>
      <c r="XZ642" s="276" t="s">
        <v>2069</v>
      </c>
      <c r="YB642" s="204"/>
      <c r="YC642" s="204">
        <f>VLOOKUP(XZ642,$A$681:$F$2483,6,FALSE)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VLOOKUP(YI642,$A$681:$F$2483,6,FALSE)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VLOOKUP(YR642,$A$681:$F$2483,6,FALSE)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2610</v>
      </c>
      <c r="ZC642" s="204"/>
      <c r="ZD642" s="204">
        <f>VLOOKUP(ZA642,$A$681:$F$2483,6,FALSE)</f>
        <v>154</v>
      </c>
      <c r="ZE642" s="203" t="s">
        <v>63</v>
      </c>
      <c r="ZF642" s="10">
        <f>ZD642*1.4</f>
        <v>215.6</v>
      </c>
      <c r="ZH642" s="273"/>
      <c r="ZI642" s="203" t="s">
        <v>101</v>
      </c>
      <c r="ZJ642" s="276" t="s">
        <v>684</v>
      </c>
      <c r="ZL642" s="204"/>
      <c r="ZM642" s="204">
        <f>VLOOKUP(ZJ642,$A$681:$F$2483,6,FALSE)</f>
        <v>149</v>
      </c>
      <c r="ZN642" s="203" t="s">
        <v>63</v>
      </c>
      <c r="ZO642" s="10">
        <f>ZM642*1.4</f>
        <v>208.6</v>
      </c>
      <c r="ZQ642" s="273"/>
      <c r="ZR642" s="203" t="s">
        <v>101</v>
      </c>
      <c r="ZS642" s="276" t="s">
        <v>634</v>
      </c>
      <c r="ZU642" s="204"/>
      <c r="ZV642" s="204">
        <f>VLOOKUP(ZS642,$A$681:$F$2483,6,FALSE)</f>
        <v>23</v>
      </c>
      <c r="ZW642" s="203" t="s">
        <v>63</v>
      </c>
      <c r="ZX642" s="10">
        <f>ZV642*1.4</f>
        <v>32.199999999999996</v>
      </c>
      <c r="ZY642" s="10"/>
      <c r="ZZ642" s="273"/>
      <c r="AAA642" s="203" t="s">
        <v>101</v>
      </c>
      <c r="AAB642" s="276" t="s">
        <v>1267</v>
      </c>
      <c r="AAD642" s="204"/>
      <c r="AAE642" s="204">
        <f>VLOOKUP(AAB642,$A$681:$F$2483,6,FALSE)</f>
        <v>38</v>
      </c>
      <c r="AAF642" s="203" t="s">
        <v>63</v>
      </c>
      <c r="AAG642" s="10">
        <f>AAE642*1.4</f>
        <v>53.199999999999996</v>
      </c>
      <c r="AAH642" s="10"/>
      <c r="AAI642" s="273"/>
      <c r="AAJ642" s="203" t="s">
        <v>101</v>
      </c>
      <c r="AAK642" s="276" t="s">
        <v>681</v>
      </c>
      <c r="AAM642" s="204"/>
      <c r="AAN642" s="204">
        <f>VLOOKUP(AAK642,$A$681:$F$2483,6,FALSE)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415</v>
      </c>
      <c r="AAV642" s="204"/>
      <c r="AAW642" s="204">
        <f>VLOOKUP(AAT642,$A$681:$F$2483,6,FALSE)</f>
        <v>132</v>
      </c>
      <c r="AAX642" s="203" t="s">
        <v>63</v>
      </c>
      <c r="AAY642" s="10">
        <f>AAW642*1.4</f>
        <v>184.79999999999998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VLOOKUP(ABC642,$A$681:$F$2483,6,FALSE)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1267</v>
      </c>
      <c r="ABN642" s="204"/>
      <c r="ABO642" s="204">
        <f>VLOOKUP(ABL642,$A$681:$F$2483,6,FALSE)</f>
        <v>38</v>
      </c>
      <c r="ABP642" s="203" t="s">
        <v>63</v>
      </c>
      <c r="ABQ642" s="10">
        <f>ABO642*1.4</f>
        <v>53.199999999999996</v>
      </c>
      <c r="ABR642" s="10"/>
      <c r="ABS642" s="273"/>
      <c r="ABT642" s="203" t="s">
        <v>101</v>
      </c>
      <c r="ABU642" s="276" t="s">
        <v>2610</v>
      </c>
      <c r="ABW642" s="204"/>
      <c r="ABX642" s="204">
        <f>VLOOKUP(ABU642,$A$681:$F$2483,6,FALSE)</f>
        <v>154</v>
      </c>
      <c r="ABY642" s="203" t="s">
        <v>63</v>
      </c>
      <c r="ABZ642" s="10">
        <f>ABX642*1.4</f>
        <v>215.6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VLOOKUP(ACD642,$A$681:$F$2483,6,FALSE)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VLOOKUP(ACM642,$A$681:$F$2483,6,FALSE)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VLOOKUP(ACV642,$A$681:$F$2483,6,FALSE)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VLOOKUP(ADE642,$A$681:$F$2483,6,FALSE)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VLOOKUP(ADN642,$A$681:$F$2483,6,FALSE)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VLOOKUP(ADW642,$A$681:$F$2483,6,FALSE)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VLOOKUP(AEF642,$A$681:$F$2483,6,FALSE)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VLOOKUP(AEO642,$A$681:$F$2483,6,FALSE)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VLOOKUP(AEX642,$A$681:$F$2483,6,FALSE)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VLOOKUP(AFG642,$A$681:$F$2483,6,FALSE)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VLOOKUP(AFP642,$A$681:$F$2483,6,FALSE)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VLOOKUP(AFY642,$A$681:$F$2483,6,FALSE)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VLOOKUP(AGH642,$A$681:$F$2483,6,FALSE)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VLOOKUP(AGQ642,$A$681:$F$2483,6,FALSE)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808</v>
      </c>
      <c r="AHB642" s="204"/>
      <c r="AHC642" s="204">
        <f>VLOOKUP(AGZ642,$A$681:$F$2483,6,FALSE)</f>
        <v>41</v>
      </c>
      <c r="AHD642" s="203" t="s">
        <v>63</v>
      </c>
      <c r="AHE642" s="10">
        <f>AHC642*1.4</f>
        <v>57.4</v>
      </c>
      <c r="AHF642" s="10"/>
      <c r="AHG642" s="273"/>
      <c r="AHH642" s="203" t="s">
        <v>101</v>
      </c>
      <c r="AHI642" s="276" t="s">
        <v>445</v>
      </c>
      <c r="AHK642" s="204"/>
      <c r="AHL642" s="204">
        <f>VLOOKUP(AHI642,$A$681:$F$2483,6,FALSE)</f>
        <v>80</v>
      </c>
      <c r="AHM642" s="203" t="s">
        <v>63</v>
      </c>
      <c r="AHN642" s="10">
        <f>AHL642*1.4</f>
        <v>112</v>
      </c>
      <c r="AHO642" s="10"/>
      <c r="AHP642" s="273"/>
      <c r="AHQ642" s="203" t="s">
        <v>101</v>
      </c>
      <c r="AHR642" s="276" t="s">
        <v>1273</v>
      </c>
      <c r="AHT642" s="204"/>
      <c r="AHU642" s="204">
        <f>VLOOKUP(AHR642,$A$681:$F$2483,6,FALSE)</f>
        <v>396</v>
      </c>
      <c r="AHV642" s="203" t="s">
        <v>63</v>
      </c>
      <c r="AHW642" s="10">
        <f>AHU642*1.4</f>
        <v>554.4</v>
      </c>
      <c r="AHX642" s="10"/>
      <c r="AHY642" s="273"/>
      <c r="AHZ642" s="203" t="s">
        <v>101</v>
      </c>
      <c r="AIA642" s="276" t="s">
        <v>453</v>
      </c>
      <c r="AIC642" s="204"/>
      <c r="AID642" s="204">
        <f>VLOOKUP(AIA642,$A$681:$F$2483,6,FALSE)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475</v>
      </c>
      <c r="AIL642" s="204"/>
      <c r="AIM642" s="204">
        <f>VLOOKUP(AIJ642,$A$681:$F$2483,6,FALSE)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445</v>
      </c>
      <c r="AIU642" s="204"/>
      <c r="AIV642" s="204">
        <f>VLOOKUP(AIS642,$A$681:$F$2483,6,FALSE)</f>
        <v>80</v>
      </c>
      <c r="AIW642" s="203" t="s">
        <v>63</v>
      </c>
      <c r="AIX642" s="10">
        <f>AIV642*1.4</f>
        <v>112</v>
      </c>
      <c r="AIY642" s="10"/>
      <c r="AIZ642" s="273"/>
      <c r="AJA642" s="203" t="s">
        <v>101</v>
      </c>
      <c r="AJB642" s="276" t="s">
        <v>499</v>
      </c>
      <c r="AJD642" s="204"/>
      <c r="AJE642" s="204">
        <f>VLOOKUP(AJB642,$A$681:$F$2483,6,FALSE)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1183</v>
      </c>
      <c r="AJM642" s="204"/>
      <c r="AJN642" s="204">
        <f>VLOOKUP(AJK642,$A$681:$F$2483,6,FALSE)</f>
        <v>4</v>
      </c>
      <c r="AJO642" s="203" t="s">
        <v>63</v>
      </c>
      <c r="AJP642" s="10">
        <f>AJN642*1.4</f>
        <v>5.6</v>
      </c>
      <c r="AJQ642" s="10"/>
      <c r="AJR642" s="273"/>
      <c r="AJS642" s="203" t="s">
        <v>101</v>
      </c>
      <c r="AJT642" s="424" t="s">
        <v>445</v>
      </c>
      <c r="AJV642" s="204"/>
      <c r="AJW642" s="204">
        <f>VLOOKUP(AJT642,$A$681:$F$2483,6,FALSE)</f>
        <v>80</v>
      </c>
      <c r="AJX642" s="203" t="s">
        <v>63</v>
      </c>
      <c r="AJY642" s="10">
        <f>AJW642*1.4</f>
        <v>112</v>
      </c>
      <c r="AJZ642" s="10"/>
      <c r="AKA642" s="273"/>
      <c r="AKB642" s="203" t="s">
        <v>101</v>
      </c>
      <c r="AKC642" s="276" t="s">
        <v>807</v>
      </c>
      <c r="AKE642" s="204"/>
      <c r="AKF642" s="204">
        <f>VLOOKUP(AKC642,$A$681:$F$2483,6,FALSE)</f>
        <v>81</v>
      </c>
      <c r="AKG642" s="203" t="s">
        <v>63</v>
      </c>
      <c r="AKH642" s="10">
        <f>AKF642*1.4</f>
        <v>113.39999999999999</v>
      </c>
      <c r="AKI642" s="10"/>
      <c r="AKJ642" s="273"/>
      <c r="AKK642" s="203" t="s">
        <v>101</v>
      </c>
      <c r="AKL642" s="276" t="s">
        <v>574</v>
      </c>
      <c r="AKN642" s="204"/>
      <c r="AKO642" s="204">
        <f>VLOOKUP(AKL642,$A$681:$F$2483,6,FALSE)</f>
        <v>135</v>
      </c>
      <c r="AKP642" s="203" t="s">
        <v>63</v>
      </c>
      <c r="AKQ642" s="10">
        <f>AKO642*1.4</f>
        <v>189</v>
      </c>
      <c r="AKR642" s="10"/>
      <c r="AKS642" s="273"/>
      <c r="AKT642" s="203" t="s">
        <v>101</v>
      </c>
      <c r="AKU642" s="276" t="s">
        <v>1183</v>
      </c>
      <c r="AKW642" s="204"/>
      <c r="AKX642" s="204">
        <f>VLOOKUP(AKU642,$A$681:$F$2483,6,FALSE)</f>
        <v>4</v>
      </c>
      <c r="AKY642" s="203" t="s">
        <v>63</v>
      </c>
      <c r="AKZ642" s="10">
        <f>AKX642*1.4</f>
        <v>5.6</v>
      </c>
      <c r="ALA642" s="10"/>
      <c r="ALB642" s="273"/>
      <c r="ALC642" s="203" t="s">
        <v>101</v>
      </c>
      <c r="ALD642" s="276" t="s">
        <v>629</v>
      </c>
      <c r="ALF642" s="204"/>
      <c r="ALG642" s="204">
        <f>VLOOKUP(ALD642,$A$681:$F$2483,6,FALSE)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844</v>
      </c>
      <c r="ALO642" s="204"/>
      <c r="ALP642" s="204">
        <f>VLOOKUP(ALM642,$A$681:$F$2483,6,FALSE)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453</v>
      </c>
      <c r="ALX642" s="204"/>
      <c r="ALY642" s="204">
        <f>VLOOKUP(ALV642,$A$681:$F$2483,6,FALSE)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445</v>
      </c>
      <c r="AMG642" s="204"/>
      <c r="AMH642" s="204">
        <f>VLOOKUP(AME642,$A$681:$F$2483,6,FALSE)</f>
        <v>80</v>
      </c>
      <c r="AMI642" s="203" t="s">
        <v>63</v>
      </c>
      <c r="AMJ642" s="10">
        <f>AMH642*1.4</f>
        <v>112</v>
      </c>
      <c r="AMK642" s="10"/>
      <c r="AML642" s="273"/>
      <c r="AMM642" s="203" t="s">
        <v>101</v>
      </c>
      <c r="AMN642" s="276" t="s">
        <v>684</v>
      </c>
      <c r="AMP642" s="204"/>
      <c r="AMQ642" s="204">
        <f>VLOOKUP(AMN642,$A$681:$F$2483,6,FALSE)</f>
        <v>149</v>
      </c>
      <c r="AMR642" s="203" t="s">
        <v>63</v>
      </c>
      <c r="AMS642" s="10">
        <f>AMQ642*1.4</f>
        <v>208.6</v>
      </c>
      <c r="AMT642" s="10"/>
      <c r="AMU642" s="273"/>
      <c r="AMV642" s="203" t="s">
        <v>101</v>
      </c>
      <c r="AMW642" s="276" t="s">
        <v>512</v>
      </c>
      <c r="AMY642" s="204"/>
      <c r="AMZ642" s="204">
        <f>VLOOKUP(AMW642,$A$681:$F$2483,6,FALSE)</f>
        <v>135</v>
      </c>
      <c r="ANA642" s="203" t="s">
        <v>63</v>
      </c>
      <c r="ANB642" s="10">
        <f>AMZ642*1.4</f>
        <v>189</v>
      </c>
      <c r="ANC642" s="10"/>
      <c r="AND642" s="273"/>
      <c r="ANE642" s="203" t="s">
        <v>101</v>
      </c>
      <c r="ANF642" s="276" t="s">
        <v>543</v>
      </c>
      <c r="ANH642" s="204"/>
      <c r="ANI642" s="204">
        <f>VLOOKUP(ANF642,$A$681:$F$2483,6,FALSE)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1214</v>
      </c>
      <c r="ANQ642" s="204"/>
      <c r="ANR642" s="204">
        <f>VLOOKUP(ANO642,$A$681:$F$2483,6,FALSE)</f>
        <v>67</v>
      </c>
      <c r="ANS642" s="203" t="s">
        <v>63</v>
      </c>
      <c r="ANT642" s="10">
        <f>ANR642*1.4</f>
        <v>93.8</v>
      </c>
      <c r="ANU642" s="10"/>
      <c r="ANV642" s="273"/>
      <c r="ANW642" s="203" t="s">
        <v>101</v>
      </c>
      <c r="ANX642" s="276" t="s">
        <v>475</v>
      </c>
      <c r="ANZ642" s="204"/>
      <c r="AOA642" s="204">
        <f>VLOOKUP(ANX642,$A$681:$F$2483,6,FALSE)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1700</v>
      </c>
      <c r="AOI642" s="204"/>
      <c r="AOJ642" s="204">
        <f>VLOOKUP(AOG642,$A$681:$F$2483,6,FALSE)</f>
        <v>176</v>
      </c>
      <c r="AOK642" s="203" t="s">
        <v>63</v>
      </c>
      <c r="AOL642" s="10">
        <f>AOJ642*1.4</f>
        <v>246.39999999999998</v>
      </c>
      <c r="AOM642" s="10"/>
      <c r="AON642" s="273"/>
      <c r="AOO642" s="203" t="s">
        <v>101</v>
      </c>
      <c r="AOP642" s="276" t="s">
        <v>509</v>
      </c>
      <c r="AOR642" s="204"/>
      <c r="AOS642" s="204">
        <f>VLOOKUP(AOP642,$A$681:$F$2483,6,FALSE)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415</v>
      </c>
      <c r="APA642" s="204"/>
      <c r="APB642" s="204">
        <f>VLOOKUP(AOY642,$A$681:$F$2483,6,FALSE)</f>
        <v>132</v>
      </c>
      <c r="APC642" s="203" t="s">
        <v>63</v>
      </c>
      <c r="APD642" s="10">
        <f>APB642*1.4</f>
        <v>184.79999999999998</v>
      </c>
      <c r="APE642" s="10"/>
      <c r="APF642" s="273"/>
      <c r="APG642" s="203" t="s">
        <v>101</v>
      </c>
      <c r="APH642" s="276" t="s">
        <v>432</v>
      </c>
      <c r="APJ642" s="204"/>
      <c r="APK642" s="204">
        <f>VLOOKUP(APH642,$A$681:$F$2483,6,FALSE)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509</v>
      </c>
      <c r="APS642" s="204"/>
      <c r="APT642" s="204">
        <f>VLOOKUP(APQ642,$A$681:$F$2483,6,FALSE)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453</v>
      </c>
      <c r="AQB642" s="204"/>
      <c r="AQC642" s="204">
        <f>VLOOKUP(APZ642,$A$681:$F$2483,6,FALSE)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453</v>
      </c>
      <c r="D643" s="204"/>
      <c r="E643" s="204">
        <f>VLOOKUP(B643,$A$681:$F$2483,6,FALSE)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1273</v>
      </c>
      <c r="M643" s="204"/>
      <c r="N643" s="204">
        <f>VLOOKUP(K643,$A$681:$F$2483,6,FALSE)</f>
        <v>396</v>
      </c>
      <c r="O643" s="203" t="s">
        <v>65</v>
      </c>
      <c r="P643" s="10">
        <f>N643*1.3</f>
        <v>514.80000000000007</v>
      </c>
      <c r="Q643" s="10"/>
      <c r="R643" s="267"/>
      <c r="S643" s="203" t="s">
        <v>102</v>
      </c>
      <c r="T643" s="276" t="s">
        <v>1273</v>
      </c>
      <c r="V643" s="204"/>
      <c r="W643" s="204">
        <f>VLOOKUP(T643,$A$681:$F$2483,6,FALSE)</f>
        <v>396</v>
      </c>
      <c r="X643" s="203" t="s">
        <v>65</v>
      </c>
      <c r="Y643" s="10">
        <f>W643*1.3</f>
        <v>514.80000000000007</v>
      </c>
      <c r="Z643" s="10"/>
      <c r="AA643" s="267"/>
      <c r="AB643" s="203" t="s">
        <v>102</v>
      </c>
      <c r="AC643" s="276" t="s">
        <v>1448</v>
      </c>
      <c r="AE643" s="204"/>
      <c r="AF643" s="204">
        <f>VLOOKUP(AC643,$A$681:$F$2483,6,FALSE)</f>
        <v>202</v>
      </c>
      <c r="AG643" s="203" t="s">
        <v>65</v>
      </c>
      <c r="AH643" s="10">
        <f>AF643*1.3</f>
        <v>262.60000000000002</v>
      </c>
      <c r="AI643" s="10"/>
      <c r="AJ643" s="267"/>
      <c r="AK643" s="203" t="s">
        <v>102</v>
      </c>
      <c r="AL643" s="276" t="s">
        <v>808</v>
      </c>
      <c r="AN643" s="204"/>
      <c r="AO643" s="204">
        <f>VLOOKUP(AL643,$A$681:$F$2483,6,FALSE)</f>
        <v>41</v>
      </c>
      <c r="AP643" s="203" t="s">
        <v>65</v>
      </c>
      <c r="AQ643" s="10">
        <f>AO643*1.3</f>
        <v>53.300000000000004</v>
      </c>
      <c r="AR643" s="10"/>
      <c r="AS643" s="267"/>
      <c r="AT643" s="203" t="s">
        <v>102</v>
      </c>
      <c r="AU643" s="276" t="s">
        <v>2055</v>
      </c>
      <c r="AW643" s="204"/>
      <c r="AX643" s="204">
        <f>VLOOKUP(AU643,$A$681:$F$2483,6,FALSE)</f>
        <v>35</v>
      </c>
      <c r="AY643" s="203" t="s">
        <v>65</v>
      </c>
      <c r="AZ643" s="10">
        <f>AX643*1.3</f>
        <v>45.5</v>
      </c>
      <c r="BA643" s="10"/>
      <c r="BB643" s="267"/>
      <c r="BC643" s="203" t="s">
        <v>102</v>
      </c>
      <c r="BD643" s="276" t="s">
        <v>2557</v>
      </c>
      <c r="BF643" s="204"/>
      <c r="BG643" s="204">
        <f>VLOOKUP(BD643,$A$681:$F$2483,6,FALSE)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415</v>
      </c>
      <c r="BO643" s="204"/>
      <c r="BP643" s="204">
        <f>VLOOKUP(BM643,$A$681:$F$2483,6,FALSE)</f>
        <v>132</v>
      </c>
      <c r="BQ643" s="203" t="s">
        <v>65</v>
      </c>
      <c r="BR643" s="10">
        <f>BP643*1.3</f>
        <v>171.6</v>
      </c>
      <c r="BS643" s="10"/>
      <c r="BT643" s="267"/>
      <c r="BU643" s="203" t="s">
        <v>102</v>
      </c>
      <c r="BV643" s="276" t="s">
        <v>709</v>
      </c>
      <c r="BX643" s="204"/>
      <c r="BY643" s="204">
        <f>VLOOKUP(BV643,$A$681:$F$2483,6,FALSE)</f>
        <v>142</v>
      </c>
      <c r="BZ643" s="203" t="s">
        <v>65</v>
      </c>
      <c r="CA643" s="10">
        <f>BY643*1.3</f>
        <v>184.6</v>
      </c>
      <c r="CB643" s="10"/>
      <c r="CC643" s="267"/>
      <c r="CD643" s="203" t="s">
        <v>102</v>
      </c>
      <c r="CE643" s="276" t="s">
        <v>512</v>
      </c>
      <c r="CG643" s="204"/>
      <c r="CH643" s="204">
        <f>VLOOKUP(CE643,$A$681:$F$2483,6,FALSE)</f>
        <v>135</v>
      </c>
      <c r="CI643" s="203" t="s">
        <v>65</v>
      </c>
      <c r="CJ643" s="10">
        <f>CH643*1.3</f>
        <v>175.5</v>
      </c>
      <c r="CK643" s="10"/>
      <c r="CL643" s="267"/>
      <c r="CM643" s="203" t="s">
        <v>102</v>
      </c>
      <c r="CN643" s="276" t="s">
        <v>512</v>
      </c>
      <c r="CP643" s="204"/>
      <c r="CQ643" s="204">
        <f>VLOOKUP(CN643,$A$681:$F$2483,6,FALSE)</f>
        <v>135</v>
      </c>
      <c r="CR643" s="203" t="s">
        <v>65</v>
      </c>
      <c r="CS643" s="10">
        <f>CQ643*1.3</f>
        <v>175.5</v>
      </c>
      <c r="CT643" s="10"/>
      <c r="CU643" s="267"/>
      <c r="CV643" s="203" t="s">
        <v>102</v>
      </c>
      <c r="CW643" s="276" t="s">
        <v>1273</v>
      </c>
      <c r="CY643" s="204"/>
      <c r="CZ643" s="204">
        <f>VLOOKUP(CW643,$A$681:$F$2483,6,FALSE)</f>
        <v>396</v>
      </c>
      <c r="DA643" s="203" t="s">
        <v>65</v>
      </c>
      <c r="DB643" s="10">
        <f>CZ643*1.3</f>
        <v>514.80000000000007</v>
      </c>
      <c r="DC643" s="10"/>
      <c r="DD643" s="267"/>
      <c r="DE643" s="203" t="s">
        <v>102</v>
      </c>
      <c r="DF643" s="276" t="s">
        <v>2610</v>
      </c>
      <c r="DH643" s="204"/>
      <c r="DI643" s="204">
        <f>VLOOKUP(DF643,$A$681:$F$2483,6,FALSE)</f>
        <v>154</v>
      </c>
      <c r="DJ643" s="203" t="s">
        <v>65</v>
      </c>
      <c r="DK643" s="10">
        <f>DI643*1.3</f>
        <v>200.20000000000002</v>
      </c>
      <c r="DL643" s="10"/>
      <c r="DM643" s="267"/>
      <c r="DN643" s="203" t="s">
        <v>102</v>
      </c>
      <c r="DO643" s="276" t="s">
        <v>808</v>
      </c>
      <c r="DQ643" s="204"/>
      <c r="DR643" s="204">
        <f>VLOOKUP(DO643,$A$681:$F$2483,6,FALSE)</f>
        <v>41</v>
      </c>
      <c r="DS643" s="203" t="s">
        <v>65</v>
      </c>
      <c r="DT643" s="10">
        <f>DR643*1.3</f>
        <v>53.300000000000004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VLOOKUP(DX643,$A$681:$F$2483,6,FALSE)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415</v>
      </c>
      <c r="EI643" s="204"/>
      <c r="EJ643" s="204">
        <f>VLOOKUP(EG643,$A$681:$F$2483,6,FALSE)</f>
        <v>132</v>
      </c>
      <c r="EK643" s="203" t="s">
        <v>65</v>
      </c>
      <c r="EL643" s="10">
        <f>EJ643*1.3</f>
        <v>171.6</v>
      </c>
      <c r="EM643" s="10"/>
      <c r="EN643" s="267"/>
      <c r="EO643" s="203" t="s">
        <v>102</v>
      </c>
      <c r="EP643" s="276" t="s">
        <v>1273</v>
      </c>
      <c r="ER643" s="204"/>
      <c r="ES643" s="204">
        <f>VLOOKUP(EP643,$A$681:$F$2483,6,FALSE)</f>
        <v>396</v>
      </c>
      <c r="ET643" s="203" t="s">
        <v>65</v>
      </c>
      <c r="EU643" s="10">
        <f>ES643*1.3</f>
        <v>514.80000000000007</v>
      </c>
      <c r="EV643" s="10"/>
      <c r="EW643" s="267"/>
      <c r="EX643" s="203" t="s">
        <v>102</v>
      </c>
      <c r="EY643" s="276" t="s">
        <v>559</v>
      </c>
      <c r="FA643" s="204"/>
      <c r="FB643" s="204">
        <f>VLOOKUP(EY643,$A$681:$F$2483,6,FALSE)</f>
        <v>56</v>
      </c>
      <c r="FC643" s="203" t="s">
        <v>65</v>
      </c>
      <c r="FD643" s="10">
        <f>FB643*1.3</f>
        <v>72.8</v>
      </c>
      <c r="FE643" s="10"/>
      <c r="FF643" s="267"/>
      <c r="FG643" s="203" t="s">
        <v>102</v>
      </c>
      <c r="FH643" s="414" t="s">
        <v>533</v>
      </c>
      <c r="FJ643" s="204"/>
      <c r="FK643" s="204">
        <f>VLOOKUP(FH643,$A$681:$F$2483,6,FALSE)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1188</v>
      </c>
      <c r="FS643" s="204"/>
      <c r="FT643" s="204">
        <f>VLOOKUP(FQ643,$A$681:$F$2483,6,FALSE)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533</v>
      </c>
      <c r="GB643" s="204"/>
      <c r="GC643" s="204">
        <f>VLOOKUP(FZ643,$A$681:$F$2483,6,FALSE)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709</v>
      </c>
      <c r="GK643" s="204"/>
      <c r="GL643" s="204">
        <f>VLOOKUP(GI643,$A$681:$F$2483,6,FALSE)</f>
        <v>142</v>
      </c>
      <c r="GM643" s="203" t="s">
        <v>65</v>
      </c>
      <c r="GN643" s="10">
        <f>GL643*1.3</f>
        <v>184.6</v>
      </c>
      <c r="GO643" s="10"/>
      <c r="GP643" s="267"/>
      <c r="GQ643" s="203" t="s">
        <v>102</v>
      </c>
      <c r="GR643" s="276" t="s">
        <v>415</v>
      </c>
      <c r="GT643" s="204"/>
      <c r="GU643" s="204">
        <f>VLOOKUP(GR643,$A$681:$F$2483,6,FALSE)</f>
        <v>132</v>
      </c>
      <c r="GV643" s="203" t="s">
        <v>65</v>
      </c>
      <c r="GW643" s="10">
        <f>GU643*1.3</f>
        <v>171.6</v>
      </c>
      <c r="GX643" s="10"/>
      <c r="GY643" s="267"/>
      <c r="GZ643" s="203" t="s">
        <v>102</v>
      </c>
      <c r="HA643" s="276" t="s">
        <v>1267</v>
      </c>
      <c r="HC643" s="204"/>
      <c r="HD643" s="204">
        <f>VLOOKUP(HA643,$A$681:$F$2483,6,FALSE)</f>
        <v>38</v>
      </c>
      <c r="HE643" s="203" t="s">
        <v>65</v>
      </c>
      <c r="HF643" s="10">
        <f>HD643*1.3</f>
        <v>49.4</v>
      </c>
      <c r="HG643" s="10"/>
      <c r="HH643" s="267"/>
      <c r="HI643" s="203" t="s">
        <v>102</v>
      </c>
      <c r="HJ643" s="276" t="s">
        <v>415</v>
      </c>
      <c r="HL643" s="204"/>
      <c r="HM643" s="204">
        <f>VLOOKUP(HJ643,$A$681:$F$2483,6,FALSE)</f>
        <v>132</v>
      </c>
      <c r="HN643" s="203" t="s">
        <v>65</v>
      </c>
      <c r="HO643" s="10">
        <f>HM643*1.3</f>
        <v>171.6</v>
      </c>
      <c r="HP643" s="10"/>
      <c r="HQ643" s="267"/>
      <c r="HR643" s="203" t="s">
        <v>102</v>
      </c>
      <c r="HS643" s="276" t="s">
        <v>1214</v>
      </c>
      <c r="HU643" s="204"/>
      <c r="HV643" s="204">
        <f>VLOOKUP(HS643,$A$681:$F$2483,6,FALSE)</f>
        <v>67</v>
      </c>
      <c r="HW643" s="203" t="s">
        <v>65</v>
      </c>
      <c r="HX643" s="10">
        <f>HV643*1.3</f>
        <v>87.100000000000009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VLOOKUP(IB643,$A$681:$F$2483,6,FALSE)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827</v>
      </c>
      <c r="IM643" s="204"/>
      <c r="IN643" s="204">
        <f>VLOOKUP(IK643,$A$681:$F$2483,6,FALSE)</f>
        <v>9</v>
      </c>
      <c r="IO643" s="203" t="s">
        <v>65</v>
      </c>
      <c r="IP643" s="10">
        <f>IN643*1.3</f>
        <v>11.700000000000001</v>
      </c>
      <c r="IQ643" s="10"/>
      <c r="IR643" s="267"/>
      <c r="IS643" s="203" t="s">
        <v>102</v>
      </c>
      <c r="IT643" s="276" t="s">
        <v>1700</v>
      </c>
      <c r="IV643" s="204"/>
      <c r="IW643" s="204">
        <f>VLOOKUP(IT643,$A$681:$F$2483,6,FALSE)</f>
        <v>176</v>
      </c>
      <c r="IX643" s="203" t="s">
        <v>65</v>
      </c>
      <c r="IY643" s="10">
        <f>IW643*1.3</f>
        <v>228.8</v>
      </c>
      <c r="IZ643" s="10"/>
      <c r="JA643" s="267"/>
      <c r="JB643" s="203" t="s">
        <v>102</v>
      </c>
      <c r="JC643" s="276" t="s">
        <v>445</v>
      </c>
      <c r="JE643" s="204"/>
      <c r="JF643" s="204">
        <f>VLOOKUP(JC643,$A$681:$F$2483,6,FALSE)</f>
        <v>80</v>
      </c>
      <c r="JG643" s="203" t="s">
        <v>65</v>
      </c>
      <c r="JH643" s="10">
        <f>JF643*1.3</f>
        <v>104</v>
      </c>
      <c r="JI643" s="10"/>
      <c r="JJ643" s="267"/>
      <c r="JK643" s="203" t="s">
        <v>102</v>
      </c>
      <c r="JL643" s="276" t="s">
        <v>1447</v>
      </c>
      <c r="JN643" s="204"/>
      <c r="JO643" s="204">
        <f>VLOOKUP(JL643,$A$681:$F$2483,6,FALSE)</f>
        <v>369</v>
      </c>
      <c r="JP643" s="203" t="s">
        <v>65</v>
      </c>
      <c r="JQ643" s="10">
        <f>JO643*1.3</f>
        <v>479.7</v>
      </c>
      <c r="JR643" s="10"/>
      <c r="JS643" s="267"/>
      <c r="JT643" s="203" t="s">
        <v>102</v>
      </c>
      <c r="JU643" s="276" t="s">
        <v>536</v>
      </c>
      <c r="JW643" s="204"/>
      <c r="JX643" s="204">
        <f>VLOOKUP(JU643,$A$681:$F$2483,6,FALSE)</f>
        <v>7</v>
      </c>
      <c r="JY643" s="203" t="s">
        <v>65</v>
      </c>
      <c r="JZ643" s="10">
        <f>JX643*1.3</f>
        <v>9.1</v>
      </c>
      <c r="KA643" s="10"/>
      <c r="KB643" s="267"/>
      <c r="KC643" s="203" t="s">
        <v>102</v>
      </c>
      <c r="KD643" s="276" t="s">
        <v>2557</v>
      </c>
      <c r="KF643" s="204"/>
      <c r="KG643" s="204">
        <f>VLOOKUP(KD643,$A$681:$F$2483,6,FALSE)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596</v>
      </c>
      <c r="KO643" s="204"/>
      <c r="KP643" s="204">
        <f>VLOOKUP(KM643,$A$681:$F$2483,6,FALSE)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453</v>
      </c>
      <c r="KX643" s="204"/>
      <c r="KY643" s="204">
        <f>VLOOKUP(KV643,$A$681:$F$2483,6,FALSE)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629</v>
      </c>
      <c r="LG643" s="204"/>
      <c r="LH643" s="204">
        <f>VLOOKUP(LE643,$A$681:$F$2483,6,FALSE)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2557</v>
      </c>
      <c r="LP643" s="204"/>
      <c r="LQ643" s="204">
        <f>VLOOKUP(LN643,$A$681:$F$2483,6,FALSE)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2069</v>
      </c>
      <c r="LY643" s="204"/>
      <c r="LZ643" s="204">
        <f>VLOOKUP(LW643,$A$681:$F$2483,6,FALSE)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536</v>
      </c>
      <c r="MH643" s="204"/>
      <c r="MI643" s="204">
        <f>VLOOKUP(MF643,$A$681:$F$2483,6,FALSE)</f>
        <v>7</v>
      </c>
      <c r="MJ643" s="203" t="s">
        <v>65</v>
      </c>
      <c r="MK643" s="10">
        <f>MI643*1.3</f>
        <v>9.1</v>
      </c>
      <c r="ML643" s="10"/>
      <c r="MM643" s="267"/>
      <c r="MN643" s="203" t="s">
        <v>102</v>
      </c>
      <c r="MO643" s="276" t="s">
        <v>512</v>
      </c>
      <c r="MQ643" s="204"/>
      <c r="MR643" s="204">
        <f>VLOOKUP(MO643,$A$681:$F$2483,6,FALSE)</f>
        <v>135</v>
      </c>
      <c r="MS643" s="203" t="s">
        <v>65</v>
      </c>
      <c r="MT643" s="10">
        <f>MR643*1.3</f>
        <v>175.5</v>
      </c>
      <c r="MU643" s="10"/>
      <c r="MV643" s="267"/>
      <c r="MW643" s="203" t="s">
        <v>102</v>
      </c>
      <c r="MX643" s="276" t="s">
        <v>458</v>
      </c>
      <c r="MZ643" s="204"/>
      <c r="NA643" s="204">
        <f>VLOOKUP(MX643,$A$681:$F$2483,6,FALSE)</f>
        <v>75</v>
      </c>
      <c r="NB643" s="203" t="s">
        <v>65</v>
      </c>
      <c r="NC643" s="10">
        <f>NA643*1.3</f>
        <v>97.5</v>
      </c>
      <c r="ND643" s="10"/>
      <c r="NE643" s="267"/>
      <c r="NF643" s="203" t="s">
        <v>102</v>
      </c>
      <c r="NG643" s="276" t="s">
        <v>2063</v>
      </c>
      <c r="NI643" s="204"/>
      <c r="NJ643" s="204">
        <f>VLOOKUP(NG643,$A$681:$F$2483,6,FALSE)</f>
        <v>253</v>
      </c>
      <c r="NK643" s="203" t="s">
        <v>65</v>
      </c>
      <c r="NL643" s="10">
        <f>NJ643*1.3</f>
        <v>328.90000000000003</v>
      </c>
      <c r="NM643" s="10"/>
      <c r="NN643" s="267"/>
      <c r="NO643" s="203" t="s">
        <v>102</v>
      </c>
      <c r="NP643" s="417" t="s">
        <v>432</v>
      </c>
      <c r="NR643" s="204"/>
      <c r="NS643" s="204">
        <f>VLOOKUP(NP643,$A$681:$F$2483,6,FALSE)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999</v>
      </c>
      <c r="OA643" s="204"/>
      <c r="OB643" s="204">
        <f>VLOOKUP(NY643,$A$681:$F$2483,6,FALSE)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536</v>
      </c>
      <c r="OJ643" s="204"/>
      <c r="OK643" s="204">
        <f>VLOOKUP(OH643,$A$681:$F$2483,6,FALSE)</f>
        <v>7</v>
      </c>
      <c r="OL643" s="203" t="s">
        <v>65</v>
      </c>
      <c r="OM643" s="10">
        <f>OK643*1.3</f>
        <v>9.1</v>
      </c>
      <c r="ON643" s="10"/>
      <c r="OO643" s="267"/>
      <c r="OP643" s="203" t="s">
        <v>102</v>
      </c>
      <c r="OQ643" s="417" t="s">
        <v>2557</v>
      </c>
      <c r="OS643" s="204"/>
      <c r="OT643" s="204">
        <f>VLOOKUP(OQ643,$A$681:$F$2483,6,FALSE)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1214</v>
      </c>
      <c r="PB643" s="204"/>
      <c r="PC643" s="204">
        <f>VLOOKUP(OZ643,$A$681:$F$2483,6,FALSE)</f>
        <v>67</v>
      </c>
      <c r="PD643" s="203" t="s">
        <v>65</v>
      </c>
      <c r="PE643" s="10">
        <f>PC643*1.3</f>
        <v>87.100000000000009</v>
      </c>
      <c r="PF643" s="10"/>
      <c r="PG643" s="267"/>
      <c r="PH643" s="203" t="s">
        <v>102</v>
      </c>
      <c r="PI643" s="276" t="s">
        <v>808</v>
      </c>
      <c r="PK643" s="204"/>
      <c r="PL643" s="204">
        <f>VLOOKUP(PI643,$A$681:$F$2483,6,FALSE)</f>
        <v>41</v>
      </c>
      <c r="PM643" s="203" t="s">
        <v>65</v>
      </c>
      <c r="PN643" s="10">
        <f>PL643*1.3</f>
        <v>53.300000000000004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VLOOKUP(PR643,$A$681:$F$2483,6,FALSE)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499</v>
      </c>
      <c r="QC643" s="204"/>
      <c r="QD643" s="204">
        <f>VLOOKUP(QA643,$A$681:$F$2483,6,FALSE)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533</v>
      </c>
      <c r="QL643" s="204"/>
      <c r="QM643" s="204">
        <f>VLOOKUP(QJ643,$A$681:$F$2483,6,FALSE)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1188</v>
      </c>
      <c r="QU643" s="204"/>
      <c r="QV643" s="204">
        <f>VLOOKUP(QS643,$A$681:$F$2483,6,FALSE)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827</v>
      </c>
      <c r="RD643" s="204"/>
      <c r="RE643" s="204">
        <f>VLOOKUP(RB643,$A$681:$F$2483,6,FALSE)</f>
        <v>9</v>
      </c>
      <c r="RF643" s="203" t="s">
        <v>65</v>
      </c>
      <c r="RG643" s="10">
        <f>RE643*1.3</f>
        <v>11.700000000000001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VLOOKUP(RK643,$A$681:$F$2483,6,FALSE)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1448</v>
      </c>
      <c r="RV643" s="204"/>
      <c r="RW643" s="204">
        <f>VLOOKUP(RT643,$A$681:$F$2483,6,FALSE)</f>
        <v>202</v>
      </c>
      <c r="RX643" s="203" t="s">
        <v>65</v>
      </c>
      <c r="RY643" s="10">
        <f>RW643*1.3</f>
        <v>262.60000000000002</v>
      </c>
      <c r="RZ643" s="10"/>
      <c r="SA643" s="273"/>
      <c r="SB643" s="203" t="s">
        <v>102</v>
      </c>
      <c r="SC643" s="276" t="s">
        <v>2557</v>
      </c>
      <c r="SE643" s="204"/>
      <c r="SF643" s="204">
        <f>VLOOKUP(SC643,$A$681:$F$2483,6,FALSE)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453</v>
      </c>
      <c r="SN643" s="204"/>
      <c r="SO643" s="204">
        <f>VLOOKUP(SL643,$A$681:$F$2483,6,FALSE)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2558</v>
      </c>
      <c r="SW643" s="204"/>
      <c r="SX643" s="204">
        <f>VLOOKUP(SU643,$A$681:$F$2483,6,FALSE)</f>
        <v>24</v>
      </c>
      <c r="SY643" s="203" t="s">
        <v>65</v>
      </c>
      <c r="SZ643" s="10">
        <f>SX643*1.3</f>
        <v>31.200000000000003</v>
      </c>
      <c r="TA643" s="10"/>
      <c r="TB643" s="273"/>
      <c r="TC643" s="203" t="s">
        <v>102</v>
      </c>
      <c r="TD643" s="421" t="s">
        <v>684</v>
      </c>
      <c r="TF643" s="204"/>
      <c r="TG643" s="204">
        <f>VLOOKUP(TD643,$A$681:$F$2483,6,FALSE)</f>
        <v>149</v>
      </c>
      <c r="TH643" s="203" t="s">
        <v>65</v>
      </c>
      <c r="TI643" s="10">
        <f>TG643*1.3</f>
        <v>193.70000000000002</v>
      </c>
      <c r="TK643" s="273"/>
      <c r="TL643" s="203" t="s">
        <v>102</v>
      </c>
      <c r="TM643" s="276" t="s">
        <v>1448</v>
      </c>
      <c r="TO643" s="204"/>
      <c r="TP643" s="204">
        <f>VLOOKUP(TM643,$A$681:$F$2483,6,FALSE)</f>
        <v>202</v>
      </c>
      <c r="TQ643" s="203" t="s">
        <v>65</v>
      </c>
      <c r="TR643" s="10">
        <f>TP643*1.3</f>
        <v>262.60000000000002</v>
      </c>
      <c r="TS643" s="10"/>
      <c r="TT643" s="273"/>
      <c r="TU643" s="203" t="s">
        <v>102</v>
      </c>
      <c r="TV643" s="276" t="s">
        <v>808</v>
      </c>
      <c r="TX643" s="204"/>
      <c r="TY643" s="204">
        <f>VLOOKUP(TV643,$A$681:$F$2483,6,FALSE)</f>
        <v>41</v>
      </c>
      <c r="TZ643" s="203" t="s">
        <v>65</v>
      </c>
      <c r="UA643" s="10">
        <f>TY643*1.3</f>
        <v>53.300000000000004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VLOOKUP(UE643,$A$681:$F$2483,6,FALSE)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2100</v>
      </c>
      <c r="UP643" s="204"/>
      <c r="UQ643" s="204">
        <f>VLOOKUP(UN643,$A$681:$F$2483,6,FALSE)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1188</v>
      </c>
      <c r="UY643" s="204"/>
      <c r="UZ643" s="204">
        <f>VLOOKUP(UW643,$A$681:$F$2483,6,FALSE)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458</v>
      </c>
      <c r="VH643" s="204"/>
      <c r="VI643" s="204">
        <f>VLOOKUP(VF643,$A$681:$F$2483,6,FALSE)</f>
        <v>75</v>
      </c>
      <c r="VJ643" s="203" t="s">
        <v>65</v>
      </c>
      <c r="VK643" s="10">
        <f>VI643*1.3</f>
        <v>97.5</v>
      </c>
      <c r="VL643" s="10"/>
      <c r="VM643" s="273"/>
      <c r="VN643" s="203" t="s">
        <v>102</v>
      </c>
      <c r="VO643" s="276" t="s">
        <v>808</v>
      </c>
      <c r="VQ643" s="204"/>
      <c r="VR643" s="204">
        <f>VLOOKUP(VO643,$A$681:$F$2483,6,FALSE)</f>
        <v>41</v>
      </c>
      <c r="VS643" s="203" t="s">
        <v>65</v>
      </c>
      <c r="VT643" s="10">
        <f>VR643*1.3</f>
        <v>53.300000000000004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VLOOKUP(VX643,$A$681:$F$2483,6,FALSE)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1267</v>
      </c>
      <c r="WI643" s="204"/>
      <c r="WJ643" s="204">
        <f>VLOOKUP(WG643,$A$681:$F$2483,6,FALSE)</f>
        <v>38</v>
      </c>
      <c r="WK643" s="203" t="s">
        <v>65</v>
      </c>
      <c r="WL643" s="10">
        <f>WJ643*1.3</f>
        <v>49.4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VLOOKUP(WP643,$A$681:$F$2483,6,FALSE)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VLOOKUP(WY643,$A$681:$F$2483,6,FALSE)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512</v>
      </c>
      <c r="XJ643" s="204"/>
      <c r="XK643" s="204">
        <f>VLOOKUP(XH643,$A$681:$F$2483,6,FALSE)</f>
        <v>135</v>
      </c>
      <c r="XL643" s="203" t="s">
        <v>65</v>
      </c>
      <c r="XM643" s="10">
        <f>XK643*1.3</f>
        <v>175.5</v>
      </c>
      <c r="XO643" s="273"/>
      <c r="XP643" s="203" t="s">
        <v>102</v>
      </c>
      <c r="XQ643" s="276" t="s">
        <v>1271</v>
      </c>
      <c r="XS643" s="204"/>
      <c r="XT643" s="204">
        <f>VLOOKUP(XQ643,$A$681:$F$2483,6,FALSE)</f>
        <v>56</v>
      </c>
      <c r="XU643" s="203" t="s">
        <v>65</v>
      </c>
      <c r="XV643" s="10">
        <f>XT643*1.3</f>
        <v>72.8</v>
      </c>
      <c r="XW643" s="10"/>
      <c r="XX643" s="273"/>
      <c r="XY643" s="203" t="s">
        <v>102</v>
      </c>
      <c r="XZ643" s="276" t="s">
        <v>1273</v>
      </c>
      <c r="YB643" s="204"/>
      <c r="YC643" s="204">
        <f>VLOOKUP(XZ643,$A$681:$F$2483,6,FALSE)</f>
        <v>396</v>
      </c>
      <c r="YD643" s="203" t="s">
        <v>65</v>
      </c>
      <c r="YE643" s="10">
        <f>YC643*1.3</f>
        <v>514.80000000000007</v>
      </c>
      <c r="YG643" s="273"/>
      <c r="YH643" s="203" t="s">
        <v>102</v>
      </c>
      <c r="YI643" s="278" t="s">
        <v>183</v>
      </c>
      <c r="YK643" s="204"/>
      <c r="YL643" s="204" t="e">
        <f>VLOOKUP(YI643,$A$681:$F$2483,6,FALSE)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VLOOKUP(YR643,$A$681:$F$2483,6,FALSE)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1273</v>
      </c>
      <c r="ZC643" s="204"/>
      <c r="ZD643" s="204">
        <f>VLOOKUP(ZA643,$A$681:$F$2483,6,FALSE)</f>
        <v>396</v>
      </c>
      <c r="ZE643" s="203" t="s">
        <v>65</v>
      </c>
      <c r="ZF643" s="10">
        <f>ZD643*1.3</f>
        <v>514.80000000000007</v>
      </c>
      <c r="ZH643" s="273"/>
      <c r="ZI643" s="203" t="s">
        <v>102</v>
      </c>
      <c r="ZJ643" s="276" t="s">
        <v>509</v>
      </c>
      <c r="ZL643" s="204"/>
      <c r="ZM643" s="204">
        <f>VLOOKUP(ZJ643,$A$681:$F$2483,6,FALSE)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559</v>
      </c>
      <c r="ZU643" s="204"/>
      <c r="ZV643" s="204">
        <f>VLOOKUP(ZS643,$A$681:$F$2483,6,FALSE)</f>
        <v>56</v>
      </c>
      <c r="ZW643" s="203" t="s">
        <v>65</v>
      </c>
      <c r="ZX643" s="10">
        <f>ZV643*1.3</f>
        <v>72.8</v>
      </c>
      <c r="ZY643" s="10"/>
      <c r="ZZ643" s="273"/>
      <c r="AAA643" s="203" t="s">
        <v>102</v>
      </c>
      <c r="AAB643" s="276" t="s">
        <v>475</v>
      </c>
      <c r="AAD643" s="204"/>
      <c r="AAE643" s="204">
        <f>VLOOKUP(AAB643,$A$681:$F$2483,6,FALSE)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536</v>
      </c>
      <c r="AAM643" s="204"/>
      <c r="AAN643" s="204">
        <f>VLOOKUP(AAK643,$A$681:$F$2483,6,FALSE)</f>
        <v>7</v>
      </c>
      <c r="AAO643" s="203" t="s">
        <v>65</v>
      </c>
      <c r="AAP643" s="10">
        <f>AAN643*1.3</f>
        <v>9.1</v>
      </c>
      <c r="AAQ643" s="10"/>
      <c r="AAR643" s="273"/>
      <c r="AAS643" s="203" t="s">
        <v>102</v>
      </c>
      <c r="AAT643" s="276" t="s">
        <v>1183</v>
      </c>
      <c r="AAV643" s="204"/>
      <c r="AAW643" s="204">
        <f>VLOOKUP(AAT643,$A$681:$F$2483,6,FALSE)</f>
        <v>4</v>
      </c>
      <c r="AAX643" s="203" t="s">
        <v>65</v>
      </c>
      <c r="AAY643" s="10">
        <f>AAW643*1.3</f>
        <v>5.2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VLOOKUP(ABC643,$A$681:$F$2483,6,FALSE)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980</v>
      </c>
      <c r="ABN643" s="204"/>
      <c r="ABO643" s="204">
        <f>VLOOKUP(ABL643,$A$681:$F$2483,6,FALSE)</f>
        <v>5</v>
      </c>
      <c r="ABP643" s="203" t="s">
        <v>65</v>
      </c>
      <c r="ABQ643" s="10">
        <f>ABO643*1.3</f>
        <v>6.5</v>
      </c>
      <c r="ABR643" s="10"/>
      <c r="ABS643" s="273"/>
      <c r="ABT643" s="203" t="s">
        <v>102</v>
      </c>
      <c r="ABU643" s="276" t="s">
        <v>458</v>
      </c>
      <c r="ABW643" s="204"/>
      <c r="ABX643" s="204">
        <f>VLOOKUP(ABU643,$A$681:$F$2483,6,FALSE)</f>
        <v>75</v>
      </c>
      <c r="ABY643" s="203" t="s">
        <v>65</v>
      </c>
      <c r="ABZ643" s="10">
        <f>ABX643*1.3</f>
        <v>97.5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VLOOKUP(ACD643,$A$681:$F$2483,6,FALSE)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VLOOKUP(ACM643,$A$681:$F$2483,6,FALSE)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VLOOKUP(ACV643,$A$681:$F$2483,6,FALSE)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VLOOKUP(ADE643,$A$681:$F$2483,6,FALSE)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VLOOKUP(ADN643,$A$681:$F$2483,6,FALSE)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VLOOKUP(ADW643,$A$681:$F$2483,6,FALSE)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VLOOKUP(AEF643,$A$681:$F$2483,6,FALSE)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VLOOKUP(AEO643,$A$681:$F$2483,6,FALSE)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VLOOKUP(AEX643,$A$681:$F$2483,6,FALSE)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VLOOKUP(AFG643,$A$681:$F$2483,6,FALSE)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VLOOKUP(AFP643,$A$681:$F$2483,6,FALSE)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VLOOKUP(AFY643,$A$681:$F$2483,6,FALSE)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VLOOKUP(AGH643,$A$681:$F$2483,6,FALSE)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VLOOKUP(AGQ643,$A$681:$F$2483,6,FALSE)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709</v>
      </c>
      <c r="AHB643" s="204"/>
      <c r="AHC643" s="204">
        <f>VLOOKUP(AGZ643,$A$681:$F$2483,6,FALSE)</f>
        <v>142</v>
      </c>
      <c r="AHD643" s="203" t="s">
        <v>65</v>
      </c>
      <c r="AHE643" s="10">
        <f>AHC643*1.3</f>
        <v>184.6</v>
      </c>
      <c r="AHF643" s="10"/>
      <c r="AHG643" s="273"/>
      <c r="AHH643" s="203" t="s">
        <v>102</v>
      </c>
      <c r="AHI643" s="276" t="s">
        <v>1189</v>
      </c>
      <c r="AHK643" s="204"/>
      <c r="AHL643" s="204">
        <f>VLOOKUP(AHI643,$A$681:$F$2483,6,FALSE)</f>
        <v>51</v>
      </c>
      <c r="AHM643" s="203" t="s">
        <v>65</v>
      </c>
      <c r="AHN643" s="10">
        <f>AHL643*1.3</f>
        <v>66.3</v>
      </c>
      <c r="AHO643" s="10"/>
      <c r="AHP643" s="273"/>
      <c r="AHQ643" s="203" t="s">
        <v>102</v>
      </c>
      <c r="AHR643" s="276" t="s">
        <v>453</v>
      </c>
      <c r="AHT643" s="204"/>
      <c r="AHU643" s="204">
        <f>VLOOKUP(AHR643,$A$681:$F$2483,6,FALSE)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415</v>
      </c>
      <c r="AIC643" s="204"/>
      <c r="AID643" s="204">
        <f>VLOOKUP(AIA643,$A$681:$F$2483,6,FALSE)</f>
        <v>132</v>
      </c>
      <c r="AIE643" s="203" t="s">
        <v>65</v>
      </c>
      <c r="AIF643" s="10">
        <f>AID643*1.3</f>
        <v>171.6</v>
      </c>
      <c r="AIG643" s="10"/>
      <c r="AIH643" s="273"/>
      <c r="AII643" s="203" t="s">
        <v>102</v>
      </c>
      <c r="AIJ643" s="276" t="s">
        <v>578</v>
      </c>
      <c r="AIL643" s="204"/>
      <c r="AIM643" s="204">
        <f>VLOOKUP(AIJ643,$A$681:$F$2483,6,FALSE)</f>
        <v>52</v>
      </c>
      <c r="AIN643" s="203" t="s">
        <v>65</v>
      </c>
      <c r="AIO643" s="10">
        <f>AIM643*1.3</f>
        <v>67.600000000000009</v>
      </c>
      <c r="AIP643" s="10"/>
      <c r="AIQ643" s="273"/>
      <c r="AIR643" s="203" t="s">
        <v>102</v>
      </c>
      <c r="AIS643" s="276" t="s">
        <v>543</v>
      </c>
      <c r="AIU643" s="204"/>
      <c r="AIV643" s="204">
        <f>VLOOKUP(AIS643,$A$681:$F$2483,6,FALSE)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432</v>
      </c>
      <c r="AJD643" s="204"/>
      <c r="AJE643" s="204">
        <f>VLOOKUP(AJB643,$A$681:$F$2483,6,FALSE)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453</v>
      </c>
      <c r="AJM643" s="204"/>
      <c r="AJN643" s="204">
        <f>VLOOKUP(AJK643,$A$681:$F$2483,6,FALSE)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1214</v>
      </c>
      <c r="AJV643" s="204"/>
      <c r="AJW643" s="204">
        <f>VLOOKUP(AJT643,$A$681:$F$2483,6,FALSE)</f>
        <v>67</v>
      </c>
      <c r="AJX643" s="203" t="s">
        <v>65</v>
      </c>
      <c r="AJY643" s="10">
        <f>AJW643*1.3</f>
        <v>87.100000000000009</v>
      </c>
      <c r="AJZ643" s="10"/>
      <c r="AKA643" s="273"/>
      <c r="AKB643" s="203" t="s">
        <v>102</v>
      </c>
      <c r="AKC643" s="276" t="s">
        <v>453</v>
      </c>
      <c r="AKE643" s="204"/>
      <c r="AKF643" s="204">
        <f>VLOOKUP(AKC643,$A$681:$F$2483,6,FALSE)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2100</v>
      </c>
      <c r="AKN643" s="204"/>
      <c r="AKO643" s="204">
        <f>VLOOKUP(AKL643,$A$681:$F$2483,6,FALSE)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2069</v>
      </c>
      <c r="AKW643" s="204"/>
      <c r="AKX643" s="204">
        <f>VLOOKUP(AKU643,$A$681:$F$2483,6,FALSE)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2558</v>
      </c>
      <c r="ALF643" s="204"/>
      <c r="ALG643" s="204">
        <f>VLOOKUP(ALD643,$A$681:$F$2483,6,FALSE)</f>
        <v>24</v>
      </c>
      <c r="ALH643" s="203" t="s">
        <v>65</v>
      </c>
      <c r="ALI643" s="10">
        <f>ALG643*1.3</f>
        <v>31.200000000000003</v>
      </c>
      <c r="ALJ643" s="10"/>
      <c r="ALK643" s="273"/>
      <c r="ALL643" s="203" t="s">
        <v>102</v>
      </c>
      <c r="ALM643" s="276" t="s">
        <v>998</v>
      </c>
      <c r="ALO643" s="204"/>
      <c r="ALP643" s="204">
        <f>VLOOKUP(ALM643,$A$681:$F$2483,6,FALSE)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479</v>
      </c>
      <c r="ALX643" s="204"/>
      <c r="ALY643" s="204">
        <f>VLOOKUP(ALV643,$A$681:$F$2483,6,FALSE)</f>
        <v>192</v>
      </c>
      <c r="ALZ643" s="203" t="s">
        <v>65</v>
      </c>
      <c r="AMA643" s="10">
        <f>ALY643*1.3</f>
        <v>249.60000000000002</v>
      </c>
      <c r="AMB643" s="10"/>
      <c r="AMC643" s="273"/>
      <c r="AMD643" s="203" t="s">
        <v>102</v>
      </c>
      <c r="AME643" s="276" t="s">
        <v>432</v>
      </c>
      <c r="AMG643" s="204"/>
      <c r="AMH643" s="204">
        <f>VLOOKUP(AME643,$A$681:$F$2483,6,FALSE)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543</v>
      </c>
      <c r="AMP643" s="204"/>
      <c r="AMQ643" s="204">
        <f>VLOOKUP(AMN643,$A$681:$F$2483,6,FALSE)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2557</v>
      </c>
      <c r="AMY643" s="204"/>
      <c r="AMZ643" s="204">
        <f>VLOOKUP(AMW643,$A$681:$F$2483,6,FALSE)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629</v>
      </c>
      <c r="ANH643" s="204"/>
      <c r="ANI643" s="204">
        <f>VLOOKUP(ANF643,$A$681:$F$2483,6,FALSE)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2512</v>
      </c>
      <c r="ANQ643" s="204"/>
      <c r="ANR643" s="204">
        <f>VLOOKUP(ANO643,$A$681:$F$2483,6,FALSE)</f>
        <v>84</v>
      </c>
      <c r="ANS643" s="203" t="s">
        <v>65</v>
      </c>
      <c r="ANT643" s="10">
        <f>ANR643*1.3</f>
        <v>109.2</v>
      </c>
      <c r="ANU643" s="10"/>
      <c r="ANV643" s="273"/>
      <c r="ANW643" s="203" t="s">
        <v>102</v>
      </c>
      <c r="ANX643" s="276" t="s">
        <v>453</v>
      </c>
      <c r="ANZ643" s="204"/>
      <c r="AOA643" s="204">
        <f>VLOOKUP(ANX643,$A$681:$F$2483,6,FALSE)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709</v>
      </c>
      <c r="AOI643" s="204"/>
      <c r="AOJ643" s="204">
        <f>VLOOKUP(AOG643,$A$681:$F$2483,6,FALSE)</f>
        <v>142</v>
      </c>
      <c r="AOK643" s="203" t="s">
        <v>65</v>
      </c>
      <c r="AOL643" s="10">
        <f>AOJ643*1.3</f>
        <v>184.6</v>
      </c>
      <c r="AOM643" s="10"/>
      <c r="AON643" s="273"/>
      <c r="AOO643" s="203" t="s">
        <v>102</v>
      </c>
      <c r="AOP643" s="276" t="s">
        <v>2557</v>
      </c>
      <c r="AOR643" s="204"/>
      <c r="AOS643" s="204">
        <f>VLOOKUP(AOP643,$A$681:$F$2483,6,FALSE)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2557</v>
      </c>
      <c r="APA643" s="204"/>
      <c r="APB643" s="204">
        <f>VLOOKUP(AOY643,$A$681:$F$2483,6,FALSE)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475</v>
      </c>
      <c r="APJ643" s="204"/>
      <c r="APK643" s="204">
        <f>VLOOKUP(APH643,$A$681:$F$2483,6,FALSE)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432</v>
      </c>
      <c r="APS643" s="204"/>
      <c r="APT643" s="204">
        <f>VLOOKUP(APQ643,$A$681:$F$2483,6,FALSE)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543</v>
      </c>
      <c r="AQB643" s="204"/>
      <c r="AQC643" s="204">
        <f>VLOOKUP(APZ643,$A$681:$F$2483,6,FALSE)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1273</v>
      </c>
      <c r="D644" s="204"/>
      <c r="E644" s="204">
        <f>VLOOKUP(B644,$A$681:$F$2483,6,FALSE)</f>
        <v>396</v>
      </c>
      <c r="F644" s="203" t="s">
        <v>67</v>
      </c>
      <c r="G644" s="10">
        <f>E644*1.2</f>
        <v>475.2</v>
      </c>
      <c r="H644" s="10"/>
      <c r="I644" s="267"/>
      <c r="J644" s="203" t="s">
        <v>103</v>
      </c>
      <c r="K644" s="276" t="s">
        <v>1448</v>
      </c>
      <c r="M644" s="204"/>
      <c r="N644" s="204">
        <f>VLOOKUP(K644,$A$681:$F$2483,6,FALSE)</f>
        <v>202</v>
      </c>
      <c r="O644" s="203" t="s">
        <v>67</v>
      </c>
      <c r="P644" s="10">
        <f>N644*1.2</f>
        <v>242.39999999999998</v>
      </c>
      <c r="Q644" s="10"/>
      <c r="R644" s="267"/>
      <c r="S644" s="203" t="s">
        <v>103</v>
      </c>
      <c r="T644" s="276" t="s">
        <v>2055</v>
      </c>
      <c r="V644" s="204"/>
      <c r="W644" s="204">
        <f>VLOOKUP(T644,$A$681:$F$2483,6,FALSE)</f>
        <v>35</v>
      </c>
      <c r="X644" s="203" t="s">
        <v>67</v>
      </c>
      <c r="Y644" s="10">
        <f>W644*1.2</f>
        <v>42</v>
      </c>
      <c r="Z644" s="10"/>
      <c r="AA644" s="267"/>
      <c r="AB644" s="203" t="s">
        <v>103</v>
      </c>
      <c r="AC644" s="276" t="s">
        <v>1273</v>
      </c>
      <c r="AE644" s="204"/>
      <c r="AF644" s="204">
        <f>VLOOKUP(AC644,$A$681:$F$2483,6,FALSE)</f>
        <v>396</v>
      </c>
      <c r="AG644" s="203" t="s">
        <v>67</v>
      </c>
      <c r="AH644" s="10">
        <f>AF644*1.2</f>
        <v>475.2</v>
      </c>
      <c r="AI644" s="10"/>
      <c r="AJ644" s="267"/>
      <c r="AK644" s="203" t="s">
        <v>103</v>
      </c>
      <c r="AL644" s="276" t="s">
        <v>2610</v>
      </c>
      <c r="AN644" s="204"/>
      <c r="AO644" s="204">
        <f>VLOOKUP(AL644,$A$681:$F$2483,6,FALSE)</f>
        <v>154</v>
      </c>
      <c r="AP644" s="203" t="s">
        <v>67</v>
      </c>
      <c r="AQ644" s="10">
        <f>AO644*1.2</f>
        <v>184.79999999999998</v>
      </c>
      <c r="AR644" s="10"/>
      <c r="AS644" s="267"/>
      <c r="AT644" s="203" t="s">
        <v>103</v>
      </c>
      <c r="AU644" s="276" t="s">
        <v>2063</v>
      </c>
      <c r="AW644" s="204"/>
      <c r="AX644" s="204">
        <f>VLOOKUP(AU644,$A$681:$F$2483,6,FALSE)</f>
        <v>253</v>
      </c>
      <c r="AY644" s="203" t="s">
        <v>67</v>
      </c>
      <c r="AZ644" s="10">
        <f>AX644*1.2</f>
        <v>303.59999999999997</v>
      </c>
      <c r="BA644" s="10"/>
      <c r="BB644" s="267"/>
      <c r="BC644" s="203" t="s">
        <v>103</v>
      </c>
      <c r="BD644" s="276" t="s">
        <v>1267</v>
      </c>
      <c r="BF644" s="204"/>
      <c r="BG644" s="204">
        <f>VLOOKUP(BD644,$A$681:$F$2483,6,FALSE)</f>
        <v>38</v>
      </c>
      <c r="BH644" s="203" t="s">
        <v>67</v>
      </c>
      <c r="BI644" s="10">
        <f>BG644*1.2</f>
        <v>45.6</v>
      </c>
      <c r="BJ644" s="10"/>
      <c r="BK644" s="267"/>
      <c r="BL644" s="203" t="s">
        <v>103</v>
      </c>
      <c r="BM644" s="276" t="s">
        <v>512</v>
      </c>
      <c r="BO644" s="204"/>
      <c r="BP644" s="204">
        <f>VLOOKUP(BM644,$A$681:$F$2483,6,FALSE)</f>
        <v>135</v>
      </c>
      <c r="BQ644" s="203" t="s">
        <v>67</v>
      </c>
      <c r="BR644" s="10">
        <f>BP644*1.2</f>
        <v>162</v>
      </c>
      <c r="BS644" s="10"/>
      <c r="BT644" s="267"/>
      <c r="BU644" s="203" t="s">
        <v>103</v>
      </c>
      <c r="BV644" s="276" t="s">
        <v>1273</v>
      </c>
      <c r="BX644" s="204"/>
      <c r="BY644" s="204">
        <f>VLOOKUP(BV644,$A$681:$F$2483,6,FALSE)</f>
        <v>396</v>
      </c>
      <c r="BZ644" s="203" t="s">
        <v>67</v>
      </c>
      <c r="CA644" s="10">
        <f>BY644*1.2</f>
        <v>475.2</v>
      </c>
      <c r="CB644" s="10"/>
      <c r="CC644" s="267"/>
      <c r="CD644" s="203" t="s">
        <v>103</v>
      </c>
      <c r="CE644" s="276" t="s">
        <v>2557</v>
      </c>
      <c r="CG644" s="204"/>
      <c r="CH644" s="204">
        <f>VLOOKUP(CE644,$A$681:$F$2483,6,FALSE)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2610</v>
      </c>
      <c r="CP644" s="204"/>
      <c r="CQ644" s="204">
        <f>VLOOKUP(CN644,$A$681:$F$2483,6,FALSE)</f>
        <v>154</v>
      </c>
      <c r="CR644" s="203" t="s">
        <v>67</v>
      </c>
      <c r="CS644" s="10">
        <f>CQ644*1.2</f>
        <v>184.79999999999998</v>
      </c>
      <c r="CT644" s="10"/>
      <c r="CU644" s="267"/>
      <c r="CV644" s="203" t="s">
        <v>103</v>
      </c>
      <c r="CW644" s="276" t="s">
        <v>1188</v>
      </c>
      <c r="CY644" s="204"/>
      <c r="CZ644" s="204">
        <f>VLOOKUP(CW644,$A$681:$F$2483,6,FALSE)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2557</v>
      </c>
      <c r="DH644" s="204"/>
      <c r="DI644" s="204">
        <f>VLOOKUP(DF644,$A$681:$F$2483,6,FALSE)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533</v>
      </c>
      <c r="DQ644" s="204"/>
      <c r="DR644" s="204">
        <f>VLOOKUP(DO644,$A$681:$F$2483,6,FALSE)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VLOOKUP(DX644,$A$681:$F$2483,6,FALSE)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475</v>
      </c>
      <c r="EI644" s="204"/>
      <c r="EJ644" s="204">
        <f>VLOOKUP(EG644,$A$681:$F$2483,6,FALSE)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2557</v>
      </c>
      <c r="ER644" s="204"/>
      <c r="ES644" s="204">
        <f>VLOOKUP(EP644,$A$681:$F$2483,6,FALSE)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1188</v>
      </c>
      <c r="FA644" s="204"/>
      <c r="FB644" s="204">
        <f>VLOOKUP(EY644,$A$681:$F$2483,6,FALSE)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1273</v>
      </c>
      <c r="FJ644" s="204"/>
      <c r="FK644" s="204">
        <f>VLOOKUP(FH644,$A$681:$F$2483,6,FALSE)</f>
        <v>396</v>
      </c>
      <c r="FL644" s="203" t="s">
        <v>67</v>
      </c>
      <c r="FM644" s="10">
        <f>FK644*1.2</f>
        <v>475.2</v>
      </c>
      <c r="FN644" s="10"/>
      <c r="FO644" s="267"/>
      <c r="FP644" s="203" t="s">
        <v>103</v>
      </c>
      <c r="FQ644" s="276" t="s">
        <v>445</v>
      </c>
      <c r="FS644" s="204"/>
      <c r="FT644" s="204">
        <f>VLOOKUP(FQ644,$A$681:$F$2483,6,FALSE)</f>
        <v>80</v>
      </c>
      <c r="FU644" s="203" t="s">
        <v>67</v>
      </c>
      <c r="FV644" s="10">
        <f>FT644*1.2</f>
        <v>96</v>
      </c>
      <c r="FW644" s="10"/>
      <c r="FX644" s="267"/>
      <c r="FY644" s="203" t="s">
        <v>103</v>
      </c>
      <c r="FZ644" s="276" t="s">
        <v>1273</v>
      </c>
      <c r="GB644" s="204"/>
      <c r="GC644" s="204">
        <f>VLOOKUP(FZ644,$A$681:$F$2483,6,FALSE)</f>
        <v>396</v>
      </c>
      <c r="GD644" s="203" t="s">
        <v>67</v>
      </c>
      <c r="GE644" s="10">
        <f>GC644*1.2</f>
        <v>475.2</v>
      </c>
      <c r="GF644" s="10"/>
      <c r="GG644" s="267"/>
      <c r="GH644" s="203" t="s">
        <v>103</v>
      </c>
      <c r="GI644" s="276" t="s">
        <v>1273</v>
      </c>
      <c r="GK644" s="204"/>
      <c r="GL644" s="204">
        <f>VLOOKUP(GI644,$A$681:$F$2483,6,FALSE)</f>
        <v>396</v>
      </c>
      <c r="GM644" s="203" t="s">
        <v>67</v>
      </c>
      <c r="GN644" s="10">
        <f>GL644*1.2</f>
        <v>475.2</v>
      </c>
      <c r="GO644" s="10"/>
      <c r="GP644" s="267"/>
      <c r="GQ644" s="203" t="s">
        <v>103</v>
      </c>
      <c r="GR644" s="276" t="s">
        <v>453</v>
      </c>
      <c r="GT644" s="204"/>
      <c r="GU644" s="204">
        <f>VLOOKUP(GR644,$A$681:$F$2483,6,FALSE)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1276</v>
      </c>
      <c r="HC644" s="204"/>
      <c r="HD644" s="204">
        <f>VLOOKUP(HA644,$A$681:$F$2483,6,FALSE)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512</v>
      </c>
      <c r="HL644" s="204"/>
      <c r="HM644" s="204">
        <f>VLOOKUP(HJ644,$A$681:$F$2483,6,FALSE)</f>
        <v>135</v>
      </c>
      <c r="HN644" s="203" t="s">
        <v>67</v>
      </c>
      <c r="HO644" s="10">
        <f>HM644*1.2</f>
        <v>162</v>
      </c>
      <c r="HP644" s="10"/>
      <c r="HQ644" s="267"/>
      <c r="HR644" s="203" t="s">
        <v>103</v>
      </c>
      <c r="HS644" s="276" t="s">
        <v>634</v>
      </c>
      <c r="HU644" s="204"/>
      <c r="HV644" s="204">
        <f>VLOOKUP(HS644,$A$681:$F$2483,6,FALSE)</f>
        <v>23</v>
      </c>
      <c r="HW644" s="203" t="s">
        <v>67</v>
      </c>
      <c r="HX644" s="10">
        <f>HV644*1.2</f>
        <v>27.599999999999998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VLOOKUP(IB644,$A$681:$F$2483,6,FALSE)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629</v>
      </c>
      <c r="IM644" s="204"/>
      <c r="IN644" s="204">
        <f>VLOOKUP(IK644,$A$681:$F$2483,6,FALSE)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1273</v>
      </c>
      <c r="IV644" s="204"/>
      <c r="IW644" s="204">
        <f>VLOOKUP(IT644,$A$681:$F$2483,6,FALSE)</f>
        <v>396</v>
      </c>
      <c r="IX644" s="203" t="s">
        <v>67</v>
      </c>
      <c r="IY644" s="10">
        <f>IW644*1.2</f>
        <v>475.2</v>
      </c>
      <c r="IZ644" s="10"/>
      <c r="JA644" s="267"/>
      <c r="JB644" s="203" t="s">
        <v>103</v>
      </c>
      <c r="JC644" s="276" t="s">
        <v>629</v>
      </c>
      <c r="JE644" s="204"/>
      <c r="JF644" s="204">
        <f>VLOOKUP(JC644,$A$681:$F$2483,6,FALSE)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453</v>
      </c>
      <c r="JN644" s="204"/>
      <c r="JO644" s="204">
        <f>VLOOKUP(JL644,$A$681:$F$2483,6,FALSE)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2055</v>
      </c>
      <c r="JW644" s="204"/>
      <c r="JX644" s="204">
        <f>VLOOKUP(JU644,$A$681:$F$2483,6,FALSE)</f>
        <v>35</v>
      </c>
      <c r="JY644" s="203" t="s">
        <v>67</v>
      </c>
      <c r="JZ644" s="10">
        <f>JX644*1.2</f>
        <v>42</v>
      </c>
      <c r="KA644" s="10"/>
      <c r="KB644" s="267"/>
      <c r="KC644" s="203" t="s">
        <v>103</v>
      </c>
      <c r="KD644" s="276" t="s">
        <v>512</v>
      </c>
      <c r="KF644" s="204"/>
      <c r="KG644" s="204">
        <f>VLOOKUP(KD644,$A$681:$F$2483,6,FALSE)</f>
        <v>135</v>
      </c>
      <c r="KH644" s="203" t="s">
        <v>67</v>
      </c>
      <c r="KI644" s="10">
        <f>KG644*1.2</f>
        <v>162</v>
      </c>
      <c r="KJ644" s="10"/>
      <c r="KK644" s="267"/>
      <c r="KL644" s="203" t="s">
        <v>103</v>
      </c>
      <c r="KM644" s="276" t="s">
        <v>453</v>
      </c>
      <c r="KO644" s="204"/>
      <c r="KP644" s="204">
        <f>VLOOKUP(KM644,$A$681:$F$2483,6,FALSE)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578</v>
      </c>
      <c r="KX644" s="204"/>
      <c r="KY644" s="204">
        <f>VLOOKUP(KV644,$A$681:$F$2483,6,FALSE)</f>
        <v>52</v>
      </c>
      <c r="KZ644" s="203" t="s">
        <v>67</v>
      </c>
      <c r="LA644" s="10">
        <f>KY644*1.2</f>
        <v>62.4</v>
      </c>
      <c r="LB644" s="10"/>
      <c r="LC644" s="267"/>
      <c r="LD644" s="203" t="s">
        <v>103</v>
      </c>
      <c r="LE644" s="276" t="s">
        <v>998</v>
      </c>
      <c r="LG644" s="204"/>
      <c r="LH644" s="204">
        <f>VLOOKUP(LE644,$A$681:$F$2483,6,FALSE)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807</v>
      </c>
      <c r="LP644" s="204"/>
      <c r="LQ644" s="204">
        <f>VLOOKUP(LN644,$A$681:$F$2483,6,FALSE)</f>
        <v>81</v>
      </c>
      <c r="LR644" s="203" t="s">
        <v>67</v>
      </c>
      <c r="LS644" s="10">
        <f>LQ644*1.2</f>
        <v>97.2</v>
      </c>
      <c r="LT644" s="10"/>
      <c r="LU644" s="267"/>
      <c r="LV644" s="203" t="s">
        <v>103</v>
      </c>
      <c r="LW644" s="276" t="s">
        <v>512</v>
      </c>
      <c r="LY644" s="204"/>
      <c r="LZ644" s="204">
        <f>VLOOKUP(LW644,$A$681:$F$2483,6,FALSE)</f>
        <v>135</v>
      </c>
      <c r="MA644" s="203" t="s">
        <v>67</v>
      </c>
      <c r="MB644" s="10">
        <f>LZ644*1.2</f>
        <v>162</v>
      </c>
      <c r="MC644" s="10"/>
      <c r="MD644" s="267"/>
      <c r="ME644" s="203" t="s">
        <v>103</v>
      </c>
      <c r="MF644" s="276" t="s">
        <v>2557</v>
      </c>
      <c r="MH644" s="204"/>
      <c r="MI644" s="204">
        <f>VLOOKUP(MF644,$A$681:$F$2483,6,FALSE)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681</v>
      </c>
      <c r="MQ644" s="204"/>
      <c r="MR644" s="204">
        <f>VLOOKUP(MO644,$A$681:$F$2483,6,FALSE)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415</v>
      </c>
      <c r="MZ644" s="204"/>
      <c r="NA644" s="204">
        <f>VLOOKUP(MX644,$A$681:$F$2483,6,FALSE)</f>
        <v>132</v>
      </c>
      <c r="NB644" s="203" t="s">
        <v>67</v>
      </c>
      <c r="NC644" s="10">
        <f>NA644*1.2</f>
        <v>158.4</v>
      </c>
      <c r="ND644" s="10"/>
      <c r="NE644" s="267"/>
      <c r="NF644" s="203" t="s">
        <v>103</v>
      </c>
      <c r="NG644" s="276" t="s">
        <v>1448</v>
      </c>
      <c r="NI644" s="204"/>
      <c r="NJ644" s="204">
        <f>VLOOKUP(NG644,$A$681:$F$2483,6,FALSE)</f>
        <v>202</v>
      </c>
      <c r="NK644" s="203" t="s">
        <v>67</v>
      </c>
      <c r="NL644" s="10">
        <f>NJ644*1.2</f>
        <v>242.39999999999998</v>
      </c>
      <c r="NM644" s="10"/>
      <c r="NN644" s="267"/>
      <c r="NO644" s="203" t="s">
        <v>103</v>
      </c>
      <c r="NP644" s="417" t="s">
        <v>509</v>
      </c>
      <c r="NR644" s="204"/>
      <c r="NS644" s="204">
        <f>VLOOKUP(NP644,$A$681:$F$2483,6,FALSE)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1189</v>
      </c>
      <c r="OA644" s="204"/>
      <c r="OB644" s="204">
        <f>VLOOKUP(NY644,$A$681:$F$2483,6,FALSE)</f>
        <v>51</v>
      </c>
      <c r="OC644" s="203" t="s">
        <v>67</v>
      </c>
      <c r="OD644" s="10">
        <f>OB644*1.2</f>
        <v>61.199999999999996</v>
      </c>
      <c r="OE644" s="10"/>
      <c r="OF644" s="267"/>
      <c r="OG644" s="203" t="s">
        <v>103</v>
      </c>
      <c r="OH644" s="276" t="s">
        <v>999</v>
      </c>
      <c r="OJ644" s="204"/>
      <c r="OK644" s="204">
        <f>VLOOKUP(OH644,$A$681:$F$2483,6,FALSE)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509</v>
      </c>
      <c r="OS644" s="204"/>
      <c r="OT644" s="204">
        <f>VLOOKUP(OQ644,$A$681:$F$2483,6,FALSE)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998</v>
      </c>
      <c r="PB644" s="204"/>
      <c r="PC644" s="204">
        <f>VLOOKUP(OZ644,$A$681:$F$2483,6,FALSE)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807</v>
      </c>
      <c r="PK644" s="204"/>
      <c r="PL644" s="204">
        <f>VLOOKUP(PI644,$A$681:$F$2483,6,FALSE)</f>
        <v>81</v>
      </c>
      <c r="PM644" s="203" t="s">
        <v>67</v>
      </c>
      <c r="PN644" s="10">
        <f>PL644*1.2</f>
        <v>97.2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VLOOKUP(PR644,$A$681:$F$2483,6,FALSE)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453</v>
      </c>
      <c r="QC644" s="204"/>
      <c r="QD644" s="204">
        <f>VLOOKUP(QA644,$A$681:$F$2483,6,FALSE)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543</v>
      </c>
      <c r="QL644" s="204"/>
      <c r="QM644" s="204">
        <f>VLOOKUP(QJ644,$A$681:$F$2483,6,FALSE)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2557</v>
      </c>
      <c r="QU644" s="204"/>
      <c r="QV644" s="204">
        <f>VLOOKUP(QS644,$A$681:$F$2483,6,FALSE)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1214</v>
      </c>
      <c r="RD644" s="204"/>
      <c r="RE644" s="204">
        <f>VLOOKUP(RB644,$A$681:$F$2483,6,FALSE)</f>
        <v>67</v>
      </c>
      <c r="RF644" s="203" t="s">
        <v>67</v>
      </c>
      <c r="RG644" s="10">
        <f>RE644*1.2</f>
        <v>80.399999999999991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VLOOKUP(RK644,$A$681:$F$2483,6,FALSE)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415</v>
      </c>
      <c r="RV644" s="204"/>
      <c r="RW644" s="204">
        <f>VLOOKUP(RT644,$A$681:$F$2483,6,FALSE)</f>
        <v>132</v>
      </c>
      <c r="RX644" s="203" t="s">
        <v>67</v>
      </c>
      <c r="RY644" s="10">
        <f>RW644*1.2</f>
        <v>158.4</v>
      </c>
      <c r="RZ644" s="10"/>
      <c r="SA644" s="273"/>
      <c r="SB644" s="203" t="s">
        <v>103</v>
      </c>
      <c r="SC644" s="276" t="s">
        <v>1448</v>
      </c>
      <c r="SE644" s="204"/>
      <c r="SF644" s="204">
        <f>VLOOKUP(SC644,$A$681:$F$2483,6,FALSE)</f>
        <v>202</v>
      </c>
      <c r="SG644" s="203" t="s">
        <v>67</v>
      </c>
      <c r="SH644" s="10">
        <f>SF644*1.2</f>
        <v>242.39999999999998</v>
      </c>
      <c r="SI644" s="10"/>
      <c r="SJ644" s="273"/>
      <c r="SK644" s="203" t="s">
        <v>103</v>
      </c>
      <c r="SL644" s="276" t="s">
        <v>512</v>
      </c>
      <c r="SN644" s="204"/>
      <c r="SO644" s="204">
        <f>VLOOKUP(SL644,$A$681:$F$2483,6,FALSE)</f>
        <v>135</v>
      </c>
      <c r="SP644" s="203" t="s">
        <v>67</v>
      </c>
      <c r="SQ644" s="10">
        <f>SO644*1.2</f>
        <v>162</v>
      </c>
      <c r="SR644" s="10"/>
      <c r="SS644" s="273"/>
      <c r="ST644" s="203" t="s">
        <v>103</v>
      </c>
      <c r="SU644" s="276" t="s">
        <v>2100</v>
      </c>
      <c r="SW644" s="204"/>
      <c r="SX644" s="204">
        <f>VLOOKUP(SU644,$A$681:$F$2483,6,FALSE)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1" t="s">
        <v>696</v>
      </c>
      <c r="TF644" s="204"/>
      <c r="TG644" s="204">
        <f>VLOOKUP(TD644,$A$681:$F$2483,6,FALSE)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2544</v>
      </c>
      <c r="TO644" s="204"/>
      <c r="TP644" s="204">
        <f>VLOOKUP(TM644,$A$681:$F$2483,6,FALSE)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2063</v>
      </c>
      <c r="TX644" s="204"/>
      <c r="TY644" s="204">
        <f>VLOOKUP(TV644,$A$681:$F$2483,6,FALSE)</f>
        <v>253</v>
      </c>
      <c r="TZ644" s="203" t="s">
        <v>67</v>
      </c>
      <c r="UA644" s="10">
        <f>TY644*1.2</f>
        <v>303.59999999999997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VLOOKUP(UE644,$A$681:$F$2483,6,FALSE)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2051</v>
      </c>
      <c r="UP644" s="204"/>
      <c r="UQ644" s="204">
        <f>VLOOKUP(UN644,$A$681:$F$2483,6,FALSE)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415</v>
      </c>
      <c r="UY644" s="204"/>
      <c r="UZ644" s="204">
        <f>VLOOKUP(UW644,$A$681:$F$2483,6,FALSE)</f>
        <v>132</v>
      </c>
      <c r="VA644" s="203" t="s">
        <v>67</v>
      </c>
      <c r="VB644" s="10">
        <f>UZ644*1.2</f>
        <v>158.4</v>
      </c>
      <c r="VC644" s="10"/>
      <c r="VD644" s="273"/>
      <c r="VE644" s="203" t="s">
        <v>103</v>
      </c>
      <c r="VF644" s="276" t="s">
        <v>2069</v>
      </c>
      <c r="VH644" s="204"/>
      <c r="VI644" s="204">
        <f>VLOOKUP(VF644,$A$681:$F$2483,6,FALSE)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2610</v>
      </c>
      <c r="VQ644" s="204"/>
      <c r="VR644" s="204">
        <f>VLOOKUP(VO644,$A$681:$F$2483,6,FALSE)</f>
        <v>154</v>
      </c>
      <c r="VS644" s="203" t="s">
        <v>67</v>
      </c>
      <c r="VT644" s="10">
        <f>VR644*1.2</f>
        <v>184.79999999999998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VLOOKUP(VX644,$A$681:$F$2483,6,FALSE)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2512</v>
      </c>
      <c r="WI644" s="204"/>
      <c r="WJ644" s="204">
        <f>VLOOKUP(WG644,$A$681:$F$2483,6,FALSE)</f>
        <v>84</v>
      </c>
      <c r="WK644" s="203" t="s">
        <v>67</v>
      </c>
      <c r="WL644" s="10">
        <f>WJ644*1.2</f>
        <v>100.8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VLOOKUP(WP644,$A$681:$F$2483,6,FALSE)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VLOOKUP(WY644,$A$681:$F$2483,6,FALSE)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807</v>
      </c>
      <c r="XJ644" s="204"/>
      <c r="XK644" s="204">
        <f>VLOOKUP(XH644,$A$681:$F$2483,6,FALSE)</f>
        <v>81</v>
      </c>
      <c r="XL644" s="203" t="s">
        <v>67</v>
      </c>
      <c r="XM644" s="10">
        <f>XK644*1.2</f>
        <v>97.2</v>
      </c>
      <c r="XO644" s="273"/>
      <c r="XP644" s="203" t="s">
        <v>103</v>
      </c>
      <c r="XQ644" s="276" t="s">
        <v>697</v>
      </c>
      <c r="XS644" s="204"/>
      <c r="XT644" s="204">
        <f>VLOOKUP(XQ644,$A$681:$F$2483,6,FALSE)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1183</v>
      </c>
      <c r="YB644" s="204"/>
      <c r="YC644" s="204">
        <f>VLOOKUP(XZ644,$A$681:$F$2483,6,FALSE)</f>
        <v>4</v>
      </c>
      <c r="YD644" s="203" t="s">
        <v>67</v>
      </c>
      <c r="YE644" s="10">
        <f>YC644*1.2</f>
        <v>4.8</v>
      </c>
      <c r="YG644" s="273"/>
      <c r="YH644" s="203" t="s">
        <v>103</v>
      </c>
      <c r="YI644" s="278" t="s">
        <v>183</v>
      </c>
      <c r="YK644" s="204"/>
      <c r="YL644" s="204" t="e">
        <f>VLOOKUP(YI644,$A$681:$F$2483,6,FALSE)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VLOOKUP(YR644,$A$681:$F$2483,6,FALSE)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1700</v>
      </c>
      <c r="ZC644" s="204"/>
      <c r="ZD644" s="204">
        <f>VLOOKUP(ZA644,$A$681:$F$2483,6,FALSE)</f>
        <v>176</v>
      </c>
      <c r="ZE644" s="203" t="s">
        <v>67</v>
      </c>
      <c r="ZF644" s="10">
        <f>ZD644*1.2</f>
        <v>211.2</v>
      </c>
      <c r="ZH644" s="273"/>
      <c r="ZI644" s="203" t="s">
        <v>103</v>
      </c>
      <c r="ZJ644" s="276" t="s">
        <v>453</v>
      </c>
      <c r="ZL644" s="204"/>
      <c r="ZM644" s="204">
        <f>VLOOKUP(ZJ644,$A$681:$F$2483,6,FALSE)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533</v>
      </c>
      <c r="ZU644" s="204"/>
      <c r="ZV644" s="204">
        <f>VLOOKUP(ZS644,$A$681:$F$2483,6,FALSE)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980</v>
      </c>
      <c r="AAD644" s="204"/>
      <c r="AAE644" s="204">
        <f>VLOOKUP(AAB644,$A$681:$F$2483,6,FALSE)</f>
        <v>5</v>
      </c>
      <c r="AAF644" s="203" t="s">
        <v>67</v>
      </c>
      <c r="AAG644" s="10">
        <f>AAE644*1.2</f>
        <v>6</v>
      </c>
      <c r="AAH644" s="10"/>
      <c r="AAI644" s="273"/>
      <c r="AAJ644" s="203" t="s">
        <v>103</v>
      </c>
      <c r="AAK644" s="276" t="s">
        <v>2069</v>
      </c>
      <c r="AAM644" s="204"/>
      <c r="AAN644" s="204">
        <f>VLOOKUP(AAK644,$A$681:$F$2483,6,FALSE)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696</v>
      </c>
      <c r="AAV644" s="204"/>
      <c r="AAW644" s="204">
        <f>VLOOKUP(AAT644,$A$681:$F$2483,6,FALSE)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VLOOKUP(ABC644,$A$681:$F$2483,6,FALSE)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1447</v>
      </c>
      <c r="ABN644" s="204"/>
      <c r="ABO644" s="204">
        <f>VLOOKUP(ABL644,$A$681:$F$2483,6,FALSE)</f>
        <v>369</v>
      </c>
      <c r="ABP644" s="203" t="s">
        <v>67</v>
      </c>
      <c r="ABQ644" s="10">
        <f>ABO644*1.2</f>
        <v>442.8</v>
      </c>
      <c r="ABR644" s="10"/>
      <c r="ABS644" s="273"/>
      <c r="ABT644" s="203" t="s">
        <v>103</v>
      </c>
      <c r="ABU644" s="276" t="s">
        <v>2069</v>
      </c>
      <c r="ABW644" s="204"/>
      <c r="ABX644" s="204">
        <f>VLOOKUP(ABU644,$A$681:$F$2483,6,FALSE)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VLOOKUP(ACD644,$A$681:$F$2483,6,FALSE)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VLOOKUP(ACM644,$A$681:$F$2483,6,FALSE)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VLOOKUP(ACV644,$A$681:$F$2483,6,FALSE)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VLOOKUP(ADE644,$A$681:$F$2483,6,FALSE)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VLOOKUP(ADN644,$A$681:$F$2483,6,FALSE)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VLOOKUP(ADW644,$A$681:$F$2483,6,FALSE)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VLOOKUP(AEF644,$A$681:$F$2483,6,FALSE)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VLOOKUP(AEO644,$A$681:$F$2483,6,FALSE)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VLOOKUP(AEX644,$A$681:$F$2483,6,FALSE)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VLOOKUP(AFG644,$A$681:$F$2483,6,FALSE)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VLOOKUP(AFP644,$A$681:$F$2483,6,FALSE)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VLOOKUP(AFY644,$A$681:$F$2483,6,FALSE)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VLOOKUP(AGH644,$A$681:$F$2483,6,FALSE)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VLOOKUP(AGQ644,$A$681:$F$2483,6,FALSE)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999</v>
      </c>
      <c r="AHB644" s="204"/>
      <c r="AHC644" s="204">
        <f>VLOOKUP(AGZ644,$A$681:$F$2483,6,FALSE)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523</v>
      </c>
      <c r="AHK644" s="204"/>
      <c r="AHL644" s="204">
        <f>VLOOKUP(AHI644,$A$681:$F$2483,6,FALSE)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1188</v>
      </c>
      <c r="AHT644" s="204"/>
      <c r="AHU644" s="204">
        <f>VLOOKUP(AHR644,$A$681:$F$2483,6,FALSE)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536</v>
      </c>
      <c r="AIC644" s="204"/>
      <c r="AID644" s="204">
        <f>VLOOKUP(AIA644,$A$681:$F$2483,6,FALSE)</f>
        <v>7</v>
      </c>
      <c r="AIE644" s="203" t="s">
        <v>67</v>
      </c>
      <c r="AIF644" s="10">
        <f>AID644*1.2</f>
        <v>8.4</v>
      </c>
      <c r="AIG644" s="10"/>
      <c r="AIH644" s="273"/>
      <c r="AII644" s="203" t="s">
        <v>103</v>
      </c>
      <c r="AIJ644" s="276" t="s">
        <v>509</v>
      </c>
      <c r="AIL644" s="204"/>
      <c r="AIM644" s="204">
        <f>VLOOKUP(AIJ644,$A$681:$F$2483,6,FALSE)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825</v>
      </c>
      <c r="AIU644" s="204"/>
      <c r="AIV644" s="204">
        <f>VLOOKUP(AIS644,$A$681:$F$2483,6,FALSE)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681</v>
      </c>
      <c r="AJD644" s="204"/>
      <c r="AJE644" s="204">
        <f>VLOOKUP(AJB644,$A$681:$F$2483,6,FALSE)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2557</v>
      </c>
      <c r="AJM644" s="204"/>
      <c r="AJN644" s="204">
        <f>VLOOKUP(AJK644,$A$681:$F$2483,6,FALSE)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458</v>
      </c>
      <c r="AJV644" s="204"/>
      <c r="AJW644" s="204">
        <f>VLOOKUP(AJT644,$A$681:$F$2483,6,FALSE)</f>
        <v>75</v>
      </c>
      <c r="AJX644" s="203" t="s">
        <v>67</v>
      </c>
      <c r="AJY644" s="10">
        <f>AJW644*1.2</f>
        <v>90</v>
      </c>
      <c r="AJZ644" s="10"/>
      <c r="AKA644" s="273"/>
      <c r="AKB644" s="203" t="s">
        <v>103</v>
      </c>
      <c r="AKC644" s="276" t="s">
        <v>432</v>
      </c>
      <c r="AKE644" s="204"/>
      <c r="AKF644" s="204">
        <f>VLOOKUP(AKC644,$A$681:$F$2483,6,FALSE)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453</v>
      </c>
      <c r="AKN644" s="204"/>
      <c r="AKO644" s="204">
        <f>VLOOKUP(AKL644,$A$681:$F$2483,6,FALSE)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509</v>
      </c>
      <c r="AKW644" s="204"/>
      <c r="AKX644" s="204">
        <f>VLOOKUP(AKU644,$A$681:$F$2483,6,FALSE)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1214</v>
      </c>
      <c r="ALF644" s="204"/>
      <c r="ALG644" s="204">
        <f>VLOOKUP(ALD644,$A$681:$F$2483,6,FALSE)</f>
        <v>67</v>
      </c>
      <c r="ALH644" s="203" t="s">
        <v>67</v>
      </c>
      <c r="ALI644" s="10">
        <f>ALG644*1.2</f>
        <v>80.399999999999991</v>
      </c>
      <c r="ALJ644" s="10"/>
      <c r="ALK644" s="273"/>
      <c r="ALL644" s="203" t="s">
        <v>103</v>
      </c>
      <c r="ALM644" s="276" t="s">
        <v>629</v>
      </c>
      <c r="ALO644" s="204"/>
      <c r="ALP644" s="204">
        <f>VLOOKUP(ALM644,$A$681:$F$2483,6,FALSE)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445</v>
      </c>
      <c r="ALX644" s="204"/>
      <c r="ALY644" s="204">
        <f>VLOOKUP(ALV644,$A$681:$F$2483,6,FALSE)</f>
        <v>80</v>
      </c>
      <c r="ALZ644" s="203" t="s">
        <v>67</v>
      </c>
      <c r="AMA644" s="10">
        <f>ALY644*1.2</f>
        <v>96</v>
      </c>
      <c r="AMB644" s="10"/>
      <c r="AMC644" s="273"/>
      <c r="AMD644" s="203" t="s">
        <v>103</v>
      </c>
      <c r="AME644" s="276" t="s">
        <v>559</v>
      </c>
      <c r="AMG644" s="204"/>
      <c r="AMH644" s="204">
        <f>VLOOKUP(AME644,$A$681:$F$2483,6,FALSE)</f>
        <v>56</v>
      </c>
      <c r="AMI644" s="203" t="s">
        <v>67</v>
      </c>
      <c r="AMJ644" s="10">
        <f>AMH644*1.2</f>
        <v>67.2</v>
      </c>
      <c r="AMK644" s="10"/>
      <c r="AML644" s="273"/>
      <c r="AMM644" s="203" t="s">
        <v>103</v>
      </c>
      <c r="AMN644" s="276" t="s">
        <v>1448</v>
      </c>
      <c r="AMP644" s="204"/>
      <c r="AMQ644" s="204">
        <f>VLOOKUP(AMN644,$A$681:$F$2483,6,FALSE)</f>
        <v>202</v>
      </c>
      <c r="AMR644" s="203" t="s">
        <v>67</v>
      </c>
      <c r="AMS644" s="10">
        <f>AMQ644*1.2</f>
        <v>242.39999999999998</v>
      </c>
      <c r="AMT644" s="10"/>
      <c r="AMU644" s="273"/>
      <c r="AMV644" s="203" t="s">
        <v>103</v>
      </c>
      <c r="AMW644" s="276" t="s">
        <v>543</v>
      </c>
      <c r="AMY644" s="204"/>
      <c r="AMZ644" s="204">
        <f>VLOOKUP(AMW644,$A$681:$F$2483,6,FALSE)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415</v>
      </c>
      <c r="ANH644" s="204"/>
      <c r="ANI644" s="204">
        <f>VLOOKUP(ANF644,$A$681:$F$2483,6,FALSE)</f>
        <v>132</v>
      </c>
      <c r="ANJ644" s="203" t="s">
        <v>67</v>
      </c>
      <c r="ANK644" s="10">
        <f>ANI644*1.2</f>
        <v>158.4</v>
      </c>
      <c r="ANL644" s="10"/>
      <c r="ANM644" s="273"/>
      <c r="ANN644" s="203" t="s">
        <v>103</v>
      </c>
      <c r="ANO644" s="276" t="s">
        <v>1189</v>
      </c>
      <c r="ANQ644" s="204"/>
      <c r="ANR644" s="204">
        <f>VLOOKUP(ANO644,$A$681:$F$2483,6,FALSE)</f>
        <v>51</v>
      </c>
      <c r="ANS644" s="203" t="s">
        <v>67</v>
      </c>
      <c r="ANT644" s="10">
        <f>ANR644*1.2</f>
        <v>61.199999999999996</v>
      </c>
      <c r="ANU644" s="10"/>
      <c r="ANV644" s="273"/>
      <c r="ANW644" s="203" t="s">
        <v>103</v>
      </c>
      <c r="ANX644" s="276" t="s">
        <v>1273</v>
      </c>
      <c r="ANZ644" s="204"/>
      <c r="AOA644" s="204">
        <f>VLOOKUP(ANX644,$A$681:$F$2483,6,FALSE)</f>
        <v>396</v>
      </c>
      <c r="AOB644" s="203" t="s">
        <v>67</v>
      </c>
      <c r="AOC644" s="10">
        <f>AOA644*1.2</f>
        <v>475.2</v>
      </c>
      <c r="AOD644" s="10"/>
      <c r="AOE644" s="273"/>
      <c r="AOF644" s="203" t="s">
        <v>103</v>
      </c>
      <c r="AOG644" s="276" t="s">
        <v>697</v>
      </c>
      <c r="AOI644" s="204"/>
      <c r="AOJ644" s="204">
        <f>VLOOKUP(AOG644,$A$681:$F$2483,6,FALSE)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807</v>
      </c>
      <c r="AOR644" s="204"/>
      <c r="AOS644" s="204">
        <f>VLOOKUP(AOP644,$A$681:$F$2483,6,FALSE)</f>
        <v>81</v>
      </c>
      <c r="AOT644" s="203" t="s">
        <v>67</v>
      </c>
      <c r="AOU644" s="10">
        <f>AOS644*1.2</f>
        <v>97.2</v>
      </c>
      <c r="AOV644" s="10"/>
      <c r="AOW644" s="273"/>
      <c r="AOX644" s="203" t="s">
        <v>103</v>
      </c>
      <c r="AOY644" s="276" t="s">
        <v>512</v>
      </c>
      <c r="APA644" s="204"/>
      <c r="APB644" s="204">
        <f>VLOOKUP(AOY644,$A$681:$F$2483,6,FALSE)</f>
        <v>135</v>
      </c>
      <c r="APC644" s="203" t="s">
        <v>67</v>
      </c>
      <c r="APD644" s="10">
        <f>APB644*1.2</f>
        <v>162</v>
      </c>
      <c r="APE644" s="10"/>
      <c r="APF644" s="273"/>
      <c r="APG644" s="203" t="s">
        <v>103</v>
      </c>
      <c r="APH644" s="276" t="s">
        <v>499</v>
      </c>
      <c r="APJ644" s="204"/>
      <c r="APK644" s="204">
        <f>VLOOKUP(APH644,$A$681:$F$2483,6,FALSE)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475</v>
      </c>
      <c r="APS644" s="204"/>
      <c r="APT644" s="204">
        <f>VLOOKUP(APQ644,$A$681:$F$2483,6,FALSE)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2557</v>
      </c>
      <c r="AQB644" s="204"/>
      <c r="AQC644" s="204">
        <f>VLOOKUP(APZ644,$A$681:$F$2483,6,FALSE)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533</v>
      </c>
      <c r="D645" s="204"/>
      <c r="E645" s="204">
        <f>VLOOKUP(B645,$A$681:$F$2483,6,FALSE)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709</v>
      </c>
      <c r="M645" s="204"/>
      <c r="N645" s="204">
        <f>VLOOKUP(K645,$A$681:$F$2483,6,FALSE)</f>
        <v>142</v>
      </c>
      <c r="O645" s="203" t="s">
        <v>69</v>
      </c>
      <c r="P645" s="10">
        <f>N645*1.1</f>
        <v>156.20000000000002</v>
      </c>
      <c r="Q645" s="10"/>
      <c r="R645" s="267"/>
      <c r="S645" s="203" t="s">
        <v>104</v>
      </c>
      <c r="T645" s="276" t="s">
        <v>1448</v>
      </c>
      <c r="V645" s="204"/>
      <c r="W645" s="204">
        <f>VLOOKUP(T645,$A$681:$F$2483,6,FALSE)</f>
        <v>202</v>
      </c>
      <c r="X645" s="203" t="s">
        <v>69</v>
      </c>
      <c r="Y645" s="10">
        <f>W645*1.1</f>
        <v>222.20000000000002</v>
      </c>
      <c r="Z645" s="10"/>
      <c r="AA645" s="267"/>
      <c r="AB645" s="203" t="s">
        <v>104</v>
      </c>
      <c r="AC645" s="276" t="s">
        <v>709</v>
      </c>
      <c r="AE645" s="204"/>
      <c r="AF645" s="204">
        <f>VLOOKUP(AC645,$A$681:$F$2483,6,FALSE)</f>
        <v>142</v>
      </c>
      <c r="AG645" s="203" t="s">
        <v>69</v>
      </c>
      <c r="AH645" s="10">
        <f>AF645*1.1</f>
        <v>156.20000000000002</v>
      </c>
      <c r="AI645" s="10"/>
      <c r="AJ645" s="267"/>
      <c r="AK645" s="203" t="s">
        <v>104</v>
      </c>
      <c r="AL645" s="276" t="s">
        <v>2557</v>
      </c>
      <c r="AN645" s="204"/>
      <c r="AO645" s="204">
        <f>VLOOKUP(AL645,$A$681:$F$2483,6,FALSE)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2610</v>
      </c>
      <c r="AW645" s="204"/>
      <c r="AX645" s="204">
        <f>VLOOKUP(AU645,$A$681:$F$2483,6,FALSE)</f>
        <v>154</v>
      </c>
      <c r="AY645" s="203" t="s">
        <v>69</v>
      </c>
      <c r="AZ645" s="10">
        <f>AX645*1.1</f>
        <v>169.4</v>
      </c>
      <c r="BA645" s="10"/>
      <c r="BB645" s="267"/>
      <c r="BC645" s="203" t="s">
        <v>104</v>
      </c>
      <c r="BD645" s="276" t="s">
        <v>1273</v>
      </c>
      <c r="BF645" s="204"/>
      <c r="BG645" s="204">
        <f>VLOOKUP(BD645,$A$681:$F$2483,6,FALSE)</f>
        <v>396</v>
      </c>
      <c r="BH645" s="203" t="s">
        <v>69</v>
      </c>
      <c r="BI645" s="10">
        <f>BG645*1.1</f>
        <v>435.6</v>
      </c>
      <c r="BJ645" s="10"/>
      <c r="BK645" s="267"/>
      <c r="BL645" s="203" t="s">
        <v>104</v>
      </c>
      <c r="BM645" s="276" t="s">
        <v>807</v>
      </c>
      <c r="BO645" s="204"/>
      <c r="BP645" s="204">
        <f>VLOOKUP(BM645,$A$681:$F$2483,6,FALSE)</f>
        <v>81</v>
      </c>
      <c r="BQ645" s="203" t="s">
        <v>69</v>
      </c>
      <c r="BR645" s="10">
        <f>BP645*1.1</f>
        <v>89.100000000000009</v>
      </c>
      <c r="BS645" s="10"/>
      <c r="BT645" s="267"/>
      <c r="BU645" s="203" t="s">
        <v>104</v>
      </c>
      <c r="BV645" s="276" t="s">
        <v>1448</v>
      </c>
      <c r="BX645" s="204"/>
      <c r="BY645" s="204">
        <f>VLOOKUP(BV645,$A$681:$F$2483,6,FALSE)</f>
        <v>202</v>
      </c>
      <c r="BZ645" s="203" t="s">
        <v>69</v>
      </c>
      <c r="CA645" s="10">
        <f>BY645*1.1</f>
        <v>222.20000000000002</v>
      </c>
      <c r="CB645" s="10"/>
      <c r="CC645" s="267"/>
      <c r="CD645" s="203" t="s">
        <v>104</v>
      </c>
      <c r="CE645" s="276" t="s">
        <v>807</v>
      </c>
      <c r="CG645" s="204"/>
      <c r="CH645" s="204">
        <f>VLOOKUP(CE645,$A$681:$F$2483,6,FALSE)</f>
        <v>81</v>
      </c>
      <c r="CI645" s="203" t="s">
        <v>69</v>
      </c>
      <c r="CJ645" s="10">
        <f>CH645*1.1</f>
        <v>89.100000000000009</v>
      </c>
      <c r="CK645" s="10"/>
      <c r="CL645" s="267"/>
      <c r="CM645" s="203" t="s">
        <v>104</v>
      </c>
      <c r="CN645" s="276" t="s">
        <v>684</v>
      </c>
      <c r="CP645" s="204"/>
      <c r="CQ645" s="204">
        <f>VLOOKUP(CN645,$A$681:$F$2483,6,FALSE)</f>
        <v>149</v>
      </c>
      <c r="CR645" s="203" t="s">
        <v>69</v>
      </c>
      <c r="CS645" s="10">
        <f>CQ645*1.1</f>
        <v>163.9</v>
      </c>
      <c r="CT645" s="10"/>
      <c r="CU645" s="267"/>
      <c r="CV645" s="203" t="s">
        <v>104</v>
      </c>
      <c r="CW645" s="276" t="s">
        <v>1700</v>
      </c>
      <c r="CY645" s="204"/>
      <c r="CZ645" s="204">
        <f>VLOOKUP(CW645,$A$681:$F$2483,6,FALSE)</f>
        <v>176</v>
      </c>
      <c r="DA645" s="203" t="s">
        <v>69</v>
      </c>
      <c r="DB645" s="10">
        <f>CZ645*1.1</f>
        <v>193.60000000000002</v>
      </c>
      <c r="DC645" s="10"/>
      <c r="DD645" s="267"/>
      <c r="DE645" s="203" t="s">
        <v>104</v>
      </c>
      <c r="DF645" s="276" t="s">
        <v>1273</v>
      </c>
      <c r="DH645" s="204"/>
      <c r="DI645" s="204">
        <f>VLOOKUP(DF645,$A$681:$F$2483,6,FALSE)</f>
        <v>396</v>
      </c>
      <c r="DJ645" s="203" t="s">
        <v>69</v>
      </c>
      <c r="DK645" s="10">
        <f>DI645*1.1</f>
        <v>435.6</v>
      </c>
      <c r="DL645" s="10"/>
      <c r="DM645" s="267"/>
      <c r="DN645" s="203" t="s">
        <v>104</v>
      </c>
      <c r="DO645" s="276" t="s">
        <v>807</v>
      </c>
      <c r="DQ645" s="204"/>
      <c r="DR645" s="204">
        <f>VLOOKUP(DO645,$A$681:$F$2483,6,FALSE)</f>
        <v>81</v>
      </c>
      <c r="DS645" s="203" t="s">
        <v>69</v>
      </c>
      <c r="DT645" s="10">
        <f>DR645*1.1</f>
        <v>89.100000000000009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VLOOKUP(DX645,$A$681:$F$2483,6,FALSE)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509</v>
      </c>
      <c r="EI645" s="204"/>
      <c r="EJ645" s="204">
        <f>VLOOKUP(EG645,$A$681:$F$2483,6,FALSE)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2069</v>
      </c>
      <c r="ER645" s="204"/>
      <c r="ES645" s="204">
        <f>VLOOKUP(EP645,$A$681:$F$2483,6,FALSE)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2557</v>
      </c>
      <c r="FA645" s="204"/>
      <c r="FB645" s="204">
        <f>VLOOKUP(EY645,$A$681:$F$2483,6,FALSE)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808</v>
      </c>
      <c r="FJ645" s="204"/>
      <c r="FK645" s="204">
        <f>VLOOKUP(FH645,$A$681:$F$2483,6,FALSE)</f>
        <v>41</v>
      </c>
      <c r="FL645" s="203" t="s">
        <v>69</v>
      </c>
      <c r="FM645" s="10">
        <f>FK645*1.1</f>
        <v>45.1</v>
      </c>
      <c r="FN645" s="10"/>
      <c r="FO645" s="267"/>
      <c r="FP645" s="203" t="s">
        <v>104</v>
      </c>
      <c r="FQ645" s="276" t="s">
        <v>1273</v>
      </c>
      <c r="FS645" s="204"/>
      <c r="FT645" s="204">
        <f>VLOOKUP(FQ645,$A$681:$F$2483,6,FALSE)</f>
        <v>396</v>
      </c>
      <c r="FU645" s="203" t="s">
        <v>69</v>
      </c>
      <c r="FV645" s="10">
        <f>FT645*1.1</f>
        <v>435.6</v>
      </c>
      <c r="FW645" s="10"/>
      <c r="FX645" s="267"/>
      <c r="FY645" s="203" t="s">
        <v>104</v>
      </c>
      <c r="FZ645" s="276" t="s">
        <v>1188</v>
      </c>
      <c r="GB645" s="204"/>
      <c r="GC645" s="204">
        <f>VLOOKUP(FZ645,$A$681:$F$2483,6,FALSE)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681</v>
      </c>
      <c r="GK645" s="204"/>
      <c r="GL645" s="204">
        <f>VLOOKUP(GI645,$A$681:$F$2483,6,FALSE)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807</v>
      </c>
      <c r="GT645" s="204"/>
      <c r="GU645" s="204">
        <f>VLOOKUP(GR645,$A$681:$F$2483,6,FALSE)</f>
        <v>81</v>
      </c>
      <c r="GV645" s="203" t="s">
        <v>69</v>
      </c>
      <c r="GW645" s="10">
        <f>GU645*1.1</f>
        <v>89.100000000000009</v>
      </c>
      <c r="GX645" s="10"/>
      <c r="GY645" s="267"/>
      <c r="GZ645" s="203" t="s">
        <v>104</v>
      </c>
      <c r="HA645" s="276" t="s">
        <v>453</v>
      </c>
      <c r="HC645" s="204"/>
      <c r="HD645" s="204">
        <f>VLOOKUP(HA645,$A$681:$F$2483,6,FALSE)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1273</v>
      </c>
      <c r="HL645" s="204"/>
      <c r="HM645" s="204">
        <f>VLOOKUP(HJ645,$A$681:$F$2483,6,FALSE)</f>
        <v>396</v>
      </c>
      <c r="HN645" s="203" t="s">
        <v>69</v>
      </c>
      <c r="HO645" s="10">
        <f>HM645*1.1</f>
        <v>435.6</v>
      </c>
      <c r="HP645" s="10"/>
      <c r="HQ645" s="267"/>
      <c r="HR645" s="203" t="s">
        <v>104</v>
      </c>
      <c r="HS645" s="276" t="s">
        <v>432</v>
      </c>
      <c r="HU645" s="204"/>
      <c r="HV645" s="204">
        <f>VLOOKUP(HS645,$A$681:$F$2483,6,FALSE)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VLOOKUP(IB645,$A$681:$F$2483,6,FALSE)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1700</v>
      </c>
      <c r="IM645" s="204"/>
      <c r="IN645" s="204">
        <f>VLOOKUP(IK645,$A$681:$F$2483,6,FALSE)</f>
        <v>176</v>
      </c>
      <c r="IO645" s="203" t="s">
        <v>69</v>
      </c>
      <c r="IP645" s="10">
        <f>IN645*1.1</f>
        <v>193.60000000000002</v>
      </c>
      <c r="IQ645" s="10"/>
      <c r="IR645" s="267"/>
      <c r="IS645" s="203" t="s">
        <v>104</v>
      </c>
      <c r="IT645" s="276" t="s">
        <v>453</v>
      </c>
      <c r="IV645" s="204"/>
      <c r="IW645" s="204">
        <f>VLOOKUP(IT645,$A$681:$F$2483,6,FALSE)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533</v>
      </c>
      <c r="JE645" s="204"/>
      <c r="JF645" s="204">
        <f>VLOOKUP(JC645,$A$681:$F$2483,6,FALSE)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808</v>
      </c>
      <c r="JN645" s="204"/>
      <c r="JO645" s="204">
        <f>VLOOKUP(JL645,$A$681:$F$2483,6,FALSE)</f>
        <v>41</v>
      </c>
      <c r="JP645" s="203" t="s">
        <v>69</v>
      </c>
      <c r="JQ645" s="10">
        <f>JO645*1.1</f>
        <v>45.1</v>
      </c>
      <c r="JR645" s="10"/>
      <c r="JS645" s="267"/>
      <c r="JT645" s="203" t="s">
        <v>104</v>
      </c>
      <c r="JU645" s="276" t="s">
        <v>415</v>
      </c>
      <c r="JW645" s="204"/>
      <c r="JX645" s="204">
        <f>VLOOKUP(JU645,$A$681:$F$2483,6,FALSE)</f>
        <v>132</v>
      </c>
      <c r="JY645" s="203" t="s">
        <v>69</v>
      </c>
      <c r="JZ645" s="10">
        <f>JX645*1.1</f>
        <v>145.20000000000002</v>
      </c>
      <c r="KA645" s="10"/>
      <c r="KB645" s="267"/>
      <c r="KC645" s="203" t="s">
        <v>104</v>
      </c>
      <c r="KD645" s="276" t="s">
        <v>543</v>
      </c>
      <c r="KF645" s="204"/>
      <c r="KG645" s="204">
        <f>VLOOKUP(KD645,$A$681:$F$2483,6,FALSE)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2051</v>
      </c>
      <c r="KO645" s="204"/>
      <c r="KP645" s="204">
        <f>VLOOKUP(KM645,$A$681:$F$2483,6,FALSE)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2557</v>
      </c>
      <c r="KX645" s="204"/>
      <c r="KY645" s="204">
        <f>VLOOKUP(KV645,$A$681:$F$2483,6,FALSE)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479</v>
      </c>
      <c r="LG645" s="204"/>
      <c r="LH645" s="204">
        <f>VLOOKUP(LE645,$A$681:$F$2483,6,FALSE)</f>
        <v>192</v>
      </c>
      <c r="LI645" s="203" t="s">
        <v>69</v>
      </c>
      <c r="LJ645" s="10">
        <f>LH645*1.1</f>
        <v>211.20000000000002</v>
      </c>
      <c r="LK645" s="10"/>
      <c r="LL645" s="267"/>
      <c r="LM645" s="203" t="s">
        <v>104</v>
      </c>
      <c r="LN645" s="276" t="s">
        <v>1273</v>
      </c>
      <c r="LP645" s="204"/>
      <c r="LQ645" s="204">
        <f>VLOOKUP(LN645,$A$681:$F$2483,6,FALSE)</f>
        <v>396</v>
      </c>
      <c r="LR645" s="203" t="s">
        <v>69</v>
      </c>
      <c r="LS645" s="10">
        <f>LQ645*1.1</f>
        <v>435.6</v>
      </c>
      <c r="LT645" s="10"/>
      <c r="LU645" s="267"/>
      <c r="LV645" s="203" t="s">
        <v>104</v>
      </c>
      <c r="LW645" s="276" t="s">
        <v>543</v>
      </c>
      <c r="LY645" s="204"/>
      <c r="LZ645" s="204">
        <f>VLOOKUP(LW645,$A$681:$F$2483,6,FALSE)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2069</v>
      </c>
      <c r="MH645" s="204"/>
      <c r="MI645" s="204">
        <f>VLOOKUP(MF645,$A$681:$F$2483,6,FALSE)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1273</v>
      </c>
      <c r="MQ645" s="204"/>
      <c r="MR645" s="204">
        <f>VLOOKUP(MO645,$A$681:$F$2483,6,FALSE)</f>
        <v>396</v>
      </c>
      <c r="MS645" s="203" t="s">
        <v>69</v>
      </c>
      <c r="MT645" s="10">
        <f>MR645*1.1</f>
        <v>435.6</v>
      </c>
      <c r="MU645" s="10"/>
      <c r="MV645" s="267"/>
      <c r="MW645" s="203" t="s">
        <v>104</v>
      </c>
      <c r="MX645" s="276" t="s">
        <v>2557</v>
      </c>
      <c r="MZ645" s="204"/>
      <c r="NA645" s="204">
        <f>VLOOKUP(MX645,$A$681:$F$2483,6,FALSE)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2610</v>
      </c>
      <c r="NI645" s="204"/>
      <c r="NJ645" s="204">
        <f>VLOOKUP(NG645,$A$681:$F$2483,6,FALSE)</f>
        <v>154</v>
      </c>
      <c r="NK645" s="203" t="s">
        <v>69</v>
      </c>
      <c r="NL645" s="10">
        <f>NJ645*1.1</f>
        <v>169.4</v>
      </c>
      <c r="NM645" s="10"/>
      <c r="NN645" s="267"/>
      <c r="NO645" s="203" t="s">
        <v>104</v>
      </c>
      <c r="NP645" s="417" t="s">
        <v>578</v>
      </c>
      <c r="NR645" s="204"/>
      <c r="NS645" s="204">
        <f>VLOOKUP(NP645,$A$681:$F$2483,6,FALSE)</f>
        <v>52</v>
      </c>
      <c r="NT645" s="203" t="s">
        <v>69</v>
      </c>
      <c r="NU645" s="10">
        <f>NS645*1.1</f>
        <v>57.2</v>
      </c>
      <c r="NV645" s="10"/>
      <c r="NW645" s="267"/>
      <c r="NX645" s="203" t="s">
        <v>104</v>
      </c>
      <c r="NY645" s="276" t="s">
        <v>445</v>
      </c>
      <c r="OA645" s="204"/>
      <c r="OB645" s="204">
        <f>VLOOKUP(NY645,$A$681:$F$2483,6,FALSE)</f>
        <v>80</v>
      </c>
      <c r="OC645" s="203" t="s">
        <v>69</v>
      </c>
      <c r="OD645" s="10">
        <f>OB645*1.1</f>
        <v>88</v>
      </c>
      <c r="OE645" s="10"/>
      <c r="OF645" s="267"/>
      <c r="OG645" s="203" t="s">
        <v>104</v>
      </c>
      <c r="OH645" s="276" t="s">
        <v>709</v>
      </c>
      <c r="OJ645" s="204"/>
      <c r="OK645" s="204">
        <f>VLOOKUP(OH645,$A$681:$F$2483,6,FALSE)</f>
        <v>142</v>
      </c>
      <c r="OL645" s="203" t="s">
        <v>69</v>
      </c>
      <c r="OM645" s="10">
        <f>OK645*1.1</f>
        <v>156.20000000000002</v>
      </c>
      <c r="ON645" s="10"/>
      <c r="OO645" s="267"/>
      <c r="OP645" s="203" t="s">
        <v>104</v>
      </c>
      <c r="OQ645" s="417" t="s">
        <v>536</v>
      </c>
      <c r="OS645" s="204"/>
      <c r="OT645" s="204">
        <f>VLOOKUP(OQ645,$A$681:$F$2483,6,FALSE)</f>
        <v>7</v>
      </c>
      <c r="OU645" s="203" t="s">
        <v>69</v>
      </c>
      <c r="OV645" s="10">
        <f>OT645*1.1</f>
        <v>7.7000000000000011</v>
      </c>
      <c r="OW645" s="10"/>
      <c r="OX645" s="267"/>
      <c r="OY645" s="203" t="s">
        <v>104</v>
      </c>
      <c r="OZ645" s="421" t="s">
        <v>1273</v>
      </c>
      <c r="PB645" s="204"/>
      <c r="PC645" s="204">
        <f>VLOOKUP(OZ645,$A$681:$F$2483,6,FALSE)</f>
        <v>396</v>
      </c>
      <c r="PD645" s="203" t="s">
        <v>69</v>
      </c>
      <c r="PE645" s="10">
        <f>PC645*1.1</f>
        <v>435.6</v>
      </c>
      <c r="PF645" s="10"/>
      <c r="PG645" s="267"/>
      <c r="PH645" s="203" t="s">
        <v>104</v>
      </c>
      <c r="PI645" s="276" t="s">
        <v>1448</v>
      </c>
      <c r="PK645" s="204"/>
      <c r="PL645" s="204">
        <f>VLOOKUP(PI645,$A$681:$F$2483,6,FALSE)</f>
        <v>202</v>
      </c>
      <c r="PM645" s="203" t="s">
        <v>69</v>
      </c>
      <c r="PN645" s="10">
        <f>PL645*1.1</f>
        <v>222.20000000000002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VLOOKUP(PR645,$A$681:$F$2483,6,FALSE)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1183</v>
      </c>
      <c r="QC645" s="204"/>
      <c r="QD645" s="204">
        <f>VLOOKUP(QA645,$A$681:$F$2483,6,FALSE)</f>
        <v>4</v>
      </c>
      <c r="QE645" s="203" t="s">
        <v>69</v>
      </c>
      <c r="QF645" s="10">
        <f>QD645*1.1</f>
        <v>4.4000000000000004</v>
      </c>
      <c r="QG645" s="10"/>
      <c r="QH645" s="267"/>
      <c r="QI645" s="203" t="s">
        <v>104</v>
      </c>
      <c r="QJ645" s="276" t="s">
        <v>1273</v>
      </c>
      <c r="QL645" s="204"/>
      <c r="QM645" s="204">
        <f>VLOOKUP(QJ645,$A$681:$F$2483,6,FALSE)</f>
        <v>396</v>
      </c>
      <c r="QN645" s="203" t="s">
        <v>69</v>
      </c>
      <c r="QO645" s="10">
        <f>QM645*1.1</f>
        <v>435.6</v>
      </c>
      <c r="QP645" s="10"/>
      <c r="QQ645" s="267"/>
      <c r="QR645" s="203" t="s">
        <v>104</v>
      </c>
      <c r="QS645" s="276" t="s">
        <v>543</v>
      </c>
      <c r="QU645" s="204"/>
      <c r="QV645" s="204">
        <f>VLOOKUP(QS645,$A$681:$F$2483,6,FALSE)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533</v>
      </c>
      <c r="RD645" s="204"/>
      <c r="RE645" s="204">
        <f>VLOOKUP(RB645,$A$681:$F$2483,6,FALSE)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VLOOKUP(RK645,$A$681:$F$2483,6,FALSE)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2610</v>
      </c>
      <c r="RV645" s="204"/>
      <c r="RW645" s="204">
        <f>VLOOKUP(RT645,$A$681:$F$2483,6,FALSE)</f>
        <v>154</v>
      </c>
      <c r="RX645" s="203" t="s">
        <v>69</v>
      </c>
      <c r="RY645" s="10">
        <f>RW645*1.1</f>
        <v>169.4</v>
      </c>
      <c r="RZ645" s="10"/>
      <c r="SA645" s="273"/>
      <c r="SB645" s="203" t="s">
        <v>104</v>
      </c>
      <c r="SC645" s="276" t="s">
        <v>512</v>
      </c>
      <c r="SE645" s="204"/>
      <c r="SF645" s="204">
        <f>VLOOKUP(SC645,$A$681:$F$2483,6,FALSE)</f>
        <v>135</v>
      </c>
      <c r="SG645" s="203" t="s">
        <v>69</v>
      </c>
      <c r="SH645" s="10">
        <f>SF645*1.1</f>
        <v>148.5</v>
      </c>
      <c r="SI645" s="10"/>
      <c r="SJ645" s="273"/>
      <c r="SK645" s="203" t="s">
        <v>104</v>
      </c>
      <c r="SL645" s="276" t="s">
        <v>2069</v>
      </c>
      <c r="SN645" s="204"/>
      <c r="SO645" s="204">
        <f>VLOOKUP(SL645,$A$681:$F$2483,6,FALSE)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2512</v>
      </c>
      <c r="SW645" s="204"/>
      <c r="SX645" s="204">
        <f>VLOOKUP(SU645,$A$681:$F$2483,6,FALSE)</f>
        <v>84</v>
      </c>
      <c r="SY645" s="203" t="s">
        <v>69</v>
      </c>
      <c r="SZ645" s="10">
        <f>SX645*1.1</f>
        <v>92.4</v>
      </c>
      <c r="TA645" s="10"/>
      <c r="TB645" s="273"/>
      <c r="TC645" s="203" t="s">
        <v>104</v>
      </c>
      <c r="TD645" s="421" t="s">
        <v>475</v>
      </c>
      <c r="TF645" s="204"/>
      <c r="TG645" s="204">
        <f>VLOOKUP(TD645,$A$681:$F$2483,6,FALSE)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1267</v>
      </c>
      <c r="TO645" s="204"/>
      <c r="TP645" s="204">
        <f>VLOOKUP(TM645,$A$681:$F$2483,6,FALSE)</f>
        <v>38</v>
      </c>
      <c r="TQ645" s="203" t="s">
        <v>69</v>
      </c>
      <c r="TR645" s="10">
        <f>TP645*1.1</f>
        <v>41.800000000000004</v>
      </c>
      <c r="TS645" s="10"/>
      <c r="TT645" s="273"/>
      <c r="TU645" s="203" t="s">
        <v>104</v>
      </c>
      <c r="TV645" s="276" t="s">
        <v>453</v>
      </c>
      <c r="TX645" s="204"/>
      <c r="TY645" s="204">
        <f>VLOOKUP(TV645,$A$681:$F$2483,6,FALSE)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VLOOKUP(UE645,$A$681:$F$2483,6,FALSE)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2557</v>
      </c>
      <c r="UP645" s="204"/>
      <c r="UQ645" s="204">
        <f>VLOOKUP(UN645,$A$681:$F$2483,6,FALSE)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709</v>
      </c>
      <c r="UY645" s="204"/>
      <c r="UZ645" s="204">
        <f>VLOOKUP(UW645,$A$681:$F$2483,6,FALSE)</f>
        <v>142</v>
      </c>
      <c r="VA645" s="203" t="s">
        <v>69</v>
      </c>
      <c r="VB645" s="10">
        <f>UZ645*1.1</f>
        <v>156.20000000000002</v>
      </c>
      <c r="VC645" s="10"/>
      <c r="VD645" s="273"/>
      <c r="VE645" s="203" t="s">
        <v>104</v>
      </c>
      <c r="VF645" s="276" t="s">
        <v>999</v>
      </c>
      <c r="VH645" s="204"/>
      <c r="VI645" s="204">
        <f>VLOOKUP(VF645,$A$681:$F$2483,6,FALSE)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827</v>
      </c>
      <c r="VQ645" s="204"/>
      <c r="VR645" s="204">
        <f>VLOOKUP(VO645,$A$681:$F$2483,6,FALSE)</f>
        <v>9</v>
      </c>
      <c r="VS645" s="203" t="s">
        <v>69</v>
      </c>
      <c r="VT645" s="10">
        <f>VR645*1.1</f>
        <v>9.9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VLOOKUP(VX645,$A$681:$F$2483,6,FALSE)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1700</v>
      </c>
      <c r="WI645" s="204"/>
      <c r="WJ645" s="204">
        <f>VLOOKUP(WG645,$A$681:$F$2483,6,FALSE)</f>
        <v>176</v>
      </c>
      <c r="WK645" s="203" t="s">
        <v>69</v>
      </c>
      <c r="WL645" s="10">
        <f>WJ645*1.1</f>
        <v>193.60000000000002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VLOOKUP(WP645,$A$681:$F$2483,6,FALSE)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VLOOKUP(WY645,$A$681:$F$2483,6,FALSE)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574</v>
      </c>
      <c r="XJ645" s="204"/>
      <c r="XK645" s="204">
        <f>VLOOKUP(XH645,$A$681:$F$2483,6,FALSE)</f>
        <v>135</v>
      </c>
      <c r="XL645" s="203" t="s">
        <v>69</v>
      </c>
      <c r="XM645" s="10">
        <f>XK645*1.1</f>
        <v>148.5</v>
      </c>
      <c r="XO645" s="273"/>
      <c r="XP645" s="203" t="s">
        <v>104</v>
      </c>
      <c r="XQ645" s="276" t="s">
        <v>1273</v>
      </c>
      <c r="XS645" s="204"/>
      <c r="XT645" s="204">
        <f>VLOOKUP(XQ645,$A$681:$F$2483,6,FALSE)</f>
        <v>396</v>
      </c>
      <c r="XU645" s="203" t="s">
        <v>69</v>
      </c>
      <c r="XV645" s="10">
        <f>XT645*1.1</f>
        <v>435.6</v>
      </c>
      <c r="XW645" s="10"/>
      <c r="XX645" s="273"/>
      <c r="XY645" s="203" t="s">
        <v>104</v>
      </c>
      <c r="XZ645" s="276" t="s">
        <v>825</v>
      </c>
      <c r="YB645" s="204"/>
      <c r="YC645" s="204">
        <f>VLOOKUP(XZ645,$A$681:$F$2483,6,FALSE)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VLOOKUP(YI645,$A$681:$F$2483,6,FALSE)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VLOOKUP(YR645,$A$681:$F$2483,6,FALSE)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1267</v>
      </c>
      <c r="ZC645" s="204"/>
      <c r="ZD645" s="204">
        <f>VLOOKUP(ZA645,$A$681:$F$2483,6,FALSE)</f>
        <v>38</v>
      </c>
      <c r="ZE645" s="203" t="s">
        <v>69</v>
      </c>
      <c r="ZF645" s="10">
        <f>ZD645*1.1</f>
        <v>41.800000000000004</v>
      </c>
      <c r="ZH645" s="273"/>
      <c r="ZI645" s="203" t="s">
        <v>104</v>
      </c>
      <c r="ZJ645" s="276" t="s">
        <v>512</v>
      </c>
      <c r="ZL645" s="204"/>
      <c r="ZM645" s="204">
        <f>VLOOKUP(ZJ645,$A$681:$F$2483,6,FALSE)</f>
        <v>135</v>
      </c>
      <c r="ZN645" s="203" t="s">
        <v>69</v>
      </c>
      <c r="ZO645" s="10">
        <f>ZM645*1.1</f>
        <v>148.5</v>
      </c>
      <c r="ZQ645" s="273"/>
      <c r="ZR645" s="203" t="s">
        <v>104</v>
      </c>
      <c r="ZS645" s="276" t="s">
        <v>445</v>
      </c>
      <c r="ZU645" s="204"/>
      <c r="ZV645" s="204">
        <f>VLOOKUP(ZS645,$A$681:$F$2483,6,FALSE)</f>
        <v>80</v>
      </c>
      <c r="ZW645" s="203" t="s">
        <v>69</v>
      </c>
      <c r="ZX645" s="10">
        <f>ZV645*1.1</f>
        <v>88</v>
      </c>
      <c r="ZY645" s="10"/>
      <c r="ZZ645" s="273"/>
      <c r="AAA645" s="203" t="s">
        <v>104</v>
      </c>
      <c r="AAB645" s="276" t="s">
        <v>709</v>
      </c>
      <c r="AAD645" s="204"/>
      <c r="AAE645" s="204">
        <f>VLOOKUP(AAB645,$A$681:$F$2483,6,FALSE)</f>
        <v>142</v>
      </c>
      <c r="AAF645" s="203" t="s">
        <v>69</v>
      </c>
      <c r="AAG645" s="10">
        <f>AAE645*1.1</f>
        <v>156.20000000000002</v>
      </c>
      <c r="AAH645" s="10"/>
      <c r="AAI645" s="273"/>
      <c r="AAJ645" s="203" t="s">
        <v>104</v>
      </c>
      <c r="AAK645" s="276" t="s">
        <v>1713</v>
      </c>
      <c r="AAM645" s="204"/>
      <c r="AAN645" s="204">
        <f>VLOOKUP(AAK645,$A$681:$F$2483,6,FALSE)</f>
        <v>52</v>
      </c>
      <c r="AAO645" s="203" t="s">
        <v>69</v>
      </c>
      <c r="AAP645" s="10">
        <f>AAN645*1.1</f>
        <v>57.2</v>
      </c>
      <c r="AAQ645" s="10"/>
      <c r="AAR645" s="273"/>
      <c r="AAS645" s="203" t="s">
        <v>104</v>
      </c>
      <c r="AAT645" s="276" t="s">
        <v>499</v>
      </c>
      <c r="AAV645" s="204"/>
      <c r="AAW645" s="204">
        <f>VLOOKUP(AAT645,$A$681:$F$2483,6,FALSE)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VLOOKUP(ABC645,$A$681:$F$2483,6,FALSE)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1196</v>
      </c>
      <c r="ABN645" s="204"/>
      <c r="ABO645" s="204">
        <f>VLOOKUP(ABL645,$A$681:$F$2483,6,FALSE)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999</v>
      </c>
      <c r="ABW645" s="204"/>
      <c r="ABX645" s="204">
        <f>VLOOKUP(ABU645,$A$681:$F$2483,6,FALSE)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VLOOKUP(ACD645,$A$681:$F$2483,6,FALSE)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VLOOKUP(ACM645,$A$681:$F$2483,6,FALSE)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VLOOKUP(ACV645,$A$681:$F$2483,6,FALSE)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VLOOKUP(ADE645,$A$681:$F$2483,6,FALSE)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VLOOKUP(ADN645,$A$681:$F$2483,6,FALSE)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VLOOKUP(ADW645,$A$681:$F$2483,6,FALSE)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VLOOKUP(AEF645,$A$681:$F$2483,6,FALSE)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VLOOKUP(AEO645,$A$681:$F$2483,6,FALSE)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VLOOKUP(AEX645,$A$681:$F$2483,6,FALSE)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VLOOKUP(AFG645,$A$681:$F$2483,6,FALSE)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VLOOKUP(AFP645,$A$681:$F$2483,6,FALSE)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VLOOKUP(AFY645,$A$681:$F$2483,6,FALSE)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VLOOKUP(AGH645,$A$681:$F$2483,6,FALSE)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VLOOKUP(AGQ645,$A$681:$F$2483,6,FALSE)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629</v>
      </c>
      <c r="AHB645" s="204"/>
      <c r="AHC645" s="204">
        <f>VLOOKUP(AGZ645,$A$681:$F$2483,6,FALSE)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696</v>
      </c>
      <c r="AHK645" s="204"/>
      <c r="AHL645" s="204">
        <f>VLOOKUP(AHI645,$A$681:$F$2483,6,FALSE)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808</v>
      </c>
      <c r="AHT645" s="204"/>
      <c r="AHU645" s="204">
        <f>VLOOKUP(AHR645,$A$681:$F$2483,6,FALSE)</f>
        <v>41</v>
      </c>
      <c r="AHV645" s="203" t="s">
        <v>69</v>
      </c>
      <c r="AHW645" s="10">
        <f>AHU645*1.1</f>
        <v>45.1</v>
      </c>
      <c r="AHX645" s="10"/>
      <c r="AHY645" s="273"/>
      <c r="AHZ645" s="203" t="s">
        <v>104</v>
      </c>
      <c r="AIA645" s="276" t="s">
        <v>807</v>
      </c>
      <c r="AIC645" s="204"/>
      <c r="AID645" s="204">
        <f>VLOOKUP(AIA645,$A$681:$F$2483,6,FALSE)</f>
        <v>81</v>
      </c>
      <c r="AIE645" s="203" t="s">
        <v>69</v>
      </c>
      <c r="AIF645" s="10">
        <f>AID645*1.1</f>
        <v>89.100000000000009</v>
      </c>
      <c r="AIG645" s="10"/>
      <c r="AIH645" s="273"/>
      <c r="AII645" s="203" t="s">
        <v>104</v>
      </c>
      <c r="AIJ645" s="276" t="s">
        <v>432</v>
      </c>
      <c r="AIL645" s="204"/>
      <c r="AIM645" s="204">
        <f>VLOOKUP(AIJ645,$A$681:$F$2483,6,FALSE)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559</v>
      </c>
      <c r="AIU645" s="204"/>
      <c r="AIV645" s="204">
        <f>VLOOKUP(AIS645,$A$681:$F$2483,6,FALSE)</f>
        <v>56</v>
      </c>
      <c r="AIW645" s="203" t="s">
        <v>69</v>
      </c>
      <c r="AIX645" s="10">
        <f>AIV645*1.1</f>
        <v>61.600000000000009</v>
      </c>
      <c r="AIY645" s="10"/>
      <c r="AIZ645" s="273"/>
      <c r="AJA645" s="203" t="s">
        <v>104</v>
      </c>
      <c r="AJB645" s="276" t="s">
        <v>445</v>
      </c>
      <c r="AJD645" s="204"/>
      <c r="AJE645" s="204">
        <f>VLOOKUP(AJB645,$A$681:$F$2483,6,FALSE)</f>
        <v>80</v>
      </c>
      <c r="AJF645" s="203" t="s">
        <v>69</v>
      </c>
      <c r="AJG645" s="10">
        <f>AJE645*1.1</f>
        <v>88</v>
      </c>
      <c r="AJH645" s="10"/>
      <c r="AJI645" s="273"/>
      <c r="AJJ645" s="203" t="s">
        <v>104</v>
      </c>
      <c r="AJK645" s="276" t="s">
        <v>543</v>
      </c>
      <c r="AJM645" s="204"/>
      <c r="AJN645" s="204">
        <f>VLOOKUP(AJK645,$A$681:$F$2483,6,FALSE)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1183</v>
      </c>
      <c r="AJV645" s="204"/>
      <c r="AJW645" s="204">
        <f>VLOOKUP(AJT645,$A$681:$F$2483,6,FALSE)</f>
        <v>4</v>
      </c>
      <c r="AJX645" s="203" t="s">
        <v>69</v>
      </c>
      <c r="AJY645" s="10">
        <f>AJW645*1.1</f>
        <v>4.4000000000000004</v>
      </c>
      <c r="AJZ645" s="10"/>
      <c r="AKA645" s="273"/>
      <c r="AKB645" s="203" t="s">
        <v>104</v>
      </c>
      <c r="AKC645" s="276" t="s">
        <v>543</v>
      </c>
      <c r="AKE645" s="204"/>
      <c r="AKF645" s="204">
        <f>VLOOKUP(AKC645,$A$681:$F$2483,6,FALSE)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512</v>
      </c>
      <c r="AKN645" s="204"/>
      <c r="AKO645" s="204">
        <f>VLOOKUP(AKL645,$A$681:$F$2483,6,FALSE)</f>
        <v>135</v>
      </c>
      <c r="AKP645" s="203" t="s">
        <v>69</v>
      </c>
      <c r="AKQ645" s="10">
        <f>AKO645*1.1</f>
        <v>148.5</v>
      </c>
      <c r="AKR645" s="10"/>
      <c r="AKS645" s="273"/>
      <c r="AKT645" s="203" t="s">
        <v>104</v>
      </c>
      <c r="AKU645" s="276" t="s">
        <v>543</v>
      </c>
      <c r="AKW645" s="204"/>
      <c r="AKX645" s="204">
        <f>VLOOKUP(AKU645,$A$681:$F$2483,6,FALSE)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2610</v>
      </c>
      <c r="ALF645" s="204"/>
      <c r="ALG645" s="204">
        <f>VLOOKUP(ALD645,$A$681:$F$2483,6,FALSE)</f>
        <v>154</v>
      </c>
      <c r="ALH645" s="203" t="s">
        <v>69</v>
      </c>
      <c r="ALI645" s="10">
        <f>ALG645*1.1</f>
        <v>169.4</v>
      </c>
      <c r="ALJ645" s="10"/>
      <c r="ALK645" s="273"/>
      <c r="ALL645" s="203" t="s">
        <v>104</v>
      </c>
      <c r="ALM645" s="276" t="s">
        <v>808</v>
      </c>
      <c r="ALO645" s="204"/>
      <c r="ALP645" s="204">
        <f>VLOOKUP(ALM645,$A$681:$F$2483,6,FALSE)</f>
        <v>41</v>
      </c>
      <c r="ALQ645" s="203" t="s">
        <v>69</v>
      </c>
      <c r="ALR645" s="10">
        <f>ALP645*1.1</f>
        <v>45.1</v>
      </c>
      <c r="ALS645" s="10"/>
      <c r="ALT645" s="273"/>
      <c r="ALU645" s="203" t="s">
        <v>104</v>
      </c>
      <c r="ALV645" s="276" t="s">
        <v>634</v>
      </c>
      <c r="ALX645" s="204"/>
      <c r="ALY645" s="204">
        <f>VLOOKUP(ALV645,$A$681:$F$2483,6,FALSE)</f>
        <v>23</v>
      </c>
      <c r="ALZ645" s="203" t="s">
        <v>69</v>
      </c>
      <c r="AMA645" s="10">
        <f>ALY645*1.1</f>
        <v>25.3</v>
      </c>
      <c r="AMB645" s="10"/>
      <c r="AMC645" s="273"/>
      <c r="AMD645" s="203" t="s">
        <v>104</v>
      </c>
      <c r="AME645" s="276" t="s">
        <v>509</v>
      </c>
      <c r="AMG645" s="204"/>
      <c r="AMH645" s="204">
        <f>VLOOKUP(AME645,$A$681:$F$2483,6,FALSE)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1214</v>
      </c>
      <c r="AMP645" s="204"/>
      <c r="AMQ645" s="204">
        <f>VLOOKUP(AMN645,$A$681:$F$2483,6,FALSE)</f>
        <v>67</v>
      </c>
      <c r="AMR645" s="203" t="s">
        <v>69</v>
      </c>
      <c r="AMS645" s="10">
        <f>AMQ645*1.1</f>
        <v>73.7</v>
      </c>
      <c r="AMT645" s="10"/>
      <c r="AMU645" s="273"/>
      <c r="AMV645" s="203" t="s">
        <v>104</v>
      </c>
      <c r="AMW645" s="276" t="s">
        <v>634</v>
      </c>
      <c r="AMY645" s="204"/>
      <c r="AMZ645" s="204">
        <f>VLOOKUP(AMW645,$A$681:$F$2483,6,FALSE)</f>
        <v>23</v>
      </c>
      <c r="ANA645" s="203" t="s">
        <v>69</v>
      </c>
      <c r="ANB645" s="10">
        <f>AMZ645*1.1</f>
        <v>25.3</v>
      </c>
      <c r="ANC645" s="10"/>
      <c r="AND645" s="273"/>
      <c r="ANE645" s="203" t="s">
        <v>104</v>
      </c>
      <c r="ANF645" s="276" t="s">
        <v>458</v>
      </c>
      <c r="ANH645" s="204"/>
      <c r="ANI645" s="204">
        <f>VLOOKUP(ANF645,$A$681:$F$2483,6,FALSE)</f>
        <v>75</v>
      </c>
      <c r="ANJ645" s="203" t="s">
        <v>69</v>
      </c>
      <c r="ANK645" s="10">
        <f>ANI645*1.1</f>
        <v>82.5</v>
      </c>
      <c r="ANL645" s="10"/>
      <c r="ANM645" s="273"/>
      <c r="ANN645" s="203" t="s">
        <v>104</v>
      </c>
      <c r="ANO645" s="276" t="s">
        <v>629</v>
      </c>
      <c r="ANQ645" s="204"/>
      <c r="ANR645" s="204">
        <f>VLOOKUP(ANO645,$A$681:$F$2483,6,FALSE)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629</v>
      </c>
      <c r="ANZ645" s="204"/>
      <c r="AOA645" s="204">
        <f>VLOOKUP(ANX645,$A$681:$F$2483,6,FALSE)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2055</v>
      </c>
      <c r="AOI645" s="204"/>
      <c r="AOJ645" s="204">
        <f>VLOOKUP(AOG645,$A$681:$F$2483,6,FALSE)</f>
        <v>35</v>
      </c>
      <c r="AOK645" s="203" t="s">
        <v>69</v>
      </c>
      <c r="AOL645" s="10">
        <f>AOJ645*1.1</f>
        <v>38.5</v>
      </c>
      <c r="AOM645" s="10"/>
      <c r="AON645" s="273"/>
      <c r="AOO645" s="203" t="s">
        <v>104</v>
      </c>
      <c r="AOP645" s="276" t="s">
        <v>999</v>
      </c>
      <c r="AOR645" s="204"/>
      <c r="AOS645" s="204">
        <f>VLOOKUP(AOP645,$A$681:$F$2483,6,FALSE)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432</v>
      </c>
      <c r="APA645" s="204"/>
      <c r="APB645" s="204">
        <f>VLOOKUP(AOY645,$A$681:$F$2483,6,FALSE)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808</v>
      </c>
      <c r="APJ645" s="204"/>
      <c r="APK645" s="204">
        <f>VLOOKUP(APH645,$A$681:$F$2483,6,FALSE)</f>
        <v>41</v>
      </c>
      <c r="APL645" s="203" t="s">
        <v>69</v>
      </c>
      <c r="APM645" s="10">
        <f>APK645*1.1</f>
        <v>45.1</v>
      </c>
      <c r="APN645" s="10"/>
      <c r="APO645" s="273"/>
      <c r="APP645" s="203" t="s">
        <v>104</v>
      </c>
      <c r="APQ645" s="276" t="s">
        <v>1188</v>
      </c>
      <c r="APS645" s="204"/>
      <c r="APT645" s="204">
        <f>VLOOKUP(APQ645,$A$681:$F$2483,6,FALSE)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825</v>
      </c>
      <c r="AQB645" s="204"/>
      <c r="AQC645" s="204">
        <f>VLOOKUP(APZ645,$A$681:$F$2483,6,FALSE)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1147</v>
      </c>
      <c r="I646" s="267"/>
      <c r="J646" s="203"/>
      <c r="K646" s="407"/>
      <c r="M646" s="203"/>
      <c r="N646" s="203"/>
      <c r="O646" s="203"/>
      <c r="P646" s="10"/>
      <c r="Q646" s="10">
        <f>SUM(P641:P645)</f>
        <v>1305.9000000000001</v>
      </c>
      <c r="R646" s="267"/>
      <c r="S646" s="203"/>
      <c r="T646" s="264"/>
      <c r="V646" s="203"/>
      <c r="W646" s="203"/>
      <c r="X646" s="203"/>
      <c r="Y646" s="10"/>
      <c r="Z646" s="10">
        <f>SUM(Y641:Y645)</f>
        <v>1171.5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1267.1000000000001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542.5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933.59999999999991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1156.2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1090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1274.5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1188.3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1422.1000000000001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1860.5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1162.0999999999999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452.50000000000006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715.90000000000009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1057.7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1325.8000000000002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912.80000000000007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1727.6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1544.6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1014.5999999999999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854.80000000000007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472.19999999999993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1142.3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340.90000000000003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488.1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1275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340.4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902.80000000000007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459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678.80000000000007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437.9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729.90000000000009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663.80000000000007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1082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224.4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545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931.5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619.10000000000014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1545.3000000000002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450.9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264.29999999999995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458.4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537.20000000000005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775.6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1044.2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170.70000000000002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997.4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1335.3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257.99999999999994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963.5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925.9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735.8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505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628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677.5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818.7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570.6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1306.5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569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568.4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670.6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813.7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593.9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776.1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1035.9000000000001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685.5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811.30000000000007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326.70000000000005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422.2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312.89999999999998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817.6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567.4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637.40000000000009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262.60000000000002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1748.1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661.6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482.8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472.40000000000003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479.4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365.50000000000006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320.5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415.4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604.79999999999995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275.3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594.19999999999993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335.4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419.90000000000003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388.1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774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753.2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488.70000000000005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468.5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842.90000000000009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720.9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1215.4000000000001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752.2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352.30000000000007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1054.3000000000002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633.1</v>
      </c>
      <c r="AQG646" s="273"/>
    </row>
    <row r="647" spans="1:1125" s="14" customFormat="1" ht="15">
      <c r="A647" s="203" t="s">
        <v>105</v>
      </c>
      <c r="B647" s="276" t="s">
        <v>1286</v>
      </c>
      <c r="D647" s="283">
        <f>IF(C647="Kopman",1.9,1)</f>
        <v>1</v>
      </c>
      <c r="E647" s="204">
        <f>VLOOKUP(B647,$A$681:$F$2483,6,FALSE)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1728</v>
      </c>
      <c r="M647" s="283">
        <f>IF(L647="Kopman",1.9,1)</f>
        <v>1</v>
      </c>
      <c r="N647" s="204">
        <f>VLOOKUP(K647,$A$681:$F$2483,6,FALSE)</f>
        <v>281</v>
      </c>
      <c r="O647" s="203" t="s">
        <v>61</v>
      </c>
      <c r="P647" s="10">
        <f>N647*1.5*M647</f>
        <v>421.5</v>
      </c>
      <c r="Q647" s="10"/>
      <c r="R647" s="267"/>
      <c r="S647" s="203" t="s">
        <v>105</v>
      </c>
      <c r="T647" s="276" t="s">
        <v>1286</v>
      </c>
      <c r="V647" s="283">
        <f>IF(U647="Kopman",1.9,1)</f>
        <v>1</v>
      </c>
      <c r="W647" s="204">
        <f>VLOOKUP(T647,$A$681:$F$2483,6,FALSE)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1728</v>
      </c>
      <c r="AE647" s="283">
        <f>IF(AD647="Kopman",1.9,1)</f>
        <v>1</v>
      </c>
      <c r="AF647" s="204">
        <f>VLOOKUP(AC647,$A$681:$F$2483,6,FALSE)</f>
        <v>281</v>
      </c>
      <c r="AG647" s="203" t="s">
        <v>61</v>
      </c>
      <c r="AH647" s="10">
        <f>AF647*1.5*AE647</f>
        <v>421.5</v>
      </c>
      <c r="AI647" s="10"/>
      <c r="AJ647" s="267"/>
      <c r="AK647" s="203" t="s">
        <v>105</v>
      </c>
      <c r="AL647" s="276" t="s">
        <v>1286</v>
      </c>
      <c r="AN647" s="283">
        <f>IF(AM647="Kopman",1.9,1)</f>
        <v>1</v>
      </c>
      <c r="AO647" s="204">
        <f>VLOOKUP(AL647,$A$681:$F$2483,6,FALSE)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2079</v>
      </c>
      <c r="AW647" s="283">
        <f>IF(AV647="Kopman",1.9,1)</f>
        <v>1</v>
      </c>
      <c r="AX647" s="204">
        <f>VLOOKUP(AU647,$A$681:$F$2483,6,FALSE)</f>
        <v>173</v>
      </c>
      <c r="AY647" s="203" t="s">
        <v>61</v>
      </c>
      <c r="AZ647" s="10">
        <f>AX647*1.5*AW647</f>
        <v>259.5</v>
      </c>
      <c r="BA647" s="10"/>
      <c r="BB647" s="267"/>
      <c r="BC647" s="203" t="s">
        <v>105</v>
      </c>
      <c r="BD647" s="276" t="s">
        <v>1286</v>
      </c>
      <c r="BF647" s="283">
        <f>IF(BE647="Kopman",1.9,1)</f>
        <v>1</v>
      </c>
      <c r="BG647" s="204">
        <f>VLOOKUP(BD647,$A$681:$F$2483,6,FALSE)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592</v>
      </c>
      <c r="BO647" s="283">
        <f>IF(BN647="Kopman",1.9,1)</f>
        <v>1</v>
      </c>
      <c r="BP647" s="204">
        <f>VLOOKUP(BM647,$A$681:$F$2483,6,FALSE)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468</v>
      </c>
      <c r="BX647" s="283">
        <f>IF(BW647="Kopman",1.9,1)</f>
        <v>1</v>
      </c>
      <c r="BY647" s="204">
        <f>VLOOKUP(BV647,$A$681:$F$2483,6,FALSE)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1286</v>
      </c>
      <c r="CG647" s="283">
        <f>IF(CF647="Kopman",1.9,1)</f>
        <v>1</v>
      </c>
      <c r="CH647" s="204">
        <f>VLOOKUP(CE647,$A$681:$F$2483,6,FALSE)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2079</v>
      </c>
      <c r="CP647" s="283">
        <f>IF(CO647="Kopman",1.9,1)</f>
        <v>1</v>
      </c>
      <c r="CQ647" s="204">
        <f>VLOOKUP(CN647,$A$681:$F$2483,6,FALSE)</f>
        <v>173</v>
      </c>
      <c r="CR647" s="203" t="s">
        <v>61</v>
      </c>
      <c r="CS647" s="10">
        <f>CQ647*1.5*CP647</f>
        <v>259.5</v>
      </c>
      <c r="CT647" s="10"/>
      <c r="CU647" s="267"/>
      <c r="CV647" s="203" t="s">
        <v>105</v>
      </c>
      <c r="CW647" s="276" t="s">
        <v>1728</v>
      </c>
      <c r="CY647" s="283">
        <f>IF(CX647="Kopman",1.9,1)</f>
        <v>1</v>
      </c>
      <c r="CZ647" s="204">
        <f>VLOOKUP(CW647,$A$681:$F$2483,6,FALSE)</f>
        <v>281</v>
      </c>
      <c r="DA647" s="203" t="s">
        <v>61</v>
      </c>
      <c r="DB647" s="10">
        <f>CZ647*1.5*CY647</f>
        <v>421.5</v>
      </c>
      <c r="DC647" s="10"/>
      <c r="DD647" s="267"/>
      <c r="DE647" s="203" t="s">
        <v>105</v>
      </c>
      <c r="DF647" s="276" t="s">
        <v>592</v>
      </c>
      <c r="DH647" s="283">
        <f>IF(DG647="Kopman",1.9,1)</f>
        <v>1</v>
      </c>
      <c r="DI647" s="204">
        <f>VLOOKUP(DF647,$A$681:$F$2483,6,FALSE)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546</v>
      </c>
      <c r="DQ647" s="283">
        <f>IF(DP647="Kopman",1.9,1)</f>
        <v>1</v>
      </c>
      <c r="DR647" s="204">
        <f>VLOOKUP(DO647,$A$681:$F$2483,6,FALSE)</f>
        <v>46</v>
      </c>
      <c r="DS647" s="203" t="s">
        <v>61</v>
      </c>
      <c r="DT647" s="10">
        <f>DR647*1.5*DQ647</f>
        <v>69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VLOOKUP(DX647,$A$681:$F$2483,6,FALSE)</f>
        <v>#N/A</v>
      </c>
      <c r="EB647" s="203" t="s">
        <v>2016</v>
      </c>
      <c r="EC647" s="10" t="e">
        <f>EA647*1.5*DZ647</f>
        <v>#N/A</v>
      </c>
      <c r="ED647" s="10"/>
      <c r="EE647" s="267"/>
      <c r="EF647" s="203" t="s">
        <v>105</v>
      </c>
      <c r="EG647" s="276" t="s">
        <v>589</v>
      </c>
      <c r="EI647" s="283">
        <f>IF(EH647="Kopman",1.9,1)</f>
        <v>1</v>
      </c>
      <c r="EJ647" s="204">
        <f>VLOOKUP(EG647,$A$681:$F$2483,6,FALSE)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2079</v>
      </c>
      <c r="ER647" s="283">
        <f>IF(EQ647="Kopman",1.9,1)</f>
        <v>1</v>
      </c>
      <c r="ES647" s="204">
        <f>VLOOKUP(EP647,$A$681:$F$2483,6,FALSE)</f>
        <v>173</v>
      </c>
      <c r="ET647" s="203" t="s">
        <v>61</v>
      </c>
      <c r="EU647" s="10">
        <f>ES647*1.5*ER647</f>
        <v>259.5</v>
      </c>
      <c r="EV647" s="10"/>
      <c r="EW647" s="267"/>
      <c r="EX647" s="203" t="s">
        <v>105</v>
      </c>
      <c r="EY647" s="276" t="s">
        <v>2547</v>
      </c>
      <c r="FA647" s="283">
        <f>IF(EZ647="Kopman",1.9,1)</f>
        <v>1</v>
      </c>
      <c r="FB647" s="204">
        <f>VLOOKUP(EY647,$A$681:$F$2483,6,FALSE)</f>
        <v>172</v>
      </c>
      <c r="FC647" s="203" t="s">
        <v>61</v>
      </c>
      <c r="FD647" s="10">
        <f>FB647*1.5*FA647</f>
        <v>258</v>
      </c>
      <c r="FE647" s="10"/>
      <c r="FF647" s="267"/>
      <c r="FG647" s="203" t="s">
        <v>105</v>
      </c>
      <c r="FH647" s="414" t="s">
        <v>963</v>
      </c>
      <c r="FJ647" s="283">
        <f>IF(FI647="Kopman",1.9,1)</f>
        <v>1</v>
      </c>
      <c r="FK647" s="204">
        <f>VLOOKUP(FH647,$A$681:$F$2483,6,FALSE)</f>
        <v>61</v>
      </c>
      <c r="FL647" s="203" t="s">
        <v>61</v>
      </c>
      <c r="FM647" s="10">
        <f>FK647*1.5*FJ647</f>
        <v>91.5</v>
      </c>
      <c r="FN647" s="10"/>
      <c r="FO647" s="267"/>
      <c r="FP647" s="203" t="s">
        <v>105</v>
      </c>
      <c r="FQ647" s="276" t="s">
        <v>1286</v>
      </c>
      <c r="FS647" s="283">
        <f>IF(FR647="Kopman",1.9,1)</f>
        <v>1</v>
      </c>
      <c r="FT647" s="204">
        <f>VLOOKUP(FQ647,$A$681:$F$2483,6,FALSE)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590</v>
      </c>
      <c r="GB647" s="283">
        <f>IF(GA647="Kopman",1.9,1)</f>
        <v>1</v>
      </c>
      <c r="GC647" s="204">
        <f>VLOOKUP(FZ647,$A$681:$F$2483,6,FALSE)</f>
        <v>81</v>
      </c>
      <c r="GD647" s="203" t="s">
        <v>61</v>
      </c>
      <c r="GE647" s="10">
        <f>GC647*1.5*GB647</f>
        <v>121.5</v>
      </c>
      <c r="GF647" s="10"/>
      <c r="GG647" s="267"/>
      <c r="GH647" s="203" t="s">
        <v>105</v>
      </c>
      <c r="GI647" s="276" t="s">
        <v>611</v>
      </c>
      <c r="GK647" s="283">
        <f>IF(GJ647="Kopman",1.9,1)</f>
        <v>1</v>
      </c>
      <c r="GL647" s="204">
        <f>VLOOKUP(GI647,$A$681:$F$2483,6,FALSE)</f>
        <v>81</v>
      </c>
      <c r="GM647" s="203" t="s">
        <v>61</v>
      </c>
      <c r="GN647" s="10">
        <f>GL647*1.5*GK647</f>
        <v>121.5</v>
      </c>
      <c r="GO647" s="10"/>
      <c r="GP647" s="267"/>
      <c r="GQ647" s="203" t="s">
        <v>105</v>
      </c>
      <c r="GR647" s="276" t="s">
        <v>2340</v>
      </c>
      <c r="GT647" s="283">
        <f>IF(GS647="Kopman",1.9,1)</f>
        <v>1</v>
      </c>
      <c r="GU647" s="204">
        <f>VLOOKUP(GR647,$A$681:$F$2483,6,FALSE)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589</v>
      </c>
      <c r="HC647" s="283">
        <f>IF(HB647="Kopman",1.9,1)</f>
        <v>1</v>
      </c>
      <c r="HD647" s="204">
        <f>VLOOKUP(HA647,$A$681:$F$2483,6,FALSE)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1286</v>
      </c>
      <c r="HL647" s="283">
        <f>IF(HK647="Kopman",1.9,1)</f>
        <v>1</v>
      </c>
      <c r="HM647" s="204">
        <f>VLOOKUP(HJ647,$A$681:$F$2483,6,FALSE)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592</v>
      </c>
      <c r="HU647" s="283">
        <f>IF(HT647="Kopman",1.9,1)</f>
        <v>1</v>
      </c>
      <c r="HV647" s="204">
        <f>VLOOKUP(HS647,$A$681:$F$2483,6,FALSE)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VLOOKUP(IB647,$A$681:$F$2483,6,FALSE)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862</v>
      </c>
      <c r="IM647" s="283">
        <f>IF(IL647="Kopman",1.9,1)</f>
        <v>1</v>
      </c>
      <c r="IN647" s="204">
        <f>VLOOKUP(IK647,$A$681:$F$2483,6,FALSE)</f>
        <v>57</v>
      </c>
      <c r="IO647" s="203" t="s">
        <v>61</v>
      </c>
      <c r="IP647" s="10">
        <f>IN647*1.5*IM647</f>
        <v>85.5</v>
      </c>
      <c r="IQ647" s="10"/>
      <c r="IR647" s="267"/>
      <c r="IS647" s="203" t="s">
        <v>105</v>
      </c>
      <c r="IT647" s="276" t="s">
        <v>1728</v>
      </c>
      <c r="IV647" s="283">
        <f>IF(IU647="Kopman",1.9,1)</f>
        <v>1</v>
      </c>
      <c r="IW647" s="204">
        <f>VLOOKUP(IT647,$A$681:$F$2483,6,FALSE)</f>
        <v>281</v>
      </c>
      <c r="IX647" s="203" t="s">
        <v>61</v>
      </c>
      <c r="IY647" s="10">
        <f>IW647*1.5*IV647</f>
        <v>421.5</v>
      </c>
      <c r="IZ647" s="10"/>
      <c r="JA647" s="267"/>
      <c r="JB647" s="203" t="s">
        <v>105</v>
      </c>
      <c r="JC647" s="276" t="s">
        <v>687</v>
      </c>
      <c r="JE647" s="283">
        <f>IF(JD647="Kopman",1.9,1)</f>
        <v>1</v>
      </c>
      <c r="JF647" s="204">
        <f>VLOOKUP(JC647,$A$681:$F$2483,6,FALSE)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675</v>
      </c>
      <c r="JN647" s="283">
        <f>IF(JM647="Kopman",1.9,1)</f>
        <v>1</v>
      </c>
      <c r="JO647" s="204">
        <f>VLOOKUP(JL647,$A$681:$F$2483,6,FALSE)</f>
        <v>6</v>
      </c>
      <c r="JP647" s="203" t="s">
        <v>61</v>
      </c>
      <c r="JQ647" s="10">
        <f>JO647*1.5*JN647</f>
        <v>9</v>
      </c>
      <c r="JR647" s="10"/>
      <c r="JS647" s="267"/>
      <c r="JT647" s="203" t="s">
        <v>105</v>
      </c>
      <c r="JU647" s="276" t="s">
        <v>1293</v>
      </c>
      <c r="JW647" s="283">
        <f>IF(JV647="Kopman",1.9,1)</f>
        <v>1</v>
      </c>
      <c r="JX647" s="204">
        <f>VLOOKUP(JU647,$A$681:$F$2483,6,FALSE)</f>
        <v>52</v>
      </c>
      <c r="JY647" s="203" t="s">
        <v>61</v>
      </c>
      <c r="JZ647" s="10">
        <f>JX647*1.5*JW647</f>
        <v>78</v>
      </c>
      <c r="KA647" s="10"/>
      <c r="KB647" s="267"/>
      <c r="KC647" s="203" t="s">
        <v>105</v>
      </c>
      <c r="KD647" s="276" t="s">
        <v>687</v>
      </c>
      <c r="KF647" s="283">
        <f>IF(KE647="Kopman",1.9,1)</f>
        <v>1</v>
      </c>
      <c r="KG647" s="204">
        <f>VLOOKUP(KD647,$A$681:$F$2483,6,FALSE)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2061</v>
      </c>
      <c r="KO647" s="283">
        <f>IF(KN647="Kopman",1.9,1)</f>
        <v>1</v>
      </c>
      <c r="KP647" s="204">
        <f>VLOOKUP(KM647,$A$681:$F$2483,6,FALSE)</f>
        <v>47</v>
      </c>
      <c r="KQ647" s="203" t="s">
        <v>61</v>
      </c>
      <c r="KR647" s="10">
        <f>KP647*1.5</f>
        <v>70.5</v>
      </c>
      <c r="KS647" s="10"/>
      <c r="KT647" s="267"/>
      <c r="KU647" s="203" t="s">
        <v>105</v>
      </c>
      <c r="KV647" s="276" t="s">
        <v>1728</v>
      </c>
      <c r="KX647" s="283">
        <f>IF(KW647="Kopman",1.9,1)</f>
        <v>1</v>
      </c>
      <c r="KY647" s="204">
        <f>VLOOKUP(KV647,$A$681:$F$2483,6,FALSE)</f>
        <v>281</v>
      </c>
      <c r="KZ647" s="203" t="s">
        <v>61</v>
      </c>
      <c r="LA647" s="10">
        <f>KY647*1.5*KX647</f>
        <v>421.5</v>
      </c>
      <c r="LB647" s="10"/>
      <c r="LC647" s="267"/>
      <c r="LD647" s="203" t="s">
        <v>105</v>
      </c>
      <c r="LE647" s="276" t="s">
        <v>589</v>
      </c>
      <c r="LG647" s="283">
        <f>IF(LF647="Kopman",1.9,1)</f>
        <v>1</v>
      </c>
      <c r="LH647" s="204">
        <f>VLOOKUP(LE647,$A$681:$F$2483,6,FALSE)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546</v>
      </c>
      <c r="LP647" s="283">
        <f>IF(LO647="Kopman",1.9,1)</f>
        <v>1</v>
      </c>
      <c r="LQ647" s="204">
        <f>VLOOKUP(LN647,$A$681:$F$2483,6,FALSE)</f>
        <v>46</v>
      </c>
      <c r="LR647" s="203" t="s">
        <v>61</v>
      </c>
      <c r="LS647" s="10">
        <f>LQ647*1.5*LP647</f>
        <v>69</v>
      </c>
      <c r="LT647" s="10"/>
      <c r="LU647" s="267"/>
      <c r="LV647" s="203" t="s">
        <v>105</v>
      </c>
      <c r="LW647" s="409" t="s">
        <v>2340</v>
      </c>
      <c r="LX647" s="408" t="s">
        <v>2015</v>
      </c>
      <c r="LY647" s="283">
        <f>IF(LX647="Kopman",1.9,1)</f>
        <v>1.9</v>
      </c>
      <c r="LZ647" s="204">
        <f>VLOOKUP(LW647,$A$681:$F$2483,6,FALSE)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507</v>
      </c>
      <c r="MH647" s="283">
        <f>IF(MG647="Kopman",1.9,1)</f>
        <v>1</v>
      </c>
      <c r="MI647" s="204">
        <f>VLOOKUP(MF647,$A$681:$F$2483,6,FALSE)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504</v>
      </c>
      <c r="MQ647" s="283">
        <f>IF(MP647="Kopman",1.9,1)</f>
        <v>1</v>
      </c>
      <c r="MR647" s="204">
        <f>VLOOKUP(MO647,$A$681:$F$2483,6,FALSE)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507</v>
      </c>
      <c r="MZ647" s="283">
        <f>IF(MY647="Kopman",1.9,1)</f>
        <v>1</v>
      </c>
      <c r="NA647" s="204">
        <f>VLOOKUP(MX647,$A$681:$F$2483,6,FALSE)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1264</v>
      </c>
      <c r="NI647" s="283">
        <f>IF(NH647="Kopman",1.9,1)</f>
        <v>1</v>
      </c>
      <c r="NJ647" s="204">
        <f>VLOOKUP(NG647,$A$681:$F$2483,6,FALSE)</f>
        <v>186</v>
      </c>
      <c r="NK647" s="203" t="s">
        <v>61</v>
      </c>
      <c r="NL647" s="10">
        <f>NJ647*1.5*NI647</f>
        <v>279</v>
      </c>
      <c r="NM647" s="10"/>
      <c r="NN647" s="267"/>
      <c r="NO647" s="203" t="s">
        <v>105</v>
      </c>
      <c r="NP647" s="417" t="s">
        <v>507</v>
      </c>
      <c r="NR647" s="283">
        <f>IF(NQ647="Kopman",1.9,1)</f>
        <v>1</v>
      </c>
      <c r="NS647" s="204">
        <f>VLOOKUP(NP647,$A$681:$F$2483,6,FALSE)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2060</v>
      </c>
      <c r="OA647" s="283">
        <f>IF(NZ647="Kopman",1.9,1)</f>
        <v>1</v>
      </c>
      <c r="OB647" s="204">
        <f>VLOOKUP(NY647,$A$681:$F$2483,6,FALSE)</f>
        <v>97</v>
      </c>
      <c r="OC647" s="203" t="s">
        <v>61</v>
      </c>
      <c r="OD647" s="10">
        <f>OB647*1.5</f>
        <v>145.5</v>
      </c>
      <c r="OE647" s="10"/>
      <c r="OF647" s="267"/>
      <c r="OG647" s="203" t="s">
        <v>105</v>
      </c>
      <c r="OH647" s="276" t="s">
        <v>590</v>
      </c>
      <c r="OJ647" s="283">
        <f>IF(OI647="Kopman",1.9,1)</f>
        <v>1</v>
      </c>
      <c r="OK647" s="204">
        <f>VLOOKUP(OH647,$A$681:$F$2483,6,FALSE)</f>
        <v>81</v>
      </c>
      <c r="OL647" s="203" t="s">
        <v>61</v>
      </c>
      <c r="OM647" s="10">
        <f>OK647*1.5*OJ647</f>
        <v>121.5</v>
      </c>
      <c r="ON647" s="10"/>
      <c r="OO647" s="267"/>
      <c r="OP647" s="203" t="s">
        <v>105</v>
      </c>
      <c r="OQ647" s="417" t="s">
        <v>1293</v>
      </c>
      <c r="OS647" s="283">
        <f>IF(OR647="Kopman",1.9,1)</f>
        <v>1</v>
      </c>
      <c r="OT647" s="204">
        <f>VLOOKUP(OQ647,$A$681:$F$2483,6,FALSE)</f>
        <v>52</v>
      </c>
      <c r="OU647" s="203" t="s">
        <v>61</v>
      </c>
      <c r="OV647" s="10">
        <f>OT647*1.5*OS647</f>
        <v>78</v>
      </c>
      <c r="OW647" s="10"/>
      <c r="OX647" s="267"/>
      <c r="OY647" s="203" t="s">
        <v>105</v>
      </c>
      <c r="OZ647" s="421" t="s">
        <v>433</v>
      </c>
      <c r="PB647" s="283">
        <f>IF(PA647="Kopman",1.9,1)</f>
        <v>1</v>
      </c>
      <c r="PC647" s="204">
        <f>VLOOKUP(OZ647,$A$681:$F$2483,6,FALSE)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592</v>
      </c>
      <c r="PK647" s="283">
        <f>IF(PJ647="Kopman",1.9,1)</f>
        <v>1</v>
      </c>
      <c r="PL647" s="204">
        <f>VLOOKUP(PI647,$A$681:$F$2483,6,FALSE)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VLOOKUP(PR647,$A$681:$F$2483,6,FALSE)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1293</v>
      </c>
      <c r="QC647" s="283">
        <f>IF(QB647="Kopman",1.9,1)</f>
        <v>1</v>
      </c>
      <c r="QD647" s="204">
        <f>VLOOKUP(QA647,$A$681:$F$2483,6,FALSE)</f>
        <v>52</v>
      </c>
      <c r="QE647" s="203" t="s">
        <v>61</v>
      </c>
      <c r="QF647" s="10">
        <f>QD647*1.5*QC647</f>
        <v>78</v>
      </c>
      <c r="QG647" s="10"/>
      <c r="QH647" s="267"/>
      <c r="QI647" s="203" t="s">
        <v>105</v>
      </c>
      <c r="QJ647" s="276" t="s">
        <v>507</v>
      </c>
      <c r="QL647" s="283">
        <f>IF(QK647="Kopman",1.9,1)</f>
        <v>1</v>
      </c>
      <c r="QM647" s="204">
        <f>VLOOKUP(QJ647,$A$681:$F$2483,6,FALSE)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433</v>
      </c>
      <c r="QU647" s="283">
        <f>IF(QT647="Kopman",1.9,1)</f>
        <v>1</v>
      </c>
      <c r="QV647" s="204">
        <f>VLOOKUP(QS647,$A$681:$F$2483,6,FALSE)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715</v>
      </c>
      <c r="RD647" s="283">
        <f>IF(RC647="Kopman",1.9,1)</f>
        <v>1</v>
      </c>
      <c r="RE647" s="204">
        <f>VLOOKUP(RB647,$A$681:$F$2483,6,FALSE)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VLOOKUP(RK647,$A$681:$F$2483,6,FALSE)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1286</v>
      </c>
      <c r="RV647" s="283">
        <f>IF(RU647="Kopman",1.9,1)</f>
        <v>1</v>
      </c>
      <c r="RW647" s="204">
        <f>VLOOKUP(RT647,$A$681:$F$2483,6,FALSE)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1286</v>
      </c>
      <c r="SE647" s="283">
        <f>IF(SD647="Kopman",1.9,1)</f>
        <v>1</v>
      </c>
      <c r="SF647" s="204">
        <f>VLOOKUP(SC647,$A$681:$F$2483,6,FALSE)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592</v>
      </c>
      <c r="SN647" s="283">
        <f>IF(SM647="Kopman",1.9,1)</f>
        <v>1</v>
      </c>
      <c r="SO647" s="204">
        <f>VLOOKUP(SL647,$A$681:$F$2483,6,FALSE)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1286</v>
      </c>
      <c r="SW647" s="283">
        <f>IF(SV647="Kopman",1.9,1)</f>
        <v>1</v>
      </c>
      <c r="SX647" s="204">
        <f>VLOOKUP(SU647,$A$681:$F$2483,6,FALSE)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507</v>
      </c>
      <c r="TF647" s="283">
        <f>IF(TE647="Kopman",1.9,1)</f>
        <v>1</v>
      </c>
      <c r="TG647" s="204">
        <f>VLOOKUP(TD647,$A$681:$F$2483,6,FALSE)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2782</v>
      </c>
      <c r="TO647" s="283">
        <f>IF(TN647="Kopman",1.9,1)</f>
        <v>1</v>
      </c>
      <c r="TP647" s="204">
        <f>VLOOKUP(TM647,$A$681:$F$2483,6,FALSE)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1293</v>
      </c>
      <c r="TX647" s="283">
        <f>IF(TW647="Kopman",1.9,1)</f>
        <v>1</v>
      </c>
      <c r="TY647" s="204">
        <f>VLOOKUP(TV647,$A$681:$F$2483,6,FALSE)</f>
        <v>52</v>
      </c>
      <c r="TZ647" s="203" t="s">
        <v>61</v>
      </c>
      <c r="UA647" s="10">
        <f>TY647*1.5*TX647</f>
        <v>78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VLOOKUP(UE647,$A$681:$F$2483,6,FALSE)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590</v>
      </c>
      <c r="UP647" s="283">
        <f>IF(UO647="Kopman",1.9,1)</f>
        <v>1</v>
      </c>
      <c r="UQ647" s="204">
        <f>VLOOKUP(UN647,$A$681:$F$2483,6,FALSE)</f>
        <v>81</v>
      </c>
      <c r="UR647" s="203" t="s">
        <v>61</v>
      </c>
      <c r="US647" s="10">
        <f>UQ647*1.5*UP647</f>
        <v>121.5</v>
      </c>
      <c r="UT647" s="10"/>
      <c r="UU647" s="273"/>
      <c r="UV647" s="203" t="s">
        <v>105</v>
      </c>
      <c r="UW647" s="276" t="s">
        <v>2093</v>
      </c>
      <c r="UY647" s="283">
        <f>IF(UX647="Kopman",1.9,1)</f>
        <v>1</v>
      </c>
      <c r="UZ647" s="204">
        <f>VLOOKUP(UW647,$A$681:$F$2483,6,FALSE)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546</v>
      </c>
      <c r="VH647" s="283">
        <f>IF(VG647="Kopman",1.9,1)</f>
        <v>1</v>
      </c>
      <c r="VI647" s="204">
        <f>VLOOKUP(VF647,$A$681:$F$2483,6,FALSE)</f>
        <v>46</v>
      </c>
      <c r="VJ647" s="203" t="s">
        <v>61</v>
      </c>
      <c r="VK647" s="10">
        <f>VI647*1.5*VH647</f>
        <v>69</v>
      </c>
      <c r="VL647" s="10"/>
      <c r="VM647" s="273"/>
      <c r="VN647" s="203" t="s">
        <v>105</v>
      </c>
      <c r="VO647" s="276" t="s">
        <v>2548</v>
      </c>
      <c r="VQ647" s="283">
        <f>IF(VP647="Kopman",1.9,1)</f>
        <v>1</v>
      </c>
      <c r="VR647" s="204">
        <f>VLOOKUP(VO647,$A$681:$F$2483,6,FALSE)</f>
        <v>197</v>
      </c>
      <c r="VS647" s="203" t="s">
        <v>61</v>
      </c>
      <c r="VT647" s="10">
        <f>VR647*1.5*VQ647</f>
        <v>295.5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VLOOKUP(VX647,$A$681:$F$2483,6,FALSE)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963</v>
      </c>
      <c r="WI647" s="283">
        <f>IF(WH647="Kopman",1.9,1)</f>
        <v>1</v>
      </c>
      <c r="WJ647" s="204">
        <f>VLOOKUP(WG647,$A$681:$F$2483,6,FALSE)</f>
        <v>61</v>
      </c>
      <c r="WK647" s="203" t="s">
        <v>61</v>
      </c>
      <c r="WL647" s="10">
        <f>WJ647*1.5</f>
        <v>91.5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VLOOKUP(WP647,$A$681:$F$2483,6,FALSE)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VLOOKUP(WY647,$A$681:$F$2483,6,FALSE)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2597</v>
      </c>
      <c r="XJ647" s="283">
        <f>IF(XI647="Kopman",1.9,1)</f>
        <v>1</v>
      </c>
      <c r="XK647" s="204">
        <f>VLOOKUP(XH647,$A$681:$F$2483,6,FALSE)</f>
        <v>45</v>
      </c>
      <c r="XL647" s="203" t="s">
        <v>61</v>
      </c>
      <c r="XM647" s="10">
        <f>XK647*1.5</f>
        <v>67.5</v>
      </c>
      <c r="XO647" s="273"/>
      <c r="XP647" s="203" t="s">
        <v>105</v>
      </c>
      <c r="XQ647" s="276" t="s">
        <v>1286</v>
      </c>
      <c r="XS647" s="283">
        <f>IF(XR647="Kopman",1.9,1)</f>
        <v>1</v>
      </c>
      <c r="XT647" s="204">
        <f>VLOOKUP(XQ647,$A$681:$F$2483,6,FALSE)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592</v>
      </c>
      <c r="YB647" s="283">
        <f>IF(YA647="Kopman",1.9,1)</f>
        <v>1</v>
      </c>
      <c r="YC647" s="204">
        <f>VLOOKUP(XZ647,$A$681:$F$2483,6,FALSE)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VLOOKUP(YI647,$A$681:$F$2483,6,FALSE)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VLOOKUP(YR647,$A$681:$F$2483,6,FALSE)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2079</v>
      </c>
      <c r="ZC647" s="283">
        <f>IF(ZB647="Kopman",1.9,1)</f>
        <v>1</v>
      </c>
      <c r="ZD647" s="204">
        <f>VLOOKUP(ZA647,$A$681:$F$2483,6,FALSE)</f>
        <v>173</v>
      </c>
      <c r="ZE647" s="203" t="s">
        <v>61</v>
      </c>
      <c r="ZF647" s="10">
        <f>ZD647*1.5</f>
        <v>259.5</v>
      </c>
      <c r="ZH647" s="273"/>
      <c r="ZI647" s="203" t="s">
        <v>105</v>
      </c>
      <c r="ZJ647" s="276" t="s">
        <v>631</v>
      </c>
      <c r="ZL647" s="283">
        <f>IF(ZK647="Kopman",1.9,1)</f>
        <v>1</v>
      </c>
      <c r="ZM647" s="204">
        <f>VLOOKUP(ZJ647,$A$681:$F$2483,6,FALSE)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592</v>
      </c>
      <c r="ZU647" s="283">
        <f>IF(ZT647="Kopman",1.9,1)</f>
        <v>1</v>
      </c>
      <c r="ZV647" s="204">
        <f>VLOOKUP(ZS647,$A$681:$F$2483,6,FALSE)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590</v>
      </c>
      <c r="AAD647" s="283">
        <f>IF(AAC647="Kopman",1.9,1)</f>
        <v>1</v>
      </c>
      <c r="AAE647" s="204">
        <f>VLOOKUP(AAB647,$A$681:$F$2483,6,FALSE)</f>
        <v>81</v>
      </c>
      <c r="AAF647" s="203" t="s">
        <v>61</v>
      </c>
      <c r="AAG647" s="10">
        <f>AAE647*1.5*AAD647</f>
        <v>121.5</v>
      </c>
      <c r="AAH647" s="10"/>
      <c r="AAI647" s="273"/>
      <c r="AAJ647" s="203" t="s">
        <v>105</v>
      </c>
      <c r="AAK647" s="276" t="s">
        <v>2061</v>
      </c>
      <c r="AAM647" s="283">
        <f>IF(AAL647="Kopman",1.9,1)</f>
        <v>1</v>
      </c>
      <c r="AAN647" s="204">
        <f>VLOOKUP(AAK647,$A$681:$F$2483,6,FALSE)</f>
        <v>47</v>
      </c>
      <c r="AAO647" s="203" t="s">
        <v>61</v>
      </c>
      <c r="AAP647" s="10">
        <f>AAN647*1.5*AAM647</f>
        <v>70.5</v>
      </c>
      <c r="AAQ647" s="10"/>
      <c r="AAR647" s="273"/>
      <c r="AAS647" s="203" t="s">
        <v>105</v>
      </c>
      <c r="AAT647" s="276" t="s">
        <v>715</v>
      </c>
      <c r="AAV647" s="283">
        <f>IF(AAU647="Kopman",1.9,1)</f>
        <v>1</v>
      </c>
      <c r="AAW647" s="204">
        <f>VLOOKUP(AAT647,$A$681:$F$2483,6,FALSE)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VLOOKUP(ABC647,$A$681:$F$2483,6,FALSE)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965</v>
      </c>
      <c r="ABN647" s="283">
        <f>IF(ABM647="Kopman",1.9,1)</f>
        <v>1</v>
      </c>
      <c r="ABO647" s="204">
        <f>VLOOKUP(ABL647,$A$681:$F$2483,6,FALSE)</f>
        <v>9</v>
      </c>
      <c r="ABP647" s="203" t="s">
        <v>61</v>
      </c>
      <c r="ABQ647" s="10">
        <f>ABO647*1.5*ABN647</f>
        <v>13.5</v>
      </c>
      <c r="ABR647" s="10"/>
      <c r="ABS647" s="273"/>
      <c r="ABT647" s="203" t="s">
        <v>105</v>
      </c>
      <c r="ABU647" s="276" t="s">
        <v>546</v>
      </c>
      <c r="ABW647" s="283">
        <f>IF(ABV647="Kopman",1.9,1)</f>
        <v>1</v>
      </c>
      <c r="ABX647" s="204">
        <f>VLOOKUP(ABU647,$A$681:$F$2483,6,FALSE)</f>
        <v>46</v>
      </c>
      <c r="ABY647" s="203" t="s">
        <v>61</v>
      </c>
      <c r="ABZ647" s="10">
        <f>ABX647*1.5*ABW647</f>
        <v>69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VLOOKUP(ACD647,$A$681:$F$2483,6,FALSE)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VLOOKUP(ACM647,$A$681:$F$2483,6,FALSE)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VLOOKUP(ACV647,$A$681:$F$2483,6,FALSE)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VLOOKUP(ADE647,$A$681:$F$2483,6,FALSE)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VLOOKUP(ADN647,$A$681:$F$2483,6,FALSE)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VLOOKUP(ADW647,$A$681:$F$2483,6,FALSE)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VLOOKUP(AEF647,$A$681:$F$2483,6,FALSE)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VLOOKUP(AEO647,$A$681:$F$2483,6,FALSE)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VLOOKUP(AEX647,$A$681:$F$2483,6,FALSE)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VLOOKUP(AFG647,$A$681:$F$2483,6,FALSE)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VLOOKUP(AFP647,$A$681:$F$2483,6,FALSE)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VLOOKUP(AFY647,$A$681:$F$2483,6,FALSE)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VLOOKUP(AGH647,$A$681:$F$2483,6,FALSE)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VLOOKUP(AGQ647,$A$681:$F$2483,6,FALSE)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468</v>
      </c>
      <c r="AHB647" s="283">
        <f>IF(AHA647="Kopman",1.9,1)</f>
        <v>1</v>
      </c>
      <c r="AHC647" s="204">
        <f>VLOOKUP(AGZ647,$A$681:$F$2483,6,FALSE)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2078</v>
      </c>
      <c r="AHK647" s="283">
        <f>IF(AHJ647="Kopman",1.9,1)</f>
        <v>1</v>
      </c>
      <c r="AHL647" s="204">
        <f>VLOOKUP(AHI647,$A$681:$F$2483,6,FALSE)</f>
        <v>139</v>
      </c>
      <c r="AHM647" s="203" t="s">
        <v>61</v>
      </c>
      <c r="AHN647" s="10">
        <f>AHL647*1.5*AHK647</f>
        <v>208.5</v>
      </c>
      <c r="AHO647" s="10"/>
      <c r="AHP647" s="273"/>
      <c r="AHQ647" s="203" t="s">
        <v>105</v>
      </c>
      <c r="AHR647" s="276" t="s">
        <v>1286</v>
      </c>
      <c r="AHT647" s="283">
        <f>IF(AHS647="Kopman",1.9,1)</f>
        <v>1</v>
      </c>
      <c r="AHU647" s="204">
        <f>VLOOKUP(AHR647,$A$681:$F$2483,6,FALSE)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2597</v>
      </c>
      <c r="AIC647" s="283">
        <f>IF(AIB647="Kopman",1.9,1)</f>
        <v>1</v>
      </c>
      <c r="AID647" s="204">
        <f>VLOOKUP(AIA647,$A$681:$F$2483,6,FALSE)</f>
        <v>45</v>
      </c>
      <c r="AIE647" s="203" t="s">
        <v>61</v>
      </c>
      <c r="AIF647" s="10">
        <f>AID647*1.5*AIC647</f>
        <v>67.5</v>
      </c>
      <c r="AIG647" s="10"/>
      <c r="AIH647" s="273"/>
      <c r="AII647" s="203" t="s">
        <v>105</v>
      </c>
      <c r="AIJ647" s="276" t="s">
        <v>433</v>
      </c>
      <c r="AIL647" s="283">
        <f>IF(AIK647="Kopman",1.9,1)</f>
        <v>1</v>
      </c>
      <c r="AIM647" s="204">
        <f>VLOOKUP(AIJ647,$A$681:$F$2483,6,FALSE)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592</v>
      </c>
      <c r="AIU647" s="283">
        <f>IF(AIT647="Kopman",1.9,1)</f>
        <v>1</v>
      </c>
      <c r="AIV647" s="204">
        <f>VLOOKUP(AIS647,$A$681:$F$2483,6,FALSE)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641</v>
      </c>
      <c r="AJD647" s="283">
        <f>IF(AJC647="Kopman",1.9,1)</f>
        <v>1</v>
      </c>
      <c r="AJE647" s="204">
        <f>VLOOKUP(AJB647,$A$681:$F$2483,6,FALSE)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546</v>
      </c>
      <c r="AJM647" s="283">
        <f>IF(AJL647="Kopman",1.9,1)</f>
        <v>1</v>
      </c>
      <c r="AJN647" s="204">
        <f>VLOOKUP(AJK647,$A$681:$F$2483,6,FALSE)</f>
        <v>46</v>
      </c>
      <c r="AJO647" s="203" t="s">
        <v>61</v>
      </c>
      <c r="AJP647" s="10">
        <f>AJN647*1.5*AJM647</f>
        <v>69</v>
      </c>
      <c r="AJQ647" s="10"/>
      <c r="AJR647" s="273"/>
      <c r="AJS647" s="203" t="s">
        <v>105</v>
      </c>
      <c r="AJT647" s="424" t="s">
        <v>1260</v>
      </c>
      <c r="AJV647" s="283">
        <f>IF(AJU647="Kopman",1.9,1)</f>
        <v>1</v>
      </c>
      <c r="AJW647" s="204">
        <f>VLOOKUP(AJT647,$A$681:$F$2483,6,FALSE)</f>
        <v>91</v>
      </c>
      <c r="AJX647" s="203" t="s">
        <v>61</v>
      </c>
      <c r="AJY647" s="10">
        <f>AJW647*1.5*AJV647</f>
        <v>136.5</v>
      </c>
      <c r="AJZ647" s="10"/>
      <c r="AKA647" s="273"/>
      <c r="AKB647" s="203" t="s">
        <v>105</v>
      </c>
      <c r="AKC647" s="276" t="s">
        <v>590</v>
      </c>
      <c r="AKE647" s="283">
        <f>IF(AKD647="Kopman",1.9,1)</f>
        <v>1</v>
      </c>
      <c r="AKF647" s="204">
        <f>VLOOKUP(AKC647,$A$681:$F$2483,6,FALSE)</f>
        <v>81</v>
      </c>
      <c r="AKG647" s="203" t="s">
        <v>61</v>
      </c>
      <c r="AKH647" s="10">
        <f>AKF647*1.5*AKE647</f>
        <v>121.5</v>
      </c>
      <c r="AKI647" s="10"/>
      <c r="AKJ647" s="273"/>
      <c r="AKK647" s="203" t="s">
        <v>105</v>
      </c>
      <c r="AKL647" s="276" t="s">
        <v>1286</v>
      </c>
      <c r="AKN647" s="283">
        <f>IF(AKM647="Kopman",1.9,1)</f>
        <v>1</v>
      </c>
      <c r="AKO647" s="204">
        <f>VLOOKUP(AKL647,$A$681:$F$2483,6,FALSE)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1293</v>
      </c>
      <c r="AKW647" s="283">
        <f>IF(AKV647="Kopman",1.9,1)</f>
        <v>1</v>
      </c>
      <c r="AKX647" s="204">
        <f>VLOOKUP(AKU647,$A$681:$F$2483,6,FALSE)</f>
        <v>52</v>
      </c>
      <c r="AKY647" s="203" t="s">
        <v>61</v>
      </c>
      <c r="AKZ647" s="10">
        <f>AKX647*1.5*AKW647</f>
        <v>78</v>
      </c>
      <c r="ALA647" s="10"/>
      <c r="ALB647" s="273"/>
      <c r="ALC647" s="203" t="s">
        <v>105</v>
      </c>
      <c r="ALD647" s="276" t="s">
        <v>1293</v>
      </c>
      <c r="ALF647" s="283">
        <f>IF(ALE647="Kopman",1.9,1)</f>
        <v>1</v>
      </c>
      <c r="ALG647" s="204">
        <f>VLOOKUP(ALD647,$A$681:$F$2483,6,FALSE)</f>
        <v>52</v>
      </c>
      <c r="ALH647" s="203" t="s">
        <v>61</v>
      </c>
      <c r="ALI647" s="10">
        <f>ALG647*1.5*ALF647</f>
        <v>78</v>
      </c>
      <c r="ALJ647" s="10"/>
      <c r="ALK647" s="273"/>
      <c r="ALL647" s="203" t="s">
        <v>105</v>
      </c>
      <c r="ALM647" s="276" t="s">
        <v>1293</v>
      </c>
      <c r="ALO647" s="283">
        <f>IF(ALN647="Kopman",1.9,1)</f>
        <v>1</v>
      </c>
      <c r="ALP647" s="204">
        <f>VLOOKUP(ALM647,$A$681:$F$2483,6,FALSE)</f>
        <v>52</v>
      </c>
      <c r="ALQ647" s="203" t="s">
        <v>61</v>
      </c>
      <c r="ALR647" s="10">
        <f>ALP647*1.5*ALO647</f>
        <v>78</v>
      </c>
      <c r="ALS647" s="10"/>
      <c r="ALT647" s="273"/>
      <c r="ALU647" s="203" t="s">
        <v>105</v>
      </c>
      <c r="ALV647" s="276" t="s">
        <v>1286</v>
      </c>
      <c r="ALX647" s="283">
        <f>IF(ALW647="Kopman",1.9,1)</f>
        <v>1</v>
      </c>
      <c r="ALY647" s="204">
        <f>VLOOKUP(ALV647,$A$681:$F$2483,6,FALSE)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1728</v>
      </c>
      <c r="AMG647" s="283">
        <f>IF(AMF647="Kopman",1.9,1)</f>
        <v>1</v>
      </c>
      <c r="AMH647" s="204">
        <f>VLOOKUP(AME647,$A$681:$F$2483,6,FALSE)</f>
        <v>281</v>
      </c>
      <c r="AMI647" s="203" t="s">
        <v>61</v>
      </c>
      <c r="AMJ647" s="10">
        <f>AMH647*1.5*AMG647</f>
        <v>421.5</v>
      </c>
      <c r="AMK647" s="10"/>
      <c r="AML647" s="273"/>
      <c r="AMM647" s="203" t="s">
        <v>105</v>
      </c>
      <c r="AMN647" s="276" t="s">
        <v>1293</v>
      </c>
      <c r="AMP647" s="283">
        <f>IF(AMO647="Kopman",1.9,1)</f>
        <v>1</v>
      </c>
      <c r="AMQ647" s="204">
        <f>VLOOKUP(AMN647,$A$681:$F$2483,6,FALSE)</f>
        <v>52</v>
      </c>
      <c r="AMR647" s="203" t="s">
        <v>61</v>
      </c>
      <c r="AMS647" s="10">
        <f>AMQ647*1.5*AMP647</f>
        <v>78</v>
      </c>
      <c r="AMT647" s="10"/>
      <c r="AMU647" s="273"/>
      <c r="AMV647" s="203" t="s">
        <v>105</v>
      </c>
      <c r="AMW647" s="276" t="s">
        <v>507</v>
      </c>
      <c r="AMY647" s="283">
        <f>IF(AMX647="Kopman",1.9,1)</f>
        <v>1</v>
      </c>
      <c r="AMZ647" s="204">
        <f>VLOOKUP(AMW647,$A$681:$F$2483,6,FALSE)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589</v>
      </c>
      <c r="ANH647" s="283">
        <f>IF(ANG647="Kopman",1.9,1)</f>
        <v>1</v>
      </c>
      <c r="ANI647" s="204">
        <f>VLOOKUP(ANF647,$A$681:$F$2483,6,FALSE)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09" t="s">
        <v>507</v>
      </c>
      <c r="ANP647" s="408" t="s">
        <v>2015</v>
      </c>
      <c r="ANQ647" s="283">
        <f>IF(ANP647="Kopman",1.9,1)</f>
        <v>1.9</v>
      </c>
      <c r="ANR647" s="204">
        <f>VLOOKUP(ANO647,$A$681:$F$2483,6,FALSE)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590</v>
      </c>
      <c r="ANZ647" s="283">
        <f>IF(ANY647="Kopman",1.9,1)</f>
        <v>1</v>
      </c>
      <c r="AOA647" s="204">
        <f>VLOOKUP(ANX647,$A$681:$F$2483,6,FALSE)</f>
        <v>81</v>
      </c>
      <c r="AOB647" s="203" t="s">
        <v>61</v>
      </c>
      <c r="AOC647" s="10">
        <f>AOA647*1.5*ANZ647</f>
        <v>121.5</v>
      </c>
      <c r="AOD647" s="10"/>
      <c r="AOE647" s="273"/>
      <c r="AOF647" s="203" t="s">
        <v>105</v>
      </c>
      <c r="AOG647" s="276" t="s">
        <v>2070</v>
      </c>
      <c r="AOI647" s="283">
        <f>IF(AOH647="Kopman",1.9,1)</f>
        <v>1</v>
      </c>
      <c r="AOJ647" s="204">
        <f>VLOOKUP(AOG647,$A$681:$F$2483,6,FALSE)</f>
        <v>88</v>
      </c>
      <c r="AOK647" s="203" t="s">
        <v>61</v>
      </c>
      <c r="AOL647" s="10">
        <f>AOJ647*1.5*AOI647</f>
        <v>132</v>
      </c>
      <c r="AOM647" s="10"/>
      <c r="AON647" s="273"/>
      <c r="AOO647" s="203" t="s">
        <v>105</v>
      </c>
      <c r="AOP647" s="276" t="s">
        <v>433</v>
      </c>
      <c r="AOR647" s="283">
        <f>IF(AOQ647="Kopman",1.9,1)</f>
        <v>1</v>
      </c>
      <c r="AOS647" s="204">
        <f>VLOOKUP(AOP647,$A$681:$F$2483,6,FALSE)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507</v>
      </c>
      <c r="APA647" s="283">
        <f>IF(AOZ647="Kopman",1.9,1)</f>
        <v>1</v>
      </c>
      <c r="APB647" s="204">
        <f>VLOOKUP(AOY647,$A$681:$F$2483,6,FALSE)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853</v>
      </c>
      <c r="APJ647" s="283">
        <f>IF(API647="Kopman",1.9,1)</f>
        <v>1</v>
      </c>
      <c r="APK647" s="204">
        <f>VLOOKUP(APH647,$A$681:$F$2483,6,FALSE)</f>
        <v>42</v>
      </c>
      <c r="APL647" s="203" t="s">
        <v>61</v>
      </c>
      <c r="APM647" s="10">
        <f>APK647*1.5*APJ647</f>
        <v>63</v>
      </c>
      <c r="APN647" s="10"/>
      <c r="APO647" s="273"/>
      <c r="APP647" s="203" t="s">
        <v>105</v>
      </c>
      <c r="APQ647" s="276" t="s">
        <v>675</v>
      </c>
      <c r="APS647" s="283">
        <f>IF(APR647="Kopman",1.9,1)</f>
        <v>1</v>
      </c>
      <c r="APT647" s="204">
        <f>VLOOKUP(APQ647,$A$681:$F$2483,6,FALSE)</f>
        <v>6</v>
      </c>
      <c r="APU647" s="203" t="s">
        <v>61</v>
      </c>
      <c r="APV647" s="10">
        <f>APT647*1.5*APS647</f>
        <v>9</v>
      </c>
      <c r="APW647" s="10"/>
      <c r="APX647" s="273"/>
      <c r="APY647" s="203" t="s">
        <v>105</v>
      </c>
      <c r="APZ647" s="276" t="s">
        <v>1728</v>
      </c>
      <c r="AQB647" s="283">
        <f>IF(AQA647="Kopman",1.9,1)</f>
        <v>1</v>
      </c>
      <c r="AQC647" s="204">
        <f>VLOOKUP(APZ647,$A$681:$F$2483,6,FALSE)</f>
        <v>281</v>
      </c>
      <c r="AQD647" s="203" t="s">
        <v>61</v>
      </c>
      <c r="AQE647" s="10">
        <f>AQC647*1.5*AQB647</f>
        <v>421.5</v>
      </c>
      <c r="AQF647" s="10"/>
      <c r="AQG647" s="273"/>
    </row>
    <row r="648" spans="1:1125" s="14" customFormat="1" ht="15">
      <c r="A648" s="203" t="s">
        <v>106</v>
      </c>
      <c r="B648" s="276" t="s">
        <v>2340</v>
      </c>
      <c r="D648" s="204"/>
      <c r="E648" s="204">
        <f>VLOOKUP(B648,$A$681:$F$2483,6,FALSE)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1286</v>
      </c>
      <c r="M648" s="204"/>
      <c r="N648" s="204">
        <f>VLOOKUP(K648,$A$681:$F$2483,6,FALSE)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590</v>
      </c>
      <c r="V648" s="204"/>
      <c r="W648" s="204">
        <f>VLOOKUP(T648,$A$681:$F$2483,6,FALSE)</f>
        <v>81</v>
      </c>
      <c r="X648" s="203" t="s">
        <v>63</v>
      </c>
      <c r="Y648" s="10">
        <f>W648*1.4</f>
        <v>113.39999999999999</v>
      </c>
      <c r="Z648" s="10"/>
      <c r="AA648" s="267"/>
      <c r="AB648" s="203" t="s">
        <v>106</v>
      </c>
      <c r="AC648" s="276" t="s">
        <v>1686</v>
      </c>
      <c r="AE648" s="204"/>
      <c r="AF648" s="204">
        <f>VLOOKUP(AC648,$A$681:$F$2483,6,FALSE)</f>
        <v>62</v>
      </c>
      <c r="AG648" s="203" t="s">
        <v>63</v>
      </c>
      <c r="AH648" s="10">
        <f>AF648*1.4</f>
        <v>86.8</v>
      </c>
      <c r="AI648" s="10"/>
      <c r="AJ648" s="267"/>
      <c r="AK648" s="203" t="s">
        <v>106</v>
      </c>
      <c r="AL648" s="276" t="s">
        <v>853</v>
      </c>
      <c r="AN648" s="204"/>
      <c r="AO648" s="204">
        <f>VLOOKUP(AL648,$A$681:$F$2483,6,FALSE)</f>
        <v>42</v>
      </c>
      <c r="AP648" s="203" t="s">
        <v>63</v>
      </c>
      <c r="AQ648" s="10">
        <f>AO648*1.4</f>
        <v>58.8</v>
      </c>
      <c r="AR648" s="10"/>
      <c r="AS648" s="267"/>
      <c r="AT648" s="203" t="s">
        <v>106</v>
      </c>
      <c r="AU648" s="276" t="s">
        <v>2070</v>
      </c>
      <c r="AW648" s="204"/>
      <c r="AX648" s="204">
        <f>VLOOKUP(AU648,$A$681:$F$2483,6,FALSE)</f>
        <v>88</v>
      </c>
      <c r="AY648" s="203" t="s">
        <v>63</v>
      </c>
      <c r="AZ648" s="10">
        <f>AX648*1.4</f>
        <v>123.19999999999999</v>
      </c>
      <c r="BA648" s="10"/>
      <c r="BB648" s="267"/>
      <c r="BC648" s="203" t="s">
        <v>106</v>
      </c>
      <c r="BD648" s="276" t="s">
        <v>1728</v>
      </c>
      <c r="BF648" s="204"/>
      <c r="BG648" s="204">
        <f>VLOOKUP(BD648,$A$681:$F$2483,6,FALSE)</f>
        <v>281</v>
      </c>
      <c r="BH648" s="203" t="s">
        <v>63</v>
      </c>
      <c r="BI648" s="10">
        <f>BG648*1.4</f>
        <v>393.4</v>
      </c>
      <c r="BJ648" s="10"/>
      <c r="BK648" s="267"/>
      <c r="BL648" s="203" t="s">
        <v>106</v>
      </c>
      <c r="BM648" s="276" t="s">
        <v>1286</v>
      </c>
      <c r="BO648" s="204"/>
      <c r="BP648" s="204">
        <f>VLOOKUP(BM648,$A$681:$F$2483,6,FALSE)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590</v>
      </c>
      <c r="BX648" s="204"/>
      <c r="BY648" s="204">
        <f>VLOOKUP(BV648,$A$681:$F$2483,6,FALSE)</f>
        <v>81</v>
      </c>
      <c r="BZ648" s="203" t="s">
        <v>63</v>
      </c>
      <c r="CA648" s="10">
        <f>BY648*1.4</f>
        <v>113.39999999999999</v>
      </c>
      <c r="CB648" s="10"/>
      <c r="CC648" s="267"/>
      <c r="CD648" s="203" t="s">
        <v>106</v>
      </c>
      <c r="CE648" s="276" t="s">
        <v>1293</v>
      </c>
      <c r="CG648" s="204"/>
      <c r="CH648" s="204">
        <f>VLOOKUP(CE648,$A$681:$F$2483,6,FALSE)</f>
        <v>52</v>
      </c>
      <c r="CI648" s="203" t="s">
        <v>63</v>
      </c>
      <c r="CJ648" s="10">
        <f>CH648*1.4</f>
        <v>72.8</v>
      </c>
      <c r="CK648" s="10"/>
      <c r="CL648" s="267"/>
      <c r="CM648" s="203" t="s">
        <v>106</v>
      </c>
      <c r="CN648" s="276" t="s">
        <v>2340</v>
      </c>
      <c r="CP648" s="204"/>
      <c r="CQ648" s="204">
        <f>VLOOKUP(CN648,$A$681:$F$2483,6,FALSE)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862</v>
      </c>
      <c r="CY648" s="204"/>
      <c r="CZ648" s="204">
        <f>VLOOKUP(CW648,$A$681:$F$2483,6,FALSE)</f>
        <v>57</v>
      </c>
      <c r="DA648" s="203" t="s">
        <v>63</v>
      </c>
      <c r="DB648" s="10">
        <f>CZ648*1.4</f>
        <v>79.8</v>
      </c>
      <c r="DC648" s="10"/>
      <c r="DD648" s="267"/>
      <c r="DE648" s="203" t="s">
        <v>106</v>
      </c>
      <c r="DF648" s="276" t="s">
        <v>1286</v>
      </c>
      <c r="DH648" s="204"/>
      <c r="DI648" s="204">
        <f>VLOOKUP(DF648,$A$681:$F$2483,6,FALSE)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1293</v>
      </c>
      <c r="DQ648" s="204"/>
      <c r="DR648" s="204">
        <f>VLOOKUP(DO648,$A$681:$F$2483,6,FALSE)</f>
        <v>52</v>
      </c>
      <c r="DS648" s="203" t="s">
        <v>63</v>
      </c>
      <c r="DT648" s="10">
        <f>DR648*1.4</f>
        <v>72.8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VLOOKUP(DX648,$A$681:$F$2483,6,FALSE)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862</v>
      </c>
      <c r="EI648" s="204"/>
      <c r="EJ648" s="204">
        <f>VLOOKUP(EG648,$A$681:$F$2483,6,FALSE)</f>
        <v>57</v>
      </c>
      <c r="EK648" s="203" t="s">
        <v>63</v>
      </c>
      <c r="EL648" s="10">
        <f>EJ648*1.4</f>
        <v>79.8</v>
      </c>
      <c r="EM648" s="10"/>
      <c r="EN648" s="267"/>
      <c r="EO648" s="203" t="s">
        <v>106</v>
      </c>
      <c r="EP648" s="276" t="s">
        <v>853</v>
      </c>
      <c r="ER648" s="204"/>
      <c r="ES648" s="204">
        <f>VLOOKUP(EP648,$A$681:$F$2483,6,FALSE)</f>
        <v>42</v>
      </c>
      <c r="ET648" s="203" t="s">
        <v>63</v>
      </c>
      <c r="EU648" s="10">
        <f>ES648*1.4</f>
        <v>58.8</v>
      </c>
      <c r="EV648" s="10"/>
      <c r="EW648" s="267"/>
      <c r="EX648" s="203" t="s">
        <v>106</v>
      </c>
      <c r="EY648" s="276" t="s">
        <v>592</v>
      </c>
      <c r="FA648" s="204"/>
      <c r="FB648" s="204">
        <f>VLOOKUP(EY648,$A$681:$F$2483,6,FALSE)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2078</v>
      </c>
      <c r="FJ648" s="204"/>
      <c r="FK648" s="204">
        <f>VLOOKUP(FH648,$A$681:$F$2483,6,FALSE)</f>
        <v>139</v>
      </c>
      <c r="FL648" s="203" t="s">
        <v>63</v>
      </c>
      <c r="FM648" s="10">
        <f>FK648*1.4</f>
        <v>194.6</v>
      </c>
      <c r="FN648" s="10"/>
      <c r="FO648" s="267"/>
      <c r="FP648" s="203" t="s">
        <v>106</v>
      </c>
      <c r="FQ648" s="276" t="s">
        <v>592</v>
      </c>
      <c r="FS648" s="204"/>
      <c r="FT648" s="204">
        <f>VLOOKUP(FQ648,$A$681:$F$2483,6,FALSE)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2340</v>
      </c>
      <c r="GB648" s="204"/>
      <c r="GC648" s="204">
        <f>VLOOKUP(FZ648,$A$681:$F$2483,6,FALSE)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1686</v>
      </c>
      <c r="GK648" s="204"/>
      <c r="GL648" s="204">
        <f>VLOOKUP(GI648,$A$681:$F$2483,6,FALSE)</f>
        <v>62</v>
      </c>
      <c r="GM648" s="203" t="s">
        <v>63</v>
      </c>
      <c r="GN648" s="10">
        <f>GL648*1.4</f>
        <v>86.8</v>
      </c>
      <c r="GO648" s="10"/>
      <c r="GP648" s="267"/>
      <c r="GQ648" s="203" t="s">
        <v>106</v>
      </c>
      <c r="GR648" s="276" t="s">
        <v>2782</v>
      </c>
      <c r="GT648" s="204"/>
      <c r="GU648" s="204">
        <f>VLOOKUP(GR648,$A$681:$F$2483,6,FALSE)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2340</v>
      </c>
      <c r="HC648" s="204"/>
      <c r="HD648" s="204">
        <f>VLOOKUP(HA648,$A$681:$F$2483,6,FALSE)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507</v>
      </c>
      <c r="HL648" s="204"/>
      <c r="HM648" s="204">
        <f>VLOOKUP(HJ648,$A$681:$F$2483,6,FALSE)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546</v>
      </c>
      <c r="HU648" s="204"/>
      <c r="HV648" s="204">
        <f>VLOOKUP(HS648,$A$681:$F$2483,6,FALSE)</f>
        <v>46</v>
      </c>
      <c r="HW648" s="203" t="s">
        <v>63</v>
      </c>
      <c r="HX648" s="10">
        <f>HV648*1.4</f>
        <v>64.399999999999991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VLOOKUP(IB648,$A$681:$F$2483,6,FALSE)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1728</v>
      </c>
      <c r="IM648" s="204"/>
      <c r="IN648" s="204">
        <f>VLOOKUP(IK648,$A$681:$F$2483,6,FALSE)</f>
        <v>281</v>
      </c>
      <c r="IO648" s="203" t="s">
        <v>63</v>
      </c>
      <c r="IP648" s="10">
        <f>IN648*1.4</f>
        <v>393.4</v>
      </c>
      <c r="IQ648" s="10"/>
      <c r="IR648" s="267"/>
      <c r="IS648" s="203" t="s">
        <v>106</v>
      </c>
      <c r="IT648" s="276" t="s">
        <v>2548</v>
      </c>
      <c r="IV648" s="204"/>
      <c r="IW648" s="204">
        <f>VLOOKUP(IT648,$A$681:$F$2483,6,FALSE)</f>
        <v>197</v>
      </c>
      <c r="IX648" s="203" t="s">
        <v>63</v>
      </c>
      <c r="IY648" s="10">
        <f>IW648*1.4</f>
        <v>275.79999999999995</v>
      </c>
      <c r="IZ648" s="10"/>
      <c r="JA648" s="267"/>
      <c r="JB648" s="203" t="s">
        <v>106</v>
      </c>
      <c r="JC648" s="276" t="s">
        <v>1293</v>
      </c>
      <c r="JE648" s="204"/>
      <c r="JF648" s="204">
        <f>VLOOKUP(JC648,$A$681:$F$2483,6,FALSE)</f>
        <v>52</v>
      </c>
      <c r="JG648" s="203" t="s">
        <v>63</v>
      </c>
      <c r="JH648" s="10">
        <f>JF648*1.4</f>
        <v>72.8</v>
      </c>
      <c r="JI648" s="10"/>
      <c r="JJ648" s="267"/>
      <c r="JK648" s="203" t="s">
        <v>106</v>
      </c>
      <c r="JL648" s="276" t="s">
        <v>1728</v>
      </c>
      <c r="JN648" s="204"/>
      <c r="JO648" s="204">
        <f>VLOOKUP(JL648,$A$681:$F$2483,6,FALSE)</f>
        <v>281</v>
      </c>
      <c r="JP648" s="203" t="s">
        <v>63</v>
      </c>
      <c r="JQ648" s="10">
        <f>JO648*1.4</f>
        <v>393.4</v>
      </c>
      <c r="JR648" s="10"/>
      <c r="JS648" s="267"/>
      <c r="JT648" s="203" t="s">
        <v>106</v>
      </c>
      <c r="JU648" s="276" t="s">
        <v>1286</v>
      </c>
      <c r="JW648" s="204"/>
      <c r="JX648" s="204">
        <f>VLOOKUP(JU648,$A$681:$F$2483,6,FALSE)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468</v>
      </c>
      <c r="KF648" s="204"/>
      <c r="KG648" s="204">
        <f>VLOOKUP(KD648,$A$681:$F$2483,6,FALSE)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1293</v>
      </c>
      <c r="KO648" s="204"/>
      <c r="KP648" s="204">
        <f>VLOOKUP(KM648,$A$681:$F$2483,6,FALSE)</f>
        <v>52</v>
      </c>
      <c r="KQ648" s="203" t="s">
        <v>63</v>
      </c>
      <c r="KR648" s="10">
        <f>KP648*1.4</f>
        <v>72.8</v>
      </c>
      <c r="KS648" s="10"/>
      <c r="KT648" s="267"/>
      <c r="KU648" s="203" t="s">
        <v>106</v>
      </c>
      <c r="KV648" s="276" t="s">
        <v>433</v>
      </c>
      <c r="KX648" s="204"/>
      <c r="KY648" s="204">
        <f>VLOOKUP(KV648,$A$681:$F$2483,6,FALSE)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504</v>
      </c>
      <c r="LG648" s="204"/>
      <c r="LH648" s="204">
        <f>VLOOKUP(LE648,$A$681:$F$2483,6,FALSE)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715</v>
      </c>
      <c r="LP648" s="204"/>
      <c r="LQ648" s="204">
        <f>VLOOKUP(LN648,$A$681:$F$2483,6,FALSE)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2782</v>
      </c>
      <c r="LY648" s="204"/>
      <c r="LZ648" s="204">
        <f>VLOOKUP(LW648,$A$681:$F$2483,6,FALSE)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592</v>
      </c>
      <c r="MH648" s="204"/>
      <c r="MI648" s="204">
        <f>VLOOKUP(MF648,$A$681:$F$2483,6,FALSE)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590</v>
      </c>
      <c r="MQ648" s="204"/>
      <c r="MR648" s="204">
        <f>VLOOKUP(MO648,$A$681:$F$2483,6,FALSE)</f>
        <v>81</v>
      </c>
      <c r="MS648" s="203" t="s">
        <v>63</v>
      </c>
      <c r="MT648" s="10">
        <f>MR648*1.4</f>
        <v>113.39999999999999</v>
      </c>
      <c r="MU648" s="10"/>
      <c r="MV648" s="267"/>
      <c r="MW648" s="203" t="s">
        <v>106</v>
      </c>
      <c r="MX648" s="276" t="s">
        <v>687</v>
      </c>
      <c r="MZ648" s="204"/>
      <c r="NA648" s="204">
        <f>VLOOKUP(MX648,$A$681:$F$2483,6,FALSE)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974</v>
      </c>
      <c r="NI648" s="204"/>
      <c r="NJ648" s="204">
        <f>VLOOKUP(NG648,$A$681:$F$2483,6,FALSE)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2627</v>
      </c>
      <c r="NR648" s="204"/>
      <c r="NS648" s="204">
        <f>VLOOKUP(NP648,$A$681:$F$2483,6,FALSE)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546</v>
      </c>
      <c r="OA648" s="204"/>
      <c r="OB648" s="204">
        <f>VLOOKUP(NY648,$A$681:$F$2483,6,FALSE)</f>
        <v>46</v>
      </c>
      <c r="OC648" s="203" t="s">
        <v>63</v>
      </c>
      <c r="OD648" s="10">
        <f>OB648*1.4</f>
        <v>64.399999999999991</v>
      </c>
      <c r="OE648" s="10"/>
      <c r="OF648" s="267"/>
      <c r="OG648" s="203" t="s">
        <v>106</v>
      </c>
      <c r="OH648" s="276" t="s">
        <v>507</v>
      </c>
      <c r="OJ648" s="204"/>
      <c r="OK648" s="204">
        <f>VLOOKUP(OH648,$A$681:$F$2483,6,FALSE)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862</v>
      </c>
      <c r="OS648" s="204"/>
      <c r="OT648" s="204">
        <f>VLOOKUP(OQ648,$A$681:$F$2483,6,FALSE)</f>
        <v>57</v>
      </c>
      <c r="OU648" s="203" t="s">
        <v>63</v>
      </c>
      <c r="OV648" s="10">
        <f>OT648*1.4</f>
        <v>79.8</v>
      </c>
      <c r="OW648" s="10"/>
      <c r="OX648" s="267"/>
      <c r="OY648" s="203" t="s">
        <v>106</v>
      </c>
      <c r="OZ648" s="421" t="s">
        <v>592</v>
      </c>
      <c r="PB648" s="204"/>
      <c r="PC648" s="204">
        <f>VLOOKUP(OZ648,$A$681:$F$2483,6,FALSE)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1286</v>
      </c>
      <c r="PK648" s="204"/>
      <c r="PL648" s="204">
        <f>VLOOKUP(PI648,$A$681:$F$2483,6,FALSE)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VLOOKUP(PR648,$A$681:$F$2483,6,FALSE)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2597</v>
      </c>
      <c r="QC648" s="204"/>
      <c r="QD648" s="204">
        <f>VLOOKUP(QA648,$A$681:$F$2483,6,FALSE)</f>
        <v>45</v>
      </c>
      <c r="QE648" s="203" t="s">
        <v>63</v>
      </c>
      <c r="QF648" s="10">
        <f>QD648*1.4</f>
        <v>62.999999999999993</v>
      </c>
      <c r="QG648" s="10"/>
      <c r="QH648" s="267"/>
      <c r="QI648" s="203" t="s">
        <v>106</v>
      </c>
      <c r="QJ648" s="276" t="s">
        <v>715</v>
      </c>
      <c r="QL648" s="204"/>
      <c r="QM648" s="204">
        <f>VLOOKUP(QJ648,$A$681:$F$2483,6,FALSE)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2079</v>
      </c>
      <c r="QU648" s="204"/>
      <c r="QV648" s="204">
        <f>VLOOKUP(QS648,$A$681:$F$2483,6,FALSE)</f>
        <v>173</v>
      </c>
      <c r="QW648" s="203" t="s">
        <v>63</v>
      </c>
      <c r="QX648" s="10">
        <f>QV648*1.4</f>
        <v>242.2</v>
      </c>
      <c r="QY648" s="10"/>
      <c r="QZ648" s="267"/>
      <c r="RA648" s="203" t="s">
        <v>106</v>
      </c>
      <c r="RB648" s="276" t="s">
        <v>1686</v>
      </c>
      <c r="RD648" s="204"/>
      <c r="RE648" s="204">
        <f>VLOOKUP(RB648,$A$681:$F$2483,6,FALSE)</f>
        <v>62</v>
      </c>
      <c r="RF648" s="203" t="s">
        <v>63</v>
      </c>
      <c r="RG648" s="10">
        <f>RE648*1.4</f>
        <v>86.8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VLOOKUP(RK648,$A$681:$F$2483,6,FALSE)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592</v>
      </c>
      <c r="RV648" s="204"/>
      <c r="RW648" s="204">
        <f>VLOOKUP(RT648,$A$681:$F$2483,6,FALSE)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590</v>
      </c>
      <c r="SE648" s="204"/>
      <c r="SF648" s="204">
        <f>VLOOKUP(SC648,$A$681:$F$2483,6,FALSE)</f>
        <v>81</v>
      </c>
      <c r="SG648" s="203" t="s">
        <v>63</v>
      </c>
      <c r="SH648" s="10">
        <f>SF648*1.4</f>
        <v>113.39999999999999</v>
      </c>
      <c r="SI648" s="10"/>
      <c r="SJ648" s="273"/>
      <c r="SK648" s="203" t="s">
        <v>106</v>
      </c>
      <c r="SL648" s="276" t="s">
        <v>2340</v>
      </c>
      <c r="SN648" s="204"/>
      <c r="SO648" s="204">
        <f>VLOOKUP(SL648,$A$681:$F$2483,6,FALSE)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1698</v>
      </c>
      <c r="SW648" s="204"/>
      <c r="SX648" s="204">
        <f>VLOOKUP(SU648,$A$681:$F$2483,6,FALSE)</f>
        <v>46</v>
      </c>
      <c r="SY648" s="203" t="s">
        <v>63</v>
      </c>
      <c r="SZ648" s="10">
        <f>SX648*1.4</f>
        <v>64.399999999999991</v>
      </c>
      <c r="TA648" s="10"/>
      <c r="TB648" s="273"/>
      <c r="TC648" s="203" t="s">
        <v>106</v>
      </c>
      <c r="TD648" s="421" t="s">
        <v>2061</v>
      </c>
      <c r="TF648" s="204"/>
      <c r="TG648" s="204">
        <f>VLOOKUP(TD648,$A$681:$F$2483,6,FALSE)</f>
        <v>47</v>
      </c>
      <c r="TH648" s="203" t="s">
        <v>63</v>
      </c>
      <c r="TI648" s="10">
        <f>TG648*1.4</f>
        <v>65.8</v>
      </c>
      <c r="TK648" s="273"/>
      <c r="TL648" s="203" t="s">
        <v>106</v>
      </c>
      <c r="TM648" s="276" t="s">
        <v>2079</v>
      </c>
      <c r="TO648" s="204"/>
      <c r="TP648" s="204">
        <f>VLOOKUP(TM648,$A$681:$F$2483,6,FALSE)</f>
        <v>173</v>
      </c>
      <c r="TQ648" s="203" t="s">
        <v>63</v>
      </c>
      <c r="TR648" s="10">
        <f>TP648*1.4</f>
        <v>242.2</v>
      </c>
      <c r="TS648" s="10"/>
      <c r="TT648" s="273"/>
      <c r="TU648" s="203" t="s">
        <v>106</v>
      </c>
      <c r="TV648" s="276" t="s">
        <v>858</v>
      </c>
      <c r="TX648" s="204"/>
      <c r="TY648" s="204">
        <f>VLOOKUP(TV648,$A$681:$F$2483,6,FALSE)</f>
        <v>24</v>
      </c>
      <c r="TZ648" s="203" t="s">
        <v>63</v>
      </c>
      <c r="UA648" s="10">
        <f>TY648*1.4</f>
        <v>33.599999999999994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VLOOKUP(UE648,$A$681:$F$2483,6,FALSE)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599</v>
      </c>
      <c r="UP648" s="204"/>
      <c r="UQ648" s="204">
        <f>VLOOKUP(UN648,$A$681:$F$2483,6,FALSE)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1293</v>
      </c>
      <c r="UY648" s="204"/>
      <c r="UZ648" s="204">
        <f>VLOOKUP(UW648,$A$681:$F$2483,6,FALSE)</f>
        <v>52</v>
      </c>
      <c r="VA648" s="203" t="s">
        <v>63</v>
      </c>
      <c r="VB648" s="10">
        <f>UZ648*1.4</f>
        <v>72.8</v>
      </c>
      <c r="VC648" s="10"/>
      <c r="VD648" s="273"/>
      <c r="VE648" s="203" t="s">
        <v>106</v>
      </c>
      <c r="VF648" s="276" t="s">
        <v>2782</v>
      </c>
      <c r="VH648" s="204"/>
      <c r="VI648" s="204">
        <f>VLOOKUP(VF648,$A$681:$F$2483,6,FALSE)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990</v>
      </c>
      <c r="VQ648" s="204"/>
      <c r="VR648" s="204">
        <f>VLOOKUP(VO648,$A$681:$F$2483,6,FALSE)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VLOOKUP(VX648,$A$681:$F$2483,6,FALSE)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1698</v>
      </c>
      <c r="WI648" s="204"/>
      <c r="WJ648" s="204">
        <f>VLOOKUP(WG648,$A$681:$F$2483,6,FALSE)</f>
        <v>46</v>
      </c>
      <c r="WK648" s="203" t="s">
        <v>63</v>
      </c>
      <c r="WL648" s="10">
        <f>WJ648*1.4</f>
        <v>64.399999999999991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VLOOKUP(WP648,$A$681:$F$2483,6,FALSE)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VLOOKUP(WY648,$A$681:$F$2483,6,FALSE)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1286</v>
      </c>
      <c r="XJ648" s="204"/>
      <c r="XK648" s="204">
        <f>VLOOKUP(XH648,$A$681:$F$2483,6,FALSE)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1728</v>
      </c>
      <c r="XS648" s="204"/>
      <c r="XT648" s="204">
        <f>VLOOKUP(XQ648,$A$681:$F$2483,6,FALSE)</f>
        <v>281</v>
      </c>
      <c r="XU648" s="203" t="s">
        <v>63</v>
      </c>
      <c r="XV648" s="10">
        <f>XT648*1.4</f>
        <v>393.4</v>
      </c>
      <c r="XW648" s="10"/>
      <c r="XX648" s="273"/>
      <c r="XY648" s="203" t="s">
        <v>106</v>
      </c>
      <c r="XZ648" s="276" t="s">
        <v>682</v>
      </c>
      <c r="YB648" s="204"/>
      <c r="YC648" s="204">
        <f>VLOOKUP(XZ648,$A$681:$F$2483,6,FALSE)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VLOOKUP(YI648,$A$681:$F$2483,6,FALSE)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VLOOKUP(YR648,$A$681:$F$2483,6,FALSE)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2647</v>
      </c>
      <c r="ZC648" s="204"/>
      <c r="ZD648" s="204">
        <f>VLOOKUP(ZA648,$A$681:$F$2483,6,FALSE)</f>
        <v>413</v>
      </c>
      <c r="ZE648" s="203" t="s">
        <v>63</v>
      </c>
      <c r="ZF648" s="10">
        <f>ZD648*1.4</f>
        <v>578.19999999999993</v>
      </c>
      <c r="ZH648" s="273"/>
      <c r="ZI648" s="203" t="s">
        <v>106</v>
      </c>
      <c r="ZJ648" s="276" t="s">
        <v>551</v>
      </c>
      <c r="ZL648" s="204"/>
      <c r="ZM648" s="204">
        <f>VLOOKUP(ZJ648,$A$681:$F$2483,6,FALSE)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1686</v>
      </c>
      <c r="ZU648" s="204"/>
      <c r="ZV648" s="204">
        <f>VLOOKUP(ZS648,$A$681:$F$2483,6,FALSE)</f>
        <v>62</v>
      </c>
      <c r="ZW648" s="203" t="s">
        <v>63</v>
      </c>
      <c r="ZX648" s="10">
        <f>ZV648*1.4</f>
        <v>86.8</v>
      </c>
      <c r="ZY648" s="10"/>
      <c r="ZZ648" s="273"/>
      <c r="AAA648" s="203" t="s">
        <v>106</v>
      </c>
      <c r="AAB648" s="276" t="s">
        <v>962</v>
      </c>
      <c r="AAD648" s="204"/>
      <c r="AAE648" s="204">
        <f>VLOOKUP(AAB648,$A$681:$F$2483,6,FALSE)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965</v>
      </c>
      <c r="AAM648" s="204"/>
      <c r="AAN648" s="204">
        <f>VLOOKUP(AAK648,$A$681:$F$2483,6,FALSE)</f>
        <v>9</v>
      </c>
      <c r="AAO648" s="203" t="s">
        <v>63</v>
      </c>
      <c r="AAP648" s="10">
        <f>AAN648*1.4</f>
        <v>12.6</v>
      </c>
      <c r="AAQ648" s="10"/>
      <c r="AAR648" s="273"/>
      <c r="AAS648" s="203" t="s">
        <v>106</v>
      </c>
      <c r="AAT648" s="276" t="s">
        <v>1709</v>
      </c>
      <c r="AAV648" s="204"/>
      <c r="AAW648" s="204">
        <f>VLOOKUP(AAT648,$A$681:$F$2483,6,FALSE)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VLOOKUP(ABC648,$A$681:$F$2483,6,FALSE)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507</v>
      </c>
      <c r="ABN648" s="204"/>
      <c r="ABO648" s="204">
        <f>VLOOKUP(ABL648,$A$681:$F$2483,6,FALSE)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965</v>
      </c>
      <c r="ABW648" s="204"/>
      <c r="ABX648" s="204">
        <f>VLOOKUP(ABU648,$A$681:$F$2483,6,FALSE)</f>
        <v>9</v>
      </c>
      <c r="ABY648" s="203" t="s">
        <v>63</v>
      </c>
      <c r="ABZ648" s="10">
        <f>ABX648*1.4</f>
        <v>12.6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VLOOKUP(ACD648,$A$681:$F$2483,6,FALSE)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VLOOKUP(ACM648,$A$681:$F$2483,6,FALSE)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VLOOKUP(ACV648,$A$681:$F$2483,6,FALSE)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VLOOKUP(ADE648,$A$681:$F$2483,6,FALSE)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VLOOKUP(ADN648,$A$681:$F$2483,6,FALSE)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VLOOKUP(ADW648,$A$681:$F$2483,6,FALSE)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VLOOKUP(AEF648,$A$681:$F$2483,6,FALSE)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VLOOKUP(AEO648,$A$681:$F$2483,6,FALSE)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VLOOKUP(AEX648,$A$681:$F$2483,6,FALSE)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VLOOKUP(AFG648,$A$681:$F$2483,6,FALSE)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VLOOKUP(AFP648,$A$681:$F$2483,6,FALSE)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VLOOKUP(AFY648,$A$681:$F$2483,6,FALSE)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VLOOKUP(AGH648,$A$681:$F$2483,6,FALSE)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VLOOKUP(AGQ648,$A$681:$F$2483,6,FALSE)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965</v>
      </c>
      <c r="AHB648" s="204"/>
      <c r="AHC648" s="204">
        <f>VLOOKUP(AGZ648,$A$681:$F$2483,6,FALSE)</f>
        <v>9</v>
      </c>
      <c r="AHD648" s="203" t="s">
        <v>63</v>
      </c>
      <c r="AHE648" s="10">
        <f>AHC648*1.4</f>
        <v>12.6</v>
      </c>
      <c r="AHF648" s="10"/>
      <c r="AHG648" s="273"/>
      <c r="AHH648" s="203" t="s">
        <v>106</v>
      </c>
      <c r="AHI648" s="276" t="s">
        <v>507</v>
      </c>
      <c r="AHK648" s="204"/>
      <c r="AHL648" s="204">
        <f>VLOOKUP(AHI648,$A$681:$F$2483,6,FALSE)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2597</v>
      </c>
      <c r="AHT648" s="204"/>
      <c r="AHU648" s="204">
        <f>VLOOKUP(AHR648,$A$681:$F$2483,6,FALSE)</f>
        <v>45</v>
      </c>
      <c r="AHV648" s="203" t="s">
        <v>63</v>
      </c>
      <c r="AHW648" s="10">
        <f>AHU648*1.4</f>
        <v>62.999999999999993</v>
      </c>
      <c r="AHX648" s="10"/>
      <c r="AHY648" s="273"/>
      <c r="AHZ648" s="203" t="s">
        <v>106</v>
      </c>
      <c r="AIA648" s="276" t="s">
        <v>611</v>
      </c>
      <c r="AIC648" s="204"/>
      <c r="AID648" s="204">
        <f>VLOOKUP(AIA648,$A$681:$F$2483,6,FALSE)</f>
        <v>81</v>
      </c>
      <c r="AIE648" s="203" t="s">
        <v>63</v>
      </c>
      <c r="AIF648" s="10">
        <f>AID648*1.4</f>
        <v>113.39999999999999</v>
      </c>
      <c r="AIG648" s="10"/>
      <c r="AIH648" s="273"/>
      <c r="AII648" s="203" t="s">
        <v>106</v>
      </c>
      <c r="AIJ648" s="276" t="s">
        <v>835</v>
      </c>
      <c r="AIL648" s="204"/>
      <c r="AIM648" s="204">
        <f>VLOOKUP(AIJ648,$A$681:$F$2483,6,FALSE)</f>
        <v>42</v>
      </c>
      <c r="AIN648" s="203" t="s">
        <v>63</v>
      </c>
      <c r="AIO648" s="10">
        <f>AIM648*1.4</f>
        <v>58.8</v>
      </c>
      <c r="AIP648" s="10"/>
      <c r="AIQ648" s="273"/>
      <c r="AIR648" s="203" t="s">
        <v>106</v>
      </c>
      <c r="AIS648" s="276" t="s">
        <v>433</v>
      </c>
      <c r="AIU648" s="204"/>
      <c r="AIV648" s="204">
        <f>VLOOKUP(AIS648,$A$681:$F$2483,6,FALSE)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2680</v>
      </c>
      <c r="AJD648" s="204"/>
      <c r="AJE648" s="204">
        <f>VLOOKUP(AJB648,$A$681:$F$2483,6,FALSE)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589</v>
      </c>
      <c r="AJM648" s="204"/>
      <c r="AJN648" s="204">
        <f>VLOOKUP(AJK648,$A$681:$F$2483,6,FALSE)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4" t="s">
        <v>2312</v>
      </c>
      <c r="AJV648" s="204"/>
      <c r="AJW648" s="204">
        <f>VLOOKUP(AJT648,$A$681:$F$2483,6,FALSE)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1728</v>
      </c>
      <c r="AKE648" s="204"/>
      <c r="AKF648" s="204">
        <f>VLOOKUP(AKC648,$A$681:$F$2483,6,FALSE)</f>
        <v>281</v>
      </c>
      <c r="AKG648" s="203" t="s">
        <v>63</v>
      </c>
      <c r="AKH648" s="10">
        <f>AKF648*1.4</f>
        <v>393.4</v>
      </c>
      <c r="AKI648" s="10"/>
      <c r="AKJ648" s="273"/>
      <c r="AKK648" s="203" t="s">
        <v>106</v>
      </c>
      <c r="AKL648" s="276" t="s">
        <v>507</v>
      </c>
      <c r="AKN648" s="204"/>
      <c r="AKO648" s="204">
        <f>VLOOKUP(AKL648,$A$681:$F$2483,6,FALSE)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2093</v>
      </c>
      <c r="AKW648" s="204"/>
      <c r="AKX648" s="204">
        <f>VLOOKUP(AKU648,$A$681:$F$2483,6,FALSE)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599</v>
      </c>
      <c r="ALF648" s="204"/>
      <c r="ALG648" s="204">
        <f>VLOOKUP(ALD648,$A$681:$F$2483,6,FALSE)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590</v>
      </c>
      <c r="ALO648" s="204"/>
      <c r="ALP648" s="204">
        <f>VLOOKUP(ALM648,$A$681:$F$2483,6,FALSE)</f>
        <v>81</v>
      </c>
      <c r="ALQ648" s="203" t="s">
        <v>63</v>
      </c>
      <c r="ALR648" s="10">
        <f>ALP648*1.4</f>
        <v>113.39999999999999</v>
      </c>
      <c r="ALS648" s="10"/>
      <c r="ALT648" s="273"/>
      <c r="ALU648" s="203" t="s">
        <v>106</v>
      </c>
      <c r="ALV648" s="276" t="s">
        <v>1728</v>
      </c>
      <c r="ALX648" s="204"/>
      <c r="ALY648" s="204">
        <f>VLOOKUP(ALV648,$A$681:$F$2483,6,FALSE)</f>
        <v>281</v>
      </c>
      <c r="ALZ648" s="203" t="s">
        <v>63</v>
      </c>
      <c r="AMA648" s="10">
        <f>ALY648*1.4</f>
        <v>393.4</v>
      </c>
      <c r="AMB648" s="10"/>
      <c r="AMC648" s="273"/>
      <c r="AMD648" s="203" t="s">
        <v>106</v>
      </c>
      <c r="AME648" s="276" t="s">
        <v>433</v>
      </c>
      <c r="AMG648" s="204"/>
      <c r="AMH648" s="204">
        <f>VLOOKUP(AME648,$A$681:$F$2483,6,FALSE)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687</v>
      </c>
      <c r="AMP648" s="204"/>
      <c r="AMQ648" s="204">
        <f>VLOOKUP(AMN648,$A$681:$F$2483,6,FALSE)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590</v>
      </c>
      <c r="AMY648" s="204"/>
      <c r="AMZ648" s="204">
        <f>VLOOKUP(AMW648,$A$681:$F$2483,6,FALSE)</f>
        <v>81</v>
      </c>
      <c r="ANA648" s="203" t="s">
        <v>63</v>
      </c>
      <c r="ANB648" s="10">
        <f>AMZ648*1.4</f>
        <v>113.39999999999999</v>
      </c>
      <c r="ANC648" s="10"/>
      <c r="AND648" s="273"/>
      <c r="ANE648" s="203" t="s">
        <v>106</v>
      </c>
      <c r="ANF648" s="276" t="s">
        <v>965</v>
      </c>
      <c r="ANH648" s="204"/>
      <c r="ANI648" s="204">
        <f>VLOOKUP(ANF648,$A$681:$F$2483,6,FALSE)</f>
        <v>9</v>
      </c>
      <c r="ANJ648" s="203" t="s">
        <v>63</v>
      </c>
      <c r="ANK648" s="10">
        <f>ANI648*1.4</f>
        <v>12.6</v>
      </c>
      <c r="ANL648" s="10"/>
      <c r="ANM648" s="273"/>
      <c r="ANN648" s="203" t="s">
        <v>106</v>
      </c>
      <c r="ANO648" s="276" t="s">
        <v>963</v>
      </c>
      <c r="ANQ648" s="204"/>
      <c r="ANR648" s="204">
        <f>VLOOKUP(ANO648,$A$681:$F$2483,6,FALSE)</f>
        <v>61</v>
      </c>
      <c r="ANS648" s="203" t="s">
        <v>63</v>
      </c>
      <c r="ANT648" s="10">
        <f>ANR648*1.4</f>
        <v>85.399999999999991</v>
      </c>
      <c r="ANU648" s="10"/>
      <c r="ANV648" s="273"/>
      <c r="ANW648" s="203" t="s">
        <v>106</v>
      </c>
      <c r="ANX648" s="276" t="s">
        <v>546</v>
      </c>
      <c r="ANZ648" s="204"/>
      <c r="AOA648" s="204">
        <f>VLOOKUP(ANX648,$A$681:$F$2483,6,FALSE)</f>
        <v>46</v>
      </c>
      <c r="AOB648" s="203" t="s">
        <v>63</v>
      </c>
      <c r="AOC648" s="10">
        <f>AOA648*1.4</f>
        <v>64.399999999999991</v>
      </c>
      <c r="AOD648" s="10"/>
      <c r="AOE648" s="273"/>
      <c r="AOF648" s="203" t="s">
        <v>106</v>
      </c>
      <c r="AOG648" s="276" t="s">
        <v>1728</v>
      </c>
      <c r="AOI648" s="204"/>
      <c r="AOJ648" s="204">
        <f>VLOOKUP(AOG648,$A$681:$F$2483,6,FALSE)</f>
        <v>281</v>
      </c>
      <c r="AOK648" s="203" t="s">
        <v>63</v>
      </c>
      <c r="AOL648" s="10">
        <f>AOJ648*1.4</f>
        <v>393.4</v>
      </c>
      <c r="AOM648" s="10"/>
      <c r="AON648" s="273"/>
      <c r="AOO648" s="203" t="s">
        <v>106</v>
      </c>
      <c r="AOP648" s="276" t="s">
        <v>592</v>
      </c>
      <c r="AOR648" s="204"/>
      <c r="AOS648" s="204">
        <f>VLOOKUP(AOP648,$A$681:$F$2483,6,FALSE)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1286</v>
      </c>
      <c r="APA648" s="204"/>
      <c r="APB648" s="204">
        <f>VLOOKUP(AOY648,$A$681:$F$2483,6,FALSE)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498</v>
      </c>
      <c r="APJ648" s="204"/>
      <c r="APK648" s="204">
        <f>VLOOKUP(APH648,$A$681:$F$2483,6,FALSE)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589</v>
      </c>
      <c r="APS648" s="204"/>
      <c r="APT648" s="204">
        <f>VLOOKUP(APQ648,$A$681:$F$2483,6,FALSE)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498</v>
      </c>
      <c r="AQB648" s="204"/>
      <c r="AQC648" s="204">
        <f>VLOOKUP(APZ648,$A$681:$F$2483,6,FALSE)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590</v>
      </c>
      <c r="D649" s="204"/>
      <c r="E649" s="204">
        <f>VLOOKUP(B649,$A$681:$F$2483,6,FALSE)</f>
        <v>81</v>
      </c>
      <c r="F649" s="203" t="s">
        <v>65</v>
      </c>
      <c r="G649" s="10">
        <f>E649*1.3</f>
        <v>105.3</v>
      </c>
      <c r="H649" s="10"/>
      <c r="I649" s="267"/>
      <c r="J649" s="203" t="s">
        <v>107</v>
      </c>
      <c r="K649" s="276" t="s">
        <v>2078</v>
      </c>
      <c r="M649" s="204"/>
      <c r="N649" s="204">
        <f>VLOOKUP(K649,$A$681:$F$2483,6,FALSE)</f>
        <v>139</v>
      </c>
      <c r="O649" s="203" t="s">
        <v>65</v>
      </c>
      <c r="P649" s="10">
        <f>N649*1.3</f>
        <v>180.70000000000002</v>
      </c>
      <c r="Q649" s="10"/>
      <c r="R649" s="267"/>
      <c r="S649" s="203" t="s">
        <v>107</v>
      </c>
      <c r="T649" s="276" t="s">
        <v>2340</v>
      </c>
      <c r="V649" s="204"/>
      <c r="W649" s="204">
        <f>VLOOKUP(T649,$A$681:$F$2483,6,FALSE)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590</v>
      </c>
      <c r="AE649" s="204"/>
      <c r="AF649" s="204">
        <f>VLOOKUP(AC649,$A$681:$F$2483,6,FALSE)</f>
        <v>81</v>
      </c>
      <c r="AG649" s="203" t="s">
        <v>65</v>
      </c>
      <c r="AH649" s="10">
        <f>AF649*1.3</f>
        <v>105.3</v>
      </c>
      <c r="AI649" s="10"/>
      <c r="AJ649" s="267"/>
      <c r="AK649" s="203" t="s">
        <v>107</v>
      </c>
      <c r="AL649" s="276" t="s">
        <v>507</v>
      </c>
      <c r="AN649" s="204"/>
      <c r="AO649" s="204">
        <f>VLOOKUP(AL649,$A$681:$F$2483,6,FALSE)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2340</v>
      </c>
      <c r="AW649" s="204"/>
      <c r="AX649" s="204">
        <f>VLOOKUP(AU649,$A$681:$F$2483,6,FALSE)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1264</v>
      </c>
      <c r="BF649" s="204"/>
      <c r="BG649" s="204">
        <f>VLOOKUP(BD649,$A$681:$F$2483,6,FALSE)</f>
        <v>186</v>
      </c>
      <c r="BH649" s="203" t="s">
        <v>65</v>
      </c>
      <c r="BI649" s="10">
        <f>BG649*1.3</f>
        <v>241.8</v>
      </c>
      <c r="BJ649" s="10"/>
      <c r="BK649" s="267"/>
      <c r="BL649" s="203" t="s">
        <v>107</v>
      </c>
      <c r="BM649" s="276" t="s">
        <v>2340</v>
      </c>
      <c r="BO649" s="204"/>
      <c r="BP649" s="204">
        <f>VLOOKUP(BM649,$A$681:$F$2483,6,FALSE)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507</v>
      </c>
      <c r="BX649" s="204"/>
      <c r="BY649" s="204">
        <f>VLOOKUP(BV649,$A$681:$F$2483,6,FALSE)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2061</v>
      </c>
      <c r="CG649" s="204"/>
      <c r="CH649" s="204">
        <f>VLOOKUP(CE649,$A$681:$F$2483,6,FALSE)</f>
        <v>47</v>
      </c>
      <c r="CI649" s="203" t="s">
        <v>65</v>
      </c>
      <c r="CJ649" s="10">
        <f>CH649*1.3</f>
        <v>61.1</v>
      </c>
      <c r="CK649" s="10"/>
      <c r="CL649" s="267"/>
      <c r="CM649" s="203" t="s">
        <v>107</v>
      </c>
      <c r="CN649" s="276" t="s">
        <v>590</v>
      </c>
      <c r="CP649" s="204"/>
      <c r="CQ649" s="204">
        <f>VLOOKUP(CN649,$A$681:$F$2483,6,FALSE)</f>
        <v>81</v>
      </c>
      <c r="CR649" s="203" t="s">
        <v>65</v>
      </c>
      <c r="CS649" s="10">
        <f>CQ649*1.3</f>
        <v>105.3</v>
      </c>
      <c r="CT649" s="10"/>
      <c r="CU649" s="267"/>
      <c r="CV649" s="203" t="s">
        <v>107</v>
      </c>
      <c r="CW649" s="276" t="s">
        <v>1686</v>
      </c>
      <c r="CY649" s="204"/>
      <c r="CZ649" s="204">
        <f>VLOOKUP(CW649,$A$681:$F$2483,6,FALSE)</f>
        <v>62</v>
      </c>
      <c r="DA649" s="203" t="s">
        <v>65</v>
      </c>
      <c r="DB649" s="10">
        <f>CZ649*1.3</f>
        <v>80.600000000000009</v>
      </c>
      <c r="DC649" s="10"/>
      <c r="DD649" s="267"/>
      <c r="DE649" s="203" t="s">
        <v>107</v>
      </c>
      <c r="DF649" s="276" t="s">
        <v>507</v>
      </c>
      <c r="DH649" s="204"/>
      <c r="DI649" s="204">
        <f>VLOOKUP(DF649,$A$681:$F$2483,6,FALSE)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2061</v>
      </c>
      <c r="DQ649" s="204"/>
      <c r="DR649" s="204">
        <f>VLOOKUP(DO649,$A$681:$F$2483,6,FALSE)</f>
        <v>47</v>
      </c>
      <c r="DS649" s="203" t="s">
        <v>65</v>
      </c>
      <c r="DT649" s="10">
        <f>DR649*1.3</f>
        <v>61.1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VLOOKUP(DX649,$A$681:$F$2483,6,FALSE)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551</v>
      </c>
      <c r="EI649" s="204"/>
      <c r="EJ649" s="204">
        <f>VLOOKUP(EG649,$A$681:$F$2483,6,FALSE)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2647</v>
      </c>
      <c r="ER649" s="204"/>
      <c r="ES649" s="204">
        <f>VLOOKUP(EP649,$A$681:$F$2483,6,FALSE)</f>
        <v>413</v>
      </c>
      <c r="ET649" s="203" t="s">
        <v>65</v>
      </c>
      <c r="EU649" s="10">
        <f>ES649*1.3</f>
        <v>536.9</v>
      </c>
      <c r="EV649" s="10"/>
      <c r="EW649" s="267"/>
      <c r="EX649" s="203" t="s">
        <v>107</v>
      </c>
      <c r="EY649" s="276" t="s">
        <v>2340</v>
      </c>
      <c r="FA649" s="204"/>
      <c r="FB649" s="204">
        <f>VLOOKUP(EY649,$A$681:$F$2483,6,FALSE)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1293</v>
      </c>
      <c r="FJ649" s="204"/>
      <c r="FK649" s="204">
        <f>VLOOKUP(FH649,$A$681:$F$2483,6,FALSE)</f>
        <v>52</v>
      </c>
      <c r="FL649" s="203" t="s">
        <v>65</v>
      </c>
      <c r="FM649" s="10">
        <f>FK649*1.3</f>
        <v>67.600000000000009</v>
      </c>
      <c r="FN649" s="10"/>
      <c r="FO649" s="267"/>
      <c r="FP649" s="203" t="s">
        <v>107</v>
      </c>
      <c r="FQ649" s="276" t="s">
        <v>507</v>
      </c>
      <c r="FS649" s="204"/>
      <c r="FT649" s="204">
        <f>VLOOKUP(FQ649,$A$681:$F$2483,6,FALSE)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2079</v>
      </c>
      <c r="GB649" s="204"/>
      <c r="GC649" s="204">
        <f>VLOOKUP(FZ649,$A$681:$F$2483,6,FALSE)</f>
        <v>173</v>
      </c>
      <c r="GD649" s="203" t="s">
        <v>65</v>
      </c>
      <c r="GE649" s="10">
        <f>GC649*1.3</f>
        <v>224.9</v>
      </c>
      <c r="GF649" s="10"/>
      <c r="GG649" s="267"/>
      <c r="GH649" s="203" t="s">
        <v>107</v>
      </c>
      <c r="GI649" s="276" t="s">
        <v>675</v>
      </c>
      <c r="GK649" s="204"/>
      <c r="GL649" s="204">
        <f>VLOOKUP(GI649,$A$681:$F$2483,6,FALSE)</f>
        <v>6</v>
      </c>
      <c r="GM649" s="203" t="s">
        <v>65</v>
      </c>
      <c r="GN649" s="10">
        <f>GL649*1.3</f>
        <v>7.8000000000000007</v>
      </c>
      <c r="GO649" s="10"/>
      <c r="GP649" s="267"/>
      <c r="GQ649" s="203" t="s">
        <v>107</v>
      </c>
      <c r="GR649" s="276" t="s">
        <v>2774</v>
      </c>
      <c r="GT649" s="204"/>
      <c r="GU649" s="204">
        <f>VLOOKUP(GR649,$A$681:$F$2483,6,FALSE)</f>
        <v>7</v>
      </c>
      <c r="GV649" s="203" t="s">
        <v>65</v>
      </c>
      <c r="GW649" s="10">
        <f>GU649*1.3</f>
        <v>9.1</v>
      </c>
      <c r="GX649" s="10"/>
      <c r="GY649" s="267"/>
      <c r="GZ649" s="203" t="s">
        <v>107</v>
      </c>
      <c r="HA649" s="276" t="s">
        <v>590</v>
      </c>
      <c r="HC649" s="204"/>
      <c r="HD649" s="204">
        <f>VLOOKUP(HA649,$A$681:$F$2483,6,FALSE)</f>
        <v>81</v>
      </c>
      <c r="HE649" s="203" t="s">
        <v>65</v>
      </c>
      <c r="HF649" s="10">
        <f>HD649*1.3</f>
        <v>105.3</v>
      </c>
      <c r="HG649" s="10"/>
      <c r="HH649" s="267"/>
      <c r="HI649" s="203" t="s">
        <v>107</v>
      </c>
      <c r="HJ649" s="276" t="s">
        <v>468</v>
      </c>
      <c r="HL649" s="204"/>
      <c r="HM649" s="204">
        <f>VLOOKUP(HJ649,$A$681:$F$2483,6,FALSE)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590</v>
      </c>
      <c r="HU649" s="204"/>
      <c r="HV649" s="204">
        <f>VLOOKUP(HS649,$A$681:$F$2483,6,FALSE)</f>
        <v>81</v>
      </c>
      <c r="HW649" s="203" t="s">
        <v>65</v>
      </c>
      <c r="HX649" s="10">
        <f>HV649*1.3</f>
        <v>105.3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VLOOKUP(IB649,$A$681:$F$2483,6,FALSE)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611</v>
      </c>
      <c r="IM649" s="204"/>
      <c r="IN649" s="204">
        <f>VLOOKUP(IK649,$A$681:$F$2483,6,FALSE)</f>
        <v>81</v>
      </c>
      <c r="IO649" s="203" t="s">
        <v>65</v>
      </c>
      <c r="IP649" s="10">
        <f>IN649*1.3</f>
        <v>105.3</v>
      </c>
      <c r="IQ649" s="10"/>
      <c r="IR649" s="267"/>
      <c r="IS649" s="203" t="s">
        <v>107</v>
      </c>
      <c r="IT649" s="276" t="s">
        <v>1286</v>
      </c>
      <c r="IV649" s="204"/>
      <c r="IW649" s="204">
        <f>VLOOKUP(IT649,$A$681:$F$2483,6,FALSE)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2547</v>
      </c>
      <c r="JE649" s="204"/>
      <c r="JF649" s="204">
        <f>VLOOKUP(JC649,$A$681:$F$2483,6,FALSE)</f>
        <v>172</v>
      </c>
      <c r="JG649" s="203" t="s">
        <v>65</v>
      </c>
      <c r="JH649" s="10">
        <f>JF649*1.3</f>
        <v>223.6</v>
      </c>
      <c r="JI649" s="10"/>
      <c r="JJ649" s="267"/>
      <c r="JK649" s="203" t="s">
        <v>107</v>
      </c>
      <c r="JL649" s="276" t="s">
        <v>715</v>
      </c>
      <c r="JN649" s="204"/>
      <c r="JO649" s="204">
        <f>VLOOKUP(JL649,$A$681:$F$2483,6,FALSE)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2597</v>
      </c>
      <c r="JW649" s="204"/>
      <c r="JX649" s="204">
        <f>VLOOKUP(JU649,$A$681:$F$2483,6,FALSE)</f>
        <v>45</v>
      </c>
      <c r="JY649" s="203" t="s">
        <v>65</v>
      </c>
      <c r="JZ649" s="10">
        <f>JX649*1.3</f>
        <v>58.5</v>
      </c>
      <c r="KA649" s="10"/>
      <c r="KB649" s="267"/>
      <c r="KC649" s="203" t="s">
        <v>107</v>
      </c>
      <c r="KD649" s="276" t="s">
        <v>631</v>
      </c>
      <c r="KF649" s="204"/>
      <c r="KG649" s="204">
        <f>VLOOKUP(KD649,$A$681:$F$2483,6,FALSE)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468</v>
      </c>
      <c r="KO649" s="204"/>
      <c r="KP649" s="204">
        <f>VLOOKUP(KM649,$A$681:$F$2483,6,FALSE)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1293</v>
      </c>
      <c r="KX649" s="204"/>
      <c r="KY649" s="204">
        <f>VLOOKUP(KV649,$A$681:$F$2483,6,FALSE)</f>
        <v>52</v>
      </c>
      <c r="KZ649" s="203" t="s">
        <v>65</v>
      </c>
      <c r="LA649" s="10">
        <f>KY649*1.3</f>
        <v>67.600000000000009</v>
      </c>
      <c r="LB649" s="10"/>
      <c r="LC649" s="267"/>
      <c r="LD649" s="203" t="s">
        <v>107</v>
      </c>
      <c r="LE649" s="276" t="s">
        <v>2583</v>
      </c>
      <c r="LG649" s="204"/>
      <c r="LH649" s="204">
        <f>VLOOKUP(LE649,$A$681:$F$2483,6,FALSE)</f>
        <v>14</v>
      </c>
      <c r="LI649" s="203" t="s">
        <v>65</v>
      </c>
      <c r="LJ649" s="10">
        <f>LH649*1.3</f>
        <v>18.2</v>
      </c>
      <c r="LK649" s="10"/>
      <c r="LL649" s="267"/>
      <c r="LM649" s="203" t="s">
        <v>107</v>
      </c>
      <c r="LN649" s="276" t="s">
        <v>675</v>
      </c>
      <c r="LP649" s="204"/>
      <c r="LQ649" s="204">
        <f>VLOOKUP(LN649,$A$681:$F$2483,6,FALSE)</f>
        <v>6</v>
      </c>
      <c r="LR649" s="203" t="s">
        <v>65</v>
      </c>
      <c r="LS649" s="10">
        <f>LQ649*1.3</f>
        <v>7.8000000000000007</v>
      </c>
      <c r="LT649" s="10"/>
      <c r="LU649" s="267"/>
      <c r="LV649" s="203" t="s">
        <v>107</v>
      </c>
      <c r="LW649" s="276" t="s">
        <v>2065</v>
      </c>
      <c r="LY649" s="204"/>
      <c r="LZ649" s="204">
        <f>VLOOKUP(LW649,$A$681:$F$2483,6,FALSE)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2079</v>
      </c>
      <c r="MH649" s="204"/>
      <c r="MI649" s="204">
        <f>VLOOKUP(MF649,$A$681:$F$2483,6,FALSE)</f>
        <v>173</v>
      </c>
      <c r="MJ649" s="203" t="s">
        <v>65</v>
      </c>
      <c r="MK649" s="10">
        <f>MI649*1.3</f>
        <v>224.9</v>
      </c>
      <c r="ML649" s="10"/>
      <c r="MM649" s="267"/>
      <c r="MN649" s="203" t="s">
        <v>107</v>
      </c>
      <c r="MO649" s="276" t="s">
        <v>468</v>
      </c>
      <c r="MQ649" s="204"/>
      <c r="MR649" s="204">
        <f>VLOOKUP(MO649,$A$681:$F$2483,6,FALSE)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665</v>
      </c>
      <c r="MZ649" s="204"/>
      <c r="NA649" s="204">
        <f>VLOOKUP(MX649,$A$681:$F$2483,6,FALSE)</f>
        <v>13</v>
      </c>
      <c r="NB649" s="203" t="s">
        <v>65</v>
      </c>
      <c r="NC649" s="10">
        <f>NA649*1.3</f>
        <v>16.900000000000002</v>
      </c>
      <c r="ND649" s="10"/>
      <c r="NE649" s="267"/>
      <c r="NF649" s="203" t="s">
        <v>107</v>
      </c>
      <c r="NG649" s="276" t="s">
        <v>2583</v>
      </c>
      <c r="NI649" s="204"/>
      <c r="NJ649" s="204">
        <f>VLOOKUP(NG649,$A$681:$F$2483,6,FALSE)</f>
        <v>14</v>
      </c>
      <c r="NK649" s="203" t="s">
        <v>65</v>
      </c>
      <c r="NL649" s="10">
        <f>NJ649*1.3</f>
        <v>18.2</v>
      </c>
      <c r="NM649" s="10"/>
      <c r="NN649" s="267"/>
      <c r="NO649" s="203" t="s">
        <v>107</v>
      </c>
      <c r="NP649" s="417" t="s">
        <v>631</v>
      </c>
      <c r="NR649" s="204"/>
      <c r="NS649" s="204">
        <f>VLOOKUP(NP649,$A$681:$F$2483,6,FALSE)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2093</v>
      </c>
      <c r="OA649" s="204"/>
      <c r="OB649" s="204">
        <f>VLOOKUP(NY649,$A$681:$F$2483,6,FALSE)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715</v>
      </c>
      <c r="OJ649" s="204"/>
      <c r="OK649" s="204">
        <f>VLOOKUP(OH649,$A$681:$F$2483,6,FALSE)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2312</v>
      </c>
      <c r="OS649" s="204"/>
      <c r="OT649" s="204">
        <f>VLOOKUP(OQ649,$A$681:$F$2483,6,FALSE)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2065</v>
      </c>
      <c r="PB649" s="204"/>
      <c r="PC649" s="204">
        <f>VLOOKUP(OZ649,$A$681:$F$2483,6,FALSE)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2782</v>
      </c>
      <c r="PK649" s="204"/>
      <c r="PL649" s="204">
        <f>VLOOKUP(PI649,$A$681:$F$2483,6,FALSE)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VLOOKUP(PR649,$A$681:$F$2483,6,FALSE)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433</v>
      </c>
      <c r="QC649" s="204"/>
      <c r="QD649" s="204">
        <f>VLOOKUP(QA649,$A$681:$F$2483,6,FALSE)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2597</v>
      </c>
      <c r="QL649" s="204"/>
      <c r="QM649" s="204">
        <f>VLOOKUP(QJ649,$A$681:$F$2483,6,FALSE)</f>
        <v>45</v>
      </c>
      <c r="QN649" s="203" t="s">
        <v>65</v>
      </c>
      <c r="QO649" s="10">
        <f>QM649*1.3</f>
        <v>58.5</v>
      </c>
      <c r="QP649" s="10"/>
      <c r="QQ649" s="267"/>
      <c r="QR649" s="203" t="s">
        <v>107</v>
      </c>
      <c r="QS649" s="276" t="s">
        <v>862</v>
      </c>
      <c r="QU649" s="204"/>
      <c r="QV649" s="204">
        <f>VLOOKUP(QS649,$A$681:$F$2483,6,FALSE)</f>
        <v>57</v>
      </c>
      <c r="QW649" s="203" t="s">
        <v>65</v>
      </c>
      <c r="QX649" s="10">
        <f>QV649*1.3</f>
        <v>74.100000000000009</v>
      </c>
      <c r="QY649" s="10"/>
      <c r="QZ649" s="267"/>
      <c r="RA649" s="203" t="s">
        <v>107</v>
      </c>
      <c r="RB649" s="276" t="s">
        <v>1728</v>
      </c>
      <c r="RD649" s="204"/>
      <c r="RE649" s="204">
        <f>VLOOKUP(RB649,$A$681:$F$2483,6,FALSE)</f>
        <v>281</v>
      </c>
      <c r="RF649" s="203" t="s">
        <v>65</v>
      </c>
      <c r="RG649" s="10">
        <f>RE649*1.3</f>
        <v>365.3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VLOOKUP(RK649,$A$681:$F$2483,6,FALSE)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1293</v>
      </c>
      <c r="RV649" s="204"/>
      <c r="RW649" s="204">
        <f>VLOOKUP(RT649,$A$681:$F$2483,6,FALSE)</f>
        <v>52</v>
      </c>
      <c r="RX649" s="203" t="s">
        <v>65</v>
      </c>
      <c r="RY649" s="10">
        <f>RW649*1.3</f>
        <v>67.600000000000009</v>
      </c>
      <c r="RZ649" s="10"/>
      <c r="SA649" s="273"/>
      <c r="SB649" s="203" t="s">
        <v>107</v>
      </c>
      <c r="SC649" s="276" t="s">
        <v>1293</v>
      </c>
      <c r="SE649" s="204"/>
      <c r="SF649" s="204">
        <f>VLOOKUP(SC649,$A$681:$F$2483,6,FALSE)</f>
        <v>52</v>
      </c>
      <c r="SG649" s="203" t="s">
        <v>65</v>
      </c>
      <c r="SH649" s="10">
        <f>SF649*1.3</f>
        <v>67.600000000000009</v>
      </c>
      <c r="SI649" s="10"/>
      <c r="SJ649" s="273"/>
      <c r="SK649" s="203" t="s">
        <v>107</v>
      </c>
      <c r="SL649" s="276" t="s">
        <v>1286</v>
      </c>
      <c r="SN649" s="204"/>
      <c r="SO649" s="204">
        <f>VLOOKUP(SL649,$A$681:$F$2483,6,FALSE)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835</v>
      </c>
      <c r="SW649" s="204"/>
      <c r="SX649" s="204">
        <f>VLOOKUP(SU649,$A$681:$F$2483,6,FALSE)</f>
        <v>42</v>
      </c>
      <c r="SY649" s="203" t="s">
        <v>65</v>
      </c>
      <c r="SZ649" s="10">
        <f>SX649*1.3</f>
        <v>54.6</v>
      </c>
      <c r="TA649" s="10"/>
      <c r="TB649" s="273"/>
      <c r="TC649" s="203" t="s">
        <v>107</v>
      </c>
      <c r="TD649" s="421" t="s">
        <v>862</v>
      </c>
      <c r="TF649" s="204"/>
      <c r="TG649" s="204">
        <f>VLOOKUP(TD649,$A$681:$F$2483,6,FALSE)</f>
        <v>57</v>
      </c>
      <c r="TH649" s="203" t="s">
        <v>65</v>
      </c>
      <c r="TI649" s="10">
        <f>TG649*1.3</f>
        <v>74.100000000000009</v>
      </c>
      <c r="TK649" s="273"/>
      <c r="TL649" s="203" t="s">
        <v>107</v>
      </c>
      <c r="TM649" s="276" t="s">
        <v>546</v>
      </c>
      <c r="TO649" s="204"/>
      <c r="TP649" s="204">
        <f>VLOOKUP(TM649,$A$681:$F$2483,6,FALSE)</f>
        <v>46</v>
      </c>
      <c r="TQ649" s="203" t="s">
        <v>65</v>
      </c>
      <c r="TR649" s="10">
        <f>TP649*1.3</f>
        <v>59.800000000000004</v>
      </c>
      <c r="TS649" s="10"/>
      <c r="TT649" s="273"/>
      <c r="TU649" s="203" t="s">
        <v>107</v>
      </c>
      <c r="TV649" s="276" t="s">
        <v>1286</v>
      </c>
      <c r="TX649" s="204"/>
      <c r="TY649" s="204">
        <f>VLOOKUP(TV649,$A$681:$F$2483,6,FALSE)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VLOOKUP(UE649,$A$681:$F$2483,6,FALSE)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2782</v>
      </c>
      <c r="UP649" s="204"/>
      <c r="UQ649" s="204">
        <f>VLOOKUP(UN649,$A$681:$F$2483,6,FALSE)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2127</v>
      </c>
      <c r="UY649" s="204"/>
      <c r="UZ649" s="204">
        <f>VLOOKUP(UW649,$A$681:$F$2483,6,FALSE)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965</v>
      </c>
      <c r="VH649" s="204"/>
      <c r="VI649" s="204">
        <f>VLOOKUP(VF649,$A$681:$F$2483,6,FALSE)</f>
        <v>9</v>
      </c>
      <c r="VJ649" s="203" t="s">
        <v>65</v>
      </c>
      <c r="VK649" s="10">
        <f>VI649*1.3</f>
        <v>11.700000000000001</v>
      </c>
      <c r="VL649" s="10"/>
      <c r="VM649" s="273"/>
      <c r="VN649" s="203" t="s">
        <v>107</v>
      </c>
      <c r="VO649" s="276" t="s">
        <v>599</v>
      </c>
      <c r="VQ649" s="204"/>
      <c r="VR649" s="204">
        <f>VLOOKUP(VO649,$A$681:$F$2483,6,FALSE)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VLOOKUP(VX649,$A$681:$F$2483,6,FALSE)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2061</v>
      </c>
      <c r="WI649" s="204"/>
      <c r="WJ649" s="204">
        <f>VLOOKUP(WG649,$A$681:$F$2483,6,FALSE)</f>
        <v>47</v>
      </c>
      <c r="WK649" s="203" t="s">
        <v>65</v>
      </c>
      <c r="WL649" s="10">
        <f>WJ649*1.3</f>
        <v>61.1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VLOOKUP(WP649,$A$681:$F$2483,6,FALSE)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VLOOKUP(WY649,$A$681:$F$2483,6,FALSE)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590</v>
      </c>
      <c r="XJ649" s="204"/>
      <c r="XK649" s="204">
        <f>VLOOKUP(XH649,$A$681:$F$2483,6,FALSE)</f>
        <v>81</v>
      </c>
      <c r="XL649" s="203" t="s">
        <v>65</v>
      </c>
      <c r="XM649" s="10">
        <f>XK649*1.3</f>
        <v>105.3</v>
      </c>
      <c r="XO649" s="273"/>
      <c r="XP649" s="203" t="s">
        <v>107</v>
      </c>
      <c r="XQ649" s="276" t="s">
        <v>962</v>
      </c>
      <c r="XS649" s="204"/>
      <c r="XT649" s="204">
        <f>VLOOKUP(XQ649,$A$681:$F$2483,6,FALSE)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1260</v>
      </c>
      <c r="YB649" s="204"/>
      <c r="YC649" s="204">
        <f>VLOOKUP(XZ649,$A$681:$F$2483,6,FALSE)</f>
        <v>91</v>
      </c>
      <c r="YD649" s="203" t="s">
        <v>65</v>
      </c>
      <c r="YE649" s="10">
        <f>YC649*1.3</f>
        <v>118.3</v>
      </c>
      <c r="YG649" s="273"/>
      <c r="YH649" s="203" t="s">
        <v>107</v>
      </c>
      <c r="YI649" s="278" t="s">
        <v>183</v>
      </c>
      <c r="YK649" s="204"/>
      <c r="YL649" s="204" t="e">
        <f>VLOOKUP(YI649,$A$681:$F$2483,6,FALSE)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VLOOKUP(YR649,$A$681:$F$2483,6,FALSE)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853</v>
      </c>
      <c r="ZC649" s="204"/>
      <c r="ZD649" s="204">
        <f>VLOOKUP(ZA649,$A$681:$F$2483,6,FALSE)</f>
        <v>42</v>
      </c>
      <c r="ZE649" s="203" t="s">
        <v>65</v>
      </c>
      <c r="ZF649" s="10">
        <f>ZD649*1.3</f>
        <v>54.6</v>
      </c>
      <c r="ZH649" s="273"/>
      <c r="ZI649" s="203" t="s">
        <v>107</v>
      </c>
      <c r="ZJ649" s="276" t="s">
        <v>433</v>
      </c>
      <c r="ZL649" s="204"/>
      <c r="ZM649" s="204">
        <f>VLOOKUP(ZJ649,$A$681:$F$2483,6,FALSE)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433</v>
      </c>
      <c r="ZU649" s="204"/>
      <c r="ZV649" s="204">
        <f>VLOOKUP(ZS649,$A$681:$F$2483,6,FALSE)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862</v>
      </c>
      <c r="AAD649" s="204"/>
      <c r="AAE649" s="204">
        <f>VLOOKUP(AAB649,$A$681:$F$2483,6,FALSE)</f>
        <v>57</v>
      </c>
      <c r="AAF649" s="203" t="s">
        <v>65</v>
      </c>
      <c r="AAG649" s="10">
        <f>AAE649*1.3</f>
        <v>74.100000000000009</v>
      </c>
      <c r="AAH649" s="10"/>
      <c r="AAI649" s="273"/>
      <c r="AAJ649" s="203" t="s">
        <v>107</v>
      </c>
      <c r="AAK649" s="276" t="s">
        <v>2070</v>
      </c>
      <c r="AAM649" s="204"/>
      <c r="AAN649" s="204">
        <f>VLOOKUP(AAK649,$A$681:$F$2483,6,FALSE)</f>
        <v>88</v>
      </c>
      <c r="AAO649" s="203" t="s">
        <v>65</v>
      </c>
      <c r="AAP649" s="10">
        <f>AAN649*1.3</f>
        <v>114.4</v>
      </c>
      <c r="AAQ649" s="10"/>
      <c r="AAR649" s="273"/>
      <c r="AAS649" s="203" t="s">
        <v>107</v>
      </c>
      <c r="AAT649" s="276" t="s">
        <v>2079</v>
      </c>
      <c r="AAV649" s="204"/>
      <c r="AAW649" s="204">
        <f>VLOOKUP(AAT649,$A$681:$F$2483,6,FALSE)</f>
        <v>173</v>
      </c>
      <c r="AAX649" s="203" t="s">
        <v>65</v>
      </c>
      <c r="AAY649" s="10">
        <f>AAW649*1.3</f>
        <v>224.9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VLOOKUP(ABC649,$A$681:$F$2483,6,FALSE)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633</v>
      </c>
      <c r="ABN649" s="204"/>
      <c r="ABO649" s="204">
        <f>VLOOKUP(ABL649,$A$681:$F$2483,6,FALSE)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2782</v>
      </c>
      <c r="ABW649" s="204"/>
      <c r="ABX649" s="204">
        <f>VLOOKUP(ABU649,$A$681:$F$2483,6,FALSE)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VLOOKUP(ACD649,$A$681:$F$2483,6,FALSE)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VLOOKUP(ACM649,$A$681:$F$2483,6,FALSE)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VLOOKUP(ACV649,$A$681:$F$2483,6,FALSE)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VLOOKUP(ADE649,$A$681:$F$2483,6,FALSE)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VLOOKUP(ADN649,$A$681:$F$2483,6,FALSE)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VLOOKUP(ADW649,$A$681:$F$2483,6,FALSE)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VLOOKUP(AEF649,$A$681:$F$2483,6,FALSE)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VLOOKUP(AEO649,$A$681:$F$2483,6,FALSE)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VLOOKUP(AEX649,$A$681:$F$2483,6,FALSE)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VLOOKUP(AFG649,$A$681:$F$2483,6,FALSE)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VLOOKUP(AFP649,$A$681:$F$2483,6,FALSE)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VLOOKUP(AFY649,$A$681:$F$2483,6,FALSE)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VLOOKUP(AGH649,$A$681:$F$2483,6,FALSE)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VLOOKUP(AGQ649,$A$681:$F$2483,6,FALSE)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599</v>
      </c>
      <c r="AHB649" s="204"/>
      <c r="AHC649" s="204">
        <f>VLOOKUP(AGZ649,$A$681:$F$2483,6,FALSE)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715</v>
      </c>
      <c r="AHK649" s="204"/>
      <c r="AHL649" s="204">
        <f>VLOOKUP(AHI649,$A$681:$F$2483,6,FALSE)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835</v>
      </c>
      <c r="AHT649" s="204"/>
      <c r="AHU649" s="204">
        <f>VLOOKUP(AHR649,$A$681:$F$2483,6,FALSE)</f>
        <v>42</v>
      </c>
      <c r="AHV649" s="203" t="s">
        <v>65</v>
      </c>
      <c r="AHW649" s="10">
        <f>AHU649*1.3</f>
        <v>54.6</v>
      </c>
      <c r="AHX649" s="10"/>
      <c r="AHY649" s="273"/>
      <c r="AHZ649" s="203" t="s">
        <v>107</v>
      </c>
      <c r="AIA649" s="276" t="s">
        <v>599</v>
      </c>
      <c r="AIC649" s="204"/>
      <c r="AID649" s="204">
        <f>VLOOKUP(AIA649,$A$681:$F$2483,6,FALSE)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468</v>
      </c>
      <c r="AIL649" s="204"/>
      <c r="AIM649" s="204">
        <f>VLOOKUP(AIJ649,$A$681:$F$2483,6,FALSE)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687</v>
      </c>
      <c r="AIU649" s="204"/>
      <c r="AIV649" s="204">
        <f>VLOOKUP(AIS649,$A$681:$F$2483,6,FALSE)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589</v>
      </c>
      <c r="AJD649" s="204"/>
      <c r="AJE649" s="204">
        <f>VLOOKUP(AJB649,$A$681:$F$2483,6,FALSE)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1728</v>
      </c>
      <c r="AJM649" s="204"/>
      <c r="AJN649" s="204">
        <f>VLOOKUP(AJK649,$A$681:$F$2483,6,FALSE)</f>
        <v>281</v>
      </c>
      <c r="AJO649" s="203" t="s">
        <v>65</v>
      </c>
      <c r="AJP649" s="10">
        <f>AJN649*1.3</f>
        <v>365.3</v>
      </c>
      <c r="AJQ649" s="10"/>
      <c r="AJR649" s="273"/>
      <c r="AJS649" s="203" t="s">
        <v>107</v>
      </c>
      <c r="AJT649" s="424" t="s">
        <v>608</v>
      </c>
      <c r="AJV649" s="204"/>
      <c r="AJW649" s="204">
        <f>VLOOKUP(AJT649,$A$681:$F$2483,6,FALSE)</f>
        <v>166</v>
      </c>
      <c r="AJX649" s="203" t="s">
        <v>65</v>
      </c>
      <c r="AJY649" s="10">
        <f>AJW649*1.3</f>
        <v>215.8</v>
      </c>
      <c r="AJZ649" s="10"/>
      <c r="AKA649" s="273"/>
      <c r="AKB649" s="203" t="s">
        <v>107</v>
      </c>
      <c r="AKC649" s="276" t="s">
        <v>631</v>
      </c>
      <c r="AKE649" s="204"/>
      <c r="AKF649" s="204">
        <f>VLOOKUP(AKC649,$A$681:$F$2483,6,FALSE)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2774</v>
      </c>
      <c r="AKN649" s="204"/>
      <c r="AKO649" s="204">
        <f>VLOOKUP(AKL649,$A$681:$F$2483,6,FALSE)</f>
        <v>7</v>
      </c>
      <c r="AKP649" s="203" t="s">
        <v>65</v>
      </c>
      <c r="AKQ649" s="10">
        <f>AKO649*1.3</f>
        <v>9.1</v>
      </c>
      <c r="AKR649" s="10"/>
      <c r="AKS649" s="273"/>
      <c r="AKT649" s="203" t="s">
        <v>107</v>
      </c>
      <c r="AKU649" s="276" t="s">
        <v>965</v>
      </c>
      <c r="AKW649" s="204"/>
      <c r="AKX649" s="204">
        <f>VLOOKUP(AKU649,$A$681:$F$2483,6,FALSE)</f>
        <v>9</v>
      </c>
      <c r="AKY649" s="203" t="s">
        <v>65</v>
      </c>
      <c r="AKZ649" s="10">
        <f>AKX649*1.3</f>
        <v>11.700000000000001</v>
      </c>
      <c r="ALA649" s="10"/>
      <c r="ALB649" s="273"/>
      <c r="ALC649" s="203" t="s">
        <v>107</v>
      </c>
      <c r="ALD649" s="276" t="s">
        <v>1728</v>
      </c>
      <c r="ALF649" s="204"/>
      <c r="ALG649" s="204">
        <f>VLOOKUP(ALD649,$A$681:$F$2483,6,FALSE)</f>
        <v>281</v>
      </c>
      <c r="ALH649" s="203" t="s">
        <v>65</v>
      </c>
      <c r="ALI649" s="10">
        <f>ALG649*1.3</f>
        <v>365.3</v>
      </c>
      <c r="ALJ649" s="10"/>
      <c r="ALK649" s="273"/>
      <c r="ALL649" s="203" t="s">
        <v>107</v>
      </c>
      <c r="ALM649" s="276" t="s">
        <v>853</v>
      </c>
      <c r="ALO649" s="204"/>
      <c r="ALP649" s="204">
        <f>VLOOKUP(ALM649,$A$681:$F$2483,6,FALSE)</f>
        <v>42</v>
      </c>
      <c r="ALQ649" s="203" t="s">
        <v>65</v>
      </c>
      <c r="ALR649" s="10">
        <f>ALP649*1.3</f>
        <v>54.6</v>
      </c>
      <c r="ALS649" s="10"/>
      <c r="ALT649" s="273"/>
      <c r="ALU649" s="203" t="s">
        <v>107</v>
      </c>
      <c r="ALV649" s="276" t="s">
        <v>592</v>
      </c>
      <c r="ALX649" s="204"/>
      <c r="ALY649" s="204">
        <f>VLOOKUP(ALV649,$A$681:$F$2483,6,FALSE)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853</v>
      </c>
      <c r="AMG649" s="204"/>
      <c r="AMH649" s="204">
        <f>VLOOKUP(AME649,$A$681:$F$2483,6,FALSE)</f>
        <v>42</v>
      </c>
      <c r="AMI649" s="203" t="s">
        <v>65</v>
      </c>
      <c r="AMJ649" s="10">
        <f>AMH649*1.3</f>
        <v>54.6</v>
      </c>
      <c r="AMK649" s="10"/>
      <c r="AML649" s="273"/>
      <c r="AMM649" s="203" t="s">
        <v>107</v>
      </c>
      <c r="AMN649" s="276" t="s">
        <v>608</v>
      </c>
      <c r="AMP649" s="204"/>
      <c r="AMQ649" s="204">
        <f>VLOOKUP(AMN649,$A$681:$F$2483,6,FALSE)</f>
        <v>166</v>
      </c>
      <c r="AMR649" s="203" t="s">
        <v>65</v>
      </c>
      <c r="AMS649" s="10">
        <f>AMQ649*1.3</f>
        <v>215.8</v>
      </c>
      <c r="AMT649" s="10"/>
      <c r="AMU649" s="273"/>
      <c r="AMV649" s="203" t="s">
        <v>107</v>
      </c>
      <c r="AMW649" s="276" t="s">
        <v>468</v>
      </c>
      <c r="AMY649" s="204"/>
      <c r="AMZ649" s="204">
        <f>VLOOKUP(AMW649,$A$681:$F$2483,6,FALSE)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1218</v>
      </c>
      <c r="ANH649" s="204"/>
      <c r="ANI649" s="204">
        <f>VLOOKUP(ANF649,$A$681:$F$2483,6,FALSE)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611</v>
      </c>
      <c r="ANQ649" s="204"/>
      <c r="ANR649" s="204">
        <f>VLOOKUP(ANO649,$A$681:$F$2483,6,FALSE)</f>
        <v>81</v>
      </c>
      <c r="ANS649" s="203" t="s">
        <v>65</v>
      </c>
      <c r="ANT649" s="10">
        <f>ANR649*1.3</f>
        <v>105.3</v>
      </c>
      <c r="ANU649" s="10"/>
      <c r="ANV649" s="273"/>
      <c r="ANW649" s="203" t="s">
        <v>107</v>
      </c>
      <c r="ANX649" s="276" t="s">
        <v>599</v>
      </c>
      <c r="ANZ649" s="204"/>
      <c r="AOA649" s="204">
        <f>VLOOKUP(ANX649,$A$681:$F$2483,6,FALSE)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952</v>
      </c>
      <c r="AOI649" s="204"/>
      <c r="AOJ649" s="204">
        <f>VLOOKUP(AOG649,$A$681:$F$2483,6,FALSE)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599</v>
      </c>
      <c r="AOR649" s="204"/>
      <c r="AOS649" s="204">
        <f>VLOOKUP(AOP649,$A$681:$F$2483,6,FALSE)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468</v>
      </c>
      <c r="APA649" s="204"/>
      <c r="APB649" s="204">
        <f>VLOOKUP(AOY649,$A$681:$F$2483,6,FALSE)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974</v>
      </c>
      <c r="APJ649" s="204"/>
      <c r="APK649" s="204">
        <f>VLOOKUP(APH649,$A$681:$F$2483,6,FALSE)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687</v>
      </c>
      <c r="APS649" s="204"/>
      <c r="APT649" s="204">
        <f>VLOOKUP(APQ649,$A$681:$F$2483,6,FALSE)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507</v>
      </c>
      <c r="AQB649" s="204"/>
      <c r="AQC649" s="204">
        <f>VLOOKUP(APZ649,$A$681:$F$2483,6,FALSE)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1293</v>
      </c>
      <c r="D650" s="204"/>
      <c r="E650" s="204">
        <f>VLOOKUP(B650,$A$681:$F$2483,6,FALSE)</f>
        <v>52</v>
      </c>
      <c r="F650" s="203" t="s">
        <v>67</v>
      </c>
      <c r="G650" s="10">
        <f>E650*1.2</f>
        <v>62.4</v>
      </c>
      <c r="H650" s="10"/>
      <c r="I650" s="267"/>
      <c r="J650" s="203" t="s">
        <v>108</v>
      </c>
      <c r="K650" s="276" t="s">
        <v>1264</v>
      </c>
      <c r="M650" s="204"/>
      <c r="N650" s="204">
        <f>VLOOKUP(K650,$A$681:$F$2483,6,FALSE)</f>
        <v>186</v>
      </c>
      <c r="O650" s="203" t="s">
        <v>67</v>
      </c>
      <c r="P650" s="10">
        <f>N650*1.2</f>
        <v>223.2</v>
      </c>
      <c r="Q650" s="10"/>
      <c r="R650" s="267"/>
      <c r="S650" s="203" t="s">
        <v>108</v>
      </c>
      <c r="T650" s="276" t="s">
        <v>2597</v>
      </c>
      <c r="V650" s="204"/>
      <c r="W650" s="204">
        <f>VLOOKUP(T650,$A$681:$F$2483,6,FALSE)</f>
        <v>45</v>
      </c>
      <c r="X650" s="203" t="s">
        <v>67</v>
      </c>
      <c r="Y650" s="10">
        <f>W650*1.2</f>
        <v>54</v>
      </c>
      <c r="Z650" s="10"/>
      <c r="AA650" s="267"/>
      <c r="AB650" s="203" t="s">
        <v>108</v>
      </c>
      <c r="AC650" s="276" t="s">
        <v>507</v>
      </c>
      <c r="AE650" s="204"/>
      <c r="AF650" s="204">
        <f>VLOOKUP(AC650,$A$681:$F$2483,6,FALSE)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2647</v>
      </c>
      <c r="AN650" s="204"/>
      <c r="AO650" s="204">
        <f>VLOOKUP(AL650,$A$681:$F$2483,6,FALSE)</f>
        <v>413</v>
      </c>
      <c r="AP650" s="203" t="s">
        <v>67</v>
      </c>
      <c r="AQ650" s="10">
        <f>AO650*1.2</f>
        <v>495.59999999999997</v>
      </c>
      <c r="AR650" s="10"/>
      <c r="AS650" s="267"/>
      <c r="AT650" s="203" t="s">
        <v>108</v>
      </c>
      <c r="AU650" s="276" t="s">
        <v>1286</v>
      </c>
      <c r="AW650" s="204"/>
      <c r="AX650" s="204">
        <f>VLOOKUP(AU650,$A$681:$F$2483,6,FALSE)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962</v>
      </c>
      <c r="BF650" s="204"/>
      <c r="BG650" s="204">
        <f>VLOOKUP(BD650,$A$681:$F$2483,6,FALSE)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2782</v>
      </c>
      <c r="BO650" s="204"/>
      <c r="BP650" s="204">
        <f>VLOOKUP(BM650,$A$681:$F$2483,6,FALSE)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2597</v>
      </c>
      <c r="BX650" s="204"/>
      <c r="BY650" s="204">
        <f>VLOOKUP(BV650,$A$681:$F$2483,6,FALSE)</f>
        <v>45</v>
      </c>
      <c r="BZ650" s="203" t="s">
        <v>67</v>
      </c>
      <c r="CA650" s="10">
        <f>BY650*1.2</f>
        <v>54</v>
      </c>
      <c r="CB650" s="10"/>
      <c r="CC650" s="267"/>
      <c r="CD650" s="203" t="s">
        <v>108</v>
      </c>
      <c r="CE650" s="276" t="s">
        <v>2079</v>
      </c>
      <c r="CG650" s="204"/>
      <c r="CH650" s="204">
        <f>VLOOKUP(CE650,$A$681:$F$2483,6,FALSE)</f>
        <v>173</v>
      </c>
      <c r="CI650" s="203" t="s">
        <v>67</v>
      </c>
      <c r="CJ650" s="10">
        <f>CH650*1.2</f>
        <v>207.6</v>
      </c>
      <c r="CK650" s="10"/>
      <c r="CL650" s="267"/>
      <c r="CM650" s="203" t="s">
        <v>108</v>
      </c>
      <c r="CN650" s="276" t="s">
        <v>1293</v>
      </c>
      <c r="CP650" s="204"/>
      <c r="CQ650" s="204">
        <f>VLOOKUP(CN650,$A$681:$F$2483,6,FALSE)</f>
        <v>52</v>
      </c>
      <c r="CR650" s="203" t="s">
        <v>67</v>
      </c>
      <c r="CS650" s="10">
        <f>CQ650*1.2</f>
        <v>62.4</v>
      </c>
      <c r="CT650" s="10"/>
      <c r="CU650" s="267"/>
      <c r="CV650" s="203" t="s">
        <v>108</v>
      </c>
      <c r="CW650" s="276" t="s">
        <v>1286</v>
      </c>
      <c r="CY650" s="204"/>
      <c r="CZ650" s="204">
        <f>VLOOKUP(CW650,$A$681:$F$2483,6,FALSE)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962</v>
      </c>
      <c r="DH650" s="204"/>
      <c r="DI650" s="204">
        <f>VLOOKUP(DF650,$A$681:$F$2483,6,FALSE)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1728</v>
      </c>
      <c r="DQ650" s="204"/>
      <c r="DR650" s="204">
        <f>VLOOKUP(DO650,$A$681:$F$2483,6,FALSE)</f>
        <v>281</v>
      </c>
      <c r="DS650" s="203" t="s">
        <v>67</v>
      </c>
      <c r="DT650" s="10">
        <f>DR650*1.2</f>
        <v>337.2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VLOOKUP(DX650,$A$681:$F$2483,6,FALSE)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633</v>
      </c>
      <c r="EI650" s="204"/>
      <c r="EJ650" s="204">
        <f>VLOOKUP(EG650,$A$681:$F$2483,6,FALSE)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1286</v>
      </c>
      <c r="ER650" s="204"/>
      <c r="ES650" s="204">
        <f>VLOOKUP(EP650,$A$681:$F$2483,6,FALSE)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2597</v>
      </c>
      <c r="FA650" s="204"/>
      <c r="FB650" s="204">
        <f>VLOOKUP(EY650,$A$681:$F$2483,6,FALSE)</f>
        <v>45</v>
      </c>
      <c r="FC650" s="203" t="s">
        <v>67</v>
      </c>
      <c r="FD650" s="10">
        <f>FB650*1.2</f>
        <v>54</v>
      </c>
      <c r="FE650" s="10"/>
      <c r="FF650" s="267"/>
      <c r="FG650" s="203" t="s">
        <v>108</v>
      </c>
      <c r="FH650" s="414" t="s">
        <v>592</v>
      </c>
      <c r="FJ650" s="204"/>
      <c r="FK650" s="204">
        <f>VLOOKUP(FH650,$A$681:$F$2483,6,FALSE)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590</v>
      </c>
      <c r="FS650" s="204"/>
      <c r="FT650" s="204">
        <f>VLOOKUP(FQ650,$A$681:$F$2483,6,FALSE)</f>
        <v>81</v>
      </c>
      <c r="FU650" s="203" t="s">
        <v>67</v>
      </c>
      <c r="FV650" s="10">
        <f>FT650*1.2</f>
        <v>97.2</v>
      </c>
      <c r="FW650" s="10"/>
      <c r="FX650" s="267"/>
      <c r="FY650" s="203" t="s">
        <v>108</v>
      </c>
      <c r="FZ650" s="276" t="s">
        <v>2774</v>
      </c>
      <c r="GB650" s="204"/>
      <c r="GC650" s="204">
        <f>VLOOKUP(FZ650,$A$681:$F$2483,6,FALSE)</f>
        <v>7</v>
      </c>
      <c r="GD650" s="203" t="s">
        <v>67</v>
      </c>
      <c r="GE650" s="10">
        <f>GC650*1.2</f>
        <v>8.4</v>
      </c>
      <c r="GF650" s="10"/>
      <c r="GG650" s="267"/>
      <c r="GH650" s="203" t="s">
        <v>108</v>
      </c>
      <c r="GI650" s="276" t="s">
        <v>1698</v>
      </c>
      <c r="GK650" s="204"/>
      <c r="GL650" s="204">
        <f>VLOOKUP(GI650,$A$681:$F$2483,6,FALSE)</f>
        <v>46</v>
      </c>
      <c r="GM650" s="203" t="s">
        <v>67</v>
      </c>
      <c r="GN650" s="10">
        <f>GL650*1.2</f>
        <v>55.199999999999996</v>
      </c>
      <c r="GO650" s="10"/>
      <c r="GP650" s="267"/>
      <c r="GQ650" s="203" t="s">
        <v>108</v>
      </c>
      <c r="GR650" s="276" t="s">
        <v>2065</v>
      </c>
      <c r="GT650" s="204"/>
      <c r="GU650" s="204">
        <f>VLOOKUP(GR650,$A$681:$F$2483,6,FALSE)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592</v>
      </c>
      <c r="HC650" s="204"/>
      <c r="HD650" s="204">
        <f>VLOOKUP(HA650,$A$681:$F$2483,6,FALSE)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1728</v>
      </c>
      <c r="HL650" s="204"/>
      <c r="HM650" s="204">
        <f>VLOOKUP(HJ650,$A$681:$F$2483,6,FALSE)</f>
        <v>281</v>
      </c>
      <c r="HN650" s="203" t="s">
        <v>67</v>
      </c>
      <c r="HO650" s="10">
        <f>HM650*1.2</f>
        <v>337.2</v>
      </c>
      <c r="HP650" s="10"/>
      <c r="HQ650" s="267"/>
      <c r="HR650" s="203" t="s">
        <v>108</v>
      </c>
      <c r="HS650" s="276" t="s">
        <v>2078</v>
      </c>
      <c r="HU650" s="204"/>
      <c r="HV650" s="204">
        <f>VLOOKUP(HS650,$A$681:$F$2483,6,FALSE)</f>
        <v>139</v>
      </c>
      <c r="HW650" s="203" t="s">
        <v>67</v>
      </c>
      <c r="HX650" s="10">
        <f>HV650*1.2</f>
        <v>166.79999999999998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VLOOKUP(IB650,$A$681:$F$2483,6,FALSE)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1293</v>
      </c>
      <c r="IM650" s="204"/>
      <c r="IN650" s="204">
        <f>VLOOKUP(IK650,$A$681:$F$2483,6,FALSE)</f>
        <v>52</v>
      </c>
      <c r="IO650" s="203" t="s">
        <v>67</v>
      </c>
      <c r="IP650" s="10">
        <f>IN650*1.2</f>
        <v>62.4</v>
      </c>
      <c r="IQ650" s="10"/>
      <c r="IR650" s="267"/>
      <c r="IS650" s="203" t="s">
        <v>108</v>
      </c>
      <c r="IT650" s="276" t="s">
        <v>641</v>
      </c>
      <c r="IV650" s="204"/>
      <c r="IW650" s="204">
        <f>VLOOKUP(IT650,$A$681:$F$2483,6,FALSE)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507</v>
      </c>
      <c r="JE650" s="204"/>
      <c r="JF650" s="204">
        <f>VLOOKUP(JC650,$A$681:$F$2483,6,FALSE)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2547</v>
      </c>
      <c r="JN650" s="204"/>
      <c r="JO650" s="204">
        <f>VLOOKUP(JL650,$A$681:$F$2483,6,FALSE)</f>
        <v>172</v>
      </c>
      <c r="JP650" s="203" t="s">
        <v>67</v>
      </c>
      <c r="JQ650" s="10">
        <f>JO650*1.2</f>
        <v>206.4</v>
      </c>
      <c r="JR650" s="10"/>
      <c r="JS650" s="267"/>
      <c r="JT650" s="203" t="s">
        <v>108</v>
      </c>
      <c r="JU650" s="276" t="s">
        <v>2078</v>
      </c>
      <c r="JW650" s="204"/>
      <c r="JX650" s="204">
        <f>VLOOKUP(JU650,$A$681:$F$2483,6,FALSE)</f>
        <v>139</v>
      </c>
      <c r="JY650" s="203" t="s">
        <v>67</v>
      </c>
      <c r="JZ650" s="10">
        <f>JX650*1.2</f>
        <v>166.79999999999998</v>
      </c>
      <c r="KA650" s="10"/>
      <c r="KB650" s="267"/>
      <c r="KC650" s="203" t="s">
        <v>108</v>
      </c>
      <c r="KD650" s="276" t="s">
        <v>675</v>
      </c>
      <c r="KF650" s="204"/>
      <c r="KG650" s="204">
        <f>VLOOKUP(KD650,$A$681:$F$2483,6,FALSE)</f>
        <v>6</v>
      </c>
      <c r="KH650" s="203" t="s">
        <v>67</v>
      </c>
      <c r="KI650" s="10">
        <f>KG650*1.2</f>
        <v>7.1999999999999993</v>
      </c>
      <c r="KJ650" s="10"/>
      <c r="KK650" s="267"/>
      <c r="KL650" s="203" t="s">
        <v>108</v>
      </c>
      <c r="KM650" s="276" t="s">
        <v>1218</v>
      </c>
      <c r="KO650" s="204"/>
      <c r="KP650" s="204">
        <f>VLOOKUP(KM650,$A$681:$F$2483,6,FALSE)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862</v>
      </c>
      <c r="KX650" s="204"/>
      <c r="KY650" s="204">
        <f>VLOOKUP(KV650,$A$681:$F$2483,6,FALSE)</f>
        <v>57</v>
      </c>
      <c r="KZ650" s="203" t="s">
        <v>67</v>
      </c>
      <c r="LA650" s="10">
        <f>KY650*1.2</f>
        <v>68.399999999999991</v>
      </c>
      <c r="LB650" s="10"/>
      <c r="LC650" s="267"/>
      <c r="LD650" s="203" t="s">
        <v>108</v>
      </c>
      <c r="LE650" s="276" t="s">
        <v>566</v>
      </c>
      <c r="LG650" s="204"/>
      <c r="LH650" s="204">
        <f>VLOOKUP(LE650,$A$681:$F$2483,6,FALSE)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592</v>
      </c>
      <c r="LP650" s="204"/>
      <c r="LQ650" s="204">
        <f>VLOOKUP(LN650,$A$681:$F$2483,6,FALSE)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2774</v>
      </c>
      <c r="LY650" s="204"/>
      <c r="LZ650" s="204">
        <f>VLOOKUP(LW650,$A$681:$F$2483,6,FALSE)</f>
        <v>7</v>
      </c>
      <c r="MA650" s="203" t="s">
        <v>67</v>
      </c>
      <c r="MB650" s="10">
        <f>LZ650*1.2</f>
        <v>8.4</v>
      </c>
      <c r="MC650" s="10"/>
      <c r="MD650" s="267"/>
      <c r="ME650" s="203" t="s">
        <v>108</v>
      </c>
      <c r="MF650" s="276" t="s">
        <v>1728</v>
      </c>
      <c r="MH650" s="204"/>
      <c r="MI650" s="204">
        <f>VLOOKUP(MF650,$A$681:$F$2483,6,FALSE)</f>
        <v>281</v>
      </c>
      <c r="MJ650" s="203" t="s">
        <v>67</v>
      </c>
      <c r="MK650" s="10">
        <f>MI650*1.2</f>
        <v>337.2</v>
      </c>
      <c r="ML650" s="10"/>
      <c r="MM650" s="267"/>
      <c r="MN650" s="203" t="s">
        <v>108</v>
      </c>
      <c r="MO650" s="276" t="s">
        <v>641</v>
      </c>
      <c r="MQ650" s="204"/>
      <c r="MR650" s="204">
        <f>VLOOKUP(MO650,$A$681:$F$2483,6,FALSE)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835</v>
      </c>
      <c r="MZ650" s="204"/>
      <c r="NA650" s="204">
        <f>VLOOKUP(MX650,$A$681:$F$2483,6,FALSE)</f>
        <v>42</v>
      </c>
      <c r="NB650" s="203" t="s">
        <v>67</v>
      </c>
      <c r="NC650" s="10">
        <f>NA650*1.2</f>
        <v>50.4</v>
      </c>
      <c r="ND650" s="10"/>
      <c r="NE650" s="267"/>
      <c r="NF650" s="203" t="s">
        <v>108</v>
      </c>
      <c r="NG650" s="276" t="s">
        <v>962</v>
      </c>
      <c r="NI650" s="204"/>
      <c r="NJ650" s="204">
        <f>VLOOKUP(NG650,$A$681:$F$2483,6,FALSE)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433</v>
      </c>
      <c r="NR650" s="204"/>
      <c r="NS650" s="204">
        <f>VLOOKUP(NP650,$A$681:$F$2483,6,FALSE)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507</v>
      </c>
      <c r="OA650" s="204"/>
      <c r="OB650" s="204">
        <f>VLOOKUP(NY650,$A$681:$F$2483,6,FALSE)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641</v>
      </c>
      <c r="OJ650" s="204"/>
      <c r="OK650" s="204">
        <f>VLOOKUP(OH650,$A$681:$F$2483,6,FALSE)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17" t="s">
        <v>1286</v>
      </c>
      <c r="OS650" s="204"/>
      <c r="OT650" s="204">
        <f>VLOOKUP(OQ650,$A$681:$F$2483,6,FALSE)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1293</v>
      </c>
      <c r="PB650" s="204"/>
      <c r="PC650" s="204">
        <f>VLOOKUP(OZ650,$A$681:$F$2483,6,FALSE)</f>
        <v>52</v>
      </c>
      <c r="PD650" s="203" t="s">
        <v>67</v>
      </c>
      <c r="PE650" s="10">
        <f>PC650*1.2</f>
        <v>62.4</v>
      </c>
      <c r="PF650" s="10"/>
      <c r="PG650" s="267"/>
      <c r="PH650" s="203" t="s">
        <v>108</v>
      </c>
      <c r="PI650" s="276" t="s">
        <v>2079</v>
      </c>
      <c r="PK650" s="204"/>
      <c r="PL650" s="204">
        <f>VLOOKUP(PI650,$A$681:$F$2483,6,FALSE)</f>
        <v>173</v>
      </c>
      <c r="PM650" s="203" t="s">
        <v>67</v>
      </c>
      <c r="PN650" s="10">
        <f>PL650*1.2</f>
        <v>207.6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VLOOKUP(PR650,$A$681:$F$2483,6,FALSE)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507</v>
      </c>
      <c r="QC650" s="204"/>
      <c r="QD650" s="204">
        <f>VLOOKUP(QA650,$A$681:$F$2483,6,FALSE)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1728</v>
      </c>
      <c r="QL650" s="204"/>
      <c r="QM650" s="204">
        <f>VLOOKUP(QJ650,$A$681:$F$2483,6,FALSE)</f>
        <v>281</v>
      </c>
      <c r="QN650" s="203" t="s">
        <v>67</v>
      </c>
      <c r="QO650" s="10">
        <f>QM650*1.2</f>
        <v>337.2</v>
      </c>
      <c r="QP650" s="10"/>
      <c r="QQ650" s="267"/>
      <c r="QR650" s="203" t="s">
        <v>108</v>
      </c>
      <c r="QS650" s="276" t="s">
        <v>1728</v>
      </c>
      <c r="QU650" s="204"/>
      <c r="QV650" s="204">
        <f>VLOOKUP(QS650,$A$681:$F$2483,6,FALSE)</f>
        <v>281</v>
      </c>
      <c r="QW650" s="203" t="s">
        <v>67</v>
      </c>
      <c r="QX650" s="10">
        <f>QV650*1.2</f>
        <v>337.2</v>
      </c>
      <c r="QY650" s="10"/>
      <c r="QZ650" s="267"/>
      <c r="RA650" s="203" t="s">
        <v>108</v>
      </c>
      <c r="RB650" s="276" t="s">
        <v>965</v>
      </c>
      <c r="RD650" s="204"/>
      <c r="RE650" s="204">
        <f>VLOOKUP(RB650,$A$681:$F$2483,6,FALSE)</f>
        <v>9</v>
      </c>
      <c r="RF650" s="203" t="s">
        <v>67</v>
      </c>
      <c r="RG650" s="10">
        <f>RE650*1.2</f>
        <v>10.799999999999999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VLOOKUP(RK650,$A$681:$F$2483,6,FALSE)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468</v>
      </c>
      <c r="RV650" s="204"/>
      <c r="RW650" s="204">
        <f>VLOOKUP(RT650,$A$681:$F$2483,6,FALSE)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468</v>
      </c>
      <c r="SE650" s="204"/>
      <c r="SF650" s="204">
        <f>VLOOKUP(SC650,$A$681:$F$2483,6,FALSE)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1264</v>
      </c>
      <c r="SN650" s="204"/>
      <c r="SO650" s="204">
        <f>VLOOKUP(SL650,$A$681:$F$2483,6,FALSE)</f>
        <v>186</v>
      </c>
      <c r="SP650" s="203" t="s">
        <v>67</v>
      </c>
      <c r="SQ650" s="10">
        <f>SO650*1.2</f>
        <v>223.2</v>
      </c>
      <c r="SR650" s="10"/>
      <c r="SS650" s="273"/>
      <c r="ST650" s="203" t="s">
        <v>108</v>
      </c>
      <c r="SU650" s="276" t="s">
        <v>641</v>
      </c>
      <c r="SW650" s="204"/>
      <c r="SX650" s="204">
        <f>VLOOKUP(SU650,$A$681:$F$2483,6,FALSE)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1" t="s">
        <v>546</v>
      </c>
      <c r="TF650" s="204"/>
      <c r="TG650" s="204">
        <f>VLOOKUP(TD650,$A$681:$F$2483,6,FALSE)</f>
        <v>46</v>
      </c>
      <c r="TH650" s="203" t="s">
        <v>67</v>
      </c>
      <c r="TI650" s="10">
        <f>TG650*1.2</f>
        <v>55.199999999999996</v>
      </c>
      <c r="TK650" s="273"/>
      <c r="TL650" s="203" t="s">
        <v>108</v>
      </c>
      <c r="TM650" s="276" t="s">
        <v>1293</v>
      </c>
      <c r="TO650" s="204"/>
      <c r="TP650" s="204">
        <f>VLOOKUP(TM650,$A$681:$F$2483,6,FALSE)</f>
        <v>52</v>
      </c>
      <c r="TQ650" s="203" t="s">
        <v>67</v>
      </c>
      <c r="TR650" s="10">
        <f>TP650*1.2</f>
        <v>62.4</v>
      </c>
      <c r="TS650" s="10"/>
      <c r="TT650" s="273"/>
      <c r="TU650" s="203" t="s">
        <v>108</v>
      </c>
      <c r="TV650" s="276" t="s">
        <v>2078</v>
      </c>
      <c r="TX650" s="204"/>
      <c r="TY650" s="204">
        <f>VLOOKUP(TV650,$A$681:$F$2483,6,FALSE)</f>
        <v>139</v>
      </c>
      <c r="TZ650" s="203" t="s">
        <v>67</v>
      </c>
      <c r="UA650" s="10">
        <f>TY650*1.2</f>
        <v>166.79999999999998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VLOOKUP(UE650,$A$681:$F$2483,6,FALSE)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2079</v>
      </c>
      <c r="UP650" s="204"/>
      <c r="UQ650" s="204">
        <f>VLOOKUP(UN650,$A$681:$F$2483,6,FALSE)</f>
        <v>173</v>
      </c>
      <c r="UR650" s="203" t="s">
        <v>67</v>
      </c>
      <c r="US650" s="10">
        <f>UQ650*1.2</f>
        <v>207.6</v>
      </c>
      <c r="UT650" s="10"/>
      <c r="UU650" s="273"/>
      <c r="UV650" s="203" t="s">
        <v>108</v>
      </c>
      <c r="UW650" s="276" t="s">
        <v>498</v>
      </c>
      <c r="UY650" s="204"/>
      <c r="UZ650" s="204">
        <f>VLOOKUP(UW650,$A$681:$F$2483,6,FALSE)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551</v>
      </c>
      <c r="VH650" s="204"/>
      <c r="VI650" s="204">
        <f>VLOOKUP(VF650,$A$681:$F$2483,6,FALSE)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2061</v>
      </c>
      <c r="VQ650" s="204"/>
      <c r="VR650" s="204">
        <f>VLOOKUP(VO650,$A$681:$F$2483,6,FALSE)</f>
        <v>47</v>
      </c>
      <c r="VS650" s="203" t="s">
        <v>67</v>
      </c>
      <c r="VT650" s="10">
        <f>VR650*1.2</f>
        <v>56.4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VLOOKUP(VX650,$A$681:$F$2483,6,FALSE)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2647</v>
      </c>
      <c r="WI650" s="204"/>
      <c r="WJ650" s="204">
        <f>VLOOKUP(WG650,$A$681:$F$2483,6,FALSE)</f>
        <v>413</v>
      </c>
      <c r="WK650" s="203" t="s">
        <v>67</v>
      </c>
      <c r="WL650" s="10">
        <f>WJ650*1.2</f>
        <v>495.59999999999997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VLOOKUP(WP650,$A$681:$F$2483,6,FALSE)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VLOOKUP(WY650,$A$681:$F$2483,6,FALSE)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1293</v>
      </c>
      <c r="XJ650" s="204"/>
      <c r="XK650" s="204">
        <f>VLOOKUP(XH650,$A$681:$F$2483,6,FALSE)</f>
        <v>52</v>
      </c>
      <c r="XL650" s="203" t="s">
        <v>67</v>
      </c>
      <c r="XM650" s="10">
        <f>XK650*1.2</f>
        <v>62.4</v>
      </c>
      <c r="XO650" s="273"/>
      <c r="XP650" s="203" t="s">
        <v>108</v>
      </c>
      <c r="XQ650" s="276" t="s">
        <v>2547</v>
      </c>
      <c r="XS650" s="204"/>
      <c r="XT650" s="204">
        <f>VLOOKUP(XQ650,$A$681:$F$2483,6,FALSE)</f>
        <v>172</v>
      </c>
      <c r="XU650" s="203" t="s">
        <v>67</v>
      </c>
      <c r="XV650" s="10">
        <f>XT650*1.2</f>
        <v>206.4</v>
      </c>
      <c r="XW650" s="10"/>
      <c r="XX650" s="273"/>
      <c r="XY650" s="203" t="s">
        <v>108</v>
      </c>
      <c r="XZ650" s="276" t="s">
        <v>2079</v>
      </c>
      <c r="YB650" s="204"/>
      <c r="YC650" s="204">
        <f>VLOOKUP(XZ650,$A$681:$F$2483,6,FALSE)</f>
        <v>173</v>
      </c>
      <c r="YD650" s="203" t="s">
        <v>67</v>
      </c>
      <c r="YE650" s="10">
        <f>YC650*1.2</f>
        <v>207.6</v>
      </c>
      <c r="YG650" s="273"/>
      <c r="YH650" s="203" t="s">
        <v>108</v>
      </c>
      <c r="YI650" s="278" t="s">
        <v>183</v>
      </c>
      <c r="YK650" s="204"/>
      <c r="YL650" s="204" t="e">
        <f>VLOOKUP(YI650,$A$681:$F$2483,6,FALSE)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VLOOKUP(YR650,$A$681:$F$2483,6,FALSE)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2061</v>
      </c>
      <c r="ZC650" s="204"/>
      <c r="ZD650" s="204">
        <f>VLOOKUP(ZA650,$A$681:$F$2483,6,FALSE)</f>
        <v>47</v>
      </c>
      <c r="ZE650" s="203" t="s">
        <v>67</v>
      </c>
      <c r="ZF650" s="10">
        <f>ZD650*1.2</f>
        <v>56.4</v>
      </c>
      <c r="ZH650" s="273"/>
      <c r="ZI650" s="203" t="s">
        <v>108</v>
      </c>
      <c r="ZJ650" s="276" t="s">
        <v>687</v>
      </c>
      <c r="ZL650" s="204"/>
      <c r="ZM650" s="204">
        <f>VLOOKUP(ZJ650,$A$681:$F$2483,6,FALSE)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631</v>
      </c>
      <c r="ZU650" s="204"/>
      <c r="ZV650" s="204">
        <f>VLOOKUP(ZS650,$A$681:$F$2483,6,FALSE)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675</v>
      </c>
      <c r="AAD650" s="204"/>
      <c r="AAE650" s="204">
        <f>VLOOKUP(AAB650,$A$681:$F$2483,6,FALSE)</f>
        <v>6</v>
      </c>
      <c r="AAF650" s="203" t="s">
        <v>67</v>
      </c>
      <c r="AAG650" s="10">
        <f>AAE650*1.2</f>
        <v>7.1999999999999993</v>
      </c>
      <c r="AAH650" s="10"/>
      <c r="AAI650" s="273"/>
      <c r="AAJ650" s="203" t="s">
        <v>108</v>
      </c>
      <c r="AAK650" s="276" t="s">
        <v>1264</v>
      </c>
      <c r="AAM650" s="204"/>
      <c r="AAN650" s="204">
        <f>VLOOKUP(AAK650,$A$681:$F$2483,6,FALSE)</f>
        <v>186</v>
      </c>
      <c r="AAO650" s="203" t="s">
        <v>67</v>
      </c>
      <c r="AAP650" s="10">
        <f>AAN650*1.2</f>
        <v>223.2</v>
      </c>
      <c r="AAQ650" s="10"/>
      <c r="AAR650" s="273"/>
      <c r="AAS650" s="203" t="s">
        <v>108</v>
      </c>
      <c r="AAT650" s="276" t="s">
        <v>566</v>
      </c>
      <c r="AAV650" s="204"/>
      <c r="AAW650" s="204">
        <f>VLOOKUP(AAT650,$A$681:$F$2483,6,FALSE)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VLOOKUP(ABC650,$A$681:$F$2483,6,FALSE)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566</v>
      </c>
      <c r="ABN650" s="204"/>
      <c r="ABO650" s="204">
        <f>VLOOKUP(ABL650,$A$681:$F$2483,6,FALSE)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589</v>
      </c>
      <c r="ABW650" s="204"/>
      <c r="ABX650" s="204">
        <f>VLOOKUP(ABU650,$A$681:$F$2483,6,FALSE)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VLOOKUP(ACD650,$A$681:$F$2483,6,FALSE)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VLOOKUP(ACM650,$A$681:$F$2483,6,FALSE)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VLOOKUP(ACV650,$A$681:$F$2483,6,FALSE)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VLOOKUP(ADE650,$A$681:$F$2483,6,FALSE)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VLOOKUP(ADN650,$A$681:$F$2483,6,FALSE)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VLOOKUP(ADW650,$A$681:$F$2483,6,FALSE)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VLOOKUP(AEF650,$A$681:$F$2483,6,FALSE)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VLOOKUP(AEO650,$A$681:$F$2483,6,FALSE)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VLOOKUP(AEX650,$A$681:$F$2483,6,FALSE)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VLOOKUP(AFG650,$A$681:$F$2483,6,FALSE)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VLOOKUP(AFP650,$A$681:$F$2483,6,FALSE)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VLOOKUP(AFY650,$A$681:$F$2483,6,FALSE)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VLOOKUP(AGH650,$A$681:$F$2483,6,FALSE)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VLOOKUP(AGQ650,$A$681:$F$2483,6,FALSE)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1286</v>
      </c>
      <c r="AHB650" s="204"/>
      <c r="AHC650" s="204">
        <f>VLOOKUP(AGZ650,$A$681:$F$2483,6,FALSE)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1293</v>
      </c>
      <c r="AHK650" s="204"/>
      <c r="AHL650" s="204">
        <f>VLOOKUP(AHI650,$A$681:$F$2483,6,FALSE)</f>
        <v>52</v>
      </c>
      <c r="AHM650" s="203" t="s">
        <v>67</v>
      </c>
      <c r="AHN650" s="10">
        <f>AHL650*1.2</f>
        <v>62.4</v>
      </c>
      <c r="AHO650" s="10"/>
      <c r="AHP650" s="273"/>
      <c r="AHQ650" s="203" t="s">
        <v>108</v>
      </c>
      <c r="AHR650" s="276" t="s">
        <v>2061</v>
      </c>
      <c r="AHT650" s="204"/>
      <c r="AHU650" s="204">
        <f>VLOOKUP(AHR650,$A$681:$F$2483,6,FALSE)</f>
        <v>47</v>
      </c>
      <c r="AHV650" s="203" t="s">
        <v>67</v>
      </c>
      <c r="AHW650" s="10">
        <f>AHU650*1.2</f>
        <v>56.4</v>
      </c>
      <c r="AHX650" s="10"/>
      <c r="AHY650" s="273"/>
      <c r="AHZ650" s="203" t="s">
        <v>108</v>
      </c>
      <c r="AIA650" s="276" t="s">
        <v>590</v>
      </c>
      <c r="AIC650" s="204"/>
      <c r="AID650" s="204">
        <f>VLOOKUP(AIA650,$A$681:$F$2483,6,FALSE)</f>
        <v>81</v>
      </c>
      <c r="AIE650" s="203" t="s">
        <v>67</v>
      </c>
      <c r="AIF650" s="10">
        <f>AID650*1.2</f>
        <v>97.2</v>
      </c>
      <c r="AIG650" s="10"/>
      <c r="AIH650" s="273"/>
      <c r="AII650" s="203" t="s">
        <v>108</v>
      </c>
      <c r="AIJ650" s="276" t="s">
        <v>990</v>
      </c>
      <c r="AIL650" s="204"/>
      <c r="AIM650" s="204">
        <f>VLOOKUP(AIJ650,$A$681:$F$2483,6,FALSE)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853</v>
      </c>
      <c r="AIU650" s="204"/>
      <c r="AIV650" s="204">
        <f>VLOOKUP(AIS650,$A$681:$F$2483,6,FALSE)</f>
        <v>42</v>
      </c>
      <c r="AIW650" s="203" t="s">
        <v>67</v>
      </c>
      <c r="AIX650" s="10">
        <f>AIV650*1.2</f>
        <v>50.4</v>
      </c>
      <c r="AIY650" s="10"/>
      <c r="AIZ650" s="273"/>
      <c r="AJA650" s="203" t="s">
        <v>108</v>
      </c>
      <c r="AJB650" s="276" t="s">
        <v>504</v>
      </c>
      <c r="AJD650" s="204"/>
      <c r="AJE650" s="204">
        <f>VLOOKUP(AJB650,$A$681:$F$2483,6,FALSE)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433</v>
      </c>
      <c r="AJM650" s="204"/>
      <c r="AJN650" s="204">
        <f>VLOOKUP(AJK650,$A$681:$F$2483,6,FALSE)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4" t="s">
        <v>1728</v>
      </c>
      <c r="AJV650" s="204"/>
      <c r="AJW650" s="204">
        <f>VLOOKUP(AJT650,$A$681:$F$2483,6,FALSE)</f>
        <v>281</v>
      </c>
      <c r="AJX650" s="203" t="s">
        <v>67</v>
      </c>
      <c r="AJY650" s="10">
        <f>AJW650*1.2</f>
        <v>337.2</v>
      </c>
      <c r="AJZ650" s="10"/>
      <c r="AKA650" s="273"/>
      <c r="AKB650" s="203" t="s">
        <v>108</v>
      </c>
      <c r="AKC650" s="276" t="s">
        <v>1293</v>
      </c>
      <c r="AKE650" s="204"/>
      <c r="AKF650" s="204">
        <f>VLOOKUP(AKC650,$A$681:$F$2483,6,FALSE)</f>
        <v>52</v>
      </c>
      <c r="AKG650" s="203" t="s">
        <v>67</v>
      </c>
      <c r="AKH650" s="10">
        <f>AKF650*1.2</f>
        <v>62.4</v>
      </c>
      <c r="AKI650" s="10"/>
      <c r="AKJ650" s="273"/>
      <c r="AKK650" s="203" t="s">
        <v>108</v>
      </c>
      <c r="AKL650" s="276" t="s">
        <v>2340</v>
      </c>
      <c r="AKN650" s="204"/>
      <c r="AKO650" s="204">
        <f>VLOOKUP(AKL650,$A$681:$F$2483,6,FALSE)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566</v>
      </c>
      <c r="AKW650" s="204"/>
      <c r="AKX650" s="204">
        <f>VLOOKUP(AKU650,$A$681:$F$2483,6,FALSE)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974</v>
      </c>
      <c r="ALF650" s="204"/>
      <c r="ALG650" s="204">
        <f>VLOOKUP(ALD650,$A$681:$F$2483,6,FALSE)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599</v>
      </c>
      <c r="ALO650" s="204"/>
      <c r="ALP650" s="204">
        <f>VLOOKUP(ALM650,$A$681:$F$2483,6,FALSE)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551</v>
      </c>
      <c r="ALX650" s="204"/>
      <c r="ALY650" s="204">
        <f>VLOOKUP(ALV650,$A$681:$F$2483,6,FALSE)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1260</v>
      </c>
      <c r="AMG650" s="204"/>
      <c r="AMH650" s="204">
        <f>VLOOKUP(AME650,$A$681:$F$2483,6,FALSE)</f>
        <v>91</v>
      </c>
      <c r="AMI650" s="203" t="s">
        <v>67</v>
      </c>
      <c r="AMJ650" s="10">
        <f>AMH650*1.2</f>
        <v>109.2</v>
      </c>
      <c r="AMK650" s="10"/>
      <c r="AML650" s="273"/>
      <c r="AMM650" s="203" t="s">
        <v>108</v>
      </c>
      <c r="AMN650" s="276" t="s">
        <v>631</v>
      </c>
      <c r="AMP650" s="204"/>
      <c r="AMQ650" s="204">
        <f>VLOOKUP(AMN650,$A$681:$F$2483,6,FALSE)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592</v>
      </c>
      <c r="AMY650" s="204"/>
      <c r="AMZ650" s="204">
        <f>VLOOKUP(AMW650,$A$681:$F$2483,6,FALSE)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1293</v>
      </c>
      <c r="ANH650" s="204"/>
      <c r="ANI650" s="204">
        <f>VLOOKUP(ANF650,$A$681:$F$2483,6,FALSE)</f>
        <v>52</v>
      </c>
      <c r="ANJ650" s="203" t="s">
        <v>67</v>
      </c>
      <c r="ANK650" s="10">
        <f>ANI650*1.2</f>
        <v>62.4</v>
      </c>
      <c r="ANL650" s="10"/>
      <c r="ANM650" s="273"/>
      <c r="ANN650" s="203" t="s">
        <v>108</v>
      </c>
      <c r="ANO650" s="276" t="s">
        <v>2061</v>
      </c>
      <c r="ANQ650" s="204"/>
      <c r="ANR650" s="204">
        <f>VLOOKUP(ANO650,$A$681:$F$2483,6,FALSE)</f>
        <v>47</v>
      </c>
      <c r="ANS650" s="203" t="s">
        <v>67</v>
      </c>
      <c r="ANT650" s="10">
        <f>ANR650*1.2</f>
        <v>56.4</v>
      </c>
      <c r="ANU650" s="10"/>
      <c r="ANV650" s="273"/>
      <c r="ANW650" s="203" t="s">
        <v>108</v>
      </c>
      <c r="ANX650" s="276" t="s">
        <v>608</v>
      </c>
      <c r="ANZ650" s="204"/>
      <c r="AOA650" s="204">
        <f>VLOOKUP(ANX650,$A$681:$F$2483,6,FALSE)</f>
        <v>166</v>
      </c>
      <c r="AOB650" s="203" t="s">
        <v>67</v>
      </c>
      <c r="AOC650" s="10">
        <f>AOA650*1.2</f>
        <v>199.2</v>
      </c>
      <c r="AOD650" s="10"/>
      <c r="AOE650" s="273"/>
      <c r="AOF650" s="203" t="s">
        <v>108</v>
      </c>
      <c r="AOG650" s="276" t="s">
        <v>608</v>
      </c>
      <c r="AOI650" s="204"/>
      <c r="AOJ650" s="204">
        <f>VLOOKUP(AOG650,$A$681:$F$2483,6,FALSE)</f>
        <v>166</v>
      </c>
      <c r="AOK650" s="203" t="s">
        <v>67</v>
      </c>
      <c r="AOL650" s="10">
        <f>AOJ650*1.2</f>
        <v>199.2</v>
      </c>
      <c r="AOM650" s="10"/>
      <c r="AON650" s="273"/>
      <c r="AOO650" s="203" t="s">
        <v>108</v>
      </c>
      <c r="AOP650" s="276" t="s">
        <v>507</v>
      </c>
      <c r="AOR650" s="204"/>
      <c r="AOS650" s="204">
        <f>VLOOKUP(AOP650,$A$681:$F$2483,6,FALSE)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1728</v>
      </c>
      <c r="APA650" s="204"/>
      <c r="APB650" s="204">
        <f>VLOOKUP(AOY650,$A$681:$F$2483,6,FALSE)</f>
        <v>281</v>
      </c>
      <c r="APC650" s="203" t="s">
        <v>67</v>
      </c>
      <c r="APD650" s="10">
        <f>APB650*1.2</f>
        <v>337.2</v>
      </c>
      <c r="APE650" s="10"/>
      <c r="APF650" s="273"/>
      <c r="APG650" s="203" t="s">
        <v>108</v>
      </c>
      <c r="APH650" s="276" t="s">
        <v>1293</v>
      </c>
      <c r="APJ650" s="204"/>
      <c r="APK650" s="204">
        <f>VLOOKUP(APH650,$A$681:$F$2483,6,FALSE)</f>
        <v>52</v>
      </c>
      <c r="APL650" s="203" t="s">
        <v>67</v>
      </c>
      <c r="APM650" s="10">
        <f>APK650*1.2</f>
        <v>62.4</v>
      </c>
      <c r="APN650" s="10"/>
      <c r="APO650" s="273"/>
      <c r="APP650" s="203" t="s">
        <v>108</v>
      </c>
      <c r="APQ650" s="276" t="s">
        <v>546</v>
      </c>
      <c r="APS650" s="204"/>
      <c r="APT650" s="204">
        <f>VLOOKUP(APQ650,$A$681:$F$2483,6,FALSE)</f>
        <v>46</v>
      </c>
      <c r="APU650" s="203" t="s">
        <v>67</v>
      </c>
      <c r="APV650" s="10">
        <f>APT650*1.2</f>
        <v>55.199999999999996</v>
      </c>
      <c r="APW650" s="10"/>
      <c r="APX650" s="273"/>
      <c r="APY650" s="203" t="s">
        <v>108</v>
      </c>
      <c r="APZ650" s="276" t="s">
        <v>862</v>
      </c>
      <c r="AQB650" s="204"/>
      <c r="AQC650" s="204">
        <f>VLOOKUP(APZ650,$A$681:$F$2483,6,FALSE)</f>
        <v>57</v>
      </c>
      <c r="AQD650" s="203" t="s">
        <v>67</v>
      </c>
      <c r="AQE650" s="10">
        <f>AQC650*1.2</f>
        <v>68.399999999999991</v>
      </c>
      <c r="AQF650" s="10"/>
      <c r="AQG650" s="273"/>
    </row>
    <row r="651" spans="1:1125" s="14" customFormat="1" ht="15">
      <c r="A651" s="203" t="s">
        <v>109</v>
      </c>
      <c r="B651" s="276" t="s">
        <v>963</v>
      </c>
      <c r="D651" s="204"/>
      <c r="E651" s="204">
        <f>VLOOKUP(B651,$A$681:$F$2483,6,FALSE)</f>
        <v>61</v>
      </c>
      <c r="F651" s="203" t="s">
        <v>69</v>
      </c>
      <c r="G651" s="10">
        <f>E651*1.1</f>
        <v>67.100000000000009</v>
      </c>
      <c r="H651" s="10"/>
      <c r="I651" s="267"/>
      <c r="J651" s="203" t="s">
        <v>109</v>
      </c>
      <c r="K651" s="276" t="s">
        <v>2547</v>
      </c>
      <c r="M651" s="204"/>
      <c r="N651" s="204">
        <f>VLOOKUP(K651,$A$681:$F$2483,6,FALSE)</f>
        <v>172</v>
      </c>
      <c r="O651" s="203" t="s">
        <v>69</v>
      </c>
      <c r="P651" s="10">
        <f>N651*1.1</f>
        <v>189.20000000000002</v>
      </c>
      <c r="Q651" s="10"/>
      <c r="R651" s="267"/>
      <c r="S651" s="203" t="s">
        <v>109</v>
      </c>
      <c r="T651" s="276" t="s">
        <v>2774</v>
      </c>
      <c r="V651" s="204"/>
      <c r="W651" s="204">
        <f>VLOOKUP(T651,$A$681:$F$2483,6,FALSE)</f>
        <v>7</v>
      </c>
      <c r="X651" s="203" t="s">
        <v>69</v>
      </c>
      <c r="Y651" s="10">
        <f>W651*1.1</f>
        <v>7.7000000000000011</v>
      </c>
      <c r="Z651" s="10"/>
      <c r="AA651" s="267"/>
      <c r="AB651" s="203" t="s">
        <v>109</v>
      </c>
      <c r="AC651" s="276" t="s">
        <v>2782</v>
      </c>
      <c r="AE651" s="204"/>
      <c r="AF651" s="204">
        <f>VLOOKUP(AC651,$A$681:$F$2483,6,FALSE)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1728</v>
      </c>
      <c r="AN651" s="204"/>
      <c r="AO651" s="204">
        <f>VLOOKUP(AL651,$A$681:$F$2483,6,FALSE)</f>
        <v>281</v>
      </c>
      <c r="AP651" s="203" t="s">
        <v>69</v>
      </c>
      <c r="AQ651" s="10">
        <f>AO651*1.1</f>
        <v>309.10000000000002</v>
      </c>
      <c r="AR651" s="10"/>
      <c r="AS651" s="267"/>
      <c r="AT651" s="203" t="s">
        <v>109</v>
      </c>
      <c r="AU651" s="276" t="s">
        <v>2583</v>
      </c>
      <c r="AW651" s="204"/>
      <c r="AX651" s="204">
        <f>VLOOKUP(AU651,$A$681:$F$2483,6,FALSE)</f>
        <v>14</v>
      </c>
      <c r="AY651" s="203" t="s">
        <v>69</v>
      </c>
      <c r="AZ651" s="10">
        <f>AX651*1.1</f>
        <v>15.400000000000002</v>
      </c>
      <c r="BA651" s="10"/>
      <c r="BB651" s="267"/>
      <c r="BC651" s="203" t="s">
        <v>109</v>
      </c>
      <c r="BD651" s="276" t="s">
        <v>2065</v>
      </c>
      <c r="BF651" s="204"/>
      <c r="BG651" s="204">
        <f>VLOOKUP(BD651,$A$681:$F$2483,6,FALSE)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1728</v>
      </c>
      <c r="BO651" s="204"/>
      <c r="BP651" s="204">
        <f>VLOOKUP(BM651,$A$681:$F$2483,6,FALSE)</f>
        <v>281</v>
      </c>
      <c r="BQ651" s="203" t="s">
        <v>69</v>
      </c>
      <c r="BR651" s="10">
        <f>BP651*1.1</f>
        <v>309.10000000000002</v>
      </c>
      <c r="BS651" s="10"/>
      <c r="BT651" s="267"/>
      <c r="BU651" s="203" t="s">
        <v>109</v>
      </c>
      <c r="BV651" s="276" t="s">
        <v>1264</v>
      </c>
      <c r="BX651" s="204"/>
      <c r="BY651" s="204">
        <f>VLOOKUP(BV651,$A$681:$F$2483,6,FALSE)</f>
        <v>186</v>
      </c>
      <c r="BZ651" s="203" t="s">
        <v>69</v>
      </c>
      <c r="CA651" s="10">
        <f>BY651*1.1</f>
        <v>204.60000000000002</v>
      </c>
      <c r="CB651" s="10"/>
      <c r="CC651" s="267"/>
      <c r="CD651" s="203" t="s">
        <v>109</v>
      </c>
      <c r="CE651" s="276" t="s">
        <v>1728</v>
      </c>
      <c r="CG651" s="204"/>
      <c r="CH651" s="204">
        <f>VLOOKUP(CE651,$A$681:$F$2483,6,FALSE)</f>
        <v>281</v>
      </c>
      <c r="CI651" s="203" t="s">
        <v>69</v>
      </c>
      <c r="CJ651" s="10">
        <f>CH651*1.1</f>
        <v>309.10000000000002</v>
      </c>
      <c r="CK651" s="10"/>
      <c r="CL651" s="267"/>
      <c r="CM651" s="203" t="s">
        <v>109</v>
      </c>
      <c r="CN651" s="276" t="s">
        <v>2597</v>
      </c>
      <c r="CP651" s="204"/>
      <c r="CQ651" s="204">
        <f>VLOOKUP(CN651,$A$681:$F$2483,6,FALSE)</f>
        <v>45</v>
      </c>
      <c r="CR651" s="203" t="s">
        <v>69</v>
      </c>
      <c r="CS651" s="10">
        <f>CQ651*1.1</f>
        <v>49.500000000000007</v>
      </c>
      <c r="CT651" s="10"/>
      <c r="CU651" s="267"/>
      <c r="CV651" s="203" t="s">
        <v>109</v>
      </c>
      <c r="CW651" s="276" t="s">
        <v>1293</v>
      </c>
      <c r="CY651" s="204"/>
      <c r="CZ651" s="204">
        <f>VLOOKUP(CW651,$A$681:$F$2483,6,FALSE)</f>
        <v>52</v>
      </c>
      <c r="DA651" s="203" t="s">
        <v>69</v>
      </c>
      <c r="DB651" s="10">
        <f>CZ651*1.1</f>
        <v>57.2</v>
      </c>
      <c r="DC651" s="10"/>
      <c r="DD651" s="267"/>
      <c r="DE651" s="203" t="s">
        <v>109</v>
      </c>
      <c r="DF651" s="276" t="s">
        <v>1293</v>
      </c>
      <c r="DH651" s="204"/>
      <c r="DI651" s="204">
        <f>VLOOKUP(DF651,$A$681:$F$2483,6,FALSE)</f>
        <v>52</v>
      </c>
      <c r="DJ651" s="203" t="s">
        <v>69</v>
      </c>
      <c r="DK651" s="10">
        <f>DI651*1.1</f>
        <v>57.2</v>
      </c>
      <c r="DL651" s="10"/>
      <c r="DM651" s="267"/>
      <c r="DN651" s="203" t="s">
        <v>109</v>
      </c>
      <c r="DO651" s="276" t="s">
        <v>2094</v>
      </c>
      <c r="DQ651" s="204"/>
      <c r="DR651" s="204">
        <f>VLOOKUP(DO651,$A$681:$F$2483,6,FALSE)</f>
        <v>13</v>
      </c>
      <c r="DS651" s="203" t="s">
        <v>69</v>
      </c>
      <c r="DT651" s="10">
        <f>DR651*1.1</f>
        <v>14.3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VLOOKUP(DX651,$A$681:$F$2483,6,FALSE)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853</v>
      </c>
      <c r="EI651" s="204"/>
      <c r="EJ651" s="204">
        <f>VLOOKUP(EG651,$A$681:$F$2483,6,FALSE)</f>
        <v>42</v>
      </c>
      <c r="EK651" s="203" t="s">
        <v>69</v>
      </c>
      <c r="EL651" s="10">
        <f>EJ651*1.1</f>
        <v>46.2</v>
      </c>
      <c r="EM651" s="10"/>
      <c r="EN651" s="267"/>
      <c r="EO651" s="203" t="s">
        <v>109</v>
      </c>
      <c r="EP651" s="276" t="s">
        <v>2340</v>
      </c>
      <c r="ER651" s="204"/>
      <c r="ES651" s="204">
        <f>VLOOKUP(EP651,$A$681:$F$2483,6,FALSE)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2078</v>
      </c>
      <c r="FA651" s="204"/>
      <c r="FB651" s="204">
        <f>VLOOKUP(EY651,$A$681:$F$2483,6,FALSE)</f>
        <v>139</v>
      </c>
      <c r="FC651" s="203" t="s">
        <v>69</v>
      </c>
      <c r="FD651" s="10">
        <f>FB651*1.1</f>
        <v>152.9</v>
      </c>
      <c r="FE651" s="10"/>
      <c r="FF651" s="267"/>
      <c r="FG651" s="203" t="s">
        <v>109</v>
      </c>
      <c r="FH651" s="414" t="s">
        <v>1286</v>
      </c>
      <c r="FJ651" s="204"/>
      <c r="FK651" s="204">
        <f>VLOOKUP(FH651,$A$681:$F$2483,6,FALSE)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1264</v>
      </c>
      <c r="FS651" s="204"/>
      <c r="FT651" s="204">
        <f>VLOOKUP(FQ651,$A$681:$F$2483,6,FALSE)</f>
        <v>186</v>
      </c>
      <c r="FU651" s="203" t="s">
        <v>69</v>
      </c>
      <c r="FV651" s="10">
        <f>FT651*1.1</f>
        <v>204.60000000000002</v>
      </c>
      <c r="FW651" s="10"/>
      <c r="FX651" s="267"/>
      <c r="FY651" s="203" t="s">
        <v>109</v>
      </c>
      <c r="FZ651" s="276" t="s">
        <v>1264</v>
      </c>
      <c r="GB651" s="204"/>
      <c r="GC651" s="204">
        <f>VLOOKUP(FZ651,$A$681:$F$2483,6,FALSE)</f>
        <v>186</v>
      </c>
      <c r="GD651" s="203" t="s">
        <v>69</v>
      </c>
      <c r="GE651" s="10">
        <f>GC651*1.1</f>
        <v>204.60000000000002</v>
      </c>
      <c r="GF651" s="10"/>
      <c r="GG651" s="267"/>
      <c r="GH651" s="203" t="s">
        <v>109</v>
      </c>
      <c r="GI651" s="276" t="s">
        <v>633</v>
      </c>
      <c r="GK651" s="204"/>
      <c r="GL651" s="204">
        <f>VLOOKUP(GI651,$A$681:$F$2483,6,FALSE)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1264</v>
      </c>
      <c r="GT651" s="204"/>
      <c r="GU651" s="204">
        <f>VLOOKUP(GR651,$A$681:$F$2483,6,FALSE)</f>
        <v>186</v>
      </c>
      <c r="GV651" s="203" t="s">
        <v>69</v>
      </c>
      <c r="GW651" s="10">
        <f>GU651*1.1</f>
        <v>204.60000000000002</v>
      </c>
      <c r="GX651" s="10"/>
      <c r="GY651" s="267"/>
      <c r="GZ651" s="203" t="s">
        <v>109</v>
      </c>
      <c r="HA651" s="276" t="s">
        <v>965</v>
      </c>
      <c r="HC651" s="204"/>
      <c r="HD651" s="204">
        <f>VLOOKUP(HA651,$A$681:$F$2483,6,FALSE)</f>
        <v>9</v>
      </c>
      <c r="HE651" s="203" t="s">
        <v>69</v>
      </c>
      <c r="HF651" s="10">
        <f>HD651*1.1</f>
        <v>9.9</v>
      </c>
      <c r="HG651" s="10"/>
      <c r="HH651" s="267"/>
      <c r="HI651" s="203" t="s">
        <v>109</v>
      </c>
      <c r="HJ651" s="276" t="s">
        <v>862</v>
      </c>
      <c r="HL651" s="204"/>
      <c r="HM651" s="204">
        <f>VLOOKUP(HJ651,$A$681:$F$2483,6,FALSE)</f>
        <v>57</v>
      </c>
      <c r="HN651" s="203" t="s">
        <v>69</v>
      </c>
      <c r="HO651" s="10">
        <f>HM651*1.1</f>
        <v>62.7</v>
      </c>
      <c r="HP651" s="10"/>
      <c r="HQ651" s="267"/>
      <c r="HR651" s="203" t="s">
        <v>109</v>
      </c>
      <c r="HS651" s="276" t="s">
        <v>1293</v>
      </c>
      <c r="HU651" s="204"/>
      <c r="HV651" s="204">
        <f>VLOOKUP(HS651,$A$681:$F$2483,6,FALSE)</f>
        <v>52</v>
      </c>
      <c r="HW651" s="203" t="s">
        <v>69</v>
      </c>
      <c r="HX651" s="10">
        <f>HV651*1.1</f>
        <v>57.2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VLOOKUP(IB651,$A$681:$F$2483,6,FALSE)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1286</v>
      </c>
      <c r="IM651" s="204"/>
      <c r="IN651" s="204">
        <f>VLOOKUP(IK651,$A$681:$F$2483,6,FALSE)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963</v>
      </c>
      <c r="IV651" s="204"/>
      <c r="IW651" s="204">
        <f>VLOOKUP(IT651,$A$681:$F$2483,6,FALSE)</f>
        <v>61</v>
      </c>
      <c r="IX651" s="203" t="s">
        <v>69</v>
      </c>
      <c r="IY651" s="10">
        <f>IW651*1.1</f>
        <v>67.100000000000009</v>
      </c>
      <c r="IZ651" s="10"/>
      <c r="JA651" s="267"/>
      <c r="JB651" s="203" t="s">
        <v>109</v>
      </c>
      <c r="JC651" s="276" t="s">
        <v>546</v>
      </c>
      <c r="JE651" s="204"/>
      <c r="JF651" s="204">
        <f>VLOOKUP(JC651,$A$681:$F$2483,6,FALSE)</f>
        <v>46</v>
      </c>
      <c r="JG651" s="203" t="s">
        <v>69</v>
      </c>
      <c r="JH651" s="10">
        <f>JF651*1.1</f>
        <v>50.6</v>
      </c>
      <c r="JI651" s="10"/>
      <c r="JJ651" s="267"/>
      <c r="JK651" s="203" t="s">
        <v>109</v>
      </c>
      <c r="JL651" s="276" t="s">
        <v>962</v>
      </c>
      <c r="JN651" s="204"/>
      <c r="JO651" s="204">
        <f>VLOOKUP(JL651,$A$681:$F$2483,6,FALSE)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963</v>
      </c>
      <c r="JW651" s="204"/>
      <c r="JX651" s="204">
        <f>VLOOKUP(JU651,$A$681:$F$2483,6,FALSE)</f>
        <v>61</v>
      </c>
      <c r="JY651" s="203" t="s">
        <v>69</v>
      </c>
      <c r="JZ651" s="10">
        <f>JX651*1.1</f>
        <v>67.100000000000009</v>
      </c>
      <c r="KA651" s="10"/>
      <c r="KB651" s="267"/>
      <c r="KC651" s="203" t="s">
        <v>109</v>
      </c>
      <c r="KD651" s="276" t="s">
        <v>2065</v>
      </c>
      <c r="KF651" s="204"/>
      <c r="KG651" s="204">
        <f>VLOOKUP(KD651,$A$681:$F$2483,6,FALSE)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675</v>
      </c>
      <c r="KO651" s="204"/>
      <c r="KP651" s="204">
        <f>VLOOKUP(KM651,$A$681:$F$2483,6,FALSE)</f>
        <v>6</v>
      </c>
      <c r="KQ651" s="203" t="s">
        <v>69</v>
      </c>
      <c r="KR651" s="10">
        <f>KP651*1.1</f>
        <v>6.6000000000000005</v>
      </c>
      <c r="KS651" s="10"/>
      <c r="KT651" s="267"/>
      <c r="KU651" s="203" t="s">
        <v>109</v>
      </c>
      <c r="KV651" s="276" t="s">
        <v>2597</v>
      </c>
      <c r="KX651" s="204"/>
      <c r="KY651" s="204">
        <f>VLOOKUP(KV651,$A$681:$F$2483,6,FALSE)</f>
        <v>45</v>
      </c>
      <c r="KZ651" s="203" t="s">
        <v>69</v>
      </c>
      <c r="LA651" s="10">
        <f>KY651*1.1</f>
        <v>49.500000000000007</v>
      </c>
      <c r="LB651" s="10"/>
      <c r="LC651" s="267"/>
      <c r="LD651" s="203" t="s">
        <v>109</v>
      </c>
      <c r="LE651" s="276" t="s">
        <v>631</v>
      </c>
      <c r="LG651" s="204"/>
      <c r="LH651" s="204">
        <f>VLOOKUP(LE651,$A$681:$F$2483,6,FALSE)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507</v>
      </c>
      <c r="LP651" s="204"/>
      <c r="LQ651" s="204">
        <f>VLOOKUP(LN651,$A$681:$F$2483,6,FALSE)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468</v>
      </c>
      <c r="LY651" s="204"/>
      <c r="LZ651" s="204">
        <f>VLOOKUP(LW651,$A$681:$F$2483,6,FALSE)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2548</v>
      </c>
      <c r="MH651" s="204"/>
      <c r="MI651" s="204">
        <f>VLOOKUP(MF651,$A$681:$F$2483,6,FALSE)</f>
        <v>197</v>
      </c>
      <c r="MJ651" s="203" t="s">
        <v>69</v>
      </c>
      <c r="MK651" s="10">
        <f>MI651*1.1</f>
        <v>216.70000000000002</v>
      </c>
      <c r="ML651" s="10"/>
      <c r="MM651" s="267"/>
      <c r="MN651" s="203" t="s">
        <v>109</v>
      </c>
      <c r="MO651" s="276" t="s">
        <v>1728</v>
      </c>
      <c r="MQ651" s="204"/>
      <c r="MR651" s="204">
        <f>VLOOKUP(MO651,$A$681:$F$2483,6,FALSE)</f>
        <v>281</v>
      </c>
      <c r="MS651" s="203" t="s">
        <v>69</v>
      </c>
      <c r="MT651" s="10">
        <f>MR651*1.1</f>
        <v>309.10000000000002</v>
      </c>
      <c r="MU651" s="10"/>
      <c r="MV651" s="267"/>
      <c r="MW651" s="203" t="s">
        <v>109</v>
      </c>
      <c r="MX651" s="276" t="s">
        <v>1686</v>
      </c>
      <c r="MZ651" s="204"/>
      <c r="NA651" s="204">
        <f>VLOOKUP(MX651,$A$681:$F$2483,6,FALSE)</f>
        <v>62</v>
      </c>
      <c r="NB651" s="203" t="s">
        <v>69</v>
      </c>
      <c r="NC651" s="10">
        <f>NA651*1.1</f>
        <v>68.2</v>
      </c>
      <c r="ND651" s="10"/>
      <c r="NE651" s="267"/>
      <c r="NF651" s="203" t="s">
        <v>109</v>
      </c>
      <c r="NG651" s="276" t="s">
        <v>1698</v>
      </c>
      <c r="NI651" s="204"/>
      <c r="NJ651" s="204">
        <f>VLOOKUP(NG651,$A$681:$F$2483,6,FALSE)</f>
        <v>46</v>
      </c>
      <c r="NK651" s="203" t="s">
        <v>69</v>
      </c>
      <c r="NL651" s="10">
        <f>NJ651*1.1</f>
        <v>50.6</v>
      </c>
      <c r="NM651" s="10"/>
      <c r="NN651" s="267"/>
      <c r="NO651" s="203" t="s">
        <v>109</v>
      </c>
      <c r="NP651" s="417" t="s">
        <v>641</v>
      </c>
      <c r="NR651" s="204"/>
      <c r="NS651" s="204">
        <f>VLOOKUP(NP651,$A$681:$F$2483,6,FALSE)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715</v>
      </c>
      <c r="OA651" s="204"/>
      <c r="OB651" s="204">
        <f>VLOOKUP(NY651,$A$681:$F$2483,6,FALSE)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2093</v>
      </c>
      <c r="OJ651" s="204"/>
      <c r="OK651" s="204">
        <f>VLOOKUP(OH651,$A$681:$F$2483,6,FALSE)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590</v>
      </c>
      <c r="OS651" s="204"/>
      <c r="OT651" s="204">
        <f>VLOOKUP(OQ651,$A$681:$F$2483,6,FALSE)</f>
        <v>81</v>
      </c>
      <c r="OU651" s="203" t="s">
        <v>69</v>
      </c>
      <c r="OV651" s="10">
        <f>OT651*1.1</f>
        <v>89.100000000000009</v>
      </c>
      <c r="OW651" s="10"/>
      <c r="OX651" s="267"/>
      <c r="OY651" s="203" t="s">
        <v>109</v>
      </c>
      <c r="OZ651" s="421" t="s">
        <v>1686</v>
      </c>
      <c r="PB651" s="204"/>
      <c r="PC651" s="204">
        <f>VLOOKUP(OZ651,$A$681:$F$2483,6,FALSE)</f>
        <v>62</v>
      </c>
      <c r="PD651" s="203" t="s">
        <v>69</v>
      </c>
      <c r="PE651" s="10">
        <f>PC651*1.1</f>
        <v>68.2</v>
      </c>
      <c r="PF651" s="10"/>
      <c r="PG651" s="267"/>
      <c r="PH651" s="203" t="s">
        <v>109</v>
      </c>
      <c r="PI651" s="276" t="s">
        <v>2340</v>
      </c>
      <c r="PK651" s="204"/>
      <c r="PL651" s="204">
        <f>VLOOKUP(PI651,$A$681:$F$2483,6,FALSE)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VLOOKUP(PR651,$A$681:$F$2483,6,FALSE)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498</v>
      </c>
      <c r="QC651" s="204"/>
      <c r="QD651" s="204">
        <f>VLOOKUP(QA651,$A$681:$F$2483,6,FALSE)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2782</v>
      </c>
      <c r="QL651" s="204"/>
      <c r="QM651" s="204">
        <f>VLOOKUP(QJ651,$A$681:$F$2483,6,FALSE)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853</v>
      </c>
      <c r="QU651" s="204"/>
      <c r="QV651" s="204">
        <f>VLOOKUP(QS651,$A$681:$F$2483,6,FALSE)</f>
        <v>42</v>
      </c>
      <c r="QW651" s="203" t="s">
        <v>69</v>
      </c>
      <c r="QX651" s="10">
        <f>QV651*1.1</f>
        <v>46.2</v>
      </c>
      <c r="QY651" s="10"/>
      <c r="QZ651" s="267"/>
      <c r="RA651" s="203" t="s">
        <v>109</v>
      </c>
      <c r="RB651" s="276" t="s">
        <v>2079</v>
      </c>
      <c r="RD651" s="204"/>
      <c r="RE651" s="204">
        <f>VLOOKUP(RB651,$A$681:$F$2483,6,FALSE)</f>
        <v>173</v>
      </c>
      <c r="RF651" s="203" t="s">
        <v>69</v>
      </c>
      <c r="RG651" s="10">
        <f>RE651*1.1</f>
        <v>190.3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VLOOKUP(RK651,$A$681:$F$2483,6,FALSE)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2079</v>
      </c>
      <c r="RV651" s="204"/>
      <c r="RW651" s="204">
        <f>VLOOKUP(RT651,$A$681:$F$2483,6,FALSE)</f>
        <v>173</v>
      </c>
      <c r="RX651" s="203" t="s">
        <v>69</v>
      </c>
      <c r="RY651" s="10">
        <f>RW651*1.1</f>
        <v>190.3</v>
      </c>
      <c r="RZ651" s="10"/>
      <c r="SA651" s="273"/>
      <c r="SB651" s="203" t="s">
        <v>109</v>
      </c>
      <c r="SC651" s="276" t="s">
        <v>507</v>
      </c>
      <c r="SE651" s="204"/>
      <c r="SF651" s="204">
        <f>VLOOKUP(SC651,$A$681:$F$2483,6,FALSE)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1728</v>
      </c>
      <c r="SN651" s="204"/>
      <c r="SO651" s="204">
        <f>VLOOKUP(SL651,$A$681:$F$2483,6,FALSE)</f>
        <v>281</v>
      </c>
      <c r="SP651" s="203" t="s">
        <v>69</v>
      </c>
      <c r="SQ651" s="10">
        <f>SO651*1.1</f>
        <v>309.10000000000002</v>
      </c>
      <c r="SR651" s="10"/>
      <c r="SS651" s="273"/>
      <c r="ST651" s="203" t="s">
        <v>109</v>
      </c>
      <c r="SU651" s="276" t="s">
        <v>2548</v>
      </c>
      <c r="SW651" s="204"/>
      <c r="SX651" s="204">
        <f>VLOOKUP(SU651,$A$681:$F$2483,6,FALSE)</f>
        <v>197</v>
      </c>
      <c r="SY651" s="203" t="s">
        <v>69</v>
      </c>
      <c r="SZ651" s="10">
        <f>SX651*1.1</f>
        <v>216.70000000000002</v>
      </c>
      <c r="TA651" s="10"/>
      <c r="TB651" s="273"/>
      <c r="TC651" s="203" t="s">
        <v>109</v>
      </c>
      <c r="TD651" s="421" t="s">
        <v>589</v>
      </c>
      <c r="TF651" s="204"/>
      <c r="TG651" s="204">
        <f>VLOOKUP(TD651,$A$681:$F$2483,6,FALSE)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858</v>
      </c>
      <c r="TO651" s="204"/>
      <c r="TP651" s="204">
        <f>VLOOKUP(TM651,$A$681:$F$2483,6,FALSE)</f>
        <v>24</v>
      </c>
      <c r="TQ651" s="203" t="s">
        <v>69</v>
      </c>
      <c r="TR651" s="10">
        <f>TP651*1.1</f>
        <v>26.400000000000002</v>
      </c>
      <c r="TS651" s="10"/>
      <c r="TT651" s="273"/>
      <c r="TU651" s="203" t="s">
        <v>109</v>
      </c>
      <c r="TV651" s="276" t="s">
        <v>2583</v>
      </c>
      <c r="TX651" s="204"/>
      <c r="TY651" s="204">
        <f>VLOOKUP(TV651,$A$681:$F$2483,6,FALSE)</f>
        <v>14</v>
      </c>
      <c r="TZ651" s="203" t="s">
        <v>69</v>
      </c>
      <c r="UA651" s="10">
        <f>TY651*1.1</f>
        <v>15.400000000000002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VLOOKUP(UE651,$A$681:$F$2483,6,FALSE)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507</v>
      </c>
      <c r="UP651" s="204"/>
      <c r="UQ651" s="204">
        <f>VLOOKUP(UN651,$A$681:$F$2483,6,FALSE)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1260</v>
      </c>
      <c r="UY651" s="204"/>
      <c r="UZ651" s="204">
        <f>VLOOKUP(UW651,$A$681:$F$2483,6,FALSE)</f>
        <v>91</v>
      </c>
      <c r="VA651" s="203" t="s">
        <v>69</v>
      </c>
      <c r="VB651" s="10">
        <f>UZ651*1.1</f>
        <v>100.10000000000001</v>
      </c>
      <c r="VC651" s="10"/>
      <c r="VD651" s="273"/>
      <c r="VE651" s="203" t="s">
        <v>109</v>
      </c>
      <c r="VF651" s="276" t="s">
        <v>2070</v>
      </c>
      <c r="VH651" s="204"/>
      <c r="VI651" s="204">
        <f>VLOOKUP(VF651,$A$681:$F$2483,6,FALSE)</f>
        <v>88</v>
      </c>
      <c r="VJ651" s="203" t="s">
        <v>69</v>
      </c>
      <c r="VK651" s="10">
        <f>VI651*1.1</f>
        <v>96.800000000000011</v>
      </c>
      <c r="VL651" s="10"/>
      <c r="VM651" s="273"/>
      <c r="VN651" s="203" t="s">
        <v>109</v>
      </c>
      <c r="VO651" s="276" t="s">
        <v>853</v>
      </c>
      <c r="VQ651" s="204"/>
      <c r="VR651" s="204">
        <f>VLOOKUP(VO651,$A$681:$F$2483,6,FALSE)</f>
        <v>42</v>
      </c>
      <c r="VS651" s="203" t="s">
        <v>69</v>
      </c>
      <c r="VT651" s="10">
        <f>VR651*1.1</f>
        <v>46.2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VLOOKUP(VX651,$A$681:$F$2483,6,FALSE)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2774</v>
      </c>
      <c r="WI651" s="204"/>
      <c r="WJ651" s="204">
        <f>VLOOKUP(WG651,$A$681:$F$2483,6,FALSE)</f>
        <v>7</v>
      </c>
      <c r="WK651" s="203" t="s">
        <v>69</v>
      </c>
      <c r="WL651" s="10">
        <f>WJ651*1.1</f>
        <v>7.7000000000000011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VLOOKUP(WP651,$A$681:$F$2483,6,FALSE)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VLOOKUP(WY651,$A$681:$F$2483,6,FALSE)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507</v>
      </c>
      <c r="XJ651" s="204"/>
      <c r="XK651" s="204">
        <f>VLOOKUP(XH651,$A$681:$F$2483,6,FALSE)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1264</v>
      </c>
      <c r="XS651" s="204"/>
      <c r="XT651" s="204">
        <f>VLOOKUP(XQ651,$A$681:$F$2483,6,FALSE)</f>
        <v>186</v>
      </c>
      <c r="XU651" s="203" t="s">
        <v>69</v>
      </c>
      <c r="XV651" s="10">
        <f>XT651*1.1</f>
        <v>204.60000000000002</v>
      </c>
      <c r="XW651" s="10"/>
      <c r="XX651" s="273"/>
      <c r="XY651" s="203" t="s">
        <v>109</v>
      </c>
      <c r="XZ651" s="276" t="s">
        <v>2680</v>
      </c>
      <c r="YB651" s="204"/>
      <c r="YC651" s="204">
        <f>VLOOKUP(XZ651,$A$681:$F$2483,6,FALSE)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VLOOKUP(YI651,$A$681:$F$2483,6,FALSE)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VLOOKUP(YR651,$A$681:$F$2483,6,FALSE)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2782</v>
      </c>
      <c r="ZC651" s="204"/>
      <c r="ZD651" s="204">
        <f>VLOOKUP(ZA651,$A$681:$F$2483,6,FALSE)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675</v>
      </c>
      <c r="ZL651" s="204"/>
      <c r="ZM651" s="204">
        <f>VLOOKUP(ZJ651,$A$681:$F$2483,6,FALSE)</f>
        <v>6</v>
      </c>
      <c r="ZN651" s="203" t="s">
        <v>69</v>
      </c>
      <c r="ZO651" s="10">
        <f>ZM651*1.1</f>
        <v>6.6000000000000005</v>
      </c>
      <c r="ZQ651" s="273"/>
      <c r="ZR651" s="203" t="s">
        <v>109</v>
      </c>
      <c r="ZS651" s="276" t="s">
        <v>687</v>
      </c>
      <c r="ZU651" s="204"/>
      <c r="ZV651" s="204">
        <f>VLOOKUP(ZS651,$A$681:$F$2483,6,FALSE)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2583</v>
      </c>
      <c r="AAD651" s="204"/>
      <c r="AAE651" s="204">
        <f>VLOOKUP(AAB651,$A$681:$F$2483,6,FALSE)</f>
        <v>14</v>
      </c>
      <c r="AAF651" s="203" t="s">
        <v>69</v>
      </c>
      <c r="AAG651" s="10">
        <f>AAE651*1.1</f>
        <v>15.400000000000002</v>
      </c>
      <c r="AAH651" s="10"/>
      <c r="AAI651" s="273"/>
      <c r="AAJ651" s="203" t="s">
        <v>109</v>
      </c>
      <c r="AAK651" s="276" t="s">
        <v>1260</v>
      </c>
      <c r="AAM651" s="204"/>
      <c r="AAN651" s="204">
        <f>VLOOKUP(AAK651,$A$681:$F$2483,6,FALSE)</f>
        <v>91</v>
      </c>
      <c r="AAO651" s="203" t="s">
        <v>69</v>
      </c>
      <c r="AAP651" s="10">
        <f>AAN651*1.1</f>
        <v>100.10000000000001</v>
      </c>
      <c r="AAQ651" s="10"/>
      <c r="AAR651" s="273"/>
      <c r="AAS651" s="203" t="s">
        <v>109</v>
      </c>
      <c r="AAT651" s="276" t="s">
        <v>2340</v>
      </c>
      <c r="AAV651" s="204"/>
      <c r="AAW651" s="204">
        <f>VLOOKUP(AAT651,$A$681:$F$2483,6,FALSE)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VLOOKUP(ABC651,$A$681:$F$2483,6,FALSE)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970</v>
      </c>
      <c r="ABN651" s="204"/>
      <c r="ABO651" s="204">
        <f>VLOOKUP(ABL651,$A$681:$F$2483,6,FALSE)</f>
        <v>3</v>
      </c>
      <c r="ABP651" s="203" t="s">
        <v>69</v>
      </c>
      <c r="ABQ651" s="10">
        <f>ABO651*1.1</f>
        <v>3.3000000000000003</v>
      </c>
      <c r="ABR651" s="10"/>
      <c r="ABS651" s="273"/>
      <c r="ABT651" s="203" t="s">
        <v>109</v>
      </c>
      <c r="ABU651" s="276" t="s">
        <v>551</v>
      </c>
      <c r="ABW651" s="204"/>
      <c r="ABX651" s="204">
        <f>VLOOKUP(ABU651,$A$681:$F$2483,6,FALSE)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VLOOKUP(ACD651,$A$681:$F$2483,6,FALSE)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VLOOKUP(ACM651,$A$681:$F$2483,6,FALSE)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VLOOKUP(ACV651,$A$681:$F$2483,6,FALSE)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VLOOKUP(ADE651,$A$681:$F$2483,6,FALSE)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VLOOKUP(ADN651,$A$681:$F$2483,6,FALSE)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VLOOKUP(ADW651,$A$681:$F$2483,6,FALSE)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VLOOKUP(AEF651,$A$681:$F$2483,6,FALSE)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VLOOKUP(AEO651,$A$681:$F$2483,6,FALSE)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VLOOKUP(AEX651,$A$681:$F$2483,6,FALSE)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VLOOKUP(AFG651,$A$681:$F$2483,6,FALSE)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VLOOKUP(AFP651,$A$681:$F$2483,6,FALSE)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VLOOKUP(AFY651,$A$681:$F$2483,6,FALSE)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VLOOKUP(AGH651,$A$681:$F$2483,6,FALSE)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VLOOKUP(AGQ651,$A$681:$F$2483,6,FALSE)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715</v>
      </c>
      <c r="AHB651" s="204"/>
      <c r="AHC651" s="204">
        <f>VLOOKUP(AGZ651,$A$681:$F$2483,6,FALSE)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546</v>
      </c>
      <c r="AHK651" s="204"/>
      <c r="AHL651" s="204">
        <f>VLOOKUP(AHI651,$A$681:$F$2483,6,FALSE)</f>
        <v>46</v>
      </c>
      <c r="AHM651" s="203" t="s">
        <v>69</v>
      </c>
      <c r="AHN651" s="10">
        <f>AHL651*1.1</f>
        <v>50.6</v>
      </c>
      <c r="AHO651" s="10"/>
      <c r="AHP651" s="273"/>
      <c r="AHQ651" s="203" t="s">
        <v>109</v>
      </c>
      <c r="AHR651" s="276" t="s">
        <v>2547</v>
      </c>
      <c r="AHT651" s="204"/>
      <c r="AHU651" s="204">
        <f>VLOOKUP(AHR651,$A$681:$F$2483,6,FALSE)</f>
        <v>172</v>
      </c>
      <c r="AHV651" s="203" t="s">
        <v>69</v>
      </c>
      <c r="AHW651" s="10">
        <f>AHU651*1.1</f>
        <v>189.20000000000002</v>
      </c>
      <c r="AHX651" s="10"/>
      <c r="AHY651" s="273"/>
      <c r="AHZ651" s="203" t="s">
        <v>109</v>
      </c>
      <c r="AIA651" s="276" t="s">
        <v>1293</v>
      </c>
      <c r="AIC651" s="204"/>
      <c r="AID651" s="204">
        <f>VLOOKUP(AIA651,$A$681:$F$2483,6,FALSE)</f>
        <v>52</v>
      </c>
      <c r="AIE651" s="203" t="s">
        <v>69</v>
      </c>
      <c r="AIF651" s="10">
        <f>AID651*1.1</f>
        <v>57.2</v>
      </c>
      <c r="AIG651" s="10"/>
      <c r="AIH651" s="273"/>
      <c r="AII651" s="203" t="s">
        <v>109</v>
      </c>
      <c r="AIJ651" s="276" t="s">
        <v>590</v>
      </c>
      <c r="AIL651" s="204"/>
      <c r="AIM651" s="204">
        <f>VLOOKUP(AIJ651,$A$681:$F$2483,6,FALSE)</f>
        <v>81</v>
      </c>
      <c r="AIN651" s="203" t="s">
        <v>69</v>
      </c>
      <c r="AIO651" s="10">
        <f>AIM651*1.1</f>
        <v>89.100000000000009</v>
      </c>
      <c r="AIP651" s="10"/>
      <c r="AIQ651" s="273"/>
      <c r="AIR651" s="203" t="s">
        <v>109</v>
      </c>
      <c r="AIS651" s="276" t="s">
        <v>631</v>
      </c>
      <c r="AIU651" s="204"/>
      <c r="AIV651" s="204">
        <f>VLOOKUP(AIS651,$A$681:$F$2483,6,FALSE)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551</v>
      </c>
      <c r="AJD651" s="204"/>
      <c r="AJE651" s="204">
        <f>VLOOKUP(AJB651,$A$681:$F$2483,6,FALSE)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687</v>
      </c>
      <c r="AJM651" s="204"/>
      <c r="AJN651" s="204">
        <f>VLOOKUP(AJK651,$A$681:$F$2483,6,FALSE)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631</v>
      </c>
      <c r="AJV651" s="204"/>
      <c r="AJW651" s="204">
        <f>VLOOKUP(AJT651,$A$681:$F$2483,6,FALSE)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2094</v>
      </c>
      <c r="AKE651" s="204"/>
      <c r="AKF651" s="204">
        <f>VLOOKUP(AKC651,$A$681:$F$2483,6,FALSE)</f>
        <v>13</v>
      </c>
      <c r="AKG651" s="203" t="s">
        <v>69</v>
      </c>
      <c r="AKH651" s="10">
        <f>AKF651*1.1</f>
        <v>14.3</v>
      </c>
      <c r="AKI651" s="10"/>
      <c r="AKJ651" s="273"/>
      <c r="AKK651" s="203" t="s">
        <v>109</v>
      </c>
      <c r="AKL651" s="276" t="s">
        <v>2597</v>
      </c>
      <c r="AKN651" s="204"/>
      <c r="AKO651" s="204">
        <f>VLOOKUP(AKL651,$A$681:$F$2483,6,FALSE)</f>
        <v>45</v>
      </c>
      <c r="AKP651" s="203" t="s">
        <v>69</v>
      </c>
      <c r="AKQ651" s="10">
        <f>AKO651*1.1</f>
        <v>49.500000000000007</v>
      </c>
      <c r="AKR651" s="10"/>
      <c r="AKS651" s="273"/>
      <c r="AKT651" s="203" t="s">
        <v>109</v>
      </c>
      <c r="AKU651" s="276" t="s">
        <v>2094</v>
      </c>
      <c r="AKW651" s="204"/>
      <c r="AKX651" s="204">
        <f>VLOOKUP(AKU651,$A$681:$F$2483,6,FALSE)</f>
        <v>13</v>
      </c>
      <c r="AKY651" s="203" t="s">
        <v>69</v>
      </c>
      <c r="AKZ651" s="10">
        <f>AKX651*1.1</f>
        <v>14.3</v>
      </c>
      <c r="ALA651" s="10"/>
      <c r="ALB651" s="273"/>
      <c r="ALC651" s="203" t="s">
        <v>109</v>
      </c>
      <c r="ALD651" s="276" t="s">
        <v>675</v>
      </c>
      <c r="ALF651" s="204"/>
      <c r="ALG651" s="204">
        <f>VLOOKUP(ALD651,$A$681:$F$2483,6,FALSE)</f>
        <v>6</v>
      </c>
      <c r="ALH651" s="203" t="s">
        <v>69</v>
      </c>
      <c r="ALI651" s="10">
        <f>ALG651*1.1</f>
        <v>6.6000000000000005</v>
      </c>
      <c r="ALJ651" s="10"/>
      <c r="ALK651" s="273"/>
      <c r="ALL651" s="203" t="s">
        <v>109</v>
      </c>
      <c r="ALM651" s="276" t="s">
        <v>2627</v>
      </c>
      <c r="ALO651" s="204"/>
      <c r="ALP651" s="204">
        <f>VLOOKUP(ALM651,$A$681:$F$2483,6,FALSE)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687</v>
      </c>
      <c r="ALX651" s="204"/>
      <c r="ALY651" s="204">
        <f>VLOOKUP(ALV651,$A$681:$F$2483,6,FALSE)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592</v>
      </c>
      <c r="AMG651" s="204"/>
      <c r="AMH651" s="204">
        <f>VLOOKUP(AME651,$A$681:$F$2483,6,FALSE)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641</v>
      </c>
      <c r="AMP651" s="204"/>
      <c r="AMQ651" s="204">
        <f>VLOOKUP(AMN651,$A$681:$F$2483,6,FALSE)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1728</v>
      </c>
      <c r="AMY651" s="204"/>
      <c r="AMZ651" s="204">
        <f>VLOOKUP(AMW651,$A$681:$F$2483,6,FALSE)</f>
        <v>281</v>
      </c>
      <c r="ANA651" s="203" t="s">
        <v>69</v>
      </c>
      <c r="ANB651" s="10">
        <f>AMZ651*1.1</f>
        <v>309.10000000000002</v>
      </c>
      <c r="ANC651" s="10"/>
      <c r="AND651" s="273"/>
      <c r="ANE651" s="203" t="s">
        <v>109</v>
      </c>
      <c r="ANF651" s="276" t="s">
        <v>2094</v>
      </c>
      <c r="ANH651" s="204"/>
      <c r="ANI651" s="204">
        <f>VLOOKUP(ANF651,$A$681:$F$2483,6,FALSE)</f>
        <v>13</v>
      </c>
      <c r="ANJ651" s="203" t="s">
        <v>69</v>
      </c>
      <c r="ANK651" s="10">
        <f>ANI651*1.1</f>
        <v>14.3</v>
      </c>
      <c r="ANL651" s="10"/>
      <c r="ANM651" s="273"/>
      <c r="ANN651" s="203" t="s">
        <v>109</v>
      </c>
      <c r="ANO651" s="276" t="s">
        <v>2627</v>
      </c>
      <c r="ANQ651" s="204"/>
      <c r="ANR651" s="204">
        <f>VLOOKUP(ANO651,$A$681:$F$2483,6,FALSE)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433</v>
      </c>
      <c r="ANZ651" s="204"/>
      <c r="AOA651" s="204">
        <f>VLOOKUP(ANX651,$A$681:$F$2483,6,FALSE)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2774</v>
      </c>
      <c r="AOI651" s="204"/>
      <c r="AOJ651" s="204">
        <f>VLOOKUP(AOG651,$A$681:$F$2483,6,FALSE)</f>
        <v>7</v>
      </c>
      <c r="AOK651" s="203" t="s">
        <v>69</v>
      </c>
      <c r="AOL651" s="10">
        <f>AOJ651*1.1</f>
        <v>7.7000000000000011</v>
      </c>
      <c r="AOM651" s="10"/>
      <c r="AON651" s="273"/>
      <c r="AOO651" s="203" t="s">
        <v>109</v>
      </c>
      <c r="AOP651" s="276" t="s">
        <v>1293</v>
      </c>
      <c r="AOR651" s="204"/>
      <c r="AOS651" s="204">
        <f>VLOOKUP(AOP651,$A$681:$F$2483,6,FALSE)</f>
        <v>52</v>
      </c>
      <c r="AOT651" s="203" t="s">
        <v>69</v>
      </c>
      <c r="AOU651" s="10">
        <f>AOS651*1.1</f>
        <v>57.2</v>
      </c>
      <c r="AOV651" s="10"/>
      <c r="AOW651" s="273"/>
      <c r="AOX651" s="203" t="s">
        <v>109</v>
      </c>
      <c r="AOY651" s="276" t="s">
        <v>2079</v>
      </c>
      <c r="APA651" s="204"/>
      <c r="APB651" s="204">
        <f>VLOOKUP(AOY651,$A$681:$F$2483,6,FALSE)</f>
        <v>173</v>
      </c>
      <c r="APC651" s="203" t="s">
        <v>69</v>
      </c>
      <c r="APD651" s="10">
        <f>APB651*1.1</f>
        <v>190.3</v>
      </c>
      <c r="APE651" s="10"/>
      <c r="APF651" s="273"/>
      <c r="APG651" s="203" t="s">
        <v>109</v>
      </c>
      <c r="APH651" s="276" t="s">
        <v>715</v>
      </c>
      <c r="APJ651" s="204"/>
      <c r="APK651" s="204">
        <f>VLOOKUP(APH651,$A$681:$F$2483,6,FALSE)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1734</v>
      </c>
      <c r="APS651" s="204"/>
      <c r="APT651" s="204">
        <f>VLOOKUP(APQ651,$A$681:$F$2483,6,FALSE)</f>
        <v>177</v>
      </c>
      <c r="APU651" s="203" t="s">
        <v>69</v>
      </c>
      <c r="APV651" s="10">
        <f>APT651*1.1</f>
        <v>194.70000000000002</v>
      </c>
      <c r="APW651" s="10"/>
      <c r="APX651" s="273"/>
      <c r="APY651" s="203" t="s">
        <v>109</v>
      </c>
      <c r="APZ651" s="276" t="s">
        <v>1686</v>
      </c>
      <c r="AQB651" s="204"/>
      <c r="AQC651" s="204">
        <f>VLOOKUP(APZ651,$A$681:$F$2483,6,FALSE)</f>
        <v>62</v>
      </c>
      <c r="AQD651" s="203" t="s">
        <v>69</v>
      </c>
      <c r="AQE651" s="10">
        <f>AQC651*1.1</f>
        <v>68.2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649.6</v>
      </c>
      <c r="I652" s="267"/>
      <c r="J652" s="203"/>
      <c r="K652" s="407"/>
      <c r="M652" s="203"/>
      <c r="N652" s="203"/>
      <c r="O652" s="203"/>
      <c r="P652" s="10"/>
      <c r="Q652" s="10">
        <f>SUM(P647:P651)</f>
        <v>1392.6000000000001</v>
      </c>
      <c r="R652" s="267"/>
      <c r="S652" s="203"/>
      <c r="T652" s="264"/>
      <c r="V652" s="203"/>
      <c r="W652" s="203"/>
      <c r="X652" s="203"/>
      <c r="Y652" s="10"/>
      <c r="Z652" s="10">
        <f>SUM(Y647:Y651)</f>
        <v>589.20000000000005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866.7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1512.9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731.19999999999993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1073.6000000000001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741.2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863.9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1055.5999999999999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486.5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963.1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725.80000000000007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554.4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136.30000000000001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1186.9000000000001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488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662.7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965.2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569.20000000000005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272.40000000000003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261.60000000000002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137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1282.6000000000001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408.7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943.59999999999991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1115.3999999999999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613.1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653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748.4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286.09999999999997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376.40000000000003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607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96.800000000000011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312.39999999999998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247.45000000000005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1074.8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689.5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455.29999999999995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449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287.2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448.7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400.3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707.4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147.19999999999999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640.80000000000007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433.70000000000005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722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699.7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671.2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874.90000000000009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990.8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908.1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740.7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477.1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428.29999999999995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644.79999999999995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585.20000000000005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263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220.90000000000003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445.9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720.3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820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1243.1999999999998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342.29999999999995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976.19999999999993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54.8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136.30000000000001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254.6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520.79999999999995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295.39999999999998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306.5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121.8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612.90000000000009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600.30000000000007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768.2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350.9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390.00000000000006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104.9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49.7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464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840.9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596.79999999999995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735.2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129.20000000000002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526.70000000000005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260.39999999999998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849.5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596.30000000000007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336.40000000000003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931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102.3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782.89999999999986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400.69999999999993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738.8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312.39999999999998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1402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288.99999999999994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294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887.9</v>
      </c>
      <c r="AQG652" s="273"/>
    </row>
    <row r="653" spans="1:1125" s="14" customFormat="1" ht="15">
      <c r="A653" s="203" t="s">
        <v>110</v>
      </c>
      <c r="B653" s="276" t="s">
        <v>2773</v>
      </c>
      <c r="D653" s="283">
        <f>IF(C653="Kopman",2,1)</f>
        <v>1</v>
      </c>
      <c r="E653" s="204">
        <f>VLOOKUP(B653,$A$681:$F$2483,6,FALSE)</f>
        <v>117</v>
      </c>
      <c r="F653" s="203" t="s">
        <v>61</v>
      </c>
      <c r="G653" s="10">
        <f>E653*1.5</f>
        <v>175.5</v>
      </c>
      <c r="H653" s="10"/>
      <c r="I653" s="267"/>
      <c r="J653" s="203" t="s">
        <v>110</v>
      </c>
      <c r="K653" s="276" t="s">
        <v>567</v>
      </c>
      <c r="M653" s="283">
        <f>IF(L653="Kopman",2,1)</f>
        <v>1</v>
      </c>
      <c r="N653" s="204">
        <f>VLOOKUP(K653,$A$681:$F$2483,6,FALSE)</f>
        <v>260</v>
      </c>
      <c r="O653" s="203" t="s">
        <v>61</v>
      </c>
      <c r="P653" s="10">
        <f>N653*1.5*M653</f>
        <v>390</v>
      </c>
      <c r="Q653" s="10"/>
      <c r="R653" s="267"/>
      <c r="S653" s="203" t="s">
        <v>110</v>
      </c>
      <c r="T653" s="276" t="s">
        <v>2773</v>
      </c>
      <c r="V653" s="283">
        <f>IF(U653="Kopman",2,1)</f>
        <v>1</v>
      </c>
      <c r="W653" s="204">
        <f>VLOOKUP(T653,$A$681:$F$2483,6,FALSE)</f>
        <v>117</v>
      </c>
      <c r="X653" s="203" t="s">
        <v>61</v>
      </c>
      <c r="Y653" s="10">
        <f>W653*1.5*V653</f>
        <v>175.5</v>
      </c>
      <c r="Z653" s="10"/>
      <c r="AA653" s="267"/>
      <c r="AB653" s="203" t="s">
        <v>110</v>
      </c>
      <c r="AC653" s="276" t="s">
        <v>567</v>
      </c>
      <c r="AE653" s="283">
        <f>IF(AD653="Kopman",2,1)</f>
        <v>1</v>
      </c>
      <c r="AF653" s="204">
        <f>VLOOKUP(AC653,$A$681:$F$2483,6,FALSE)</f>
        <v>260</v>
      </c>
      <c r="AG653" s="203" t="s">
        <v>61</v>
      </c>
      <c r="AH653" s="10">
        <f>AF653*1.5*AE653</f>
        <v>390</v>
      </c>
      <c r="AI653" s="10"/>
      <c r="AJ653" s="267"/>
      <c r="AK653" s="203" t="s">
        <v>110</v>
      </c>
      <c r="AL653" s="276" t="s">
        <v>567</v>
      </c>
      <c r="AN653" s="283">
        <f>IF(AM653="Kopman",2,1)</f>
        <v>1</v>
      </c>
      <c r="AO653" s="204">
        <f>VLOOKUP(AL653,$A$681:$F$2483,6,FALSE)</f>
        <v>260</v>
      </c>
      <c r="AP653" s="203" t="s">
        <v>61</v>
      </c>
      <c r="AQ653" s="10">
        <f>AO653*1.5*AN653</f>
        <v>390</v>
      </c>
      <c r="AR653" s="10"/>
      <c r="AS653" s="267"/>
      <c r="AT653" s="203" t="s">
        <v>110</v>
      </c>
      <c r="AU653" s="276" t="s">
        <v>1269</v>
      </c>
      <c r="AW653" s="283">
        <f>IF(AV653="Kopman",2,1)</f>
        <v>1</v>
      </c>
      <c r="AX653" s="204">
        <f>VLOOKUP(AU653,$A$681:$F$2483,6,FALSE)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2080</v>
      </c>
      <c r="BF653" s="283">
        <f>IF(BE653="Kopman",2,1)</f>
        <v>1</v>
      </c>
      <c r="BG653" s="204">
        <f>VLOOKUP(BD653,$A$681:$F$2483,6,FALSE)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845</v>
      </c>
      <c r="BO653" s="283">
        <f>IF(BN653="Kopman",2,1)</f>
        <v>1</v>
      </c>
      <c r="BP653" s="204">
        <f>VLOOKUP(BM653,$A$681:$F$2483,6,FALSE)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567</v>
      </c>
      <c r="BX653" s="283">
        <f>IF(BW653="Kopman",2,1)</f>
        <v>1</v>
      </c>
      <c r="BY653" s="204">
        <f>VLOOKUP(BV653,$A$681:$F$2483,6,FALSE)</f>
        <v>260</v>
      </c>
      <c r="BZ653" s="203" t="s">
        <v>61</v>
      </c>
      <c r="CA653" s="10">
        <f>BY653*1.5*BX653</f>
        <v>390</v>
      </c>
      <c r="CB653" s="10"/>
      <c r="CC653" s="267"/>
      <c r="CD653" s="203" t="s">
        <v>110</v>
      </c>
      <c r="CE653" s="276" t="s">
        <v>2773</v>
      </c>
      <c r="CG653" s="283">
        <f>IF(CF653="Kopman",2,1)</f>
        <v>1</v>
      </c>
      <c r="CH653" s="204">
        <f>VLOOKUP(CE653,$A$681:$F$2483,6,FALSE)</f>
        <v>117</v>
      </c>
      <c r="CI653" s="203" t="s">
        <v>61</v>
      </c>
      <c r="CJ653" s="10">
        <f>CH653*1.5*CG653</f>
        <v>175.5</v>
      </c>
      <c r="CK653" s="10"/>
      <c r="CL653" s="267"/>
      <c r="CM653" s="203" t="s">
        <v>110</v>
      </c>
      <c r="CN653" s="409" t="s">
        <v>2773</v>
      </c>
      <c r="CO653" s="408" t="s">
        <v>2015</v>
      </c>
      <c r="CP653" s="283">
        <f>IF(CO653="Kopman",2,1)</f>
        <v>2</v>
      </c>
      <c r="CQ653" s="204">
        <f>VLOOKUP(CN653,$A$681:$F$2483,6,FALSE)</f>
        <v>117</v>
      </c>
      <c r="CR653" s="203" t="s">
        <v>61</v>
      </c>
      <c r="CS653" s="10">
        <f>CQ653*1.5*CP653</f>
        <v>351</v>
      </c>
      <c r="CT653" s="10"/>
      <c r="CU653" s="267"/>
      <c r="CV653" s="203" t="s">
        <v>110</v>
      </c>
      <c r="CW653" s="276" t="s">
        <v>1192</v>
      </c>
      <c r="CY653" s="283">
        <f>IF(CX653="Kopman",2,1)</f>
        <v>1</v>
      </c>
      <c r="CZ653" s="204">
        <f>VLOOKUP(CW653,$A$681:$F$2483,6,FALSE)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618</v>
      </c>
      <c r="DH653" s="283">
        <f>IF(DG653="Kopman",2,1)</f>
        <v>1</v>
      </c>
      <c r="DI653" s="204">
        <f>VLOOKUP(DF653,$A$681:$F$2483,6,FALSE)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571</v>
      </c>
      <c r="DQ653" s="283">
        <f>IF(DP653="Kopman",2,1)</f>
        <v>1</v>
      </c>
      <c r="DR653" s="204">
        <f>VLOOKUP(DO653,$A$681:$F$2483,6,FALSE)</f>
        <v>25</v>
      </c>
      <c r="DS653" s="203" t="s">
        <v>61</v>
      </c>
      <c r="DT653" s="10">
        <f>DR653*1.5*DQ653</f>
        <v>37.5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VLOOKUP(DX653,$A$681:$F$2483,6,FALSE)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457</v>
      </c>
      <c r="EI653" s="283">
        <f>IF(EH653="Kopman",2,1)</f>
        <v>1</v>
      </c>
      <c r="EJ653" s="204">
        <f>VLOOKUP(EG653,$A$681:$F$2483,6,FALSE)</f>
        <v>136</v>
      </c>
      <c r="EK653" s="203" t="s">
        <v>61</v>
      </c>
      <c r="EL653" s="10">
        <f>EJ653*1.5*EI653</f>
        <v>204</v>
      </c>
      <c r="EM653" s="10"/>
      <c r="EN653" s="267"/>
      <c r="EO653" s="203" t="s">
        <v>110</v>
      </c>
      <c r="EP653" s="276" t="s">
        <v>2080</v>
      </c>
      <c r="ER653" s="283">
        <f>IF(EQ653="Kopman",2,1)</f>
        <v>1</v>
      </c>
      <c r="ES653" s="204">
        <f>VLOOKUP(EP653,$A$681:$F$2483,6,FALSE)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571</v>
      </c>
      <c r="FA653" s="283">
        <f>IF(EZ653="Kopman",2,1)</f>
        <v>1</v>
      </c>
      <c r="FB653" s="204">
        <f>VLOOKUP(EY653,$A$681:$F$2483,6,FALSE)</f>
        <v>25</v>
      </c>
      <c r="FC653" s="203" t="s">
        <v>61</v>
      </c>
      <c r="FD653" s="10">
        <f>FB653*1.5*FA653</f>
        <v>37.5</v>
      </c>
      <c r="FE653" s="10"/>
      <c r="FF653" s="267"/>
      <c r="FG653" s="203" t="s">
        <v>110</v>
      </c>
      <c r="FH653" s="414" t="s">
        <v>845</v>
      </c>
      <c r="FJ653" s="283">
        <f>IF(FI653="Kopman",2,1)</f>
        <v>1</v>
      </c>
      <c r="FK653" s="204">
        <f>VLOOKUP(FH653,$A$681:$F$2483,6,FALSE)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2080</v>
      </c>
      <c r="FS653" s="283">
        <f>IF(FR653="Kopman",2,1)</f>
        <v>1</v>
      </c>
      <c r="FT653" s="204">
        <f>VLOOKUP(FQ653,$A$681:$F$2483,6,FALSE)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2773</v>
      </c>
      <c r="GB653" s="283">
        <f>IF(GA653="Kopman",2,1)</f>
        <v>1</v>
      </c>
      <c r="GC653" s="204">
        <f>VLOOKUP(FZ653,$A$681:$F$2483,6,FALSE)</f>
        <v>117</v>
      </c>
      <c r="GD653" s="203" t="s">
        <v>61</v>
      </c>
      <c r="GE653" s="10">
        <f>GC653*1.5*GB653</f>
        <v>175.5</v>
      </c>
      <c r="GF653" s="10"/>
      <c r="GG653" s="267"/>
      <c r="GH653" s="203" t="s">
        <v>110</v>
      </c>
      <c r="GI653" s="276" t="s">
        <v>567</v>
      </c>
      <c r="GK653" s="283">
        <f>IF(GJ653="Kopman",2,1)</f>
        <v>1</v>
      </c>
      <c r="GL653" s="204">
        <f>VLOOKUP(GI653,$A$681:$F$2483,6,FALSE)</f>
        <v>260</v>
      </c>
      <c r="GM653" s="203" t="s">
        <v>61</v>
      </c>
      <c r="GN653" s="10">
        <f>GL653*1.5*GK653</f>
        <v>390</v>
      </c>
      <c r="GO653" s="10"/>
      <c r="GP653" s="267"/>
      <c r="GQ653" s="203" t="s">
        <v>110</v>
      </c>
      <c r="GR653" s="276" t="s">
        <v>2666</v>
      </c>
      <c r="GT653" s="283">
        <f>IF(GS653="Kopman",2,1)</f>
        <v>1</v>
      </c>
      <c r="GU653" s="204">
        <f>VLOOKUP(GR653,$A$681:$F$2483,6,FALSE)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567</v>
      </c>
      <c r="HC653" s="283">
        <f>IF(HB653="Kopman",2,1)</f>
        <v>1</v>
      </c>
      <c r="HD653" s="204">
        <f>VLOOKUP(HA653,$A$681:$F$2483,6,FALSE)</f>
        <v>260</v>
      </c>
      <c r="HE653" s="203" t="s">
        <v>61</v>
      </c>
      <c r="HF653" s="10">
        <f>HD653*1.5*HC653</f>
        <v>390</v>
      </c>
      <c r="HG653" s="10"/>
      <c r="HH653" s="267"/>
      <c r="HI653" s="203" t="s">
        <v>110</v>
      </c>
      <c r="HJ653" s="276" t="s">
        <v>567</v>
      </c>
      <c r="HL653" s="283">
        <f>IF(HK653="Kopman",2,1)</f>
        <v>1</v>
      </c>
      <c r="HM653" s="204">
        <f>VLOOKUP(HJ653,$A$681:$F$2483,6,FALSE)</f>
        <v>260</v>
      </c>
      <c r="HN653" s="203" t="s">
        <v>61</v>
      </c>
      <c r="HO653" s="10">
        <f>HM653*1.5</f>
        <v>390</v>
      </c>
      <c r="HP653" s="10"/>
      <c r="HQ653" s="267"/>
      <c r="HR653" s="203" t="s">
        <v>110</v>
      </c>
      <c r="HS653" s="276" t="s">
        <v>584</v>
      </c>
      <c r="HU653" s="283">
        <f>IF(HT653="Kopman",2,1)</f>
        <v>1</v>
      </c>
      <c r="HV653" s="204">
        <f>VLOOKUP(HS653,$A$681:$F$2483,6,FALSE)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VLOOKUP(IB653,$A$681:$F$2483,6,FALSE)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618</v>
      </c>
      <c r="IM653" s="283">
        <f>IF(IL653="Kopman",2,1)</f>
        <v>1</v>
      </c>
      <c r="IN653" s="204">
        <f>VLOOKUP(IK653,$A$681:$F$2483,6,FALSE)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635</v>
      </c>
      <c r="IV653" s="283">
        <f>IF(IU653="Kopman",2,1)</f>
        <v>1</v>
      </c>
      <c r="IW653" s="204">
        <f>VLOOKUP(IT653,$A$681:$F$2483,6,FALSE)</f>
        <v>12</v>
      </c>
      <c r="IX653" s="203" t="s">
        <v>61</v>
      </c>
      <c r="IY653" s="10">
        <f>IW653*1.5*IV653</f>
        <v>18</v>
      </c>
      <c r="IZ653" s="10"/>
      <c r="JA653" s="267"/>
      <c r="JB653" s="203" t="s">
        <v>110</v>
      </c>
      <c r="JC653" s="276" t="s">
        <v>845</v>
      </c>
      <c r="JE653" s="283">
        <f>IF(JD653="Kopman",2,1)</f>
        <v>1</v>
      </c>
      <c r="JF653" s="204">
        <f>VLOOKUP(JC653,$A$681:$F$2483,6,FALSE)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2053</v>
      </c>
      <c r="JN653" s="283">
        <f>IF(JM653="Kopman",2,1)</f>
        <v>1</v>
      </c>
      <c r="JO653" s="204">
        <f>VLOOKUP(JL653,$A$681:$F$2483,6,FALSE)</f>
        <v>76</v>
      </c>
      <c r="JP653" s="203" t="s">
        <v>61</v>
      </c>
      <c r="JQ653" s="10">
        <f>JO653*1.5*JN653</f>
        <v>114</v>
      </c>
      <c r="JR653" s="10"/>
      <c r="JS653" s="267"/>
      <c r="JT653" s="203" t="s">
        <v>110</v>
      </c>
      <c r="JU653" s="276" t="s">
        <v>2666</v>
      </c>
      <c r="JW653" s="283">
        <f>IF(JV653="Kopman",2,1)</f>
        <v>1</v>
      </c>
      <c r="JX653" s="204">
        <f>VLOOKUP(JU653,$A$681:$F$2483,6,FALSE)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2054</v>
      </c>
      <c r="KF653" s="283">
        <f>IF(KE653="Kopman",2,1)</f>
        <v>1</v>
      </c>
      <c r="KG653" s="204">
        <f>VLOOKUP(KD653,$A$681:$F$2483,6,FALSE)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457</v>
      </c>
      <c r="KO653" s="283">
        <f>IF(KN653="Kopman",2,1)</f>
        <v>1</v>
      </c>
      <c r="KP653" s="204">
        <f>VLOOKUP(KM653,$A$681:$F$2483,6,FALSE)</f>
        <v>136</v>
      </c>
      <c r="KQ653" s="203" t="s">
        <v>61</v>
      </c>
      <c r="KR653" s="10">
        <f>KP653*1.5</f>
        <v>204</v>
      </c>
      <c r="KS653" s="10"/>
      <c r="KT653" s="267"/>
      <c r="KU653" s="203" t="s">
        <v>110</v>
      </c>
      <c r="KV653" s="276" t="s">
        <v>2511</v>
      </c>
      <c r="KX653" s="283">
        <f>IF(KW653="Kopman",2,1)</f>
        <v>1</v>
      </c>
      <c r="KY653" s="204">
        <f>VLOOKUP(KV653,$A$681:$F$2483,6,FALSE)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1229</v>
      </c>
      <c r="LG653" s="283">
        <f>IF(LF653="Kopman",2,1)</f>
        <v>1</v>
      </c>
      <c r="LH653" s="204">
        <f>VLOOKUP(LE653,$A$681:$F$2483,6,FALSE)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572</v>
      </c>
      <c r="LP653" s="283">
        <f>IF(LO653="Kopman",2,1)</f>
        <v>1</v>
      </c>
      <c r="LQ653" s="204">
        <f>VLOOKUP(LN653,$A$681:$F$2483,6,FALSE)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552</v>
      </c>
      <c r="LY653" s="283">
        <f>IF(LX653="Kopman",2,1)</f>
        <v>1</v>
      </c>
      <c r="LZ653" s="204">
        <f>VLOOKUP(LW653,$A$681:$F$2483,6,FALSE)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1192</v>
      </c>
      <c r="MH653" s="283">
        <f>IF(MG653="Kopman",2,1)</f>
        <v>1</v>
      </c>
      <c r="MI653" s="204">
        <f>VLOOKUP(MF653,$A$681:$F$2483,6,FALSE)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2088</v>
      </c>
      <c r="MQ653" s="283">
        <f>IF(MP653="Kopman",2,1)</f>
        <v>1</v>
      </c>
      <c r="MR653" s="204">
        <f>VLOOKUP(MO653,$A$681:$F$2483,6,FALSE)</f>
        <v>37</v>
      </c>
      <c r="MS653" s="203" t="s">
        <v>61</v>
      </c>
      <c r="MT653" s="10">
        <f>MR653*1.5*MQ653</f>
        <v>55.5</v>
      </c>
      <c r="MU653" s="10"/>
      <c r="MV653" s="267"/>
      <c r="MW653" s="203" t="s">
        <v>110</v>
      </c>
      <c r="MX653" s="276" t="s">
        <v>845</v>
      </c>
      <c r="MZ653" s="283">
        <f>IF(MY653="Kopman",2,1)</f>
        <v>1</v>
      </c>
      <c r="NA653" s="204">
        <f>VLOOKUP(MX653,$A$681:$F$2483,6,FALSE)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667</v>
      </c>
      <c r="NI653" s="283">
        <f>IF(NH653="Kopman",2,1)</f>
        <v>1</v>
      </c>
      <c r="NJ653" s="204">
        <f>VLOOKUP(NG653,$A$681:$F$2483,6,FALSE)</f>
        <v>15</v>
      </c>
      <c r="NK653" s="203" t="s">
        <v>61</v>
      </c>
      <c r="NL653" s="10">
        <f>NJ653*1.5*NI653</f>
        <v>22.5</v>
      </c>
      <c r="NM653" s="10"/>
      <c r="NN653" s="267"/>
      <c r="NO653" s="203" t="s">
        <v>110</v>
      </c>
      <c r="NP653" s="417" t="s">
        <v>845</v>
      </c>
      <c r="NR653" s="283">
        <f>IF(NQ653="Kopman",2,1)</f>
        <v>1</v>
      </c>
      <c r="NS653" s="204">
        <f>VLOOKUP(NP653,$A$681:$F$2483,6,FALSE)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571</v>
      </c>
      <c r="OA653" s="283">
        <f>IF(NZ653="Kopman",2,1)</f>
        <v>1</v>
      </c>
      <c r="OB653" s="204">
        <f>VLOOKUP(NY653,$A$681:$F$2483,6,FALSE)</f>
        <v>25</v>
      </c>
      <c r="OC653" s="203" t="s">
        <v>61</v>
      </c>
      <c r="OD653" s="10">
        <f>OB653*1.5</f>
        <v>37.5</v>
      </c>
      <c r="OE653" s="10"/>
      <c r="OF653" s="267"/>
      <c r="OG653" s="203" t="s">
        <v>110</v>
      </c>
      <c r="OH653" s="276" t="s">
        <v>567</v>
      </c>
      <c r="OJ653" s="283">
        <f>IF(OI653="Kopman",2,1)</f>
        <v>1</v>
      </c>
      <c r="OK653" s="204">
        <f>VLOOKUP(OH653,$A$681:$F$2483,6,FALSE)</f>
        <v>260</v>
      </c>
      <c r="OL653" s="203" t="s">
        <v>61</v>
      </c>
      <c r="OM653" s="10">
        <f>OK653*1.5*OJ653</f>
        <v>390</v>
      </c>
      <c r="ON653" s="10"/>
      <c r="OO653" s="267"/>
      <c r="OP653" s="203" t="s">
        <v>110</v>
      </c>
      <c r="OQ653" s="417" t="s">
        <v>2071</v>
      </c>
      <c r="OS653" s="283">
        <f>IF(OR653="Kopman",2,1)</f>
        <v>1</v>
      </c>
      <c r="OT653" s="204">
        <f>VLOOKUP(OQ653,$A$681:$F$2483,6,FALSE)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457</v>
      </c>
      <c r="PB653" s="283">
        <f>IF(PA653="Kopman",2,1)</f>
        <v>1</v>
      </c>
      <c r="PC653" s="204">
        <f>VLOOKUP(OZ653,$A$681:$F$2483,6,FALSE)</f>
        <v>136</v>
      </c>
      <c r="PD653" s="203" t="s">
        <v>61</v>
      </c>
      <c r="PE653" s="10">
        <f>PC653*1.5*PB653</f>
        <v>204</v>
      </c>
      <c r="PF653" s="10"/>
      <c r="PG653" s="267"/>
      <c r="PH653" s="203" t="s">
        <v>110</v>
      </c>
      <c r="PI653" s="276" t="s">
        <v>2773</v>
      </c>
      <c r="PK653" s="283">
        <f>IF(PJ653="Kopman",2,1)</f>
        <v>1</v>
      </c>
      <c r="PL653" s="204">
        <f>VLOOKUP(PI653,$A$681:$F$2483,6,FALSE)</f>
        <v>117</v>
      </c>
      <c r="PM653" s="203" t="s">
        <v>61</v>
      </c>
      <c r="PN653" s="10">
        <f>PL653*1.5*PK653</f>
        <v>175.5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VLOOKUP(PR653,$A$681:$F$2483,6,FALSE)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1275</v>
      </c>
      <c r="QC653" s="283">
        <f>IF(QB653="Kopman",2,1)</f>
        <v>1</v>
      </c>
      <c r="QD653" s="204">
        <f>VLOOKUP(QA653,$A$681:$F$2483,6,FALSE)</f>
        <v>116</v>
      </c>
      <c r="QE653" s="203" t="s">
        <v>61</v>
      </c>
      <c r="QF653" s="10">
        <f>QD653*1.5*QC653</f>
        <v>174</v>
      </c>
      <c r="QG653" s="10"/>
      <c r="QH653" s="267"/>
      <c r="QI653" s="203" t="s">
        <v>110</v>
      </c>
      <c r="QJ653" s="276" t="s">
        <v>618</v>
      </c>
      <c r="QL653" s="283">
        <f>IF(QK653="Kopman",2,1)</f>
        <v>1</v>
      </c>
      <c r="QM653" s="204">
        <f>VLOOKUP(QJ653,$A$681:$F$2483,6,FALSE)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567</v>
      </c>
      <c r="QU653" s="283">
        <f>IF(QT653="Kopman",2,1)</f>
        <v>1</v>
      </c>
      <c r="QV653" s="204">
        <f>VLOOKUP(QS653,$A$681:$F$2483,6,FALSE)</f>
        <v>260</v>
      </c>
      <c r="QW653" s="203" t="s">
        <v>61</v>
      </c>
      <c r="QX653" s="10">
        <f>QV653*1.5*QU653</f>
        <v>390</v>
      </c>
      <c r="QY653" s="10"/>
      <c r="QZ653" s="267"/>
      <c r="RA653" s="203" t="s">
        <v>110</v>
      </c>
      <c r="RB653" s="276" t="s">
        <v>618</v>
      </c>
      <c r="RD653" s="283">
        <f>IF(RC653="Kopman",2,1)</f>
        <v>1</v>
      </c>
      <c r="RE653" s="204">
        <f>VLOOKUP(RB653,$A$681:$F$2483,6,FALSE)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VLOOKUP(RK653,$A$681:$F$2483,6,FALSE)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567</v>
      </c>
      <c r="RV653" s="283">
        <f>IF(RU653="Kopman",2,1)</f>
        <v>1</v>
      </c>
      <c r="RW653" s="204">
        <f>VLOOKUP(RT653,$A$681:$F$2483,6,FALSE)</f>
        <v>260</v>
      </c>
      <c r="RX653" s="203" t="s">
        <v>61</v>
      </c>
      <c r="RY653" s="10">
        <f>RW653*1.5*RV653</f>
        <v>390</v>
      </c>
      <c r="RZ653" s="10"/>
      <c r="SA653" s="273"/>
      <c r="SB653" s="203" t="s">
        <v>110</v>
      </c>
      <c r="SC653" s="276" t="s">
        <v>567</v>
      </c>
      <c r="SE653" s="283">
        <f>IF(SD653="Kopman",2,1)</f>
        <v>1</v>
      </c>
      <c r="SF653" s="204">
        <f>VLOOKUP(SC653,$A$681:$F$2483,6,FALSE)</f>
        <v>260</v>
      </c>
      <c r="SG653" s="203" t="s">
        <v>61</v>
      </c>
      <c r="SH653" s="10">
        <f>SF653*1.5*SE653</f>
        <v>390</v>
      </c>
      <c r="SI653" s="10"/>
      <c r="SJ653" s="273"/>
      <c r="SK653" s="203" t="s">
        <v>110</v>
      </c>
      <c r="SL653" s="276" t="s">
        <v>845</v>
      </c>
      <c r="SN653" s="283">
        <f>IF(SM653="Kopman",2,1)</f>
        <v>1</v>
      </c>
      <c r="SO653" s="204">
        <f>VLOOKUP(SL653,$A$681:$F$2483,6,FALSE)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954</v>
      </c>
      <c r="SW653" s="283">
        <f>IF(SV653="Kopman",2,1)</f>
        <v>1</v>
      </c>
      <c r="SX653" s="204">
        <f>VLOOKUP(SU653,$A$681:$F$2483,6,FALSE)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635</v>
      </c>
      <c r="TF653" s="283">
        <f>IF(TE653="Kopman",2,1)</f>
        <v>1</v>
      </c>
      <c r="TG653" s="204">
        <f>VLOOKUP(TD653,$A$681:$F$2483,6,FALSE)</f>
        <v>12</v>
      </c>
      <c r="TH653" s="203" t="s">
        <v>61</v>
      </c>
      <c r="TI653" s="10">
        <f>TG653*1.5</f>
        <v>18</v>
      </c>
      <c r="TK653" s="273"/>
      <c r="TL653" s="203" t="s">
        <v>110</v>
      </c>
      <c r="TM653" s="276" t="s">
        <v>989</v>
      </c>
      <c r="TO653" s="283">
        <f>IF(TN653="Kopman",2,1)</f>
        <v>1</v>
      </c>
      <c r="TP653" s="204">
        <f>VLOOKUP(TM653,$A$681:$F$2483,6,FALSE)</f>
        <v>88</v>
      </c>
      <c r="TQ653" s="203" t="s">
        <v>61</v>
      </c>
      <c r="TR653" s="10">
        <f>TP653*1.5*TO653</f>
        <v>132</v>
      </c>
      <c r="TS653" s="10"/>
      <c r="TT653" s="273"/>
      <c r="TU653" s="203" t="s">
        <v>110</v>
      </c>
      <c r="TV653" s="276" t="s">
        <v>1730</v>
      </c>
      <c r="TX653" s="283">
        <f>IF(TW653="Kopman",2,1)</f>
        <v>1</v>
      </c>
      <c r="TY653" s="204">
        <f>VLOOKUP(TV653,$A$681:$F$2483,6,FALSE)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VLOOKUP(UE653,$A$681:$F$2483,6,FALSE)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567</v>
      </c>
      <c r="UP653" s="283">
        <f>IF(UO653="Kopman",2,1)</f>
        <v>1</v>
      </c>
      <c r="UQ653" s="204">
        <f>VLOOKUP(UN653,$A$681:$F$2483,6,FALSE)</f>
        <v>260</v>
      </c>
      <c r="UR653" s="203" t="s">
        <v>61</v>
      </c>
      <c r="US653" s="10">
        <f>UQ653*1.5*UP653</f>
        <v>390</v>
      </c>
      <c r="UT653" s="10"/>
      <c r="UU653" s="273"/>
      <c r="UV653" s="203" t="s">
        <v>110</v>
      </c>
      <c r="UW653" s="276" t="s">
        <v>2088</v>
      </c>
      <c r="UY653" s="283">
        <f>IF(UX653="Kopman",2,1)</f>
        <v>1</v>
      </c>
      <c r="UZ653" s="204">
        <f>VLOOKUP(UW653,$A$681:$F$2483,6,FALSE)</f>
        <v>37</v>
      </c>
      <c r="VA653" s="203" t="s">
        <v>61</v>
      </c>
      <c r="VB653" s="10">
        <f>UZ653*1.5*UY653</f>
        <v>55.5</v>
      </c>
      <c r="VC653" s="10"/>
      <c r="VD653" s="273"/>
      <c r="VE653" s="203" t="s">
        <v>110</v>
      </c>
      <c r="VF653" s="276" t="s">
        <v>572</v>
      </c>
      <c r="VH653" s="283">
        <f>IF(VG653="Kopman",2,1)</f>
        <v>1</v>
      </c>
      <c r="VI653" s="204">
        <f>VLOOKUP(VF653,$A$681:$F$2483,6,FALSE)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886</v>
      </c>
      <c r="VQ653" s="283">
        <f>IF(VP653="Kopman",2,1)</f>
        <v>1</v>
      </c>
      <c r="VR653" s="204">
        <f>VLOOKUP(VO653,$A$681:$F$2483,6,FALSE)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VLOOKUP(VX653,$A$681:$F$2483,6,FALSE)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1203</v>
      </c>
      <c r="WI653" s="283">
        <f>IF(WH653="Kopman",2,1)</f>
        <v>1</v>
      </c>
      <c r="WJ653" s="204">
        <f>VLOOKUP(WG653,$A$681:$F$2483,6,FALSE)</f>
        <v>13</v>
      </c>
      <c r="WK653" s="203" t="s">
        <v>61</v>
      </c>
      <c r="WL653" s="10">
        <f>WJ653*1.5</f>
        <v>19.5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VLOOKUP(WP653,$A$681:$F$2483,6,FALSE)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VLOOKUP(WY653,$A$681:$F$2483,6,FALSE)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2799</v>
      </c>
      <c r="XJ653" s="283">
        <f>IF(XI653="Kopman",2,1)</f>
        <v>1</v>
      </c>
      <c r="XK653" s="204">
        <f>VLOOKUP(XH653,$A$681:$F$2483,6,FALSE)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845</v>
      </c>
      <c r="XS653" s="283">
        <f>IF(XR653="Kopman",2,1)</f>
        <v>1</v>
      </c>
      <c r="XT653" s="204">
        <f>VLOOKUP(XQ653,$A$681:$F$2483,6,FALSE)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564</v>
      </c>
      <c r="YB653" s="283">
        <f>IF(YA653="Kopman",2,1)</f>
        <v>1</v>
      </c>
      <c r="YC653" s="204">
        <f>VLOOKUP(XZ653,$A$681:$F$2483,6,FALSE)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VLOOKUP(YI653,$A$681:$F$2483,6,FALSE)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VLOOKUP(YR653,$A$681:$F$2483,6,FALSE)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567</v>
      </c>
      <c r="ZC653" s="283">
        <f>IF(ZB653="Kopman",2,1)</f>
        <v>1</v>
      </c>
      <c r="ZD653" s="204">
        <f>VLOOKUP(ZA653,$A$681:$F$2483,6,FALSE)</f>
        <v>260</v>
      </c>
      <c r="ZE653" s="203" t="s">
        <v>61</v>
      </c>
      <c r="ZF653" s="10">
        <f>ZD653*1.5</f>
        <v>390</v>
      </c>
      <c r="ZH653" s="273"/>
      <c r="ZI653" s="203" t="s">
        <v>110</v>
      </c>
      <c r="ZJ653" s="276" t="s">
        <v>553</v>
      </c>
      <c r="ZL653" s="283">
        <f>IF(ZK653="Kopman",2,1)</f>
        <v>1</v>
      </c>
      <c r="ZM653" s="204">
        <f>VLOOKUP(ZJ653,$A$681:$F$2483,6,FALSE)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845</v>
      </c>
      <c r="ZU653" s="283">
        <f>IF(ZT653="Kopman",2,1)</f>
        <v>1</v>
      </c>
      <c r="ZV653" s="204">
        <f>VLOOKUP(ZS653,$A$681:$F$2483,6,FALSE)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984</v>
      </c>
      <c r="AAD653" s="283">
        <f>IF(AAC653="Kopman",2,1)</f>
        <v>1</v>
      </c>
      <c r="AAE653" s="204">
        <f>VLOOKUP(AAB653,$A$681:$F$2483,6,FALSE)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2639</v>
      </c>
      <c r="AAM653" s="283">
        <f>IF(AAL653="Kopman",2,1)</f>
        <v>1</v>
      </c>
      <c r="AAN653" s="204">
        <f>VLOOKUP(AAK653,$A$681:$F$2483,6,FALSE)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680</v>
      </c>
      <c r="AAV653" s="283">
        <f>IF(AAU653="Kopman",2,1)</f>
        <v>1</v>
      </c>
      <c r="AAW653" s="204">
        <f>VLOOKUP(AAT653,$A$681:$F$2483,6,FALSE)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VLOOKUP(ABC653,$A$681:$F$2483,6,FALSE)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1263</v>
      </c>
      <c r="ABN653" s="283">
        <f>IF(ABM653="Kopman",2,1)</f>
        <v>1</v>
      </c>
      <c r="ABO653" s="204">
        <f>VLOOKUP(ABL653,$A$681:$F$2483,6,FALSE)</f>
        <v>52</v>
      </c>
      <c r="ABP653" s="203" t="s">
        <v>61</v>
      </c>
      <c r="ABQ653" s="10">
        <f>ABO653*1.5*ABN653</f>
        <v>78</v>
      </c>
      <c r="ABR653" s="10"/>
      <c r="ABS653" s="273"/>
      <c r="ABT653" s="203" t="s">
        <v>110</v>
      </c>
      <c r="ABU653" s="409" t="s">
        <v>845</v>
      </c>
      <c r="ABV653" s="408" t="s">
        <v>2015</v>
      </c>
      <c r="ABW653" s="283">
        <f>IF(ABV653="Kopman",2,1)</f>
        <v>2</v>
      </c>
      <c r="ABX653" s="204">
        <f>VLOOKUP(ABU653,$A$681:$F$2483,6,FALSE)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VLOOKUP(ACD653,$A$681:$F$2483,6,FALSE)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VLOOKUP(ACM653,$A$681:$F$2483,6,FALSE)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VLOOKUP(ACV653,$A$681:$F$2483,6,FALSE)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VLOOKUP(ADE653,$A$681:$F$2483,6,FALSE)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VLOOKUP(ADN653,$A$681:$F$2483,6,FALSE)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VLOOKUP(ADW653,$A$681:$F$2483,6,FALSE)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VLOOKUP(AEF653,$A$681:$F$2483,6,FALSE)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VLOOKUP(AEO653,$A$681:$F$2483,6,FALSE)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VLOOKUP(AEX653,$A$681:$F$2483,6,FALSE)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VLOOKUP(AFG653,$A$681:$F$2483,6,FALSE)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VLOOKUP(AFP653,$A$681:$F$2483,6,FALSE)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VLOOKUP(AFY653,$A$681:$F$2483,6,FALSE)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VLOOKUP(AGH653,$A$681:$F$2483,6,FALSE)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VLOOKUP(AGQ653,$A$681:$F$2483,6,FALSE)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2666</v>
      </c>
      <c r="AHB653" s="283">
        <f>IF(AHA653="Kopman",2,1)</f>
        <v>1</v>
      </c>
      <c r="AHC653" s="204">
        <f>VLOOKUP(AGZ653,$A$681:$F$2483,6,FALSE)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537</v>
      </c>
      <c r="AHK653" s="283">
        <f>IF(AHJ653="Kopman",2,1)</f>
        <v>1</v>
      </c>
      <c r="AHL653" s="204">
        <f>VLOOKUP(AHI653,$A$681:$F$2483,6,FALSE)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567</v>
      </c>
      <c r="AHT653" s="283">
        <f>IF(AHS653="Kopman",2,1)</f>
        <v>1</v>
      </c>
      <c r="AHU653" s="204">
        <f>VLOOKUP(AHR653,$A$681:$F$2483,6,FALSE)</f>
        <v>260</v>
      </c>
      <c r="AHV653" s="203" t="s">
        <v>61</v>
      </c>
      <c r="AHW653" s="10">
        <f>AHU653*1.5*AHT653</f>
        <v>390</v>
      </c>
      <c r="AHX653" s="10"/>
      <c r="AHY653" s="273"/>
      <c r="AHZ653" s="203" t="s">
        <v>110</v>
      </c>
      <c r="AIA653" s="276" t="s">
        <v>2799</v>
      </c>
      <c r="AIC653" s="283">
        <f>IF(AIB653="Kopman",2,1)</f>
        <v>1</v>
      </c>
      <c r="AID653" s="204">
        <f>VLOOKUP(AIA653,$A$681:$F$2483,6,FALSE)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457</v>
      </c>
      <c r="AIL653" s="283">
        <f>IF(AIK653="Kopman",2,1)</f>
        <v>1</v>
      </c>
      <c r="AIM653" s="204">
        <f>VLOOKUP(AIJ653,$A$681:$F$2483,6,FALSE)</f>
        <v>136</v>
      </c>
      <c r="AIN653" s="203" t="s">
        <v>61</v>
      </c>
      <c r="AIO653" s="10">
        <f>AIM653*1.5*AIL653</f>
        <v>204</v>
      </c>
      <c r="AIP653" s="10"/>
      <c r="AIQ653" s="273"/>
      <c r="AIR653" s="203" t="s">
        <v>110</v>
      </c>
      <c r="AIS653" s="276" t="s">
        <v>571</v>
      </c>
      <c r="AIU653" s="283">
        <f>IF(AIT653="Kopman",2,1)</f>
        <v>1</v>
      </c>
      <c r="AIV653" s="204">
        <f>VLOOKUP(AIS653,$A$681:$F$2483,6,FALSE)</f>
        <v>25</v>
      </c>
      <c r="AIW653" s="203" t="s">
        <v>61</v>
      </c>
      <c r="AIX653" s="10">
        <f>AIV653*1.5*AIU653</f>
        <v>37.5</v>
      </c>
      <c r="AIY653" s="10"/>
      <c r="AIZ653" s="273"/>
      <c r="AJA653" s="203" t="s">
        <v>110</v>
      </c>
      <c r="AJB653" s="276" t="s">
        <v>457</v>
      </c>
      <c r="AJD653" s="283">
        <f>IF(AJC653="Kopman",2,1)</f>
        <v>1</v>
      </c>
      <c r="AJE653" s="204">
        <f>VLOOKUP(AJB653,$A$681:$F$2483,6,FALSE)</f>
        <v>136</v>
      </c>
      <c r="AJF653" s="203" t="s">
        <v>61</v>
      </c>
      <c r="AJG653" s="10">
        <f>AJE653*1.5*AJD653</f>
        <v>204</v>
      </c>
      <c r="AJH653" s="10"/>
      <c r="AJI653" s="273"/>
      <c r="AJJ653" s="203" t="s">
        <v>110</v>
      </c>
      <c r="AJK653" s="276" t="s">
        <v>552</v>
      </c>
      <c r="AJM653" s="283">
        <f>IF(AJL653="Kopman",2,1)</f>
        <v>1</v>
      </c>
      <c r="AJN653" s="204">
        <f>VLOOKUP(AJK653,$A$681:$F$2483,6,FALSE)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2666</v>
      </c>
      <c r="AJV653" s="283">
        <f>IF(AJU653="Kopman",2,1)</f>
        <v>1</v>
      </c>
      <c r="AJW653" s="204">
        <f>VLOOKUP(AJT653,$A$681:$F$2483,6,FALSE)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457</v>
      </c>
      <c r="AKE653" s="283">
        <f>IF(AKD653="Kopman",2,1)</f>
        <v>1</v>
      </c>
      <c r="AKF653" s="204">
        <f>VLOOKUP(AKC653,$A$681:$F$2483,6,FALSE)</f>
        <v>136</v>
      </c>
      <c r="AKG653" s="203" t="s">
        <v>61</v>
      </c>
      <c r="AKH653" s="10">
        <f>AKF653*1.5*AKE653</f>
        <v>204</v>
      </c>
      <c r="AKI653" s="10"/>
      <c r="AKJ653" s="273"/>
      <c r="AKK653" s="203" t="s">
        <v>110</v>
      </c>
      <c r="AKL653" s="276" t="s">
        <v>2773</v>
      </c>
      <c r="AKN653" s="283">
        <f>IF(AKM653="Kopman",2,1)</f>
        <v>1</v>
      </c>
      <c r="AKO653" s="204">
        <f>VLOOKUP(AKL653,$A$681:$F$2483,6,FALSE)</f>
        <v>117</v>
      </c>
      <c r="AKP653" s="203" t="s">
        <v>61</v>
      </c>
      <c r="AKQ653" s="10">
        <f>AKO653*1.5*AKN653</f>
        <v>175.5</v>
      </c>
      <c r="AKR653" s="10"/>
      <c r="AKS653" s="273"/>
      <c r="AKT653" s="203" t="s">
        <v>110</v>
      </c>
      <c r="AKU653" s="276" t="s">
        <v>571</v>
      </c>
      <c r="AKW653" s="283">
        <f>IF(AKV653="Kopman",2,1)</f>
        <v>1</v>
      </c>
      <c r="AKX653" s="204">
        <f>VLOOKUP(AKU653,$A$681:$F$2483,6,FALSE)</f>
        <v>25</v>
      </c>
      <c r="AKY653" s="203" t="s">
        <v>61</v>
      </c>
      <c r="AKZ653" s="10">
        <f>AKX653*1.5*AKW653</f>
        <v>37.5</v>
      </c>
      <c r="ALA653" s="10"/>
      <c r="ALB653" s="273"/>
      <c r="ALC653" s="203" t="s">
        <v>110</v>
      </c>
      <c r="ALD653" s="276" t="s">
        <v>1269</v>
      </c>
      <c r="ALF653" s="283">
        <f>IF(ALE653="Kopman",2,1)</f>
        <v>1</v>
      </c>
      <c r="ALG653" s="204">
        <f>VLOOKUP(ALD653,$A$681:$F$2483,6,FALSE)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855</v>
      </c>
      <c r="ALO653" s="283">
        <f>IF(ALN653="Kopman",2,1)</f>
        <v>1</v>
      </c>
      <c r="ALP653" s="204">
        <f>VLOOKUP(ALM653,$A$681:$F$2483,6,FALSE)</f>
        <v>64</v>
      </c>
      <c r="ALQ653" s="203" t="s">
        <v>61</v>
      </c>
      <c r="ALR653" s="10">
        <f>ALP653*1.5*ALO653</f>
        <v>96</v>
      </c>
      <c r="ALS653" s="10"/>
      <c r="ALT653" s="273"/>
      <c r="ALU653" s="203" t="s">
        <v>110</v>
      </c>
      <c r="ALV653" s="276" t="s">
        <v>567</v>
      </c>
      <c r="ALX653" s="283">
        <f>IF(ALW653="Kopman",2,1)</f>
        <v>1</v>
      </c>
      <c r="ALY653" s="204">
        <f>VLOOKUP(ALV653,$A$681:$F$2483,6,FALSE)</f>
        <v>260</v>
      </c>
      <c r="ALZ653" s="203" t="s">
        <v>61</v>
      </c>
      <c r="AMA653" s="10">
        <f>ALY653*1.5*ALX653</f>
        <v>390</v>
      </c>
      <c r="AMB653" s="10"/>
      <c r="AMC653" s="273"/>
      <c r="AMD653" s="203" t="s">
        <v>110</v>
      </c>
      <c r="AME653" s="276" t="s">
        <v>653</v>
      </c>
      <c r="AMG653" s="283">
        <f>IF(AMF653="Kopman",2,1)</f>
        <v>1</v>
      </c>
      <c r="AMH653" s="204">
        <f>VLOOKUP(AME653,$A$681:$F$2483,6,FALSE)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618</v>
      </c>
      <c r="AMP653" s="283">
        <f>IF(AMO653="Kopman",2,1)</f>
        <v>1</v>
      </c>
      <c r="AMQ653" s="204">
        <f>VLOOKUP(AMN653,$A$681:$F$2483,6,FALSE)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809</v>
      </c>
      <c r="AMY653" s="283">
        <f>IF(AMX653="Kopman",2,1)</f>
        <v>1</v>
      </c>
      <c r="AMZ653" s="204">
        <f>VLOOKUP(AMW653,$A$681:$F$2483,6,FALSE)</f>
        <v>19</v>
      </c>
      <c r="ANA653" s="203" t="s">
        <v>61</v>
      </c>
      <c r="ANB653" s="10">
        <f>AMZ653*1.5*AMY653</f>
        <v>28.5</v>
      </c>
      <c r="ANC653" s="10"/>
      <c r="AND653" s="273"/>
      <c r="ANE653" s="203" t="s">
        <v>110</v>
      </c>
      <c r="ANF653" s="276" t="s">
        <v>845</v>
      </c>
      <c r="ANH653" s="283">
        <f>IF(ANG653="Kopman",2,1)</f>
        <v>1</v>
      </c>
      <c r="ANI653" s="204">
        <f>VLOOKUP(ANF653,$A$681:$F$2483,6,FALSE)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1275</v>
      </c>
      <c r="ANQ653" s="283">
        <f>IF(ANP653="Kopman",2,1)</f>
        <v>1</v>
      </c>
      <c r="ANR653" s="204">
        <f>VLOOKUP(ANO653,$A$681:$F$2483,6,FALSE)</f>
        <v>116</v>
      </c>
      <c r="ANS653" s="203" t="s">
        <v>61</v>
      </c>
      <c r="ANT653" s="10">
        <f>ANR653*1.5*ANQ653</f>
        <v>174</v>
      </c>
      <c r="ANU653" s="10"/>
      <c r="ANV653" s="273"/>
      <c r="ANW653" s="203" t="s">
        <v>110</v>
      </c>
      <c r="ANX653" s="276" t="s">
        <v>557</v>
      </c>
      <c r="ANZ653" s="283">
        <f>IF(ANY653="Kopman",2,1)</f>
        <v>1</v>
      </c>
      <c r="AOA653" s="204">
        <f>VLOOKUP(ANX653,$A$681:$F$2483,6,FALSE)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976</v>
      </c>
      <c r="AOI653" s="283">
        <f>IF(AOH653="Kopman",2,1)</f>
        <v>1</v>
      </c>
      <c r="AOJ653" s="204">
        <f>VLOOKUP(AOG653,$A$681:$F$2483,6,FALSE)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655</v>
      </c>
      <c r="AOR653" s="283">
        <f>IF(AOQ653="Kopman",2,1)</f>
        <v>1</v>
      </c>
      <c r="AOS653" s="204">
        <f>VLOOKUP(AOP653,$A$681:$F$2483,6,FALSE)</f>
        <v>105</v>
      </c>
      <c r="AOT653" s="203" t="s">
        <v>61</v>
      </c>
      <c r="AOU653" s="10">
        <f>AOS653*1.5*AOR653</f>
        <v>157.5</v>
      </c>
      <c r="AOV653" s="10"/>
      <c r="AOW653" s="273"/>
      <c r="AOX653" s="203" t="s">
        <v>110</v>
      </c>
      <c r="AOY653" s="276" t="s">
        <v>567</v>
      </c>
      <c r="APA653" s="283">
        <f>IF(AOZ653="Kopman",2,1)</f>
        <v>1</v>
      </c>
      <c r="APB653" s="204">
        <f>VLOOKUP(AOY653,$A$681:$F$2483,6,FALSE)</f>
        <v>260</v>
      </c>
      <c r="APC653" s="203" t="s">
        <v>61</v>
      </c>
      <c r="APD653" s="10">
        <f>APB653*1.5*APA653</f>
        <v>390</v>
      </c>
      <c r="APE653" s="10"/>
      <c r="APF653" s="273"/>
      <c r="APG653" s="203" t="s">
        <v>110</v>
      </c>
      <c r="APH653" s="276" t="s">
        <v>1192</v>
      </c>
      <c r="APJ653" s="283">
        <f>IF(API653="Kopman",2,1)</f>
        <v>1</v>
      </c>
      <c r="APK653" s="204">
        <f>VLOOKUP(APH653,$A$681:$F$2483,6,FALSE)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2080</v>
      </c>
      <c r="APS653" s="283">
        <f>IF(APR653="Kopman",2,1)</f>
        <v>1</v>
      </c>
      <c r="APT653" s="204">
        <f>VLOOKUP(APQ653,$A$681:$F$2483,6,FALSE)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553</v>
      </c>
      <c r="AQB653" s="283">
        <f>IF(AQA653="Kopman",2,1)</f>
        <v>1</v>
      </c>
      <c r="AQC653" s="204">
        <f>VLOOKUP(APZ653,$A$681:$F$2483,6,FALSE)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567</v>
      </c>
      <c r="D654" s="204"/>
      <c r="E654" s="204">
        <f>VLOOKUP(B654,$A$681:$F$2483,6,FALSE)</f>
        <v>260</v>
      </c>
      <c r="F654" s="203" t="s">
        <v>63</v>
      </c>
      <c r="G654" s="10">
        <f>E654*1.4</f>
        <v>364</v>
      </c>
      <c r="H654" s="10"/>
      <c r="I654" s="267"/>
      <c r="J654" s="203" t="s">
        <v>111</v>
      </c>
      <c r="K654" s="276" t="s">
        <v>618</v>
      </c>
      <c r="M654" s="204"/>
      <c r="N654" s="204">
        <f>VLOOKUP(K654,$A$681:$F$2483,6,FALSE)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2670</v>
      </c>
      <c r="V654" s="204"/>
      <c r="W654" s="204">
        <f>VLOOKUP(T654,$A$681:$F$2483,6,FALSE)</f>
        <v>43</v>
      </c>
      <c r="X654" s="203" t="s">
        <v>63</v>
      </c>
      <c r="Y654" s="10">
        <f>W654*1.4</f>
        <v>60.199999999999996</v>
      </c>
      <c r="Z654" s="10"/>
      <c r="AA654" s="267"/>
      <c r="AB654" s="203" t="s">
        <v>111</v>
      </c>
      <c r="AC654" s="276" t="s">
        <v>2773</v>
      </c>
      <c r="AE654" s="204"/>
      <c r="AF654" s="204">
        <f>VLOOKUP(AC654,$A$681:$F$2483,6,FALSE)</f>
        <v>117</v>
      </c>
      <c r="AG654" s="203" t="s">
        <v>63</v>
      </c>
      <c r="AH654" s="10">
        <f>AF654*1.4</f>
        <v>163.79999999999998</v>
      </c>
      <c r="AI654" s="10"/>
      <c r="AJ654" s="267"/>
      <c r="AK654" s="203" t="s">
        <v>111</v>
      </c>
      <c r="AL654" s="276" t="s">
        <v>537</v>
      </c>
      <c r="AN654" s="204"/>
      <c r="AO654" s="204">
        <f>VLOOKUP(AL654,$A$681:$F$2483,6,FALSE)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845</v>
      </c>
      <c r="AW654" s="204"/>
      <c r="AX654" s="204">
        <f>VLOOKUP(AU654,$A$681:$F$2483,6,FALSE)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618</v>
      </c>
      <c r="BF654" s="204"/>
      <c r="BG654" s="204">
        <f>VLOOKUP(BD654,$A$681:$F$2483,6,FALSE)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2773</v>
      </c>
      <c r="BO654" s="204"/>
      <c r="BP654" s="204">
        <f>VLOOKUP(BM654,$A$681:$F$2483,6,FALSE)</f>
        <v>117</v>
      </c>
      <c r="BQ654" s="203" t="s">
        <v>63</v>
      </c>
      <c r="BR654" s="10">
        <f>BP654*1.4</f>
        <v>163.79999999999998</v>
      </c>
      <c r="BS654" s="10"/>
      <c r="BT654" s="267"/>
      <c r="BU654" s="203" t="s">
        <v>111</v>
      </c>
      <c r="BV654" s="276" t="s">
        <v>478</v>
      </c>
      <c r="BX654" s="204"/>
      <c r="BY654" s="204">
        <f>VLOOKUP(BV654,$A$681:$F$2483,6,FALSE)</f>
        <v>250</v>
      </c>
      <c r="BZ654" s="203" t="s">
        <v>63</v>
      </c>
      <c r="CA654" s="10">
        <f>BY654*1.4</f>
        <v>350</v>
      </c>
      <c r="CB654" s="10"/>
      <c r="CC654" s="267"/>
      <c r="CD654" s="203" t="s">
        <v>111</v>
      </c>
      <c r="CE654" s="276" t="s">
        <v>2053</v>
      </c>
      <c r="CG654" s="204"/>
      <c r="CH654" s="204">
        <f>VLOOKUP(CE654,$A$681:$F$2483,6,FALSE)</f>
        <v>76</v>
      </c>
      <c r="CI654" s="203" t="s">
        <v>63</v>
      </c>
      <c r="CJ654" s="10">
        <f>CH654*1.4</f>
        <v>106.39999999999999</v>
      </c>
      <c r="CK654" s="10"/>
      <c r="CL654" s="267"/>
      <c r="CM654" s="203" t="s">
        <v>111</v>
      </c>
      <c r="CN654" s="276" t="s">
        <v>567</v>
      </c>
      <c r="CO654" s="204"/>
      <c r="CP654" s="204"/>
      <c r="CQ654" s="204">
        <f>VLOOKUP(CN654,$A$681:$F$2483,6,FALSE)</f>
        <v>260</v>
      </c>
      <c r="CR654" s="203" t="s">
        <v>63</v>
      </c>
      <c r="CS654" s="10">
        <f>CQ654*1.4</f>
        <v>364</v>
      </c>
      <c r="CT654" s="10"/>
      <c r="CU654" s="267"/>
      <c r="CV654" s="203" t="s">
        <v>111</v>
      </c>
      <c r="CW654" s="276" t="s">
        <v>845</v>
      </c>
      <c r="CY654" s="204"/>
      <c r="CZ654" s="204">
        <f>VLOOKUP(CW654,$A$681:$F$2483,6,FALSE)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2773</v>
      </c>
      <c r="DH654" s="204"/>
      <c r="DI654" s="204">
        <f>VLOOKUP(DF654,$A$681:$F$2483,6,FALSE)</f>
        <v>117</v>
      </c>
      <c r="DJ654" s="203" t="s">
        <v>63</v>
      </c>
      <c r="DK654" s="10">
        <f>DI654*1.4</f>
        <v>163.79999999999998</v>
      </c>
      <c r="DL654" s="10"/>
      <c r="DM654" s="267"/>
      <c r="DN654" s="203" t="s">
        <v>111</v>
      </c>
      <c r="DO654" s="276" t="s">
        <v>649</v>
      </c>
      <c r="DQ654" s="204"/>
      <c r="DR654" s="204">
        <f>VLOOKUP(DO654,$A$681:$F$2483,6,FALSE)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VLOOKUP(DX654,$A$681:$F$2483,6,FALSE)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976</v>
      </c>
      <c r="EI654" s="204"/>
      <c r="EJ654" s="204">
        <f>VLOOKUP(EG654,$A$681:$F$2483,6,FALSE)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567</v>
      </c>
      <c r="ER654" s="204"/>
      <c r="ES654" s="204">
        <f>VLOOKUP(EP654,$A$681:$F$2483,6,FALSE)</f>
        <v>260</v>
      </c>
      <c r="ET654" s="203" t="s">
        <v>63</v>
      </c>
      <c r="EU654" s="10">
        <f>ES654*1.4</f>
        <v>364</v>
      </c>
      <c r="EV654" s="10"/>
      <c r="EW654" s="267"/>
      <c r="EX654" s="203" t="s">
        <v>111</v>
      </c>
      <c r="EY654" s="276" t="s">
        <v>2575</v>
      </c>
      <c r="FA654" s="204"/>
      <c r="FB654" s="204">
        <f>VLOOKUP(EY654,$A$681:$F$2483,6,FALSE)</f>
        <v>26</v>
      </c>
      <c r="FC654" s="203" t="s">
        <v>63</v>
      </c>
      <c r="FD654" s="10">
        <f>FB654*1.4</f>
        <v>36.4</v>
      </c>
      <c r="FE654" s="10"/>
      <c r="FF654" s="267"/>
      <c r="FG654" s="203" t="s">
        <v>111</v>
      </c>
      <c r="FH654" s="414" t="s">
        <v>635</v>
      </c>
      <c r="FJ654" s="204"/>
      <c r="FK654" s="204">
        <f>VLOOKUP(FH654,$A$681:$F$2483,6,FALSE)</f>
        <v>12</v>
      </c>
      <c r="FL654" s="203" t="s">
        <v>63</v>
      </c>
      <c r="FM654" s="10">
        <f>FK654*1.4</f>
        <v>16.799999999999997</v>
      </c>
      <c r="FN654" s="10"/>
      <c r="FO654" s="267"/>
      <c r="FP654" s="203" t="s">
        <v>111</v>
      </c>
      <c r="FQ654" s="276" t="s">
        <v>2639</v>
      </c>
      <c r="FS654" s="204"/>
      <c r="FT654" s="204">
        <f>VLOOKUP(FQ654,$A$681:$F$2483,6,FALSE)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2835</v>
      </c>
      <c r="GB654" s="204"/>
      <c r="GC654" s="204">
        <f>VLOOKUP(FZ654,$A$681:$F$2483,6,FALSE)</f>
        <v>46</v>
      </c>
      <c r="GD654" s="203" t="s">
        <v>63</v>
      </c>
      <c r="GE654" s="10">
        <f>GC654*1.4</f>
        <v>64.399999999999991</v>
      </c>
      <c r="GF654" s="10"/>
      <c r="GG654" s="267"/>
      <c r="GH654" s="203" t="s">
        <v>111</v>
      </c>
      <c r="GI654" s="276" t="s">
        <v>457</v>
      </c>
      <c r="GK654" s="204"/>
      <c r="GL654" s="204">
        <f>VLOOKUP(GI654,$A$681:$F$2483,6,FALSE)</f>
        <v>136</v>
      </c>
      <c r="GM654" s="203" t="s">
        <v>63</v>
      </c>
      <c r="GN654" s="10">
        <f>GL654*1.4</f>
        <v>190.39999999999998</v>
      </c>
      <c r="GO654" s="10"/>
      <c r="GP654" s="267"/>
      <c r="GQ654" s="203" t="s">
        <v>111</v>
      </c>
      <c r="GR654" s="276" t="s">
        <v>2835</v>
      </c>
      <c r="GT654" s="204"/>
      <c r="GU654" s="204">
        <f>VLOOKUP(GR654,$A$681:$F$2483,6,FALSE)</f>
        <v>46</v>
      </c>
      <c r="GV654" s="203" t="s">
        <v>63</v>
      </c>
      <c r="GW654" s="10">
        <f>GU654*1.4</f>
        <v>64.399999999999991</v>
      </c>
      <c r="GX654" s="10"/>
      <c r="GY654" s="267"/>
      <c r="GZ654" s="203" t="s">
        <v>111</v>
      </c>
      <c r="HA654" s="276" t="s">
        <v>2062</v>
      </c>
      <c r="HC654" s="204"/>
      <c r="HD654" s="204">
        <f>VLOOKUP(HA654,$A$681:$F$2483,6,FALSE)</f>
        <v>93</v>
      </c>
      <c r="HE654" s="203" t="s">
        <v>63</v>
      </c>
      <c r="HF654" s="10">
        <f>HD654*1.4</f>
        <v>130.19999999999999</v>
      </c>
      <c r="HG654" s="10"/>
      <c r="HH654" s="267"/>
      <c r="HI654" s="203" t="s">
        <v>111</v>
      </c>
      <c r="HJ654" s="276" t="s">
        <v>2773</v>
      </c>
      <c r="HL654" s="204"/>
      <c r="HM654" s="204">
        <f>VLOOKUP(HJ654,$A$681:$F$2483,6,FALSE)</f>
        <v>117</v>
      </c>
      <c r="HN654" s="203" t="s">
        <v>63</v>
      </c>
      <c r="HO654" s="10">
        <f>HM654*1.4</f>
        <v>163.79999999999998</v>
      </c>
      <c r="HP654" s="10"/>
      <c r="HQ654" s="267"/>
      <c r="HR654" s="203" t="s">
        <v>111</v>
      </c>
      <c r="HS654" s="276" t="s">
        <v>649</v>
      </c>
      <c r="HU654" s="204"/>
      <c r="HV654" s="204">
        <f>VLOOKUP(HS654,$A$681:$F$2483,6,FALSE)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VLOOKUP(IB654,$A$681:$F$2483,6,FALSE)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657</v>
      </c>
      <c r="IM654" s="204"/>
      <c r="IN654" s="204">
        <f>VLOOKUP(IK654,$A$681:$F$2483,6,FALSE)</f>
        <v>88</v>
      </c>
      <c r="IO654" s="203" t="s">
        <v>63</v>
      </c>
      <c r="IP654" s="10">
        <f>IN654*1.4</f>
        <v>123.19999999999999</v>
      </c>
      <c r="IQ654" s="10"/>
      <c r="IR654" s="267"/>
      <c r="IS654" s="203" t="s">
        <v>111</v>
      </c>
      <c r="IT654" s="276" t="s">
        <v>618</v>
      </c>
      <c r="IV654" s="204"/>
      <c r="IW654" s="204">
        <f>VLOOKUP(IT654,$A$681:$F$2483,6,FALSE)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618</v>
      </c>
      <c r="JE654" s="204"/>
      <c r="JF654" s="204">
        <f>VLOOKUP(JC654,$A$681:$F$2483,6,FALSE)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1449</v>
      </c>
      <c r="JN654" s="204"/>
      <c r="JO654" s="204">
        <f>VLOOKUP(JL654,$A$681:$F$2483,6,FALSE)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2062</v>
      </c>
      <c r="JW654" s="204"/>
      <c r="JX654" s="204">
        <f>VLOOKUP(JU654,$A$681:$F$2483,6,FALSE)</f>
        <v>93</v>
      </c>
      <c r="JY654" s="203" t="s">
        <v>63</v>
      </c>
      <c r="JZ654" s="10">
        <f>JX654*1.4</f>
        <v>130.19999999999999</v>
      </c>
      <c r="KA654" s="10"/>
      <c r="KB654" s="267"/>
      <c r="KC654" s="203" t="s">
        <v>111</v>
      </c>
      <c r="KD654" s="276" t="s">
        <v>478</v>
      </c>
      <c r="KF654" s="204"/>
      <c r="KG654" s="204">
        <f>VLOOKUP(KD654,$A$681:$F$2483,6,FALSE)</f>
        <v>250</v>
      </c>
      <c r="KH654" s="203" t="s">
        <v>63</v>
      </c>
      <c r="KI654" s="10">
        <f>KG654*1.4</f>
        <v>350</v>
      </c>
      <c r="KJ654" s="10"/>
      <c r="KK654" s="267"/>
      <c r="KL654" s="203" t="s">
        <v>111</v>
      </c>
      <c r="KM654" s="276" t="s">
        <v>2088</v>
      </c>
      <c r="KO654" s="204"/>
      <c r="KP654" s="204">
        <f>VLOOKUP(KM654,$A$681:$F$2483,6,FALSE)</f>
        <v>37</v>
      </c>
      <c r="KQ654" s="203" t="s">
        <v>63</v>
      </c>
      <c r="KR654" s="10">
        <f>KP654*1.4</f>
        <v>51.8</v>
      </c>
      <c r="KS654" s="10"/>
      <c r="KT654" s="267"/>
      <c r="KU654" s="203" t="s">
        <v>111</v>
      </c>
      <c r="KV654" s="276" t="s">
        <v>618</v>
      </c>
      <c r="KX654" s="204"/>
      <c r="KY654" s="204">
        <f>VLOOKUP(KV654,$A$681:$F$2483,6,FALSE)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2080</v>
      </c>
      <c r="LG654" s="204"/>
      <c r="LH654" s="204">
        <f>VLOOKUP(LE654,$A$681:$F$2483,6,FALSE)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845</v>
      </c>
      <c r="LP654" s="204"/>
      <c r="LQ654" s="204">
        <f>VLOOKUP(LN654,$A$681:$F$2483,6,FALSE)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618</v>
      </c>
      <c r="LY654" s="204"/>
      <c r="LZ654" s="204">
        <f>VLOOKUP(LW654,$A$681:$F$2483,6,FALSE)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567</v>
      </c>
      <c r="MH654" s="204"/>
      <c r="MI654" s="204">
        <f>VLOOKUP(MF654,$A$681:$F$2483,6,FALSE)</f>
        <v>260</v>
      </c>
      <c r="MJ654" s="203" t="s">
        <v>63</v>
      </c>
      <c r="MK654" s="10">
        <f>MI654*1.4</f>
        <v>364</v>
      </c>
      <c r="ML654" s="10"/>
      <c r="MM654" s="267"/>
      <c r="MN654" s="203" t="s">
        <v>111</v>
      </c>
      <c r="MO654" s="276" t="s">
        <v>2773</v>
      </c>
      <c r="MQ654" s="204"/>
      <c r="MR654" s="204">
        <f>VLOOKUP(MO654,$A$681:$F$2483,6,FALSE)</f>
        <v>117</v>
      </c>
      <c r="MS654" s="203" t="s">
        <v>63</v>
      </c>
      <c r="MT654" s="10">
        <f>MR654*1.4</f>
        <v>163.79999999999998</v>
      </c>
      <c r="MU654" s="10"/>
      <c r="MV654" s="267"/>
      <c r="MW654" s="203" t="s">
        <v>111</v>
      </c>
      <c r="MX654" s="276" t="s">
        <v>1192</v>
      </c>
      <c r="MZ654" s="204"/>
      <c r="NA654" s="204">
        <f>VLOOKUP(MX654,$A$681:$F$2483,6,FALSE)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635</v>
      </c>
      <c r="NI654" s="204"/>
      <c r="NJ654" s="204">
        <f>VLOOKUP(NG654,$A$681:$F$2483,6,FALSE)</f>
        <v>12</v>
      </c>
      <c r="NK654" s="203" t="s">
        <v>63</v>
      </c>
      <c r="NL654" s="10">
        <f>NJ654*1.4</f>
        <v>16.799999999999997</v>
      </c>
      <c r="NM654" s="10"/>
      <c r="NN654" s="267"/>
      <c r="NO654" s="203" t="s">
        <v>111</v>
      </c>
      <c r="NP654" s="417" t="s">
        <v>478</v>
      </c>
      <c r="NR654" s="204"/>
      <c r="NS654" s="204">
        <f>VLOOKUP(NP654,$A$681:$F$2483,6,FALSE)</f>
        <v>250</v>
      </c>
      <c r="NT654" s="203" t="s">
        <v>63</v>
      </c>
      <c r="NU654" s="10">
        <f>NS654*1.4</f>
        <v>350</v>
      </c>
      <c r="NV654" s="10"/>
      <c r="NW654" s="267"/>
      <c r="NX654" s="203" t="s">
        <v>111</v>
      </c>
      <c r="NY654" s="276" t="s">
        <v>2071</v>
      </c>
      <c r="OA654" s="204"/>
      <c r="OB654" s="204">
        <f>VLOOKUP(NY654,$A$681:$F$2483,6,FALSE)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2314</v>
      </c>
      <c r="OJ654" s="204"/>
      <c r="OK654" s="204">
        <f>VLOOKUP(OH654,$A$681:$F$2483,6,FALSE)</f>
        <v>23</v>
      </c>
      <c r="OL654" s="203" t="s">
        <v>63</v>
      </c>
      <c r="OM654" s="10">
        <f>OK654*1.4</f>
        <v>32.199999999999996</v>
      </c>
      <c r="ON654" s="10"/>
      <c r="OO654" s="267"/>
      <c r="OP654" s="203" t="s">
        <v>111</v>
      </c>
      <c r="OQ654" s="417" t="s">
        <v>2676</v>
      </c>
      <c r="OS654" s="204"/>
      <c r="OT654" s="204">
        <f>VLOOKUP(OQ654,$A$681:$F$2483,6,FALSE)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618</v>
      </c>
      <c r="PB654" s="204"/>
      <c r="PC654" s="204">
        <f>VLOOKUP(OZ654,$A$681:$F$2483,6,FALSE)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2666</v>
      </c>
      <c r="PK654" s="204"/>
      <c r="PL654" s="204">
        <f>VLOOKUP(PI654,$A$681:$F$2483,6,FALSE)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VLOOKUP(PR654,$A$681:$F$2483,6,FALSE)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564</v>
      </c>
      <c r="QC654" s="204"/>
      <c r="QD654" s="204">
        <f>VLOOKUP(QA654,$A$681:$F$2483,6,FALSE)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845</v>
      </c>
      <c r="QL654" s="204"/>
      <c r="QM654" s="204">
        <f>VLOOKUP(QJ654,$A$681:$F$2483,6,FALSE)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457</v>
      </c>
      <c r="QU654" s="204"/>
      <c r="QV654" s="204">
        <f>VLOOKUP(QS654,$A$681:$F$2483,6,FALSE)</f>
        <v>136</v>
      </c>
      <c r="QW654" s="203" t="s">
        <v>63</v>
      </c>
      <c r="QX654" s="10">
        <f>QV654*1.4</f>
        <v>190.39999999999998</v>
      </c>
      <c r="QY654" s="10"/>
      <c r="QZ654" s="267"/>
      <c r="RA654" s="203" t="s">
        <v>111</v>
      </c>
      <c r="RB654" s="276" t="s">
        <v>537</v>
      </c>
      <c r="RD654" s="204"/>
      <c r="RE654" s="204">
        <f>VLOOKUP(RB654,$A$681:$F$2483,6,FALSE)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VLOOKUP(RK654,$A$681:$F$2483,6,FALSE)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478</v>
      </c>
      <c r="RV654" s="204"/>
      <c r="RW654" s="204">
        <f>VLOOKUP(RT654,$A$681:$F$2483,6,FALSE)</f>
        <v>250</v>
      </c>
      <c r="RX654" s="203" t="s">
        <v>63</v>
      </c>
      <c r="RY654" s="10">
        <f>RW654*1.4</f>
        <v>350</v>
      </c>
      <c r="RZ654" s="10"/>
      <c r="SA654" s="273"/>
      <c r="SB654" s="203" t="s">
        <v>111</v>
      </c>
      <c r="SC654" s="276" t="s">
        <v>845</v>
      </c>
      <c r="SE654" s="204"/>
      <c r="SF654" s="204">
        <f>VLOOKUP(SC654,$A$681:$F$2483,6,FALSE)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2773</v>
      </c>
      <c r="SN654" s="204"/>
      <c r="SO654" s="204">
        <f>VLOOKUP(SL654,$A$681:$F$2483,6,FALSE)</f>
        <v>117</v>
      </c>
      <c r="SP654" s="203" t="s">
        <v>63</v>
      </c>
      <c r="SQ654" s="10">
        <f>SO654*1.4</f>
        <v>163.79999999999998</v>
      </c>
      <c r="SR654" s="10"/>
      <c r="SS654" s="273"/>
      <c r="ST654" s="203" t="s">
        <v>111</v>
      </c>
      <c r="SU654" s="276" t="s">
        <v>1703</v>
      </c>
      <c r="SW654" s="204"/>
      <c r="SX654" s="204">
        <f>VLOOKUP(SU654,$A$681:$F$2483,6,FALSE)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1" t="s">
        <v>564</v>
      </c>
      <c r="TF654" s="204"/>
      <c r="TG654" s="204">
        <f>VLOOKUP(TD654,$A$681:$F$2483,6,FALSE)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686</v>
      </c>
      <c r="TO654" s="204"/>
      <c r="TP654" s="204">
        <f>VLOOKUP(TM654,$A$681:$F$2483,6,FALSE)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2314</v>
      </c>
      <c r="TX654" s="204"/>
      <c r="TY654" s="204">
        <f>VLOOKUP(TV654,$A$681:$F$2483,6,FALSE)</f>
        <v>23</v>
      </c>
      <c r="TZ654" s="203" t="s">
        <v>63</v>
      </c>
      <c r="UA654" s="10">
        <f>TY654*1.4</f>
        <v>32.199999999999996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VLOOKUP(UE654,$A$681:$F$2483,6,FALSE)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960</v>
      </c>
      <c r="UP654" s="204"/>
      <c r="UQ654" s="204">
        <f>VLOOKUP(UN654,$A$681:$F$2483,6,FALSE)</f>
        <v>4</v>
      </c>
      <c r="UR654" s="203" t="s">
        <v>63</v>
      </c>
      <c r="US654" s="10">
        <f>UQ654*1.4</f>
        <v>5.6</v>
      </c>
      <c r="UT654" s="10"/>
      <c r="UU654" s="273"/>
      <c r="UV654" s="203" t="s">
        <v>111</v>
      </c>
      <c r="UW654" s="276" t="s">
        <v>2071</v>
      </c>
      <c r="UY654" s="204"/>
      <c r="UZ654" s="204">
        <f>VLOOKUP(UW654,$A$681:$F$2483,6,FALSE)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2130</v>
      </c>
      <c r="VH654" s="204"/>
      <c r="VI654" s="204">
        <f>VLOOKUP(VF654,$A$681:$F$2483,6,FALSE)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655</v>
      </c>
      <c r="VQ654" s="204"/>
      <c r="VR654" s="204">
        <f>VLOOKUP(VO654,$A$681:$F$2483,6,FALSE)</f>
        <v>105</v>
      </c>
      <c r="VS654" s="203" t="s">
        <v>63</v>
      </c>
      <c r="VT654" s="10">
        <f>VR654*1.4</f>
        <v>147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VLOOKUP(VX654,$A$681:$F$2483,6,FALSE)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2575</v>
      </c>
      <c r="WI654" s="204"/>
      <c r="WJ654" s="204">
        <f>VLOOKUP(WG654,$A$681:$F$2483,6,FALSE)</f>
        <v>26</v>
      </c>
      <c r="WK654" s="203" t="s">
        <v>63</v>
      </c>
      <c r="WL654" s="10">
        <f>WJ654*1.4</f>
        <v>36.4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VLOOKUP(WP654,$A$681:$F$2483,6,FALSE)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VLOOKUP(WY654,$A$681:$F$2483,6,FALSE)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2139</v>
      </c>
      <c r="XJ654" s="204"/>
      <c r="XK654" s="204">
        <f>VLOOKUP(XH654,$A$681:$F$2483,6,FALSE)</f>
        <v>102</v>
      </c>
      <c r="XL654" s="203" t="s">
        <v>63</v>
      </c>
      <c r="XM654" s="10">
        <f>XK654*1.4</f>
        <v>142.79999999999998</v>
      </c>
      <c r="XO654" s="273"/>
      <c r="XP654" s="203" t="s">
        <v>111</v>
      </c>
      <c r="XQ654" s="276" t="s">
        <v>1445</v>
      </c>
      <c r="XS654" s="204"/>
      <c r="XT654" s="204">
        <f>VLOOKUP(XQ654,$A$681:$F$2483,6,FALSE)</f>
        <v>68</v>
      </c>
      <c r="XU654" s="203" t="s">
        <v>63</v>
      </c>
      <c r="XV654" s="10">
        <f>XT654*1.4</f>
        <v>95.199999999999989</v>
      </c>
      <c r="XW654" s="10"/>
      <c r="XX654" s="273"/>
      <c r="XY654" s="203" t="s">
        <v>111</v>
      </c>
      <c r="XZ654" s="276" t="s">
        <v>655</v>
      </c>
      <c r="YB654" s="204"/>
      <c r="YC654" s="204">
        <f>VLOOKUP(XZ654,$A$681:$F$2483,6,FALSE)</f>
        <v>105</v>
      </c>
      <c r="YD654" s="203" t="s">
        <v>63</v>
      </c>
      <c r="YE654" s="10">
        <f>YC654*1.4</f>
        <v>147</v>
      </c>
      <c r="YG654" s="273"/>
      <c r="YH654" s="203" t="s">
        <v>111</v>
      </c>
      <c r="YI654" s="278" t="s">
        <v>183</v>
      </c>
      <c r="YK654" s="204"/>
      <c r="YL654" s="204" t="e">
        <f>VLOOKUP(YI654,$A$681:$F$2483,6,FALSE)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VLOOKUP(YR654,$A$681:$F$2483,6,FALSE)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2080</v>
      </c>
      <c r="ZC654" s="204"/>
      <c r="ZD654" s="204">
        <f>VLOOKUP(ZA654,$A$681:$F$2483,6,FALSE)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618</v>
      </c>
      <c r="ZL654" s="204"/>
      <c r="ZM654" s="204">
        <f>VLOOKUP(ZJ654,$A$681:$F$2483,6,FALSE)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809</v>
      </c>
      <c r="ZU654" s="204"/>
      <c r="ZV654" s="204">
        <f>VLOOKUP(ZS654,$A$681:$F$2483,6,FALSE)</f>
        <v>19</v>
      </c>
      <c r="ZW654" s="203" t="s">
        <v>63</v>
      </c>
      <c r="ZX654" s="10">
        <f>ZV654*1.4</f>
        <v>26.599999999999998</v>
      </c>
      <c r="ZY654" s="10"/>
      <c r="ZZ654" s="273"/>
      <c r="AAA654" s="203" t="s">
        <v>111</v>
      </c>
      <c r="AAB654" s="276" t="s">
        <v>1730</v>
      </c>
      <c r="AAD654" s="204"/>
      <c r="AAE654" s="204">
        <f>VLOOKUP(AAB654,$A$681:$F$2483,6,FALSE)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1229</v>
      </c>
      <c r="AAM654" s="204"/>
      <c r="AAN654" s="204">
        <f>VLOOKUP(AAK654,$A$681:$F$2483,6,FALSE)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845</v>
      </c>
      <c r="AAV654" s="204"/>
      <c r="AAW654" s="204">
        <f>VLOOKUP(AAT654,$A$681:$F$2483,6,FALSE)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VLOOKUP(ABC654,$A$681:$F$2483,6,FALSE)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2511</v>
      </c>
      <c r="ABN654" s="204"/>
      <c r="ABO654" s="204">
        <f>VLOOKUP(ABL654,$A$681:$F$2483,6,FALSE)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2130</v>
      </c>
      <c r="ABW654" s="204"/>
      <c r="ABX654" s="204">
        <f>VLOOKUP(ABU654,$A$681:$F$2483,6,FALSE)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VLOOKUP(ACD654,$A$681:$F$2483,6,FALSE)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VLOOKUP(ACM654,$A$681:$F$2483,6,FALSE)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VLOOKUP(ACV654,$A$681:$F$2483,6,FALSE)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VLOOKUP(ADE654,$A$681:$F$2483,6,FALSE)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VLOOKUP(ADN654,$A$681:$F$2483,6,FALSE)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VLOOKUP(ADW654,$A$681:$F$2483,6,FALSE)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VLOOKUP(AEF654,$A$681:$F$2483,6,FALSE)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VLOOKUP(AEO654,$A$681:$F$2483,6,FALSE)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VLOOKUP(AEX654,$A$681:$F$2483,6,FALSE)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VLOOKUP(AFG654,$A$681:$F$2483,6,FALSE)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VLOOKUP(AFP654,$A$681:$F$2483,6,FALSE)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VLOOKUP(AFY654,$A$681:$F$2483,6,FALSE)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VLOOKUP(AGH654,$A$681:$F$2483,6,FALSE)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VLOOKUP(AGQ654,$A$681:$F$2483,6,FALSE)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1269</v>
      </c>
      <c r="AHB654" s="204"/>
      <c r="AHC654" s="204">
        <f>VLOOKUP(AGZ654,$A$681:$F$2483,6,FALSE)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618</v>
      </c>
      <c r="AHK654" s="204"/>
      <c r="AHL654" s="204">
        <f>VLOOKUP(AHI654,$A$681:$F$2483,6,FALSE)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1275</v>
      </c>
      <c r="AHT654" s="204"/>
      <c r="AHU654" s="204">
        <f>VLOOKUP(AHR654,$A$681:$F$2483,6,FALSE)</f>
        <v>116</v>
      </c>
      <c r="AHV654" s="203" t="s">
        <v>63</v>
      </c>
      <c r="AHW654" s="10">
        <f>AHU654*1.4</f>
        <v>162.39999999999998</v>
      </c>
      <c r="AHX654" s="10"/>
      <c r="AHY654" s="273"/>
      <c r="AHZ654" s="203" t="s">
        <v>111</v>
      </c>
      <c r="AIA654" s="276" t="s">
        <v>2139</v>
      </c>
      <c r="AIC654" s="204"/>
      <c r="AID654" s="204">
        <f>VLOOKUP(AIA654,$A$681:$F$2483,6,FALSE)</f>
        <v>102</v>
      </c>
      <c r="AIE654" s="203" t="s">
        <v>63</v>
      </c>
      <c r="AIF654" s="10">
        <f>AID654*1.4</f>
        <v>142.79999999999998</v>
      </c>
      <c r="AIG654" s="10"/>
      <c r="AIH654" s="273"/>
      <c r="AII654" s="203" t="s">
        <v>111</v>
      </c>
      <c r="AIJ654" s="276" t="s">
        <v>635</v>
      </c>
      <c r="AIL654" s="204"/>
      <c r="AIM654" s="204">
        <f>VLOOKUP(AIJ654,$A$681:$F$2483,6,FALSE)</f>
        <v>12</v>
      </c>
      <c r="AIN654" s="203" t="s">
        <v>63</v>
      </c>
      <c r="AIO654" s="10">
        <f>AIM654*1.4</f>
        <v>16.799999999999997</v>
      </c>
      <c r="AIP654" s="10"/>
      <c r="AIQ654" s="273"/>
      <c r="AIR654" s="203" t="s">
        <v>111</v>
      </c>
      <c r="AIS654" s="276" t="s">
        <v>655</v>
      </c>
      <c r="AIU654" s="204"/>
      <c r="AIV654" s="204">
        <f>VLOOKUP(AIS654,$A$681:$F$2483,6,FALSE)</f>
        <v>105</v>
      </c>
      <c r="AIW654" s="203" t="s">
        <v>63</v>
      </c>
      <c r="AIX654" s="10">
        <f>AIV654*1.4</f>
        <v>147</v>
      </c>
      <c r="AIY654" s="10"/>
      <c r="AIZ654" s="273"/>
      <c r="AJA654" s="203" t="s">
        <v>111</v>
      </c>
      <c r="AJB654" s="276" t="s">
        <v>680</v>
      </c>
      <c r="AJD654" s="204"/>
      <c r="AJE654" s="204">
        <f>VLOOKUP(AJB654,$A$681:$F$2483,6,FALSE)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2080</v>
      </c>
      <c r="AJM654" s="204"/>
      <c r="AJN654" s="204">
        <f>VLOOKUP(AJK654,$A$681:$F$2483,6,FALSE)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2658</v>
      </c>
      <c r="AJV654" s="204"/>
      <c r="AJW654" s="204">
        <f>VLOOKUP(AJT654,$A$681:$F$2483,6,FALSE)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809</v>
      </c>
      <c r="AKE654" s="204"/>
      <c r="AKF654" s="204">
        <f>VLOOKUP(AKC654,$A$681:$F$2483,6,FALSE)</f>
        <v>19</v>
      </c>
      <c r="AKG654" s="203" t="s">
        <v>63</v>
      </c>
      <c r="AKH654" s="10">
        <f>AKF654*1.4</f>
        <v>26.599999999999998</v>
      </c>
      <c r="AKI654" s="10"/>
      <c r="AKJ654" s="273"/>
      <c r="AKK654" s="203" t="s">
        <v>111</v>
      </c>
      <c r="AKL654" s="276" t="s">
        <v>567</v>
      </c>
      <c r="AKN654" s="204"/>
      <c r="AKO654" s="204">
        <f>VLOOKUP(AKL654,$A$681:$F$2483,6,FALSE)</f>
        <v>260</v>
      </c>
      <c r="AKP654" s="203" t="s">
        <v>63</v>
      </c>
      <c r="AKQ654" s="10">
        <f>AKO654*1.4</f>
        <v>364</v>
      </c>
      <c r="AKR654" s="10"/>
      <c r="AKS654" s="273"/>
      <c r="AKT654" s="203" t="s">
        <v>111</v>
      </c>
      <c r="AKU654" s="276" t="s">
        <v>1449</v>
      </c>
      <c r="AKW654" s="204"/>
      <c r="AKX654" s="204">
        <f>VLOOKUP(AKU654,$A$681:$F$2483,6,FALSE)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569</v>
      </c>
      <c r="ALF654" s="204"/>
      <c r="ALG654" s="204">
        <f>VLOOKUP(ALD654,$A$681:$F$2483,6,FALSE)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2080</v>
      </c>
      <c r="ALO654" s="204"/>
      <c r="ALP654" s="204">
        <f>VLOOKUP(ALM654,$A$681:$F$2483,6,FALSE)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571</v>
      </c>
      <c r="ALX654" s="204"/>
      <c r="ALY654" s="204">
        <f>VLOOKUP(ALV654,$A$681:$F$2483,6,FALSE)</f>
        <v>25</v>
      </c>
      <c r="ALZ654" s="203" t="s">
        <v>63</v>
      </c>
      <c r="AMA654" s="10">
        <f>ALY654*1.4</f>
        <v>35</v>
      </c>
      <c r="AMB654" s="10"/>
      <c r="AMC654" s="273"/>
      <c r="AMD654" s="203" t="s">
        <v>111</v>
      </c>
      <c r="AME654" s="276" t="s">
        <v>584</v>
      </c>
      <c r="AMG654" s="204"/>
      <c r="AMH654" s="204">
        <f>VLOOKUP(AME654,$A$681:$F$2483,6,FALSE)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552</v>
      </c>
      <c r="AMP654" s="204"/>
      <c r="AMQ654" s="204">
        <f>VLOOKUP(AMN654,$A$681:$F$2483,6,FALSE)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845</v>
      </c>
      <c r="AMY654" s="204"/>
      <c r="AMZ654" s="204">
        <f>VLOOKUP(AMW654,$A$681:$F$2483,6,FALSE)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557</v>
      </c>
      <c r="ANH654" s="204"/>
      <c r="ANI654" s="204">
        <f>VLOOKUP(ANF654,$A$681:$F$2483,6,FALSE)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845</v>
      </c>
      <c r="ANQ654" s="204"/>
      <c r="ANR654" s="204">
        <f>VLOOKUP(ANO654,$A$681:$F$2483,6,FALSE)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618</v>
      </c>
      <c r="ANZ654" s="204"/>
      <c r="AOA654" s="204">
        <f>VLOOKUP(ANX654,$A$681:$F$2483,6,FALSE)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2773</v>
      </c>
      <c r="AOI654" s="204"/>
      <c r="AOJ654" s="204">
        <f>VLOOKUP(AOG654,$A$681:$F$2483,6,FALSE)</f>
        <v>117</v>
      </c>
      <c r="AOK654" s="203" t="s">
        <v>63</v>
      </c>
      <c r="AOL654" s="10">
        <f>AOJ654*1.4</f>
        <v>163.79999999999998</v>
      </c>
      <c r="AOM654" s="10"/>
      <c r="AON654" s="273"/>
      <c r="AOO654" s="203" t="s">
        <v>111</v>
      </c>
      <c r="AOP654" s="276" t="s">
        <v>457</v>
      </c>
      <c r="AOR654" s="204"/>
      <c r="AOS654" s="204">
        <f>VLOOKUP(AOP654,$A$681:$F$2483,6,FALSE)</f>
        <v>136</v>
      </c>
      <c r="AOT654" s="203" t="s">
        <v>63</v>
      </c>
      <c r="AOU654" s="10">
        <f>AOS654*1.4</f>
        <v>190.39999999999998</v>
      </c>
      <c r="AOV654" s="10"/>
      <c r="AOW654" s="273"/>
      <c r="AOX654" s="203" t="s">
        <v>111</v>
      </c>
      <c r="AOY654" s="276" t="s">
        <v>2773</v>
      </c>
      <c r="APA654" s="204"/>
      <c r="APB654" s="204">
        <f>VLOOKUP(AOY654,$A$681:$F$2483,6,FALSE)</f>
        <v>117</v>
      </c>
      <c r="APC654" s="203" t="s">
        <v>63</v>
      </c>
      <c r="APD654" s="10">
        <f>APB654*1.4</f>
        <v>163.79999999999998</v>
      </c>
      <c r="APE654" s="10"/>
      <c r="APF654" s="273"/>
      <c r="APG654" s="203" t="s">
        <v>111</v>
      </c>
      <c r="APH654" s="276" t="s">
        <v>2676</v>
      </c>
      <c r="APJ654" s="204"/>
      <c r="APK654" s="204">
        <f>VLOOKUP(APH654,$A$681:$F$2483,6,FALSE)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680</v>
      </c>
      <c r="APS654" s="204"/>
      <c r="APT654" s="204">
        <f>VLOOKUP(APQ654,$A$681:$F$2483,6,FALSE)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809</v>
      </c>
      <c r="AQB654" s="204"/>
      <c r="AQC654" s="204">
        <f>VLOOKUP(APZ654,$A$681:$F$2483,6,FALSE)</f>
        <v>19</v>
      </c>
      <c r="AQD654" s="203" t="s">
        <v>63</v>
      </c>
      <c r="AQE654" s="10">
        <f>AQC654*1.4</f>
        <v>26.599999999999998</v>
      </c>
      <c r="AQF654" s="10"/>
      <c r="AQG654" s="273"/>
    </row>
    <row r="655" spans="1:1125" s="14" customFormat="1" ht="15">
      <c r="A655" s="203" t="s">
        <v>112</v>
      </c>
      <c r="B655" s="276" t="s">
        <v>2799</v>
      </c>
      <c r="D655" s="204"/>
      <c r="E655" s="204">
        <f>VLOOKUP(B655,$A$681:$F$2483,6,FALSE)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1192</v>
      </c>
      <c r="M655" s="204"/>
      <c r="N655" s="204">
        <f>VLOOKUP(K655,$A$681:$F$2483,6,FALSE)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567</v>
      </c>
      <c r="V655" s="204"/>
      <c r="W655" s="204">
        <f>VLOOKUP(T655,$A$681:$F$2483,6,FALSE)</f>
        <v>260</v>
      </c>
      <c r="X655" s="203" t="s">
        <v>65</v>
      </c>
      <c r="Y655" s="10">
        <f>W655*1.3</f>
        <v>338</v>
      </c>
      <c r="Z655" s="10"/>
      <c r="AA655" s="267"/>
      <c r="AB655" s="203" t="s">
        <v>112</v>
      </c>
      <c r="AC655" s="276" t="s">
        <v>2080</v>
      </c>
      <c r="AE655" s="204"/>
      <c r="AF655" s="204">
        <f>VLOOKUP(AC655,$A$681:$F$2483,6,FALSE)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618</v>
      </c>
      <c r="AN655" s="204"/>
      <c r="AO655" s="204">
        <f>VLOOKUP(AL655,$A$681:$F$2483,6,FALSE)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2658</v>
      </c>
      <c r="AW655" s="204"/>
      <c r="AX655" s="204">
        <f>VLOOKUP(AU655,$A$681:$F$2483,6,FALSE)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567</v>
      </c>
      <c r="BF655" s="204"/>
      <c r="BG655" s="204">
        <f>VLOOKUP(BD655,$A$681:$F$2483,6,FALSE)</f>
        <v>260</v>
      </c>
      <c r="BH655" s="203" t="s">
        <v>65</v>
      </c>
      <c r="BI655" s="10">
        <f>BG655*1.3</f>
        <v>338</v>
      </c>
      <c r="BJ655" s="10"/>
      <c r="BK655" s="267"/>
      <c r="BL655" s="203" t="s">
        <v>112</v>
      </c>
      <c r="BM655" s="276" t="s">
        <v>2080</v>
      </c>
      <c r="BO655" s="204"/>
      <c r="BP655" s="204">
        <f>VLOOKUP(BM655,$A$681:$F$2483,6,FALSE)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1192</v>
      </c>
      <c r="BX655" s="204"/>
      <c r="BY655" s="204">
        <f>VLOOKUP(BV655,$A$681:$F$2483,6,FALSE)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1192</v>
      </c>
      <c r="CG655" s="204"/>
      <c r="CH655" s="204">
        <f>VLOOKUP(CE655,$A$681:$F$2483,6,FALSE)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618</v>
      </c>
      <c r="CP655" s="204"/>
      <c r="CQ655" s="204">
        <f>VLOOKUP(CN655,$A$681:$F$2483,6,FALSE)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655</v>
      </c>
      <c r="CY655" s="204"/>
      <c r="CZ655" s="204">
        <f>VLOOKUP(CW655,$A$681:$F$2483,6,FALSE)</f>
        <v>105</v>
      </c>
      <c r="DA655" s="203" t="s">
        <v>65</v>
      </c>
      <c r="DB655" s="10">
        <f>CZ655*1.3</f>
        <v>136.5</v>
      </c>
      <c r="DC655" s="10"/>
      <c r="DD655" s="267"/>
      <c r="DE655" s="203" t="s">
        <v>112</v>
      </c>
      <c r="DF655" s="276" t="s">
        <v>1269</v>
      </c>
      <c r="DH655" s="204"/>
      <c r="DI655" s="204">
        <f>VLOOKUP(DF655,$A$681:$F$2483,6,FALSE)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623</v>
      </c>
      <c r="DQ655" s="204"/>
      <c r="DR655" s="204">
        <f>VLOOKUP(DO655,$A$681:$F$2483,6,FALSE)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VLOOKUP(DX655,$A$681:$F$2483,6,FALSE)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689</v>
      </c>
      <c r="EI655" s="204"/>
      <c r="EJ655" s="204">
        <f>VLOOKUP(EG655,$A$681:$F$2483,6,FALSE)</f>
        <v>72</v>
      </c>
      <c r="EK655" s="203" t="s">
        <v>65</v>
      </c>
      <c r="EL655" s="10">
        <f>EJ655*1.3</f>
        <v>93.600000000000009</v>
      </c>
      <c r="EM655" s="10"/>
      <c r="EN655" s="267"/>
      <c r="EO655" s="203" t="s">
        <v>112</v>
      </c>
      <c r="EP655" s="276" t="s">
        <v>618</v>
      </c>
      <c r="ER655" s="204"/>
      <c r="ES655" s="204">
        <f>VLOOKUP(EP655,$A$681:$F$2483,6,FALSE)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2773</v>
      </c>
      <c r="FA655" s="204"/>
      <c r="FB655" s="204">
        <f>VLOOKUP(EY655,$A$681:$F$2483,6,FALSE)</f>
        <v>117</v>
      </c>
      <c r="FC655" s="203" t="s">
        <v>65</v>
      </c>
      <c r="FD655" s="10">
        <f>FB655*1.3</f>
        <v>152.1</v>
      </c>
      <c r="FE655" s="10"/>
      <c r="FF655" s="267"/>
      <c r="FG655" s="203" t="s">
        <v>112</v>
      </c>
      <c r="FH655" s="414" t="s">
        <v>2053</v>
      </c>
      <c r="FJ655" s="204"/>
      <c r="FK655" s="204">
        <f>VLOOKUP(FH655,$A$681:$F$2483,6,FALSE)</f>
        <v>76</v>
      </c>
      <c r="FL655" s="203" t="s">
        <v>65</v>
      </c>
      <c r="FM655" s="10">
        <f>FK655*1.3</f>
        <v>98.8</v>
      </c>
      <c r="FN655" s="10"/>
      <c r="FO655" s="267"/>
      <c r="FP655" s="203" t="s">
        <v>112</v>
      </c>
      <c r="FQ655" s="276" t="s">
        <v>457</v>
      </c>
      <c r="FS655" s="204"/>
      <c r="FT655" s="204">
        <f>VLOOKUP(FQ655,$A$681:$F$2483,6,FALSE)</f>
        <v>136</v>
      </c>
      <c r="FU655" s="203" t="s">
        <v>65</v>
      </c>
      <c r="FV655" s="10">
        <f>FT655*1.3</f>
        <v>176.8</v>
      </c>
      <c r="FW655" s="10"/>
      <c r="FX655" s="267"/>
      <c r="FY655" s="203" t="s">
        <v>112</v>
      </c>
      <c r="FZ655" s="276" t="s">
        <v>2799</v>
      </c>
      <c r="GB655" s="204"/>
      <c r="GC655" s="204">
        <f>VLOOKUP(FZ655,$A$681:$F$2483,6,FALSE)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635</v>
      </c>
      <c r="GK655" s="204"/>
      <c r="GL655" s="204">
        <f>VLOOKUP(GI655,$A$681:$F$2483,6,FALSE)</f>
        <v>12</v>
      </c>
      <c r="GM655" s="203" t="s">
        <v>65</v>
      </c>
      <c r="GN655" s="10">
        <f>GL655*1.3</f>
        <v>15.600000000000001</v>
      </c>
      <c r="GO655" s="10"/>
      <c r="GP655" s="267"/>
      <c r="GQ655" s="203" t="s">
        <v>112</v>
      </c>
      <c r="GR655" s="276" t="s">
        <v>2699</v>
      </c>
      <c r="GT655" s="204"/>
      <c r="GU655" s="204">
        <f>VLOOKUP(GR655,$A$681:$F$2483,6,FALSE)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845</v>
      </c>
      <c r="HC655" s="204"/>
      <c r="HD655" s="204">
        <f>VLOOKUP(HA655,$A$681:$F$2483,6,FALSE)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2080</v>
      </c>
      <c r="HL655" s="204"/>
      <c r="HM655" s="204">
        <f>VLOOKUP(HJ655,$A$681:$F$2483,6,FALSE)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2314</v>
      </c>
      <c r="HU655" s="204"/>
      <c r="HV655" s="204">
        <f>VLOOKUP(HS655,$A$681:$F$2483,6,FALSE)</f>
        <v>23</v>
      </c>
      <c r="HW655" s="203" t="s">
        <v>65</v>
      </c>
      <c r="HX655" s="10">
        <f>HV655*1.3</f>
        <v>29.900000000000002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VLOOKUP(IB655,$A$681:$F$2483,6,FALSE)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2080</v>
      </c>
      <c r="IM655" s="204"/>
      <c r="IN655" s="204">
        <f>VLOOKUP(IK655,$A$681:$F$2483,6,FALSE)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1275</v>
      </c>
      <c r="IV655" s="204"/>
      <c r="IW655" s="204">
        <f>VLOOKUP(IT655,$A$681:$F$2483,6,FALSE)</f>
        <v>116</v>
      </c>
      <c r="IX655" s="203" t="s">
        <v>65</v>
      </c>
      <c r="IY655" s="10">
        <f>IW655*1.3</f>
        <v>150.80000000000001</v>
      </c>
      <c r="IZ655" s="10"/>
      <c r="JA655" s="267"/>
      <c r="JB655" s="203" t="s">
        <v>112</v>
      </c>
      <c r="JC655" s="276" t="s">
        <v>478</v>
      </c>
      <c r="JE655" s="204"/>
      <c r="JF655" s="204">
        <f>VLOOKUP(JC655,$A$681:$F$2483,6,FALSE)</f>
        <v>250</v>
      </c>
      <c r="JG655" s="203" t="s">
        <v>65</v>
      </c>
      <c r="JH655" s="10">
        <f>JF655*1.3</f>
        <v>325</v>
      </c>
      <c r="JI655" s="10"/>
      <c r="JJ655" s="267"/>
      <c r="JK655" s="203" t="s">
        <v>112</v>
      </c>
      <c r="JL655" s="276" t="s">
        <v>984</v>
      </c>
      <c r="JN655" s="204"/>
      <c r="JO655" s="204">
        <f>VLOOKUP(JL655,$A$681:$F$2483,6,FALSE)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1730</v>
      </c>
      <c r="JW655" s="204"/>
      <c r="JX655" s="204">
        <f>VLOOKUP(JU655,$A$681:$F$2483,6,FALSE)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457</v>
      </c>
      <c r="KF655" s="204"/>
      <c r="KG655" s="204">
        <f>VLOOKUP(KD655,$A$681:$F$2483,6,FALSE)</f>
        <v>136</v>
      </c>
      <c r="KH655" s="203" t="s">
        <v>65</v>
      </c>
      <c r="KI655" s="10">
        <f>KG655*1.3</f>
        <v>176.8</v>
      </c>
      <c r="KJ655" s="10"/>
      <c r="KK655" s="267"/>
      <c r="KL655" s="203" t="s">
        <v>112</v>
      </c>
      <c r="KM655" s="276" t="s">
        <v>621</v>
      </c>
      <c r="KO655" s="204"/>
      <c r="KP655" s="204">
        <f>VLOOKUP(KM655,$A$681:$F$2483,6,FALSE)</f>
        <v>50</v>
      </c>
      <c r="KQ655" s="203" t="s">
        <v>65</v>
      </c>
      <c r="KR655" s="10">
        <f>KP655*1.3</f>
        <v>65</v>
      </c>
      <c r="KS655" s="10"/>
      <c r="KT655" s="267"/>
      <c r="KU655" s="203" t="s">
        <v>112</v>
      </c>
      <c r="KV655" s="276" t="s">
        <v>1192</v>
      </c>
      <c r="KX655" s="204"/>
      <c r="KY655" s="204">
        <f>VLOOKUP(KV655,$A$681:$F$2483,6,FALSE)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1232</v>
      </c>
      <c r="LG655" s="204"/>
      <c r="LH655" s="204">
        <f>VLOOKUP(LE655,$A$681:$F$2483,6,FALSE)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657</v>
      </c>
      <c r="LP655" s="204"/>
      <c r="LQ655" s="204">
        <f>VLOOKUP(LN655,$A$681:$F$2483,6,FALSE)</f>
        <v>88</v>
      </c>
      <c r="LR655" s="203" t="s">
        <v>65</v>
      </c>
      <c r="LS655" s="10">
        <f>LQ655*1.3</f>
        <v>114.4</v>
      </c>
      <c r="LT655" s="10"/>
      <c r="LU655" s="267"/>
      <c r="LV655" s="203" t="s">
        <v>112</v>
      </c>
      <c r="LW655" s="276" t="s">
        <v>655</v>
      </c>
      <c r="LY655" s="204"/>
      <c r="LZ655" s="204">
        <f>VLOOKUP(LW655,$A$681:$F$2483,6,FALSE)</f>
        <v>105</v>
      </c>
      <c r="MA655" s="203" t="s">
        <v>65</v>
      </c>
      <c r="MB655" s="10">
        <f>LZ655*1.3</f>
        <v>136.5</v>
      </c>
      <c r="MC655" s="10"/>
      <c r="MD655" s="267"/>
      <c r="ME655" s="203" t="s">
        <v>112</v>
      </c>
      <c r="MF655" s="276" t="s">
        <v>557</v>
      </c>
      <c r="MH655" s="204"/>
      <c r="MI655" s="204">
        <f>VLOOKUP(MF655,$A$681:$F$2483,6,FALSE)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2639</v>
      </c>
      <c r="MQ655" s="204"/>
      <c r="MR655" s="204">
        <f>VLOOKUP(MO655,$A$681:$F$2483,6,FALSE)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457</v>
      </c>
      <c r="MZ655" s="204"/>
      <c r="NA655" s="204">
        <f>VLOOKUP(MX655,$A$681:$F$2483,6,FALSE)</f>
        <v>136</v>
      </c>
      <c r="NB655" s="203" t="s">
        <v>65</v>
      </c>
      <c r="NC655" s="10">
        <f>NA655*1.3</f>
        <v>176.8</v>
      </c>
      <c r="ND655" s="10"/>
      <c r="NE655" s="267"/>
      <c r="NF655" s="203" t="s">
        <v>112</v>
      </c>
      <c r="NG655" s="276" t="s">
        <v>2053</v>
      </c>
      <c r="NI655" s="204"/>
      <c r="NJ655" s="204">
        <f>VLOOKUP(NG655,$A$681:$F$2483,6,FALSE)</f>
        <v>76</v>
      </c>
      <c r="NK655" s="203" t="s">
        <v>65</v>
      </c>
      <c r="NL655" s="10">
        <f>NJ655*1.3</f>
        <v>98.8</v>
      </c>
      <c r="NM655" s="10"/>
      <c r="NN655" s="267"/>
      <c r="NO655" s="203" t="s">
        <v>112</v>
      </c>
      <c r="NP655" s="417" t="s">
        <v>653</v>
      </c>
      <c r="NR655" s="204"/>
      <c r="NS655" s="204">
        <f>VLOOKUP(NP655,$A$681:$F$2483,6,FALSE)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2511</v>
      </c>
      <c r="OA655" s="204"/>
      <c r="OB655" s="204">
        <f>VLOOKUP(NY655,$A$681:$F$2483,6,FALSE)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1275</v>
      </c>
      <c r="OJ655" s="204"/>
      <c r="OK655" s="204">
        <f>VLOOKUP(OH655,$A$681:$F$2483,6,FALSE)</f>
        <v>116</v>
      </c>
      <c r="OL655" s="203" t="s">
        <v>65</v>
      </c>
      <c r="OM655" s="10">
        <f>OK655*1.3</f>
        <v>150.80000000000001</v>
      </c>
      <c r="ON655" s="10"/>
      <c r="OO655" s="267"/>
      <c r="OP655" s="203" t="s">
        <v>112</v>
      </c>
      <c r="OQ655" s="417" t="s">
        <v>2088</v>
      </c>
      <c r="OS655" s="204"/>
      <c r="OT655" s="204">
        <f>VLOOKUP(OQ655,$A$681:$F$2483,6,FALSE)</f>
        <v>37</v>
      </c>
      <c r="OU655" s="203" t="s">
        <v>65</v>
      </c>
      <c r="OV655" s="10">
        <f>OT655*1.3</f>
        <v>48.1</v>
      </c>
      <c r="OW655" s="10"/>
      <c r="OX655" s="267"/>
      <c r="OY655" s="203" t="s">
        <v>112</v>
      </c>
      <c r="OZ655" s="421" t="s">
        <v>2666</v>
      </c>
      <c r="PB655" s="204"/>
      <c r="PC655" s="204">
        <f>VLOOKUP(OZ655,$A$681:$F$2483,6,FALSE)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839</v>
      </c>
      <c r="PK655" s="204"/>
      <c r="PL655" s="204">
        <f>VLOOKUP(PI655,$A$681:$F$2483,6,FALSE)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VLOOKUP(PR655,$A$681:$F$2483,6,FALSE)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457</v>
      </c>
      <c r="QC655" s="204"/>
      <c r="QD655" s="204">
        <f>VLOOKUP(QA655,$A$681:$F$2483,6,FALSE)</f>
        <v>136</v>
      </c>
      <c r="QE655" s="203" t="s">
        <v>65</v>
      </c>
      <c r="QF655" s="10">
        <f>QD655*1.3</f>
        <v>176.8</v>
      </c>
      <c r="QG655" s="10"/>
      <c r="QH655" s="267"/>
      <c r="QI655" s="203" t="s">
        <v>112</v>
      </c>
      <c r="QJ655" s="276" t="s">
        <v>557</v>
      </c>
      <c r="QL655" s="204"/>
      <c r="QM655" s="204">
        <f>VLOOKUP(QJ655,$A$681:$F$2483,6,FALSE)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823</v>
      </c>
      <c r="QU655" s="204"/>
      <c r="QV655" s="204">
        <f>VLOOKUP(QS655,$A$681:$F$2483,6,FALSE)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966</v>
      </c>
      <c r="RD655" s="204"/>
      <c r="RE655" s="204">
        <f>VLOOKUP(RB655,$A$681:$F$2483,6,FALSE)</f>
        <v>5</v>
      </c>
      <c r="RF655" s="203" t="s">
        <v>65</v>
      </c>
      <c r="RG655" s="10">
        <f>RE655*1.3</f>
        <v>6.5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VLOOKUP(RK655,$A$681:$F$2483,6,FALSE)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1192</v>
      </c>
      <c r="RV655" s="204"/>
      <c r="RW655" s="204">
        <f>VLOOKUP(RT655,$A$681:$F$2483,6,FALSE)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2080</v>
      </c>
      <c r="SE655" s="204"/>
      <c r="SF655" s="204">
        <f>VLOOKUP(SC655,$A$681:$F$2483,6,FALSE)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2080</v>
      </c>
      <c r="SN655" s="204"/>
      <c r="SO655" s="204">
        <f>VLOOKUP(SL655,$A$681:$F$2483,6,FALSE)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845</v>
      </c>
      <c r="SW655" s="204"/>
      <c r="SX655" s="204">
        <f>VLOOKUP(SU655,$A$681:$F$2483,6,FALSE)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2080</v>
      </c>
      <c r="TF655" s="204"/>
      <c r="TG655" s="204">
        <f>VLOOKUP(TD655,$A$681:$F$2483,6,FALSE)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2835</v>
      </c>
      <c r="TO655" s="204"/>
      <c r="TP655" s="204">
        <f>VLOOKUP(TM655,$A$681:$F$2483,6,FALSE)</f>
        <v>46</v>
      </c>
      <c r="TQ655" s="203" t="s">
        <v>65</v>
      </c>
      <c r="TR655" s="10">
        <f>TP655*1.3</f>
        <v>59.800000000000004</v>
      </c>
      <c r="TS655" s="10"/>
      <c r="TT655" s="273"/>
      <c r="TU655" s="203" t="s">
        <v>112</v>
      </c>
      <c r="TV655" s="276" t="s">
        <v>2054</v>
      </c>
      <c r="TX655" s="204"/>
      <c r="TY655" s="204">
        <f>VLOOKUP(TV655,$A$681:$F$2483,6,FALSE)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VLOOKUP(UE655,$A$681:$F$2483,6,FALSE)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2773</v>
      </c>
      <c r="UP655" s="204"/>
      <c r="UQ655" s="204">
        <f>VLOOKUP(UN655,$A$681:$F$2483,6,FALSE)</f>
        <v>117</v>
      </c>
      <c r="UR655" s="203" t="s">
        <v>65</v>
      </c>
      <c r="US655" s="10">
        <f>UQ655*1.3</f>
        <v>152.1</v>
      </c>
      <c r="UT655" s="10"/>
      <c r="UU655" s="273"/>
      <c r="UV655" s="203" t="s">
        <v>112</v>
      </c>
      <c r="UW655" s="276" t="s">
        <v>680</v>
      </c>
      <c r="UY655" s="204"/>
      <c r="UZ655" s="204">
        <f>VLOOKUP(UW655,$A$681:$F$2483,6,FALSE)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845</v>
      </c>
      <c r="VH655" s="204"/>
      <c r="VI655" s="204">
        <f>VLOOKUP(VF655,$A$681:$F$2483,6,FALSE)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1263</v>
      </c>
      <c r="VQ655" s="204"/>
      <c r="VR655" s="204">
        <f>VLOOKUP(VO655,$A$681:$F$2483,6,FALSE)</f>
        <v>52</v>
      </c>
      <c r="VS655" s="203" t="s">
        <v>65</v>
      </c>
      <c r="VT655" s="10">
        <f>VR655*1.3</f>
        <v>67.600000000000009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VLOOKUP(VX655,$A$681:$F$2483,6,FALSE)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1269</v>
      </c>
      <c r="WI655" s="204"/>
      <c r="WJ655" s="204">
        <f>VLOOKUP(WG655,$A$681:$F$2483,6,FALSE)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VLOOKUP(WP655,$A$681:$F$2483,6,FALSE)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VLOOKUP(WY655,$A$681:$F$2483,6,FALSE)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567</v>
      </c>
      <c r="XJ655" s="204"/>
      <c r="XK655" s="204">
        <f>VLOOKUP(XH655,$A$681:$F$2483,6,FALSE)</f>
        <v>260</v>
      </c>
      <c r="XL655" s="203" t="s">
        <v>65</v>
      </c>
      <c r="XM655" s="10">
        <f>XK655*1.3</f>
        <v>338</v>
      </c>
      <c r="XO655" s="273"/>
      <c r="XP655" s="203" t="s">
        <v>112</v>
      </c>
      <c r="XQ655" s="276" t="s">
        <v>1192</v>
      </c>
      <c r="XS655" s="204"/>
      <c r="XT655" s="204">
        <f>VLOOKUP(XQ655,$A$681:$F$2483,6,FALSE)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552</v>
      </c>
      <c r="YB655" s="204"/>
      <c r="YC655" s="204">
        <f>VLOOKUP(XZ655,$A$681:$F$2483,6,FALSE)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VLOOKUP(YI655,$A$681:$F$2483,6,FALSE)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VLOOKUP(YR655,$A$681:$F$2483,6,FALSE)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618</v>
      </c>
      <c r="ZC655" s="204"/>
      <c r="ZD655" s="204">
        <f>VLOOKUP(ZA655,$A$681:$F$2483,6,FALSE)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564</v>
      </c>
      <c r="ZL655" s="204"/>
      <c r="ZM655" s="204">
        <f>VLOOKUP(ZJ655,$A$681:$F$2483,6,FALSE)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618</v>
      </c>
      <c r="ZU655" s="204"/>
      <c r="ZV655" s="204">
        <f>VLOOKUP(ZS655,$A$681:$F$2483,6,FALSE)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567</v>
      </c>
      <c r="AAD655" s="204"/>
      <c r="AAE655" s="204">
        <f>VLOOKUP(AAB655,$A$681:$F$2483,6,FALSE)</f>
        <v>260</v>
      </c>
      <c r="AAF655" s="203" t="s">
        <v>65</v>
      </c>
      <c r="AAG655" s="10">
        <f>AAE655*1.3</f>
        <v>338</v>
      </c>
      <c r="AAH655" s="10"/>
      <c r="AAI655" s="273"/>
      <c r="AAJ655" s="203" t="s">
        <v>112</v>
      </c>
      <c r="AAK655" s="276" t="s">
        <v>960</v>
      </c>
      <c r="AAM655" s="204"/>
      <c r="AAN655" s="204">
        <f>VLOOKUP(AAK655,$A$681:$F$2483,6,FALSE)</f>
        <v>4</v>
      </c>
      <c r="AAO655" s="203" t="s">
        <v>65</v>
      </c>
      <c r="AAP655" s="10">
        <f>AAN655*1.3</f>
        <v>5.2</v>
      </c>
      <c r="AAQ655" s="10"/>
      <c r="AAR655" s="273"/>
      <c r="AAS655" s="203" t="s">
        <v>112</v>
      </c>
      <c r="AAT655" s="276" t="s">
        <v>855</v>
      </c>
      <c r="AAV655" s="204"/>
      <c r="AAW655" s="204">
        <f>VLOOKUP(AAT655,$A$681:$F$2483,6,FALSE)</f>
        <v>64</v>
      </c>
      <c r="AAX655" s="203" t="s">
        <v>65</v>
      </c>
      <c r="AAY655" s="10">
        <f>AAW655*1.3</f>
        <v>83.2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VLOOKUP(ABC655,$A$681:$F$2483,6,FALSE)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3137</v>
      </c>
      <c r="ABN655" s="204"/>
      <c r="ABO655" s="204">
        <f>VLOOKUP(ABL655,$A$681:$F$2483,6,FALSE)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572</v>
      </c>
      <c r="ABW655" s="204"/>
      <c r="ABX655" s="204">
        <f>VLOOKUP(ABU655,$A$681:$F$2483,6,FALSE)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VLOOKUP(ACD655,$A$681:$F$2483,6,FALSE)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VLOOKUP(ACM655,$A$681:$F$2483,6,FALSE)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VLOOKUP(ACV655,$A$681:$F$2483,6,FALSE)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VLOOKUP(ADE655,$A$681:$F$2483,6,FALSE)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VLOOKUP(ADN655,$A$681:$F$2483,6,FALSE)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VLOOKUP(ADW655,$A$681:$F$2483,6,FALSE)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VLOOKUP(AEF655,$A$681:$F$2483,6,FALSE)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VLOOKUP(AEO655,$A$681:$F$2483,6,FALSE)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VLOOKUP(AEX655,$A$681:$F$2483,6,FALSE)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VLOOKUP(AFG655,$A$681:$F$2483,6,FALSE)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VLOOKUP(AFP655,$A$681:$F$2483,6,FALSE)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VLOOKUP(AFY655,$A$681:$F$2483,6,FALSE)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VLOOKUP(AGH655,$A$681:$F$2483,6,FALSE)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VLOOKUP(AGQ655,$A$681:$F$2483,6,FALSE)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823</v>
      </c>
      <c r="AHB655" s="204"/>
      <c r="AHC655" s="204">
        <f>VLOOKUP(AGZ655,$A$681:$F$2483,6,FALSE)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855</v>
      </c>
      <c r="AHK655" s="204"/>
      <c r="AHL655" s="204">
        <f>VLOOKUP(AHI655,$A$681:$F$2483,6,FALSE)</f>
        <v>64</v>
      </c>
      <c r="AHM655" s="203" t="s">
        <v>65</v>
      </c>
      <c r="AHN655" s="10">
        <f>AHL655*1.3</f>
        <v>83.2</v>
      </c>
      <c r="AHO655" s="10"/>
      <c r="AHP655" s="273"/>
      <c r="AHQ655" s="203" t="s">
        <v>112</v>
      </c>
      <c r="AHR655" s="276" t="s">
        <v>976</v>
      </c>
      <c r="AHT655" s="204"/>
      <c r="AHU655" s="204">
        <f>VLOOKUP(AHR655,$A$681:$F$2483,6,FALSE)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571</v>
      </c>
      <c r="AIC655" s="204"/>
      <c r="AID655" s="204">
        <f>VLOOKUP(AIA655,$A$681:$F$2483,6,FALSE)</f>
        <v>25</v>
      </c>
      <c r="AIE655" s="203" t="s">
        <v>65</v>
      </c>
      <c r="AIF655" s="10">
        <f>AID655*1.3</f>
        <v>32.5</v>
      </c>
      <c r="AIG655" s="10"/>
      <c r="AIH655" s="273"/>
      <c r="AII655" s="203" t="s">
        <v>112</v>
      </c>
      <c r="AIJ655" s="276" t="s">
        <v>557</v>
      </c>
      <c r="AIL655" s="204"/>
      <c r="AIM655" s="204">
        <f>VLOOKUP(AIJ655,$A$681:$F$2483,6,FALSE)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537</v>
      </c>
      <c r="AIU655" s="204"/>
      <c r="AIV655" s="204">
        <f>VLOOKUP(AIS655,$A$681:$F$2483,6,FALSE)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478</v>
      </c>
      <c r="AJD655" s="204"/>
      <c r="AJE655" s="204">
        <f>VLOOKUP(AJB655,$A$681:$F$2483,6,FALSE)</f>
        <v>250</v>
      </c>
      <c r="AJF655" s="203" t="s">
        <v>65</v>
      </c>
      <c r="AJG655" s="10">
        <f>AJE655*1.3</f>
        <v>325</v>
      </c>
      <c r="AJH655" s="10"/>
      <c r="AJI655" s="273"/>
      <c r="AJJ655" s="203" t="s">
        <v>112</v>
      </c>
      <c r="AJK655" s="276" t="s">
        <v>553</v>
      </c>
      <c r="AJM655" s="204"/>
      <c r="AJN655" s="204">
        <f>VLOOKUP(AJK655,$A$681:$F$2483,6,FALSE)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537</v>
      </c>
      <c r="AJV655" s="204"/>
      <c r="AJW655" s="204">
        <f>VLOOKUP(AJT655,$A$681:$F$2483,6,FALSE)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618</v>
      </c>
      <c r="AKE655" s="204"/>
      <c r="AKF655" s="204">
        <f>VLOOKUP(AKC655,$A$681:$F$2483,6,FALSE)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1275</v>
      </c>
      <c r="AKN655" s="204"/>
      <c r="AKO655" s="204">
        <f>VLOOKUP(AKL655,$A$681:$F$2483,6,FALSE)</f>
        <v>116</v>
      </c>
      <c r="AKP655" s="203" t="s">
        <v>65</v>
      </c>
      <c r="AKQ655" s="10">
        <f>AKO655*1.3</f>
        <v>150.80000000000001</v>
      </c>
      <c r="AKR655" s="10"/>
      <c r="AKS655" s="273"/>
      <c r="AKT655" s="203" t="s">
        <v>112</v>
      </c>
      <c r="AKU655" s="276" t="s">
        <v>1229</v>
      </c>
      <c r="AKW655" s="204"/>
      <c r="AKX655" s="204">
        <f>VLOOKUP(AKU655,$A$681:$F$2483,6,FALSE)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571</v>
      </c>
      <c r="ALF655" s="204"/>
      <c r="ALG655" s="204">
        <f>VLOOKUP(ALD655,$A$681:$F$2483,6,FALSE)</f>
        <v>25</v>
      </c>
      <c r="ALH655" s="203" t="s">
        <v>65</v>
      </c>
      <c r="ALI655" s="10">
        <f>ALG655*1.3</f>
        <v>32.5</v>
      </c>
      <c r="ALJ655" s="10"/>
      <c r="ALK655" s="273"/>
      <c r="ALL655" s="203" t="s">
        <v>112</v>
      </c>
      <c r="ALM655" s="276" t="s">
        <v>1192</v>
      </c>
      <c r="ALO655" s="204"/>
      <c r="ALP655" s="204">
        <f>VLOOKUP(ALM655,$A$681:$F$2483,6,FALSE)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1269</v>
      </c>
      <c r="ALX655" s="204"/>
      <c r="ALY655" s="204">
        <f>VLOOKUP(ALV655,$A$681:$F$2483,6,FALSE)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2722</v>
      </c>
      <c r="AMG655" s="204"/>
      <c r="AMH655" s="204">
        <f>VLOOKUP(AME655,$A$681:$F$2483,6,FALSE)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457</v>
      </c>
      <c r="AMP655" s="204"/>
      <c r="AMQ655" s="204">
        <f>VLOOKUP(AMN655,$A$681:$F$2483,6,FALSE)</f>
        <v>136</v>
      </c>
      <c r="AMR655" s="203" t="s">
        <v>65</v>
      </c>
      <c r="AMS655" s="10">
        <f>AMQ655*1.3</f>
        <v>176.8</v>
      </c>
      <c r="AMT655" s="10"/>
      <c r="AMU655" s="273"/>
      <c r="AMV655" s="203" t="s">
        <v>112</v>
      </c>
      <c r="AMW655" s="276" t="s">
        <v>886</v>
      </c>
      <c r="AMY655" s="204"/>
      <c r="AMZ655" s="204">
        <f>VLOOKUP(AMW655,$A$681:$F$2483,6,FALSE)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478</v>
      </c>
      <c r="ANH655" s="204"/>
      <c r="ANI655" s="204">
        <f>VLOOKUP(ANF655,$A$681:$F$2483,6,FALSE)</f>
        <v>250</v>
      </c>
      <c r="ANJ655" s="203" t="s">
        <v>65</v>
      </c>
      <c r="ANK655" s="10">
        <f>ANI655*1.3</f>
        <v>325</v>
      </c>
      <c r="ANL655" s="10"/>
      <c r="ANM655" s="273"/>
      <c r="ANN655" s="203" t="s">
        <v>112</v>
      </c>
      <c r="ANO655" s="276" t="s">
        <v>657</v>
      </c>
      <c r="ANQ655" s="204"/>
      <c r="ANR655" s="204">
        <f>VLOOKUP(ANO655,$A$681:$F$2483,6,FALSE)</f>
        <v>88</v>
      </c>
      <c r="ANS655" s="203" t="s">
        <v>65</v>
      </c>
      <c r="ANT655" s="10">
        <f>ANR655*1.3</f>
        <v>114.4</v>
      </c>
      <c r="ANU655" s="10"/>
      <c r="ANV655" s="273"/>
      <c r="ANW655" s="203" t="s">
        <v>112</v>
      </c>
      <c r="ANX655" s="276" t="s">
        <v>457</v>
      </c>
      <c r="ANZ655" s="204"/>
      <c r="AOA655" s="204">
        <f>VLOOKUP(ANX655,$A$681:$F$2483,6,FALSE)</f>
        <v>136</v>
      </c>
      <c r="AOB655" s="203" t="s">
        <v>65</v>
      </c>
      <c r="AOC655" s="10">
        <f>AOA655*1.3</f>
        <v>176.8</v>
      </c>
      <c r="AOD655" s="10"/>
      <c r="AOE655" s="273"/>
      <c r="AOF655" s="203" t="s">
        <v>112</v>
      </c>
      <c r="AOG655" s="276" t="s">
        <v>1703</v>
      </c>
      <c r="AOI655" s="204"/>
      <c r="AOJ655" s="204">
        <f>VLOOKUP(AOG655,$A$681:$F$2483,6,FALSE)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1263</v>
      </c>
      <c r="AOR655" s="204"/>
      <c r="AOS655" s="204">
        <f>VLOOKUP(AOP655,$A$681:$F$2483,6,FALSE)</f>
        <v>52</v>
      </c>
      <c r="AOT655" s="203" t="s">
        <v>65</v>
      </c>
      <c r="AOU655" s="10">
        <f>AOS655*1.3</f>
        <v>67.600000000000009</v>
      </c>
      <c r="AOV655" s="10"/>
      <c r="AOW655" s="273"/>
      <c r="AOX655" s="203" t="s">
        <v>112</v>
      </c>
      <c r="AOY655" s="276" t="s">
        <v>2080</v>
      </c>
      <c r="APA655" s="204"/>
      <c r="APB655" s="204">
        <f>VLOOKUP(AOY655,$A$681:$F$2483,6,FALSE)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564</v>
      </c>
      <c r="APJ655" s="204"/>
      <c r="APK655" s="204">
        <f>VLOOKUP(APH655,$A$681:$F$2483,6,FALSE)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572</v>
      </c>
      <c r="APS655" s="204"/>
      <c r="APT655" s="204">
        <f>VLOOKUP(APQ655,$A$681:$F$2483,6,FALSE)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478</v>
      </c>
      <c r="AQB655" s="204"/>
      <c r="AQC655" s="204">
        <f>VLOOKUP(APZ655,$A$681:$F$2483,6,FALSE)</f>
        <v>250</v>
      </c>
      <c r="AQD655" s="203" t="s">
        <v>65</v>
      </c>
      <c r="AQE655" s="10">
        <f>AQC655*1.3</f>
        <v>325</v>
      </c>
      <c r="AQF655" s="10"/>
      <c r="AQG655" s="273"/>
    </row>
    <row r="656" spans="1:1125" s="14" customFormat="1" ht="15">
      <c r="A656" s="203" t="s">
        <v>113</v>
      </c>
      <c r="B656" s="276" t="s">
        <v>2670</v>
      </c>
      <c r="D656" s="204"/>
      <c r="E656" s="204">
        <f>VLOOKUP(B656,$A$681:$F$2483,6,FALSE)</f>
        <v>43</v>
      </c>
      <c r="F656" s="203" t="s">
        <v>67</v>
      </c>
      <c r="G656" s="10">
        <f>E656*1.2</f>
        <v>51.6</v>
      </c>
      <c r="H656" s="10"/>
      <c r="I656" s="267"/>
      <c r="J656" s="203" t="s">
        <v>113</v>
      </c>
      <c r="K656" s="276" t="s">
        <v>2773</v>
      </c>
      <c r="M656" s="204"/>
      <c r="N656" s="204">
        <f>VLOOKUP(K656,$A$681:$F$2483,6,FALSE)</f>
        <v>117</v>
      </c>
      <c r="O656" s="203" t="s">
        <v>67</v>
      </c>
      <c r="P656" s="10">
        <f>N656*1.2</f>
        <v>140.4</v>
      </c>
      <c r="Q656" s="10"/>
      <c r="R656" s="267"/>
      <c r="S656" s="203" t="s">
        <v>113</v>
      </c>
      <c r="T656" s="276" t="s">
        <v>2799</v>
      </c>
      <c r="V656" s="204"/>
      <c r="W656" s="204">
        <f>VLOOKUP(T656,$A$681:$F$2483,6,FALSE)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1192</v>
      </c>
      <c r="AE656" s="204"/>
      <c r="AF656" s="204">
        <f>VLOOKUP(AC656,$A$681:$F$2483,6,FALSE)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1192</v>
      </c>
      <c r="AN656" s="204"/>
      <c r="AO656" s="204">
        <f>VLOOKUP(AL656,$A$681:$F$2483,6,FALSE)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2773</v>
      </c>
      <c r="AW656" s="204"/>
      <c r="AX656" s="204">
        <f>VLOOKUP(AU656,$A$681:$F$2483,6,FALSE)</f>
        <v>117</v>
      </c>
      <c r="AY656" s="203" t="s">
        <v>67</v>
      </c>
      <c r="AZ656" s="10">
        <f>AX656*1.2</f>
        <v>140.4</v>
      </c>
      <c r="BA656" s="10"/>
      <c r="BB656" s="267"/>
      <c r="BC656" s="203" t="s">
        <v>113</v>
      </c>
      <c r="BD656" s="276" t="s">
        <v>2773</v>
      </c>
      <c r="BF656" s="204"/>
      <c r="BG656" s="204">
        <f>VLOOKUP(BD656,$A$681:$F$2483,6,FALSE)</f>
        <v>117</v>
      </c>
      <c r="BH656" s="203" t="s">
        <v>67</v>
      </c>
      <c r="BI656" s="10">
        <f>BG656*1.2</f>
        <v>140.4</v>
      </c>
      <c r="BJ656" s="10"/>
      <c r="BK656" s="267"/>
      <c r="BL656" s="203" t="s">
        <v>113</v>
      </c>
      <c r="BM656" s="276" t="s">
        <v>2666</v>
      </c>
      <c r="BO656" s="204"/>
      <c r="BP656" s="204">
        <f>VLOOKUP(BM656,$A$681:$F$2483,6,FALSE)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618</v>
      </c>
      <c r="BX656" s="204"/>
      <c r="BY656" s="204">
        <f>VLOOKUP(BV656,$A$681:$F$2483,6,FALSE)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2080</v>
      </c>
      <c r="CG656" s="204"/>
      <c r="CH656" s="204">
        <f>VLOOKUP(CE656,$A$681:$F$2483,6,FALSE)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2666</v>
      </c>
      <c r="CP656" s="204"/>
      <c r="CQ656" s="204">
        <f>VLOOKUP(CN656,$A$681:$F$2483,6,FALSE)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567</v>
      </c>
      <c r="CY656" s="204"/>
      <c r="CZ656" s="204">
        <f>VLOOKUP(CW656,$A$681:$F$2483,6,FALSE)</f>
        <v>260</v>
      </c>
      <c r="DA656" s="203" t="s">
        <v>67</v>
      </c>
      <c r="DB656" s="10">
        <f>CZ656*1.2</f>
        <v>312</v>
      </c>
      <c r="DC656" s="10"/>
      <c r="DD656" s="267"/>
      <c r="DE656" s="203" t="s">
        <v>113</v>
      </c>
      <c r="DF656" s="276" t="s">
        <v>845</v>
      </c>
      <c r="DH656" s="204"/>
      <c r="DI656" s="204">
        <f>VLOOKUP(DF656,$A$681:$F$2483,6,FALSE)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572</v>
      </c>
      <c r="DQ656" s="204"/>
      <c r="DR656" s="204">
        <f>VLOOKUP(DO656,$A$681:$F$2483,6,FALSE)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VLOOKUP(DX656,$A$681:$F$2483,6,FALSE)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1703</v>
      </c>
      <c r="EI656" s="204"/>
      <c r="EJ656" s="204">
        <f>VLOOKUP(EG656,$A$681:$F$2483,6,FALSE)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2511</v>
      </c>
      <c r="ER656" s="204"/>
      <c r="ES656" s="204">
        <f>VLOOKUP(EP656,$A$681:$F$2483,6,FALSE)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618</v>
      </c>
      <c r="FA656" s="204"/>
      <c r="FB656" s="204">
        <f>VLOOKUP(EY656,$A$681:$F$2483,6,FALSE)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2773</v>
      </c>
      <c r="FJ656" s="204"/>
      <c r="FK656" s="204">
        <f>VLOOKUP(FH656,$A$681:$F$2483,6,FALSE)</f>
        <v>117</v>
      </c>
      <c r="FL656" s="203" t="s">
        <v>67</v>
      </c>
      <c r="FM656" s="10">
        <f>FK656*1.2</f>
        <v>140.4</v>
      </c>
      <c r="FN656" s="10"/>
      <c r="FO656" s="267"/>
      <c r="FP656" s="203" t="s">
        <v>113</v>
      </c>
      <c r="FQ656" s="276" t="s">
        <v>2773</v>
      </c>
      <c r="FS656" s="204"/>
      <c r="FT656" s="204">
        <f>VLOOKUP(FQ656,$A$681:$F$2483,6,FALSE)</f>
        <v>117</v>
      </c>
      <c r="FU656" s="203" t="s">
        <v>67</v>
      </c>
      <c r="FV656" s="10">
        <f>FT656*1.2</f>
        <v>140.4</v>
      </c>
      <c r="FW656" s="10"/>
      <c r="FX656" s="267"/>
      <c r="FY656" s="203" t="s">
        <v>113</v>
      </c>
      <c r="FZ656" s="276" t="s">
        <v>2314</v>
      </c>
      <c r="GB656" s="204"/>
      <c r="GC656" s="204">
        <f>VLOOKUP(FZ656,$A$681:$F$2483,6,FALSE)</f>
        <v>23</v>
      </c>
      <c r="GD656" s="203" t="s">
        <v>67</v>
      </c>
      <c r="GE656" s="10">
        <f>GC656*1.2</f>
        <v>27.599999999999998</v>
      </c>
      <c r="GF656" s="10"/>
      <c r="GG656" s="267"/>
      <c r="GH656" s="203" t="s">
        <v>113</v>
      </c>
      <c r="GI656" s="276" t="s">
        <v>1232</v>
      </c>
      <c r="GK656" s="204"/>
      <c r="GL656" s="204">
        <f>VLOOKUP(GI656,$A$681:$F$2483,6,FALSE)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618</v>
      </c>
      <c r="GT656" s="204"/>
      <c r="GU656" s="204">
        <f>VLOOKUP(GR656,$A$681:$F$2483,6,FALSE)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618</v>
      </c>
      <c r="HC656" s="204"/>
      <c r="HD656" s="204">
        <f>VLOOKUP(HA656,$A$681:$F$2483,6,FALSE)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478</v>
      </c>
      <c r="HL656" s="204"/>
      <c r="HM656" s="204">
        <f>VLOOKUP(HJ656,$A$681:$F$2483,6,FALSE)</f>
        <v>250</v>
      </c>
      <c r="HN656" s="203" t="s">
        <v>67</v>
      </c>
      <c r="HO656" s="10">
        <f>HM656*1.2</f>
        <v>300</v>
      </c>
      <c r="HP656" s="10"/>
      <c r="HQ656" s="267"/>
      <c r="HR656" s="203" t="s">
        <v>113</v>
      </c>
      <c r="HS656" s="276" t="s">
        <v>1275</v>
      </c>
      <c r="HU656" s="204"/>
      <c r="HV656" s="204">
        <f>VLOOKUP(HS656,$A$681:$F$2483,6,FALSE)</f>
        <v>116</v>
      </c>
      <c r="HW656" s="203" t="s">
        <v>67</v>
      </c>
      <c r="HX656" s="10">
        <f>HV656*1.2</f>
        <v>139.19999999999999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VLOOKUP(IB656,$A$681:$F$2483,6,FALSE)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655</v>
      </c>
      <c r="IM656" s="204"/>
      <c r="IN656" s="204">
        <f>VLOOKUP(IK656,$A$681:$F$2483,6,FALSE)</f>
        <v>105</v>
      </c>
      <c r="IO656" s="203" t="s">
        <v>67</v>
      </c>
      <c r="IP656" s="10">
        <f>IN656*1.2</f>
        <v>126</v>
      </c>
      <c r="IQ656" s="10"/>
      <c r="IR656" s="267"/>
      <c r="IS656" s="203" t="s">
        <v>113</v>
      </c>
      <c r="IT656" s="276" t="s">
        <v>866</v>
      </c>
      <c r="IV656" s="204"/>
      <c r="IW656" s="204">
        <f>VLOOKUP(IT656,$A$681:$F$2483,6,FALSE)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553</v>
      </c>
      <c r="JE656" s="204"/>
      <c r="JF656" s="204">
        <f>VLOOKUP(JC656,$A$681:$F$2483,6,FALSE)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1263</v>
      </c>
      <c r="JN656" s="204"/>
      <c r="JO656" s="204">
        <f>VLOOKUP(JL656,$A$681:$F$2483,6,FALSE)</f>
        <v>52</v>
      </c>
      <c r="JP656" s="203" t="s">
        <v>67</v>
      </c>
      <c r="JQ656" s="10">
        <f>JO656*1.2</f>
        <v>62.4</v>
      </c>
      <c r="JR656" s="10"/>
      <c r="JS656" s="267"/>
      <c r="JT656" s="203" t="s">
        <v>113</v>
      </c>
      <c r="JU656" s="276" t="s">
        <v>2799</v>
      </c>
      <c r="JW656" s="204"/>
      <c r="JX656" s="204">
        <f>VLOOKUP(JU656,$A$681:$F$2483,6,FALSE)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680</v>
      </c>
      <c r="KF656" s="204"/>
      <c r="KG656" s="204">
        <f>VLOOKUP(KD656,$A$681:$F$2483,6,FALSE)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686</v>
      </c>
      <c r="KO656" s="204"/>
      <c r="KP656" s="204">
        <f>VLOOKUP(KM656,$A$681:$F$2483,6,FALSE)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1275</v>
      </c>
      <c r="KX656" s="204"/>
      <c r="KY656" s="204">
        <f>VLOOKUP(KV656,$A$681:$F$2483,6,FALSE)</f>
        <v>116</v>
      </c>
      <c r="KZ656" s="203" t="s">
        <v>67</v>
      </c>
      <c r="LA656" s="10">
        <f>KY656*1.2</f>
        <v>139.19999999999999</v>
      </c>
      <c r="LB656" s="10"/>
      <c r="LC656" s="267"/>
      <c r="LD656" s="203" t="s">
        <v>113</v>
      </c>
      <c r="LE656" s="276" t="s">
        <v>567</v>
      </c>
      <c r="LG656" s="204"/>
      <c r="LH656" s="204">
        <f>VLOOKUP(LE656,$A$681:$F$2483,6,FALSE)</f>
        <v>260</v>
      </c>
      <c r="LI656" s="203" t="s">
        <v>67</v>
      </c>
      <c r="LJ656" s="10">
        <f>LH656*1.2</f>
        <v>312</v>
      </c>
      <c r="LK656" s="10"/>
      <c r="LL656" s="267"/>
      <c r="LM656" s="203" t="s">
        <v>113</v>
      </c>
      <c r="LN656" s="276" t="s">
        <v>567</v>
      </c>
      <c r="LP656" s="204"/>
      <c r="LQ656" s="204">
        <f>VLOOKUP(LN656,$A$681:$F$2483,6,FALSE)</f>
        <v>260</v>
      </c>
      <c r="LR656" s="203" t="s">
        <v>67</v>
      </c>
      <c r="LS656" s="10">
        <f>LQ656*1.2</f>
        <v>312</v>
      </c>
      <c r="LT656" s="10"/>
      <c r="LU656" s="267"/>
      <c r="LV656" s="203" t="s">
        <v>113</v>
      </c>
      <c r="LW656" s="276" t="s">
        <v>567</v>
      </c>
      <c r="LY656" s="204"/>
      <c r="LZ656" s="204">
        <f>VLOOKUP(LW656,$A$681:$F$2483,6,FALSE)</f>
        <v>260</v>
      </c>
      <c r="MA656" s="203" t="s">
        <v>67</v>
      </c>
      <c r="MB656" s="10">
        <f>LZ656*1.2</f>
        <v>312</v>
      </c>
      <c r="MC656" s="10"/>
      <c r="MD656" s="267"/>
      <c r="ME656" s="203" t="s">
        <v>113</v>
      </c>
      <c r="MF656" s="276" t="s">
        <v>2773</v>
      </c>
      <c r="MH656" s="204"/>
      <c r="MI656" s="204">
        <f>VLOOKUP(MF656,$A$681:$F$2483,6,FALSE)</f>
        <v>117</v>
      </c>
      <c r="MJ656" s="203" t="s">
        <v>67</v>
      </c>
      <c r="MK656" s="10">
        <f>MI656*1.2</f>
        <v>140.4</v>
      </c>
      <c r="ML656" s="10"/>
      <c r="MM656" s="267"/>
      <c r="MN656" s="203" t="s">
        <v>113</v>
      </c>
      <c r="MO656" s="276" t="s">
        <v>689</v>
      </c>
      <c r="MQ656" s="204"/>
      <c r="MR656" s="204">
        <f>VLOOKUP(MO656,$A$681:$F$2483,6,FALSE)</f>
        <v>72</v>
      </c>
      <c r="MS656" s="203" t="s">
        <v>67</v>
      </c>
      <c r="MT656" s="10">
        <f>MR656*1.2</f>
        <v>86.399999999999991</v>
      </c>
      <c r="MU656" s="10"/>
      <c r="MV656" s="267"/>
      <c r="MW656" s="203" t="s">
        <v>113</v>
      </c>
      <c r="MX656" s="276" t="s">
        <v>567</v>
      </c>
      <c r="MZ656" s="204"/>
      <c r="NA656" s="204">
        <f>VLOOKUP(MX656,$A$681:$F$2483,6,FALSE)</f>
        <v>260</v>
      </c>
      <c r="NB656" s="203" t="s">
        <v>67</v>
      </c>
      <c r="NC656" s="10">
        <f>NA656*1.2</f>
        <v>312</v>
      </c>
      <c r="ND656" s="10"/>
      <c r="NE656" s="267"/>
      <c r="NF656" s="203" t="s">
        <v>113</v>
      </c>
      <c r="NG656" s="276" t="s">
        <v>1263</v>
      </c>
      <c r="NI656" s="204"/>
      <c r="NJ656" s="204">
        <f>VLOOKUP(NG656,$A$681:$F$2483,6,FALSE)</f>
        <v>52</v>
      </c>
      <c r="NK656" s="203" t="s">
        <v>67</v>
      </c>
      <c r="NL656" s="10">
        <f>NJ656*1.2</f>
        <v>62.4</v>
      </c>
      <c r="NM656" s="10"/>
      <c r="NN656" s="267"/>
      <c r="NO656" s="203" t="s">
        <v>113</v>
      </c>
      <c r="NP656" s="417" t="s">
        <v>618</v>
      </c>
      <c r="NR656" s="204"/>
      <c r="NS656" s="204">
        <f>VLOOKUP(NP656,$A$681:$F$2483,6,FALSE)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984</v>
      </c>
      <c r="OA656" s="204"/>
      <c r="OB656" s="204">
        <f>VLOOKUP(NY656,$A$681:$F$2483,6,FALSE)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2575</v>
      </c>
      <c r="OJ656" s="204"/>
      <c r="OK656" s="204">
        <f>VLOOKUP(OH656,$A$681:$F$2483,6,FALSE)</f>
        <v>26</v>
      </c>
      <c r="OL656" s="203" t="s">
        <v>67</v>
      </c>
      <c r="OM656" s="10">
        <f>OK656*1.2</f>
        <v>31.2</v>
      </c>
      <c r="ON656" s="10"/>
      <c r="OO656" s="267"/>
      <c r="OP656" s="203" t="s">
        <v>113</v>
      </c>
      <c r="OQ656" s="417" t="s">
        <v>2130</v>
      </c>
      <c r="OS656" s="204"/>
      <c r="OT656" s="204">
        <f>VLOOKUP(OQ656,$A$681:$F$2483,6,FALSE)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2799</v>
      </c>
      <c r="PB656" s="204"/>
      <c r="PC656" s="204">
        <f>VLOOKUP(OZ656,$A$681:$F$2483,6,FALSE)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567</v>
      </c>
      <c r="PK656" s="204"/>
      <c r="PL656" s="204">
        <f>VLOOKUP(PI656,$A$681:$F$2483,6,FALSE)</f>
        <v>260</v>
      </c>
      <c r="PM656" s="203" t="s">
        <v>67</v>
      </c>
      <c r="PN656" s="10">
        <f>PL656*1.2</f>
        <v>312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VLOOKUP(PR656,$A$681:$F$2483,6,FALSE)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600</v>
      </c>
      <c r="QC656" s="204"/>
      <c r="QD656" s="204">
        <f>VLOOKUP(QA656,$A$681:$F$2483,6,FALSE)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621</v>
      </c>
      <c r="QL656" s="204"/>
      <c r="QM656" s="204">
        <f>VLOOKUP(QJ656,$A$681:$F$2483,6,FALSE)</f>
        <v>50</v>
      </c>
      <c r="QN656" s="203" t="s">
        <v>67</v>
      </c>
      <c r="QO656" s="10">
        <f>QM656*1.2</f>
        <v>60</v>
      </c>
      <c r="QP656" s="10"/>
      <c r="QQ656" s="267"/>
      <c r="QR656" s="203" t="s">
        <v>113</v>
      </c>
      <c r="QS656" s="276" t="s">
        <v>845</v>
      </c>
      <c r="QU656" s="204"/>
      <c r="QV656" s="204">
        <f>VLOOKUP(QS656,$A$681:$F$2483,6,FALSE)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571</v>
      </c>
      <c r="RD656" s="204"/>
      <c r="RE656" s="204">
        <f>VLOOKUP(RB656,$A$681:$F$2483,6,FALSE)</f>
        <v>25</v>
      </c>
      <c r="RF656" s="203" t="s">
        <v>67</v>
      </c>
      <c r="RG656" s="10">
        <f>RE656*1.2</f>
        <v>30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VLOOKUP(RK656,$A$681:$F$2483,6,FALSE)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2773</v>
      </c>
      <c r="RV656" s="204"/>
      <c r="RW656" s="204">
        <f>VLOOKUP(RT656,$A$681:$F$2483,6,FALSE)</f>
        <v>117</v>
      </c>
      <c r="RX656" s="203" t="s">
        <v>67</v>
      </c>
      <c r="RY656" s="10">
        <f>RW656*1.2</f>
        <v>140.4</v>
      </c>
      <c r="RZ656" s="10"/>
      <c r="SA656" s="273"/>
      <c r="SB656" s="203" t="s">
        <v>113</v>
      </c>
      <c r="SC656" s="276" t="s">
        <v>478</v>
      </c>
      <c r="SE656" s="204"/>
      <c r="SF656" s="204">
        <f>VLOOKUP(SC656,$A$681:$F$2483,6,FALSE)</f>
        <v>250</v>
      </c>
      <c r="SG656" s="203" t="s">
        <v>67</v>
      </c>
      <c r="SH656" s="10">
        <f>SF656*1.2</f>
        <v>300</v>
      </c>
      <c r="SI656" s="10"/>
      <c r="SJ656" s="273"/>
      <c r="SK656" s="203" t="s">
        <v>113</v>
      </c>
      <c r="SL656" s="276" t="s">
        <v>2835</v>
      </c>
      <c r="SN656" s="204"/>
      <c r="SO656" s="204">
        <f>VLOOKUP(SL656,$A$681:$F$2483,6,FALSE)</f>
        <v>46</v>
      </c>
      <c r="SP656" s="203" t="s">
        <v>67</v>
      </c>
      <c r="SQ656" s="10">
        <f>SO656*1.2</f>
        <v>55.199999999999996</v>
      </c>
      <c r="SR656" s="10"/>
      <c r="SS656" s="273"/>
      <c r="ST656" s="203" t="s">
        <v>113</v>
      </c>
      <c r="SU656" s="276" t="s">
        <v>2071</v>
      </c>
      <c r="SW656" s="204"/>
      <c r="SX656" s="204">
        <f>VLOOKUP(SU656,$A$681:$F$2483,6,FALSE)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618</v>
      </c>
      <c r="TF656" s="204"/>
      <c r="TG656" s="204">
        <f>VLOOKUP(TD656,$A$681:$F$2483,6,FALSE)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1269</v>
      </c>
      <c r="TO656" s="204"/>
      <c r="TP656" s="204">
        <f>VLOOKUP(TM656,$A$681:$F$2483,6,FALSE)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686</v>
      </c>
      <c r="TX656" s="204"/>
      <c r="TY656" s="204">
        <f>VLOOKUP(TV656,$A$681:$F$2483,6,FALSE)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VLOOKUP(UE656,$A$681:$F$2483,6,FALSE)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2835</v>
      </c>
      <c r="UP656" s="204"/>
      <c r="UQ656" s="204">
        <f>VLOOKUP(UN656,$A$681:$F$2483,6,FALSE)</f>
        <v>46</v>
      </c>
      <c r="UR656" s="203" t="s">
        <v>67</v>
      </c>
      <c r="US656" s="10">
        <f>UQ656*1.2</f>
        <v>55.199999999999996</v>
      </c>
      <c r="UT656" s="10"/>
      <c r="UU656" s="273"/>
      <c r="UV656" s="203" t="s">
        <v>113</v>
      </c>
      <c r="UW656" s="276" t="s">
        <v>2799</v>
      </c>
      <c r="UY656" s="204"/>
      <c r="UZ656" s="204">
        <f>VLOOKUP(UW656,$A$681:$F$2483,6,FALSE)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1269</v>
      </c>
      <c r="VH656" s="204"/>
      <c r="VI656" s="204">
        <f>VLOOKUP(VF656,$A$681:$F$2483,6,FALSE)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537</v>
      </c>
      <c r="VQ656" s="204"/>
      <c r="VR656" s="204">
        <f>VLOOKUP(VO656,$A$681:$F$2483,6,FALSE)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VLOOKUP(VX656,$A$681:$F$2483,6,FALSE)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623</v>
      </c>
      <c r="WI656" s="204"/>
      <c r="WJ656" s="204">
        <f>VLOOKUP(WG656,$A$681:$F$2483,6,FALSE)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VLOOKUP(WP656,$A$681:$F$2483,6,FALSE)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VLOOKUP(WY656,$A$681:$F$2483,6,FALSE)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478</v>
      </c>
      <c r="XJ656" s="204"/>
      <c r="XK656" s="204">
        <f>VLOOKUP(XH656,$A$681:$F$2483,6,FALSE)</f>
        <v>250</v>
      </c>
      <c r="XL656" s="203" t="s">
        <v>67</v>
      </c>
      <c r="XM656" s="10">
        <f>XK656*1.2</f>
        <v>300</v>
      </c>
      <c r="XO656" s="273"/>
      <c r="XP656" s="203" t="s">
        <v>113</v>
      </c>
      <c r="XQ656" s="276" t="s">
        <v>866</v>
      </c>
      <c r="XS656" s="204"/>
      <c r="XT656" s="204">
        <f>VLOOKUP(XQ656,$A$681:$F$2483,6,FALSE)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457</v>
      </c>
      <c r="YB656" s="204"/>
      <c r="YC656" s="204">
        <f>VLOOKUP(XZ656,$A$681:$F$2483,6,FALSE)</f>
        <v>136</v>
      </c>
      <c r="YD656" s="203" t="s">
        <v>67</v>
      </c>
      <c r="YE656" s="10">
        <f>YC656*1.2</f>
        <v>163.19999999999999</v>
      </c>
      <c r="YG656" s="273"/>
      <c r="YH656" s="203" t="s">
        <v>113</v>
      </c>
      <c r="YI656" s="278" t="s">
        <v>183</v>
      </c>
      <c r="YK656" s="204"/>
      <c r="YL656" s="204" t="e">
        <f>VLOOKUP(YI656,$A$681:$F$2483,6,FALSE)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VLOOKUP(YR656,$A$681:$F$2483,6,FALSE)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2773</v>
      </c>
      <c r="ZC656" s="204"/>
      <c r="ZD656" s="204">
        <f>VLOOKUP(ZA656,$A$681:$F$2483,6,FALSE)</f>
        <v>117</v>
      </c>
      <c r="ZE656" s="203" t="s">
        <v>67</v>
      </c>
      <c r="ZF656" s="10">
        <f>ZD656*1.2</f>
        <v>140.4</v>
      </c>
      <c r="ZH656" s="273"/>
      <c r="ZI656" s="203" t="s">
        <v>113</v>
      </c>
      <c r="ZJ656" s="276" t="s">
        <v>457</v>
      </c>
      <c r="ZL656" s="204"/>
      <c r="ZM656" s="204">
        <f>VLOOKUP(ZJ656,$A$681:$F$2483,6,FALSE)</f>
        <v>136</v>
      </c>
      <c r="ZN656" s="203" t="s">
        <v>67</v>
      </c>
      <c r="ZO656" s="10">
        <f>ZM656*1.2</f>
        <v>163.19999999999999</v>
      </c>
      <c r="ZQ656" s="273"/>
      <c r="ZR656" s="203" t="s">
        <v>113</v>
      </c>
      <c r="ZS656" s="276" t="s">
        <v>653</v>
      </c>
      <c r="ZU656" s="204"/>
      <c r="ZV656" s="204">
        <f>VLOOKUP(ZS656,$A$681:$F$2483,6,FALSE)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667</v>
      </c>
      <c r="AAD656" s="204"/>
      <c r="AAE656" s="204">
        <f>VLOOKUP(AAB656,$A$681:$F$2483,6,FALSE)</f>
        <v>15</v>
      </c>
      <c r="AAF656" s="203" t="s">
        <v>67</v>
      </c>
      <c r="AAG656" s="10">
        <f>AAE656*1.2</f>
        <v>18</v>
      </c>
      <c r="AAH656" s="10"/>
      <c r="AAI656" s="273"/>
      <c r="AAJ656" s="203" t="s">
        <v>113</v>
      </c>
      <c r="AAK656" s="276" t="s">
        <v>2088</v>
      </c>
      <c r="AAM656" s="204"/>
      <c r="AAN656" s="204">
        <f>VLOOKUP(AAK656,$A$681:$F$2483,6,FALSE)</f>
        <v>37</v>
      </c>
      <c r="AAO656" s="203" t="s">
        <v>67</v>
      </c>
      <c r="AAP656" s="10">
        <f>AAN656*1.2</f>
        <v>44.4</v>
      </c>
      <c r="AAQ656" s="10"/>
      <c r="AAR656" s="273"/>
      <c r="AAS656" s="203" t="s">
        <v>113</v>
      </c>
      <c r="AAT656" s="276" t="s">
        <v>564</v>
      </c>
      <c r="AAV656" s="204"/>
      <c r="AAW656" s="204">
        <f>VLOOKUP(AAT656,$A$681:$F$2483,6,FALSE)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VLOOKUP(ABC656,$A$681:$F$2483,6,FALSE)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2086</v>
      </c>
      <c r="ABN656" s="204"/>
      <c r="ABO656" s="204">
        <f>VLOOKUP(ABL656,$A$681:$F$2483,6,FALSE)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567</v>
      </c>
      <c r="ABW656" s="204"/>
      <c r="ABX656" s="204">
        <f>VLOOKUP(ABU656,$A$681:$F$2483,6,FALSE)</f>
        <v>260</v>
      </c>
      <c r="ABY656" s="203" t="s">
        <v>67</v>
      </c>
      <c r="ABZ656" s="10">
        <f>ABX656*1.2</f>
        <v>312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VLOOKUP(ACD656,$A$681:$F$2483,6,FALSE)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VLOOKUP(ACM656,$A$681:$F$2483,6,FALSE)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VLOOKUP(ACV656,$A$681:$F$2483,6,FALSE)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VLOOKUP(ADE656,$A$681:$F$2483,6,FALSE)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VLOOKUP(ADN656,$A$681:$F$2483,6,FALSE)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VLOOKUP(ADW656,$A$681:$F$2483,6,FALSE)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VLOOKUP(AEF656,$A$681:$F$2483,6,FALSE)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VLOOKUP(AEO656,$A$681:$F$2483,6,FALSE)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VLOOKUP(AEX656,$A$681:$F$2483,6,FALSE)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VLOOKUP(AFG656,$A$681:$F$2483,6,FALSE)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VLOOKUP(AFP656,$A$681:$F$2483,6,FALSE)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VLOOKUP(AFY656,$A$681:$F$2483,6,FALSE)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VLOOKUP(AGH656,$A$681:$F$2483,6,FALSE)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VLOOKUP(AGQ656,$A$681:$F$2483,6,FALSE)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1234</v>
      </c>
      <c r="AHB656" s="204"/>
      <c r="AHC656" s="204">
        <f>VLOOKUP(AGZ656,$A$681:$F$2483,6,FALSE)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2835</v>
      </c>
      <c r="AHK656" s="204"/>
      <c r="AHL656" s="204">
        <f>VLOOKUP(AHI656,$A$681:$F$2483,6,FALSE)</f>
        <v>46</v>
      </c>
      <c r="AHM656" s="203" t="s">
        <v>67</v>
      </c>
      <c r="AHN656" s="10">
        <f>AHL656*1.2</f>
        <v>55.199999999999996</v>
      </c>
      <c r="AHO656" s="10"/>
      <c r="AHP656" s="273"/>
      <c r="AHQ656" s="203" t="s">
        <v>113</v>
      </c>
      <c r="AHR656" s="276" t="s">
        <v>2670</v>
      </c>
      <c r="AHT656" s="204"/>
      <c r="AHU656" s="204">
        <f>VLOOKUP(AHR656,$A$681:$F$2483,6,FALSE)</f>
        <v>43</v>
      </c>
      <c r="AHV656" s="203" t="s">
        <v>67</v>
      </c>
      <c r="AHW656" s="10">
        <f>AHU656*1.2</f>
        <v>51.6</v>
      </c>
      <c r="AHX656" s="10"/>
      <c r="AHY656" s="273"/>
      <c r="AHZ656" s="203" t="s">
        <v>113</v>
      </c>
      <c r="AIA656" s="276" t="s">
        <v>649</v>
      </c>
      <c r="AIC656" s="204"/>
      <c r="AID656" s="204">
        <f>VLOOKUP(AIA656,$A$681:$F$2483,6,FALSE)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571</v>
      </c>
      <c r="AIL656" s="204"/>
      <c r="AIM656" s="204">
        <f>VLOOKUP(AIJ656,$A$681:$F$2483,6,FALSE)</f>
        <v>25</v>
      </c>
      <c r="AIN656" s="203" t="s">
        <v>67</v>
      </c>
      <c r="AIO656" s="10">
        <f>AIM656*1.2</f>
        <v>30</v>
      </c>
      <c r="AIP656" s="10"/>
      <c r="AIQ656" s="273"/>
      <c r="AIR656" s="203" t="s">
        <v>113</v>
      </c>
      <c r="AIS656" s="276" t="s">
        <v>845</v>
      </c>
      <c r="AIU656" s="204"/>
      <c r="AIV656" s="204">
        <f>VLOOKUP(AIS656,$A$681:$F$2483,6,FALSE)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2835</v>
      </c>
      <c r="AJD656" s="204"/>
      <c r="AJE656" s="204">
        <f>VLOOKUP(AJB656,$A$681:$F$2483,6,FALSE)</f>
        <v>46</v>
      </c>
      <c r="AJF656" s="203" t="s">
        <v>67</v>
      </c>
      <c r="AJG656" s="10">
        <f>AJE656*1.2</f>
        <v>55.199999999999996</v>
      </c>
      <c r="AJH656" s="10"/>
      <c r="AJI656" s="273"/>
      <c r="AJJ656" s="203" t="s">
        <v>113</v>
      </c>
      <c r="AJK656" s="276" t="s">
        <v>2682</v>
      </c>
      <c r="AJM656" s="204"/>
      <c r="AJN656" s="204">
        <f>VLOOKUP(AJK656,$A$681:$F$2483,6,FALSE)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689</v>
      </c>
      <c r="AJV656" s="204"/>
      <c r="AJW656" s="204">
        <f>VLOOKUP(AJT656,$A$681:$F$2483,6,FALSE)</f>
        <v>72</v>
      </c>
      <c r="AJX656" s="203" t="s">
        <v>67</v>
      </c>
      <c r="AJY656" s="10">
        <f>AJW656*1.2</f>
        <v>86.399999999999991</v>
      </c>
      <c r="AJZ656" s="10"/>
      <c r="AKA656" s="273"/>
      <c r="AKB656" s="203" t="s">
        <v>113</v>
      </c>
      <c r="AKC656" s="276" t="s">
        <v>2053</v>
      </c>
      <c r="AKE656" s="204"/>
      <c r="AKF656" s="204">
        <f>VLOOKUP(AKC656,$A$681:$F$2483,6,FALSE)</f>
        <v>76</v>
      </c>
      <c r="AKG656" s="203" t="s">
        <v>67</v>
      </c>
      <c r="AKH656" s="10">
        <f>AKF656*1.2</f>
        <v>91.2</v>
      </c>
      <c r="AKI656" s="10"/>
      <c r="AKJ656" s="273"/>
      <c r="AKK656" s="203" t="s">
        <v>113</v>
      </c>
      <c r="AKL656" s="276" t="s">
        <v>564</v>
      </c>
      <c r="AKN656" s="204"/>
      <c r="AKO656" s="204">
        <f>VLOOKUP(AKL656,$A$681:$F$2483,6,FALSE)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657</v>
      </c>
      <c r="AKW656" s="204"/>
      <c r="AKX656" s="204">
        <f>VLOOKUP(AKU656,$A$681:$F$2483,6,FALSE)</f>
        <v>88</v>
      </c>
      <c r="AKY656" s="203" t="s">
        <v>67</v>
      </c>
      <c r="AKZ656" s="10">
        <f>AKX656*1.2</f>
        <v>105.6</v>
      </c>
      <c r="ALA656" s="10"/>
      <c r="ALB656" s="273"/>
      <c r="ALC656" s="203" t="s">
        <v>113</v>
      </c>
      <c r="ALD656" s="276" t="s">
        <v>649</v>
      </c>
      <c r="ALF656" s="204"/>
      <c r="ALG656" s="204">
        <f>VLOOKUP(ALD656,$A$681:$F$2483,6,FALSE)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2682</v>
      </c>
      <c r="ALO656" s="204"/>
      <c r="ALP656" s="204">
        <f>VLOOKUP(ALM656,$A$681:$F$2483,6,FALSE)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478</v>
      </c>
      <c r="ALX656" s="204"/>
      <c r="ALY656" s="204">
        <f>VLOOKUP(ALV656,$A$681:$F$2483,6,FALSE)</f>
        <v>250</v>
      </c>
      <c r="ALZ656" s="203" t="s">
        <v>67</v>
      </c>
      <c r="AMA656" s="10">
        <f>ALY656*1.2</f>
        <v>300</v>
      </c>
      <c r="AMB656" s="10"/>
      <c r="AMC656" s="273"/>
      <c r="AMD656" s="203" t="s">
        <v>113</v>
      </c>
      <c r="AME656" s="276" t="s">
        <v>621</v>
      </c>
      <c r="AMG656" s="204"/>
      <c r="AMH656" s="204">
        <f>VLOOKUP(AME656,$A$681:$F$2483,6,FALSE)</f>
        <v>50</v>
      </c>
      <c r="AMI656" s="203" t="s">
        <v>67</v>
      </c>
      <c r="AMJ656" s="10">
        <f>AMH656*1.2</f>
        <v>60</v>
      </c>
      <c r="AMK656" s="10"/>
      <c r="AML656" s="273"/>
      <c r="AMM656" s="203" t="s">
        <v>113</v>
      </c>
      <c r="AMN656" s="276" t="s">
        <v>1192</v>
      </c>
      <c r="AMP656" s="204"/>
      <c r="AMQ656" s="204">
        <f>VLOOKUP(AMN656,$A$681:$F$2483,6,FALSE)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689</v>
      </c>
      <c r="AMY656" s="204"/>
      <c r="AMZ656" s="204">
        <f>VLOOKUP(AMW656,$A$681:$F$2483,6,FALSE)</f>
        <v>72</v>
      </c>
      <c r="ANA656" s="203" t="s">
        <v>67</v>
      </c>
      <c r="ANB656" s="10">
        <f>AMZ656*1.2</f>
        <v>86.399999999999991</v>
      </c>
      <c r="ANC656" s="10"/>
      <c r="AND656" s="273"/>
      <c r="ANE656" s="203" t="s">
        <v>113</v>
      </c>
      <c r="ANF656" s="276" t="s">
        <v>457</v>
      </c>
      <c r="ANH656" s="204"/>
      <c r="ANI656" s="204">
        <f>VLOOKUP(ANF656,$A$681:$F$2483,6,FALSE)</f>
        <v>136</v>
      </c>
      <c r="ANJ656" s="203" t="s">
        <v>67</v>
      </c>
      <c r="ANK656" s="10">
        <f>ANI656*1.2</f>
        <v>163.19999999999999</v>
      </c>
      <c r="ANL656" s="10"/>
      <c r="ANM656" s="273"/>
      <c r="ANN656" s="203" t="s">
        <v>113</v>
      </c>
      <c r="ANO656" s="276" t="s">
        <v>1203</v>
      </c>
      <c r="ANQ656" s="204"/>
      <c r="ANR656" s="204">
        <f>VLOOKUP(ANO656,$A$681:$F$2483,6,FALSE)</f>
        <v>13</v>
      </c>
      <c r="ANS656" s="203" t="s">
        <v>67</v>
      </c>
      <c r="ANT656" s="10">
        <f>ANR656*1.2</f>
        <v>15.6</v>
      </c>
      <c r="ANU656" s="10"/>
      <c r="ANV656" s="273"/>
      <c r="ANW656" s="203" t="s">
        <v>113</v>
      </c>
      <c r="ANX656" s="276" t="s">
        <v>478</v>
      </c>
      <c r="ANZ656" s="204"/>
      <c r="AOA656" s="204">
        <f>VLOOKUP(ANX656,$A$681:$F$2483,6,FALSE)</f>
        <v>250</v>
      </c>
      <c r="AOB656" s="203" t="s">
        <v>67</v>
      </c>
      <c r="AOC656" s="10">
        <f>AOA656*1.2</f>
        <v>300</v>
      </c>
      <c r="AOD656" s="10"/>
      <c r="AOE656" s="273"/>
      <c r="AOF656" s="203" t="s">
        <v>113</v>
      </c>
      <c r="AOG656" s="276" t="s">
        <v>537</v>
      </c>
      <c r="AOI656" s="204"/>
      <c r="AOJ656" s="204">
        <f>VLOOKUP(AOG656,$A$681:$F$2483,6,FALSE)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845</v>
      </c>
      <c r="AOR656" s="204"/>
      <c r="AOS656" s="204">
        <f>VLOOKUP(AOP656,$A$681:$F$2483,6,FALSE)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845</v>
      </c>
      <c r="APA656" s="204"/>
      <c r="APB656" s="204">
        <f>VLOOKUP(AOY656,$A$681:$F$2483,6,FALSE)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655</v>
      </c>
      <c r="APJ656" s="204"/>
      <c r="APK656" s="204">
        <f>VLOOKUP(APH656,$A$681:$F$2483,6,FALSE)</f>
        <v>105</v>
      </c>
      <c r="APL656" s="203" t="s">
        <v>67</v>
      </c>
      <c r="APM656" s="10">
        <f>APK656*1.2</f>
        <v>126</v>
      </c>
      <c r="APN656" s="10"/>
      <c r="APO656" s="273"/>
      <c r="APP656" s="203" t="s">
        <v>113</v>
      </c>
      <c r="APQ656" s="276" t="s">
        <v>689</v>
      </c>
      <c r="APS656" s="204"/>
      <c r="APT656" s="204">
        <f>VLOOKUP(APQ656,$A$681:$F$2483,6,FALSE)</f>
        <v>72</v>
      </c>
      <c r="APU656" s="203" t="s">
        <v>67</v>
      </c>
      <c r="APV656" s="10">
        <f>APT656*1.2</f>
        <v>86.399999999999991</v>
      </c>
      <c r="APW656" s="10"/>
      <c r="APX656" s="273"/>
      <c r="APY656" s="203" t="s">
        <v>113</v>
      </c>
      <c r="APZ656" s="276" t="s">
        <v>618</v>
      </c>
      <c r="AQB656" s="204"/>
      <c r="AQC656" s="204">
        <f>VLOOKUP(APZ656,$A$681:$F$2483,6,FALSE)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845</v>
      </c>
      <c r="D657" s="204"/>
      <c r="E657" s="204">
        <f>VLOOKUP(B657,$A$681:$F$2483,6,FALSE)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2080</v>
      </c>
      <c r="M657" s="204"/>
      <c r="N657" s="204">
        <f>VLOOKUP(K657,$A$681:$F$2483,6,FALSE)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2575</v>
      </c>
      <c r="V657" s="204"/>
      <c r="W657" s="204">
        <f>VLOOKUP(T657,$A$681:$F$2483,6,FALSE)</f>
        <v>26</v>
      </c>
      <c r="X657" s="203" t="s">
        <v>69</v>
      </c>
      <c r="Y657" s="10">
        <f>W657*1.1</f>
        <v>28.6</v>
      </c>
      <c r="Z657" s="10"/>
      <c r="AA657" s="267"/>
      <c r="AB657" s="203" t="s">
        <v>114</v>
      </c>
      <c r="AC657" s="276" t="s">
        <v>845</v>
      </c>
      <c r="AE657" s="204"/>
      <c r="AF657" s="204">
        <f>VLOOKUP(AC657,$A$681:$F$2483,6,FALSE)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2773</v>
      </c>
      <c r="AN657" s="204"/>
      <c r="AO657" s="204">
        <f>VLOOKUP(AL657,$A$681:$F$2483,6,FALSE)</f>
        <v>117</v>
      </c>
      <c r="AP657" s="203" t="s">
        <v>69</v>
      </c>
      <c r="AQ657" s="10">
        <f>AO657*1.1</f>
        <v>128.70000000000002</v>
      </c>
      <c r="AR657" s="10"/>
      <c r="AS657" s="267"/>
      <c r="AT657" s="203" t="s">
        <v>114</v>
      </c>
      <c r="AU657" s="276" t="s">
        <v>2080</v>
      </c>
      <c r="AW657" s="204"/>
      <c r="AX657" s="204">
        <f>VLOOKUP(AU657,$A$681:$F$2483,6,FALSE)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845</v>
      </c>
      <c r="BF657" s="204"/>
      <c r="BG657" s="204">
        <f>VLOOKUP(BD657,$A$681:$F$2483,6,FALSE)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618</v>
      </c>
      <c r="BO657" s="204"/>
      <c r="BP657" s="204">
        <f>VLOOKUP(BM657,$A$681:$F$2483,6,FALSE)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2773</v>
      </c>
      <c r="BX657" s="204"/>
      <c r="BY657" s="204">
        <f>VLOOKUP(BV657,$A$681:$F$2483,6,FALSE)</f>
        <v>117</v>
      </c>
      <c r="BZ657" s="203" t="s">
        <v>69</v>
      </c>
      <c r="CA657" s="10">
        <f>BY657*1.1</f>
        <v>128.70000000000002</v>
      </c>
      <c r="CB657" s="10"/>
      <c r="CC657" s="267"/>
      <c r="CD657" s="203" t="s">
        <v>114</v>
      </c>
      <c r="CE657" s="276" t="s">
        <v>2511</v>
      </c>
      <c r="CG657" s="204"/>
      <c r="CH657" s="204">
        <f>VLOOKUP(CE657,$A$681:$F$2483,6,FALSE)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845</v>
      </c>
      <c r="CP657" s="204"/>
      <c r="CQ657" s="204">
        <f>VLOOKUP(CN657,$A$681:$F$2483,6,FALSE)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686</v>
      </c>
      <c r="CY657" s="204"/>
      <c r="CZ657" s="204">
        <f>VLOOKUP(CW657,$A$681:$F$2483,6,FALSE)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621</v>
      </c>
      <c r="DH657" s="204"/>
      <c r="DI657" s="204">
        <f>VLOOKUP(DF657,$A$681:$F$2483,6,FALSE)</f>
        <v>50</v>
      </c>
      <c r="DJ657" s="203" t="s">
        <v>69</v>
      </c>
      <c r="DK657" s="10">
        <f>DI657*1.1</f>
        <v>55.000000000000007</v>
      </c>
      <c r="DL657" s="10"/>
      <c r="DM657" s="267"/>
      <c r="DN657" s="203" t="s">
        <v>114</v>
      </c>
      <c r="DO657" s="276" t="s">
        <v>809</v>
      </c>
      <c r="DQ657" s="204"/>
      <c r="DR657" s="204">
        <f>VLOOKUP(DO657,$A$681:$F$2483,6,FALSE)</f>
        <v>19</v>
      </c>
      <c r="DS657" s="203" t="s">
        <v>69</v>
      </c>
      <c r="DT657" s="10">
        <f>DR657*1.1</f>
        <v>20.900000000000002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VLOOKUP(DX657,$A$681:$F$2483,6,FALSE)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600</v>
      </c>
      <c r="EI657" s="204"/>
      <c r="EJ657" s="204">
        <f>VLOOKUP(EG657,$A$681:$F$2483,6,FALSE)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2799</v>
      </c>
      <c r="ER657" s="204"/>
      <c r="ES657" s="204">
        <f>VLOOKUP(EP657,$A$681:$F$2483,6,FALSE)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866</v>
      </c>
      <c r="FA657" s="204"/>
      <c r="FB657" s="204">
        <f>VLOOKUP(EY657,$A$681:$F$2483,6,FALSE)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4" t="s">
        <v>2080</v>
      </c>
      <c r="FJ657" s="204"/>
      <c r="FK657" s="204">
        <f>VLOOKUP(FH657,$A$681:$F$2483,6,FALSE)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2666</v>
      </c>
      <c r="FS657" s="204"/>
      <c r="FT657" s="204">
        <f>VLOOKUP(FQ657,$A$681:$F$2483,6,FALSE)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845</v>
      </c>
      <c r="GB657" s="204"/>
      <c r="GC657" s="204">
        <f>VLOOKUP(FZ657,$A$681:$F$2483,6,FALSE)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845</v>
      </c>
      <c r="GK657" s="204"/>
      <c r="GL657" s="204">
        <f>VLOOKUP(GI657,$A$681:$F$2483,6,FALSE)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2773</v>
      </c>
      <c r="GT657" s="204"/>
      <c r="GU657" s="204">
        <f>VLOOKUP(GR657,$A$681:$F$2483,6,FALSE)</f>
        <v>117</v>
      </c>
      <c r="GV657" s="203" t="s">
        <v>69</v>
      </c>
      <c r="GW657" s="10">
        <f>GU657*1.1</f>
        <v>128.70000000000002</v>
      </c>
      <c r="GX657" s="10"/>
      <c r="GY657" s="267"/>
      <c r="GZ657" s="203" t="s">
        <v>114</v>
      </c>
      <c r="HA657" s="276" t="s">
        <v>584</v>
      </c>
      <c r="HC657" s="204"/>
      <c r="HD657" s="204">
        <f>VLOOKUP(HA657,$A$681:$F$2483,6,FALSE)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2666</v>
      </c>
      <c r="HL657" s="204"/>
      <c r="HM657" s="204">
        <f>VLOOKUP(HJ657,$A$681:$F$2483,6,FALSE)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2511</v>
      </c>
      <c r="HU657" s="204"/>
      <c r="HV657" s="204">
        <f>VLOOKUP(HS657,$A$681:$F$2483,6,FALSE)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VLOOKUP(IB657,$A$681:$F$2483,6,FALSE)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960</v>
      </c>
      <c r="IM657" s="204"/>
      <c r="IN657" s="204">
        <f>VLOOKUP(IK657,$A$681:$F$2483,6,FALSE)</f>
        <v>4</v>
      </c>
      <c r="IO657" s="203" t="s">
        <v>69</v>
      </c>
      <c r="IP657" s="10">
        <f>IN657*1.1</f>
        <v>4.4000000000000004</v>
      </c>
      <c r="IQ657" s="10"/>
      <c r="IR657" s="267"/>
      <c r="IS657" s="203" t="s">
        <v>114</v>
      </c>
      <c r="IT657" s="276" t="s">
        <v>686</v>
      </c>
      <c r="IV657" s="204"/>
      <c r="IW657" s="204">
        <f>VLOOKUP(IT657,$A$681:$F$2483,6,FALSE)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557</v>
      </c>
      <c r="JE657" s="204"/>
      <c r="JF657" s="204">
        <f>VLOOKUP(JC657,$A$681:$F$2483,6,FALSE)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2575</v>
      </c>
      <c r="JN657" s="204"/>
      <c r="JO657" s="204">
        <f>VLOOKUP(JL657,$A$681:$F$2483,6,FALSE)</f>
        <v>26</v>
      </c>
      <c r="JP657" s="203" t="s">
        <v>69</v>
      </c>
      <c r="JQ657" s="10">
        <f>JO657*1.1</f>
        <v>28.6</v>
      </c>
      <c r="JR657" s="10"/>
      <c r="JS657" s="267"/>
      <c r="JT657" s="203" t="s">
        <v>114</v>
      </c>
      <c r="JU657" s="276" t="s">
        <v>1229</v>
      </c>
      <c r="JW657" s="204"/>
      <c r="JX657" s="204">
        <f>VLOOKUP(JU657,$A$681:$F$2483,6,FALSE)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618</v>
      </c>
      <c r="KF657" s="204"/>
      <c r="KG657" s="204">
        <f>VLOOKUP(KD657,$A$681:$F$2483,6,FALSE)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2586</v>
      </c>
      <c r="KO657" s="204"/>
      <c r="KP657" s="204">
        <f>VLOOKUP(KM657,$A$681:$F$2483,6,FALSE)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557</v>
      </c>
      <c r="KX657" s="204"/>
      <c r="KY657" s="204">
        <f>VLOOKUP(KV657,$A$681:$F$2483,6,FALSE)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680</v>
      </c>
      <c r="LG657" s="204"/>
      <c r="LH657" s="204">
        <f>VLOOKUP(LE657,$A$681:$F$2483,6,FALSE)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478</v>
      </c>
      <c r="LP657" s="204"/>
      <c r="LQ657" s="204">
        <f>VLOOKUP(LN657,$A$681:$F$2483,6,FALSE)</f>
        <v>250</v>
      </c>
      <c r="LR657" s="203" t="s">
        <v>69</v>
      </c>
      <c r="LS657" s="10">
        <f>LQ657*1.1</f>
        <v>275</v>
      </c>
      <c r="LT657" s="10"/>
      <c r="LU657" s="267"/>
      <c r="LV657" s="203" t="s">
        <v>114</v>
      </c>
      <c r="LW657" s="276" t="s">
        <v>2773</v>
      </c>
      <c r="LY657" s="204"/>
      <c r="LZ657" s="204">
        <f>VLOOKUP(LW657,$A$681:$F$2483,6,FALSE)</f>
        <v>117</v>
      </c>
      <c r="MA657" s="203" t="s">
        <v>69</v>
      </c>
      <c r="MB657" s="10">
        <f>LZ657*1.1</f>
        <v>128.70000000000002</v>
      </c>
      <c r="MC657" s="10"/>
      <c r="MD657" s="267"/>
      <c r="ME657" s="203" t="s">
        <v>114</v>
      </c>
      <c r="MF657" s="276" t="s">
        <v>1258</v>
      </c>
      <c r="MH657" s="204"/>
      <c r="MI657" s="204">
        <f>VLOOKUP(MF657,$A$681:$F$2483,6,FALSE)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2062</v>
      </c>
      <c r="MQ657" s="204"/>
      <c r="MR657" s="204">
        <f>VLOOKUP(MO657,$A$681:$F$2483,6,FALSE)</f>
        <v>93</v>
      </c>
      <c r="MS657" s="203" t="s">
        <v>69</v>
      </c>
      <c r="MT657" s="10">
        <f>MR657*1.1</f>
        <v>102.30000000000001</v>
      </c>
      <c r="MU657" s="10"/>
      <c r="MV657" s="267"/>
      <c r="MW657" s="203" t="s">
        <v>114</v>
      </c>
      <c r="MX657" s="276" t="s">
        <v>989</v>
      </c>
      <c r="MZ657" s="204"/>
      <c r="NA657" s="204">
        <f>VLOOKUP(MX657,$A$681:$F$2483,6,FALSE)</f>
        <v>88</v>
      </c>
      <c r="NB657" s="203" t="s">
        <v>69</v>
      </c>
      <c r="NC657" s="10">
        <f>NA657*1.1</f>
        <v>96.800000000000011</v>
      </c>
      <c r="ND657" s="10"/>
      <c r="NE657" s="267"/>
      <c r="NF657" s="203" t="s">
        <v>114</v>
      </c>
      <c r="NG657" s="276" t="s">
        <v>618</v>
      </c>
      <c r="NI657" s="204"/>
      <c r="NJ657" s="204">
        <f>VLOOKUP(NG657,$A$681:$F$2483,6,FALSE)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2773</v>
      </c>
      <c r="NR657" s="204"/>
      <c r="NS657" s="204">
        <f>VLOOKUP(NP657,$A$681:$F$2483,6,FALSE)</f>
        <v>117</v>
      </c>
      <c r="NT657" s="203" t="s">
        <v>69</v>
      </c>
      <c r="NU657" s="10">
        <f>NS657*1.1</f>
        <v>128.70000000000002</v>
      </c>
      <c r="NV657" s="10"/>
      <c r="NW657" s="267"/>
      <c r="NX657" s="203" t="s">
        <v>114</v>
      </c>
      <c r="NY657" s="276" t="s">
        <v>1203</v>
      </c>
      <c r="OA657" s="204"/>
      <c r="OB657" s="204">
        <f>VLOOKUP(NY657,$A$681:$F$2483,6,FALSE)</f>
        <v>13</v>
      </c>
      <c r="OC657" s="203" t="s">
        <v>69</v>
      </c>
      <c r="OD657" s="10">
        <f>OB657*1.1</f>
        <v>14.3</v>
      </c>
      <c r="OE657" s="10"/>
      <c r="OF657" s="267"/>
      <c r="OG657" s="203" t="s">
        <v>114</v>
      </c>
      <c r="OH657" s="276" t="s">
        <v>2773</v>
      </c>
      <c r="OJ657" s="204"/>
      <c r="OK657" s="204">
        <f>VLOOKUP(OH657,$A$681:$F$2483,6,FALSE)</f>
        <v>117</v>
      </c>
      <c r="OL657" s="203" t="s">
        <v>69</v>
      </c>
      <c r="OM657" s="10">
        <f>OK657*1.1</f>
        <v>128.70000000000002</v>
      </c>
      <c r="ON657" s="10"/>
      <c r="OO657" s="267"/>
      <c r="OP657" s="203" t="s">
        <v>114</v>
      </c>
      <c r="OQ657" s="417" t="s">
        <v>689</v>
      </c>
      <c r="OS657" s="204"/>
      <c r="OT657" s="204">
        <f>VLOOKUP(OQ657,$A$681:$F$2483,6,FALSE)</f>
        <v>72</v>
      </c>
      <c r="OU657" s="203" t="s">
        <v>69</v>
      </c>
      <c r="OV657" s="10">
        <f>OT657*1.1</f>
        <v>79.2</v>
      </c>
      <c r="OW657" s="10"/>
      <c r="OX657" s="267"/>
      <c r="OY657" s="203" t="s">
        <v>114</v>
      </c>
      <c r="OZ657" s="421" t="s">
        <v>886</v>
      </c>
      <c r="PB657" s="204"/>
      <c r="PC657" s="204">
        <f>VLOOKUP(OZ657,$A$681:$F$2483,6,FALSE)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1192</v>
      </c>
      <c r="PK657" s="204"/>
      <c r="PL657" s="204">
        <f>VLOOKUP(PI657,$A$681:$F$2483,6,FALSE)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VLOOKUP(PR657,$A$681:$F$2483,6,FALSE)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2682</v>
      </c>
      <c r="QC657" s="204"/>
      <c r="QD657" s="204">
        <f>VLOOKUP(QA657,$A$681:$F$2483,6,FALSE)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1275</v>
      </c>
      <c r="QL657" s="204"/>
      <c r="QM657" s="204">
        <f>VLOOKUP(QJ657,$A$681:$F$2483,6,FALSE)</f>
        <v>116</v>
      </c>
      <c r="QN657" s="203" t="s">
        <v>69</v>
      </c>
      <c r="QO657" s="10">
        <f>QM657*1.1</f>
        <v>127.60000000000001</v>
      </c>
      <c r="QP657" s="10"/>
      <c r="QQ657" s="267"/>
      <c r="QR657" s="203" t="s">
        <v>114</v>
      </c>
      <c r="QS657" s="276" t="s">
        <v>655</v>
      </c>
      <c r="QU657" s="204"/>
      <c r="QV657" s="204">
        <f>VLOOKUP(QS657,$A$681:$F$2483,6,FALSE)</f>
        <v>105</v>
      </c>
      <c r="QW657" s="203" t="s">
        <v>69</v>
      </c>
      <c r="QX657" s="10">
        <f>QV657*1.1</f>
        <v>115.50000000000001</v>
      </c>
      <c r="QY657" s="10"/>
      <c r="QZ657" s="267"/>
      <c r="RA657" s="203" t="s">
        <v>114</v>
      </c>
      <c r="RB657" s="276" t="s">
        <v>2575</v>
      </c>
      <c r="RD657" s="204"/>
      <c r="RE657" s="204">
        <f>VLOOKUP(RB657,$A$681:$F$2483,6,FALSE)</f>
        <v>26</v>
      </c>
      <c r="RF657" s="203" t="s">
        <v>69</v>
      </c>
      <c r="RG657" s="10">
        <f>RE657*1.1</f>
        <v>28.6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VLOOKUP(RK657,$A$681:$F$2483,6,FALSE)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845</v>
      </c>
      <c r="RV657" s="204"/>
      <c r="RW657" s="204">
        <f>VLOOKUP(RT657,$A$681:$F$2483,6,FALSE)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2799</v>
      </c>
      <c r="SE657" s="204"/>
      <c r="SF657" s="204">
        <f>VLOOKUP(SC657,$A$681:$F$2483,6,FALSE)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618</v>
      </c>
      <c r="SN657" s="204"/>
      <c r="SO657" s="204">
        <f>VLOOKUP(SL657,$A$681:$F$2483,6,FALSE)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1203</v>
      </c>
      <c r="SW657" s="204"/>
      <c r="SX657" s="204">
        <f>VLOOKUP(SU657,$A$681:$F$2483,6,FALSE)</f>
        <v>13</v>
      </c>
      <c r="SY657" s="203" t="s">
        <v>69</v>
      </c>
      <c r="SZ657" s="10">
        <f>SX657*1.1</f>
        <v>14.3</v>
      </c>
      <c r="TA657" s="10"/>
      <c r="TB657" s="273"/>
      <c r="TC657" s="203" t="s">
        <v>114</v>
      </c>
      <c r="TD657" s="421" t="s">
        <v>478</v>
      </c>
      <c r="TF657" s="204"/>
      <c r="TG657" s="204">
        <f>VLOOKUP(TD657,$A$681:$F$2483,6,FALSE)</f>
        <v>250</v>
      </c>
      <c r="TH657" s="203" t="s">
        <v>69</v>
      </c>
      <c r="TI657" s="10">
        <f>TG657*1.1</f>
        <v>275</v>
      </c>
      <c r="TK657" s="273"/>
      <c r="TL657" s="203" t="s">
        <v>114</v>
      </c>
      <c r="TM657" s="276" t="s">
        <v>866</v>
      </c>
      <c r="TO657" s="204"/>
      <c r="TP657" s="204">
        <f>VLOOKUP(TM657,$A$681:$F$2483,6,FALSE)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2670</v>
      </c>
      <c r="TX657" s="204"/>
      <c r="TY657" s="204">
        <f>VLOOKUP(TV657,$A$681:$F$2483,6,FALSE)</f>
        <v>43</v>
      </c>
      <c r="TZ657" s="203" t="s">
        <v>69</v>
      </c>
      <c r="UA657" s="10">
        <f>TY657*1.1</f>
        <v>47.300000000000004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VLOOKUP(UE657,$A$681:$F$2483,6,FALSE)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2639</v>
      </c>
      <c r="UP657" s="204"/>
      <c r="UQ657" s="204">
        <f>VLOOKUP(UN657,$A$681:$F$2483,6,FALSE)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984</v>
      </c>
      <c r="UY657" s="204"/>
      <c r="UZ657" s="204">
        <f>VLOOKUP(UW657,$A$681:$F$2483,6,FALSE)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618</v>
      </c>
      <c r="VH657" s="204"/>
      <c r="VI657" s="204">
        <f>VLOOKUP(VF657,$A$681:$F$2483,6,FALSE)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2310</v>
      </c>
      <c r="VQ657" s="204"/>
      <c r="VR657" s="204">
        <f>VLOOKUP(VO657,$A$681:$F$2483,6,FALSE)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VLOOKUP(VX657,$A$681:$F$2483,6,FALSE)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1263</v>
      </c>
      <c r="WI657" s="204"/>
      <c r="WJ657" s="204">
        <f>VLOOKUP(WG657,$A$681:$F$2483,6,FALSE)</f>
        <v>52</v>
      </c>
      <c r="WK657" s="203" t="s">
        <v>69</v>
      </c>
      <c r="WL657" s="10">
        <f>WJ657*1.1</f>
        <v>57.2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VLOOKUP(WP657,$A$681:$F$2483,6,FALSE)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VLOOKUP(WY657,$A$681:$F$2483,6,FALSE)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571</v>
      </c>
      <c r="XJ657" s="204"/>
      <c r="XK657" s="204">
        <f>VLOOKUP(XH657,$A$681:$F$2483,6,FALSE)</f>
        <v>25</v>
      </c>
      <c r="XL657" s="203" t="s">
        <v>69</v>
      </c>
      <c r="XM657" s="10">
        <f>XK657*1.1</f>
        <v>27.500000000000004</v>
      </c>
      <c r="XO657" s="273"/>
      <c r="XP657" s="203" t="s">
        <v>114</v>
      </c>
      <c r="XQ657" s="276" t="s">
        <v>635</v>
      </c>
      <c r="XS657" s="204"/>
      <c r="XT657" s="204">
        <f>VLOOKUP(XQ657,$A$681:$F$2483,6,FALSE)</f>
        <v>12</v>
      </c>
      <c r="XU657" s="203" t="s">
        <v>69</v>
      </c>
      <c r="XV657" s="10">
        <f>XT657*1.1</f>
        <v>13.200000000000001</v>
      </c>
      <c r="XW657" s="10"/>
      <c r="XX657" s="273"/>
      <c r="XY657" s="203" t="s">
        <v>114</v>
      </c>
      <c r="XZ657" s="276" t="s">
        <v>553</v>
      </c>
      <c r="YB657" s="204"/>
      <c r="YC657" s="204">
        <f>VLOOKUP(XZ657,$A$681:$F$2483,6,FALSE)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VLOOKUP(YI657,$A$681:$F$2483,6,FALSE)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VLOOKUP(YR657,$A$681:$F$2483,6,FALSE)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2670</v>
      </c>
      <c r="ZC657" s="204"/>
      <c r="ZD657" s="204">
        <f>VLOOKUP(ZA657,$A$681:$F$2483,6,FALSE)</f>
        <v>43</v>
      </c>
      <c r="ZE657" s="203" t="s">
        <v>69</v>
      </c>
      <c r="ZF657" s="10">
        <f>ZD657*1.1</f>
        <v>47.300000000000004</v>
      </c>
      <c r="ZH657" s="273"/>
      <c r="ZI657" s="203" t="s">
        <v>114</v>
      </c>
      <c r="ZJ657" s="276" t="s">
        <v>478</v>
      </c>
      <c r="ZL657" s="204"/>
      <c r="ZM657" s="204">
        <f>VLOOKUP(ZJ657,$A$681:$F$2483,6,FALSE)</f>
        <v>250</v>
      </c>
      <c r="ZN657" s="203" t="s">
        <v>69</v>
      </c>
      <c r="ZO657" s="10">
        <f>ZM657*1.1</f>
        <v>275</v>
      </c>
      <c r="ZQ657" s="273"/>
      <c r="ZR657" s="203" t="s">
        <v>114</v>
      </c>
      <c r="ZS657" s="276" t="s">
        <v>649</v>
      </c>
      <c r="ZU657" s="204"/>
      <c r="ZV657" s="204">
        <f>VLOOKUP(ZS657,$A$681:$F$2483,6,FALSE)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2062</v>
      </c>
      <c r="AAD657" s="204"/>
      <c r="AAE657" s="204">
        <f>VLOOKUP(AAB657,$A$681:$F$2483,6,FALSE)</f>
        <v>93</v>
      </c>
      <c r="AAF657" s="203" t="s">
        <v>69</v>
      </c>
      <c r="AAG657" s="10">
        <f>AAE657*1.1</f>
        <v>102.30000000000001</v>
      </c>
      <c r="AAH657" s="10"/>
      <c r="AAI657" s="273"/>
      <c r="AAJ657" s="203" t="s">
        <v>114</v>
      </c>
      <c r="AAK657" s="276" t="s">
        <v>567</v>
      </c>
      <c r="AAM657" s="204"/>
      <c r="AAN657" s="204">
        <f>VLOOKUP(AAK657,$A$681:$F$2483,6,FALSE)</f>
        <v>260</v>
      </c>
      <c r="AAO657" s="203" t="s">
        <v>69</v>
      </c>
      <c r="AAP657" s="10">
        <f>AAN657*1.1</f>
        <v>286</v>
      </c>
      <c r="AAQ657" s="10"/>
      <c r="AAR657" s="273"/>
      <c r="AAS657" s="203" t="s">
        <v>114</v>
      </c>
      <c r="AAT657" s="276" t="s">
        <v>1269</v>
      </c>
      <c r="AAV657" s="204"/>
      <c r="AAW657" s="204">
        <f>VLOOKUP(AAT657,$A$681:$F$2483,6,FALSE)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VLOOKUP(ABC657,$A$681:$F$2483,6,FALSE)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2709</v>
      </c>
      <c r="ABN657" s="204"/>
      <c r="ABO657" s="204">
        <f>VLOOKUP(ABL657,$A$681:$F$2483,6,FALSE)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1269</v>
      </c>
      <c r="ABW657" s="204"/>
      <c r="ABX657" s="204">
        <f>VLOOKUP(ABU657,$A$681:$F$2483,6,FALSE)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VLOOKUP(ACD657,$A$681:$F$2483,6,FALSE)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VLOOKUP(ACM657,$A$681:$F$2483,6,FALSE)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VLOOKUP(ACV657,$A$681:$F$2483,6,FALSE)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VLOOKUP(ADE657,$A$681:$F$2483,6,FALSE)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VLOOKUP(ADN657,$A$681:$F$2483,6,FALSE)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VLOOKUP(ADW657,$A$681:$F$2483,6,FALSE)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VLOOKUP(AEF657,$A$681:$F$2483,6,FALSE)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VLOOKUP(AEO657,$A$681:$F$2483,6,FALSE)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VLOOKUP(AEX657,$A$681:$F$2483,6,FALSE)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VLOOKUP(AFG657,$A$681:$F$2483,6,FALSE)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VLOOKUP(AFP657,$A$681:$F$2483,6,FALSE)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VLOOKUP(AFY657,$A$681:$F$2483,6,FALSE)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VLOOKUP(AGH657,$A$681:$F$2483,6,FALSE)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VLOOKUP(AGQ657,$A$681:$F$2483,6,FALSE)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2511</v>
      </c>
      <c r="AHB657" s="204"/>
      <c r="AHC657" s="204">
        <f>VLOOKUP(AGZ657,$A$681:$F$2483,6,FALSE)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2062</v>
      </c>
      <c r="AHK657" s="204"/>
      <c r="AHL657" s="204">
        <f>VLOOKUP(AHI657,$A$681:$F$2483,6,FALSE)</f>
        <v>93</v>
      </c>
      <c r="AHM657" s="203" t="s">
        <v>69</v>
      </c>
      <c r="AHN657" s="10">
        <f>AHL657*1.1</f>
        <v>102.30000000000001</v>
      </c>
      <c r="AHO657" s="10"/>
      <c r="AHP657" s="273"/>
      <c r="AHQ657" s="203" t="s">
        <v>114</v>
      </c>
      <c r="AHR657" s="276" t="s">
        <v>2835</v>
      </c>
      <c r="AHT657" s="204"/>
      <c r="AHU657" s="204">
        <f>VLOOKUP(AHR657,$A$681:$F$2483,6,FALSE)</f>
        <v>46</v>
      </c>
      <c r="AHV657" s="203" t="s">
        <v>69</v>
      </c>
      <c r="AHW657" s="10">
        <f>AHU657*1.1</f>
        <v>50.6</v>
      </c>
      <c r="AHX657" s="10"/>
      <c r="AHY657" s="273"/>
      <c r="AHZ657" s="203" t="s">
        <v>114</v>
      </c>
      <c r="AIA657" s="276" t="s">
        <v>2053</v>
      </c>
      <c r="AIC657" s="204"/>
      <c r="AID657" s="204">
        <f>VLOOKUP(AIA657,$A$681:$F$2483,6,FALSE)</f>
        <v>76</v>
      </c>
      <c r="AIE657" s="203" t="s">
        <v>69</v>
      </c>
      <c r="AIF657" s="10">
        <f>AID657*1.1</f>
        <v>83.600000000000009</v>
      </c>
      <c r="AIG657" s="10"/>
      <c r="AIH657" s="273"/>
      <c r="AII657" s="203" t="s">
        <v>114</v>
      </c>
      <c r="AIJ657" s="276" t="s">
        <v>478</v>
      </c>
      <c r="AIL657" s="204"/>
      <c r="AIM657" s="204">
        <f>VLOOKUP(AIJ657,$A$681:$F$2483,6,FALSE)</f>
        <v>250</v>
      </c>
      <c r="AIN657" s="203" t="s">
        <v>69</v>
      </c>
      <c r="AIO657" s="10">
        <f>AIM657*1.1</f>
        <v>275</v>
      </c>
      <c r="AIP657" s="10"/>
      <c r="AIQ657" s="273"/>
      <c r="AIR657" s="203" t="s">
        <v>114</v>
      </c>
      <c r="AIS657" s="276" t="s">
        <v>809</v>
      </c>
      <c r="AIU657" s="204"/>
      <c r="AIV657" s="204">
        <f>VLOOKUP(AIS657,$A$681:$F$2483,6,FALSE)</f>
        <v>19</v>
      </c>
      <c r="AIW657" s="203" t="s">
        <v>69</v>
      </c>
      <c r="AIX657" s="10">
        <f>AIV657*1.1</f>
        <v>20.900000000000002</v>
      </c>
      <c r="AIY657" s="10"/>
      <c r="AIZ657" s="273"/>
      <c r="AJA657" s="203" t="s">
        <v>114</v>
      </c>
      <c r="AJB657" s="276" t="s">
        <v>3137</v>
      </c>
      <c r="AJD657" s="204"/>
      <c r="AJE657" s="204">
        <f>VLOOKUP(AJB657,$A$681:$F$2483,6,FALSE)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1192</v>
      </c>
      <c r="AJM657" s="204"/>
      <c r="AJN657" s="204">
        <f>VLOOKUP(AJK657,$A$681:$F$2483,6,FALSE)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4" t="s">
        <v>621</v>
      </c>
      <c r="AJV657" s="204"/>
      <c r="AJW657" s="204">
        <f>VLOOKUP(AJT657,$A$681:$F$2483,6,FALSE)</f>
        <v>50</v>
      </c>
      <c r="AJX657" s="203" t="s">
        <v>69</v>
      </c>
      <c r="AJY657" s="10">
        <f>AJW657*1.1</f>
        <v>55.000000000000007</v>
      </c>
      <c r="AJZ657" s="10"/>
      <c r="AKA657" s="273"/>
      <c r="AKB657" s="203" t="s">
        <v>114</v>
      </c>
      <c r="AKC657" s="276" t="s">
        <v>845</v>
      </c>
      <c r="AKE657" s="204"/>
      <c r="AKF657" s="204">
        <f>VLOOKUP(AKC657,$A$681:$F$2483,6,FALSE)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2080</v>
      </c>
      <c r="AKN657" s="204"/>
      <c r="AKO657" s="204">
        <f>VLOOKUP(AKL657,$A$681:$F$2483,6,FALSE)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557</v>
      </c>
      <c r="AKW657" s="204"/>
      <c r="AKX657" s="204">
        <f>VLOOKUP(AKU657,$A$681:$F$2483,6,FALSE)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2062</v>
      </c>
      <c r="ALF657" s="204"/>
      <c r="ALG657" s="204">
        <f>VLOOKUP(ALD657,$A$681:$F$2483,6,FALSE)</f>
        <v>93</v>
      </c>
      <c r="ALH657" s="203" t="s">
        <v>69</v>
      </c>
      <c r="ALI657" s="10">
        <f>ALG657*1.1</f>
        <v>102.30000000000001</v>
      </c>
      <c r="ALJ657" s="10"/>
      <c r="ALK657" s="273"/>
      <c r="ALL657" s="203" t="s">
        <v>114</v>
      </c>
      <c r="ALM657" s="276" t="s">
        <v>618</v>
      </c>
      <c r="ALO657" s="204"/>
      <c r="ALP657" s="204">
        <f>VLOOKUP(ALM657,$A$681:$F$2483,6,FALSE)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2682</v>
      </c>
      <c r="ALX657" s="204"/>
      <c r="ALY657" s="204">
        <f>VLOOKUP(ALV657,$A$681:$F$2483,6,FALSE)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552</v>
      </c>
      <c r="AMG657" s="204"/>
      <c r="AMH657" s="204">
        <f>VLOOKUP(AME657,$A$681:$F$2483,6,FALSE)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657</v>
      </c>
      <c r="AMP657" s="204"/>
      <c r="AMQ657" s="204">
        <f>VLOOKUP(AMN657,$A$681:$F$2483,6,FALSE)</f>
        <v>88</v>
      </c>
      <c r="AMR657" s="203" t="s">
        <v>69</v>
      </c>
      <c r="AMS657" s="10">
        <f>AMQ657*1.1</f>
        <v>96.800000000000011</v>
      </c>
      <c r="AMT657" s="10"/>
      <c r="AMU657" s="273"/>
      <c r="AMV657" s="203" t="s">
        <v>114</v>
      </c>
      <c r="AMW657" s="276" t="s">
        <v>618</v>
      </c>
      <c r="AMY657" s="204"/>
      <c r="AMZ657" s="204">
        <f>VLOOKUP(AMW657,$A$681:$F$2483,6,FALSE)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653</v>
      </c>
      <c r="ANH657" s="204"/>
      <c r="ANI657" s="204">
        <f>VLOOKUP(ANF657,$A$681:$F$2483,6,FALSE)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989</v>
      </c>
      <c r="ANQ657" s="204"/>
      <c r="ANR657" s="204">
        <f>VLOOKUP(ANO657,$A$681:$F$2483,6,FALSE)</f>
        <v>88</v>
      </c>
      <c r="ANS657" s="203" t="s">
        <v>69</v>
      </c>
      <c r="ANT657" s="10">
        <f>ANR657*1.1</f>
        <v>96.800000000000011</v>
      </c>
      <c r="ANU657" s="10"/>
      <c r="ANV657" s="273"/>
      <c r="ANW657" s="203" t="s">
        <v>114</v>
      </c>
      <c r="ANX657" s="276" t="s">
        <v>976</v>
      </c>
      <c r="ANZ657" s="204"/>
      <c r="AOA657" s="204">
        <f>VLOOKUP(ANX657,$A$681:$F$2483,6,FALSE)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635</v>
      </c>
      <c r="AOI657" s="204"/>
      <c r="AOJ657" s="204">
        <f>VLOOKUP(AOG657,$A$681:$F$2483,6,FALSE)</f>
        <v>12</v>
      </c>
      <c r="AOK657" s="203" t="s">
        <v>69</v>
      </c>
      <c r="AOL657" s="10">
        <f>AOJ657*1.1</f>
        <v>13.200000000000001</v>
      </c>
      <c r="AOM657" s="10"/>
      <c r="AON657" s="273"/>
      <c r="AOO657" s="203" t="s">
        <v>114</v>
      </c>
      <c r="AOP657" s="276" t="s">
        <v>557</v>
      </c>
      <c r="AOR657" s="204"/>
      <c r="AOS657" s="204">
        <f>VLOOKUP(AOP657,$A$681:$F$2483,6,FALSE)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571</v>
      </c>
      <c r="APA657" s="204"/>
      <c r="APB657" s="204">
        <f>VLOOKUP(AOY657,$A$681:$F$2483,6,FALSE)</f>
        <v>25</v>
      </c>
      <c r="APC657" s="203" t="s">
        <v>69</v>
      </c>
      <c r="APD657" s="10">
        <f>APB657*1.1</f>
        <v>27.500000000000004</v>
      </c>
      <c r="APE657" s="10"/>
      <c r="APF657" s="273"/>
      <c r="APG657" s="203" t="s">
        <v>114</v>
      </c>
      <c r="APH657" s="276" t="s">
        <v>552</v>
      </c>
      <c r="APJ657" s="204"/>
      <c r="APK657" s="204">
        <f>VLOOKUP(APH657,$A$681:$F$2483,6,FALSE)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552</v>
      </c>
      <c r="APS657" s="204"/>
      <c r="APT657" s="204">
        <f>VLOOKUP(APQ657,$A$681:$F$2483,6,FALSE)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1232</v>
      </c>
      <c r="AQB657" s="204"/>
      <c r="AQC657" s="204">
        <f>VLOOKUP(APZ657,$A$681:$F$2483,6,FALSE)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855.3</v>
      </c>
      <c r="I658" s="267"/>
      <c r="J658" s="203"/>
      <c r="K658" s="407"/>
      <c r="M658" s="203"/>
      <c r="N658" s="203"/>
      <c r="O658" s="203"/>
      <c r="P658" s="10"/>
      <c r="Q658" s="10">
        <f>SUM(P653:P657)</f>
        <v>685.9</v>
      </c>
      <c r="R658" s="267"/>
      <c r="S658" s="203"/>
      <c r="T658" s="264"/>
      <c r="V658" s="203"/>
      <c r="W658" s="203"/>
      <c r="X658" s="203"/>
      <c r="Y658" s="10"/>
      <c r="Z658" s="10">
        <f>SUM(Y653:Y657)</f>
        <v>603.50000000000011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828.40000000000009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723.90000000000009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489.4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900.40000000000009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689.19999999999993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993.5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303.7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1153.9000000000001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967.89999999999986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665.5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193.4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302.8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525.80000000000007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350.8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624.4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436.69999999999993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531.70000000000005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860.10000000000014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368.9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956.80000000000007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902.9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251.6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421.29999999999995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499.2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857.4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242.7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232.6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700.3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544.4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305.29999999999995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392.2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1036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722.80000000000007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510.9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471.7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944.09999999999991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314.89999999999998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962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99.6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732.90000000000009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127.30000000000001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395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602.70000000000005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363.1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684.69999999999993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1158.2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291.10000000000002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1143.3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1037.3999999999999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703.6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357.8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440.7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430.6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328.9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656.80000000000007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151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428.70000000000005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274.60000000000002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177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809.8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466.9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343.09999999999997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725.5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622.70000000000005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575.30000000000007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545.20000000000005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421.7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502.7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114.3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1032.3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241.7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461.3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657.2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320.39999999999998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532.29999999999995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557.19999999999993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659.10000000000014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38.5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257.39999999999998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719.90000000000009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709.8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160.30000000000001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255.3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224.2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730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417.59999999999997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429.6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563.9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853.7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735.40000000000009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632.1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242.59999999999997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707.8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879.8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136.4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167.09999999999997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506.00000000000006</v>
      </c>
      <c r="AQG658" s="273"/>
    </row>
    <row r="659" spans="1:1125" s="14" customFormat="1" ht="15">
      <c r="A659" s="203" t="s">
        <v>115</v>
      </c>
      <c r="B659" s="276" t="s">
        <v>2832</v>
      </c>
      <c r="D659" s="283">
        <f>IF(C659="Kopman",2.1,1)</f>
        <v>1</v>
      </c>
      <c r="E659" s="204">
        <f>VLOOKUP(B659,$A$681:$F$2483,6,FALSE)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2832</v>
      </c>
      <c r="M659" s="283">
        <f>IF(L659="Kopman",2.1,1)</f>
        <v>1</v>
      </c>
      <c r="N659" s="204">
        <f>VLOOKUP(K659,$A$681:$F$2483,6,FALSE)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2630</v>
      </c>
      <c r="U659" s="408" t="s">
        <v>2015</v>
      </c>
      <c r="V659" s="283">
        <f>IF(U659="Kopman",2.1,1)</f>
        <v>2.1</v>
      </c>
      <c r="W659" s="204">
        <f>VLOOKUP(T659,$A$681:$F$2483,6,FALSE)</f>
        <v>182</v>
      </c>
      <c r="X659" s="203" t="s">
        <v>61</v>
      </c>
      <c r="Y659" s="10">
        <f>W659*1.5*V659</f>
        <v>573.30000000000007</v>
      </c>
      <c r="Z659" s="10"/>
      <c r="AA659" s="267"/>
      <c r="AB659" s="203" t="s">
        <v>115</v>
      </c>
      <c r="AC659" s="276" t="s">
        <v>2057</v>
      </c>
      <c r="AE659" s="283">
        <f>IF(AD659="Kopman",2.1,1)</f>
        <v>1</v>
      </c>
      <c r="AF659" s="204">
        <f>VLOOKUP(AC659,$A$681:$F$2483,6,FALSE)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2832</v>
      </c>
      <c r="AN659" s="283">
        <f>IF(AM659="Kopman",2.1,1)</f>
        <v>1</v>
      </c>
      <c r="AO659" s="204">
        <f>VLOOKUP(AL659,$A$681:$F$2483,6,FALSE)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2832</v>
      </c>
      <c r="AW659" s="283">
        <f>IF(AV659="Kopman",2.1,1)</f>
        <v>1</v>
      </c>
      <c r="AX659" s="204">
        <f>VLOOKUP(AU659,$A$681:$F$2483,6,FALSE)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2832</v>
      </c>
      <c r="BF659" s="283">
        <f>IF(BE659="Kopman",2.1,1)</f>
        <v>1</v>
      </c>
      <c r="BG659" s="204">
        <f>VLOOKUP(BD659,$A$681:$F$2483,6,FALSE)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2630</v>
      </c>
      <c r="BO659" s="283">
        <f>IF(BN659="Kopman",2.1,1)</f>
        <v>1</v>
      </c>
      <c r="BP659" s="204">
        <f>VLOOKUP(BM659,$A$681:$F$2483,6,FALSE)</f>
        <v>182</v>
      </c>
      <c r="BQ659" s="203" t="s">
        <v>61</v>
      </c>
      <c r="BR659" s="10">
        <f>BP659*1.5*BO659</f>
        <v>273</v>
      </c>
      <c r="BS659" s="10"/>
      <c r="BT659" s="267"/>
      <c r="BU659" s="203" t="s">
        <v>115</v>
      </c>
      <c r="BV659" s="276" t="s">
        <v>2630</v>
      </c>
      <c r="BX659" s="283">
        <f>IF(BW659="Kopman",2.1,1)</f>
        <v>1</v>
      </c>
      <c r="BY659" s="204">
        <f>VLOOKUP(BV659,$A$681:$F$2483,6,FALSE)</f>
        <v>182</v>
      </c>
      <c r="BZ659" s="203" t="s">
        <v>61</v>
      </c>
      <c r="CA659" s="10">
        <f>BY659*1.5*BX659</f>
        <v>273</v>
      </c>
      <c r="CB659" s="10"/>
      <c r="CC659" s="267"/>
      <c r="CD659" s="203" t="s">
        <v>115</v>
      </c>
      <c r="CE659" s="276" t="s">
        <v>2543</v>
      </c>
      <c r="CG659" s="283">
        <f>IF(CF659="Kopman",2.1,1)</f>
        <v>1</v>
      </c>
      <c r="CH659" s="204">
        <f>VLOOKUP(CE659,$A$681:$F$2483,6,FALSE)</f>
        <v>28</v>
      </c>
      <c r="CI659" s="203" t="s">
        <v>61</v>
      </c>
      <c r="CJ659" s="10">
        <f>CH659*1.5*CG659</f>
        <v>42</v>
      </c>
      <c r="CK659" s="10"/>
      <c r="CL659" s="267"/>
      <c r="CM659" s="203" t="s">
        <v>115</v>
      </c>
      <c r="CN659" s="276" t="s">
        <v>2832</v>
      </c>
      <c r="CP659" s="283">
        <f>IF(CO659="Kopman",2.1,1)</f>
        <v>1</v>
      </c>
      <c r="CQ659" s="204">
        <f>VLOOKUP(CN659,$A$681:$F$2483,6,FALSE)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2057</v>
      </c>
      <c r="CY659" s="283">
        <f>IF(CX659="Kopman",2.1,1)</f>
        <v>1</v>
      </c>
      <c r="CZ659" s="204">
        <f>VLOOKUP(CW659,$A$681:$F$2483,6,FALSE)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2832</v>
      </c>
      <c r="DH659" s="283">
        <f>IF(DG659="Kopman",2.1,1)</f>
        <v>1</v>
      </c>
      <c r="DI659" s="204">
        <f>VLOOKUP(DF659,$A$681:$F$2483,6,FALSE)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659</v>
      </c>
      <c r="DQ659" s="283">
        <f>IF(DP659="Kopman",2.1,1)</f>
        <v>1</v>
      </c>
      <c r="DR659" s="204">
        <f>VLOOKUP(DO659,$A$681:$F$2483,6,FALSE)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VLOOKUP(DX659,$A$681:$F$2483,6,FALSE)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2630</v>
      </c>
      <c r="EI659" s="283">
        <f>IF(EH659="Kopman",2.1,1)</f>
        <v>1</v>
      </c>
      <c r="EJ659" s="204">
        <f>VLOOKUP(EG659,$A$681:$F$2483,6,FALSE)</f>
        <v>182</v>
      </c>
      <c r="EK659" s="203" t="s">
        <v>61</v>
      </c>
      <c r="EL659" s="10">
        <f>EJ659*1.5*EI659</f>
        <v>273</v>
      </c>
      <c r="EM659" s="10"/>
      <c r="EN659" s="267"/>
      <c r="EO659" s="203" t="s">
        <v>115</v>
      </c>
      <c r="EP659" s="276" t="s">
        <v>2067</v>
      </c>
      <c r="ER659" s="283">
        <f>IF(EQ659="Kopman",2.1,1)</f>
        <v>1</v>
      </c>
      <c r="ES659" s="204">
        <f>VLOOKUP(EP659,$A$681:$F$2483,6,FALSE)</f>
        <v>52</v>
      </c>
      <c r="ET659" s="203" t="s">
        <v>61</v>
      </c>
      <c r="EU659" s="10">
        <f>ES659*1.5*ER659</f>
        <v>78</v>
      </c>
      <c r="EV659" s="10"/>
      <c r="EW659" s="267"/>
      <c r="EX659" s="203" t="s">
        <v>115</v>
      </c>
      <c r="EY659" s="276" t="s">
        <v>519</v>
      </c>
      <c r="FA659" s="283">
        <f>IF(EZ659="Kopman",2.1,1)</f>
        <v>1</v>
      </c>
      <c r="FB659" s="204">
        <f>VLOOKUP(EY659,$A$681:$F$2483,6,FALSE)</f>
        <v>29</v>
      </c>
      <c r="FC659" s="203" t="s">
        <v>61</v>
      </c>
      <c r="FD659" s="10">
        <f>FB659*1.5*FA659</f>
        <v>43.5</v>
      </c>
      <c r="FE659" s="10"/>
      <c r="FF659" s="267"/>
      <c r="FG659" s="203" t="s">
        <v>115</v>
      </c>
      <c r="FH659" s="414" t="s">
        <v>2084</v>
      </c>
      <c r="FJ659" s="283">
        <f>IF(FI659="Kopman",2.1,1)</f>
        <v>1</v>
      </c>
      <c r="FK659" s="204">
        <f>VLOOKUP(FH659,$A$681:$F$2483,6,FALSE)</f>
        <v>112</v>
      </c>
      <c r="FL659" s="203" t="s">
        <v>61</v>
      </c>
      <c r="FM659" s="10">
        <f>FK659*1.5*FJ659</f>
        <v>168</v>
      </c>
      <c r="FN659" s="10"/>
      <c r="FO659" s="267"/>
      <c r="FP659" s="203" t="s">
        <v>115</v>
      </c>
      <c r="FQ659" s="276" t="s">
        <v>2509</v>
      </c>
      <c r="FS659" s="283">
        <f>IF(FR659="Kopman",2.1,1)</f>
        <v>1</v>
      </c>
      <c r="FT659" s="204">
        <f>VLOOKUP(FQ659,$A$681:$F$2483,6,FALSE)</f>
        <v>62</v>
      </c>
      <c r="FU659" s="203" t="s">
        <v>61</v>
      </c>
      <c r="FV659" s="10">
        <f>FT659*1.5*FS659</f>
        <v>93</v>
      </c>
      <c r="FW659" s="10"/>
      <c r="FX659" s="267"/>
      <c r="FY659" s="203" t="s">
        <v>115</v>
      </c>
      <c r="FZ659" s="276" t="s">
        <v>2630</v>
      </c>
      <c r="GB659" s="283">
        <f>IF(GA659="Kopman",2.1,1)</f>
        <v>1</v>
      </c>
      <c r="GC659" s="204">
        <f>VLOOKUP(FZ659,$A$681:$F$2483,6,FALSE)</f>
        <v>182</v>
      </c>
      <c r="GD659" s="203" t="s">
        <v>61</v>
      </c>
      <c r="GE659" s="10">
        <f>GC659*1.5*GB659</f>
        <v>273</v>
      </c>
      <c r="GF659" s="10"/>
      <c r="GG659" s="267"/>
      <c r="GH659" s="203" t="s">
        <v>115</v>
      </c>
      <c r="GI659" s="276" t="s">
        <v>616</v>
      </c>
      <c r="GK659" s="283">
        <f>IF(GJ659="Kopman",2.1,1)</f>
        <v>1</v>
      </c>
      <c r="GL659" s="204">
        <f>VLOOKUP(GI659,$A$681:$F$2483,6,FALSE)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2630</v>
      </c>
      <c r="GT659" s="283">
        <f>IF(GS659="Kopman",2.1,1)</f>
        <v>1</v>
      </c>
      <c r="GU659" s="204">
        <f>VLOOKUP(GR659,$A$681:$F$2483,6,FALSE)</f>
        <v>182</v>
      </c>
      <c r="GV659" s="203" t="s">
        <v>61</v>
      </c>
      <c r="GW659" s="10">
        <f>GU659*1.5</f>
        <v>273</v>
      </c>
      <c r="GX659" s="10"/>
      <c r="GY659" s="267"/>
      <c r="GZ659" s="203" t="s">
        <v>115</v>
      </c>
      <c r="HA659" s="276" t="s">
        <v>691</v>
      </c>
      <c r="HC659" s="283">
        <f>IF(HB659="Kopman",2.1,1)</f>
        <v>1</v>
      </c>
      <c r="HD659" s="204">
        <f>VLOOKUP(HA659,$A$681:$F$2483,6,FALSE)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2630</v>
      </c>
      <c r="HL659" s="283">
        <f>IF(HK659="Kopman",2.1,1)</f>
        <v>1</v>
      </c>
      <c r="HM659" s="204">
        <f>VLOOKUP(HJ659,$A$681:$F$2483,6,FALSE)</f>
        <v>182</v>
      </c>
      <c r="HN659" s="203" t="s">
        <v>61</v>
      </c>
      <c r="HO659" s="10">
        <f>HM659*1.5</f>
        <v>273</v>
      </c>
      <c r="HP659" s="10"/>
      <c r="HQ659" s="267"/>
      <c r="HR659" s="203" t="s">
        <v>115</v>
      </c>
      <c r="HS659" s="276" t="s">
        <v>2630</v>
      </c>
      <c r="HU659" s="283">
        <f>IF(HT659="Kopman",2.1,1)</f>
        <v>1</v>
      </c>
      <c r="HV659" s="204">
        <f>VLOOKUP(HS659,$A$681:$F$2483,6,FALSE)</f>
        <v>182</v>
      </c>
      <c r="HW659" s="203" t="s">
        <v>61</v>
      </c>
      <c r="HX659" s="10">
        <f>HV659*1.5*HU659</f>
        <v>273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VLOOKUP(IB659,$A$681:$F$2483,6,FALSE)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2308</v>
      </c>
      <c r="IM659" s="283">
        <f>IF(IL659="Kopman",2.1,1)</f>
        <v>1</v>
      </c>
      <c r="IN659" s="204">
        <f>VLOOKUP(IK659,$A$681:$F$2483,6,FALSE)</f>
        <v>20</v>
      </c>
      <c r="IO659" s="203" t="s">
        <v>61</v>
      </c>
      <c r="IP659" s="10">
        <f>IN659*1.5*IM659</f>
        <v>30</v>
      </c>
      <c r="IQ659" s="10"/>
      <c r="IR659" s="267"/>
      <c r="IS659" s="203" t="s">
        <v>115</v>
      </c>
      <c r="IT659" s="276" t="s">
        <v>2509</v>
      </c>
      <c r="IV659" s="283">
        <f>IF(IU659="Kopman",2.1,1)</f>
        <v>1</v>
      </c>
      <c r="IW659" s="204">
        <f>VLOOKUP(IT659,$A$681:$F$2483,6,FALSE)</f>
        <v>62</v>
      </c>
      <c r="IX659" s="203" t="s">
        <v>61</v>
      </c>
      <c r="IY659" s="10">
        <f>IW659*1.5*IV659</f>
        <v>93</v>
      </c>
      <c r="IZ659" s="10"/>
      <c r="JA659" s="267"/>
      <c r="JB659" s="203" t="s">
        <v>115</v>
      </c>
      <c r="JC659" s="276" t="s">
        <v>2084</v>
      </c>
      <c r="JE659" s="283">
        <f>IF(JD659="Kopman",2.1,1)</f>
        <v>1</v>
      </c>
      <c r="JF659" s="204">
        <f>VLOOKUP(JC659,$A$681:$F$2483,6,FALSE)</f>
        <v>112</v>
      </c>
      <c r="JG659" s="203" t="s">
        <v>61</v>
      </c>
      <c r="JH659" s="10">
        <f>JF659*1.5*JE659</f>
        <v>168</v>
      </c>
      <c r="JI659" s="10"/>
      <c r="JJ659" s="267"/>
      <c r="JK659" s="203" t="s">
        <v>115</v>
      </c>
      <c r="JL659" s="276" t="s">
        <v>519</v>
      </c>
      <c r="JN659" s="283">
        <f>IF(JM659="Kopman",2.1,1)</f>
        <v>1</v>
      </c>
      <c r="JO659" s="204">
        <f>VLOOKUP(JL659,$A$681:$F$2483,6,FALSE)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548</v>
      </c>
      <c r="JW659" s="283">
        <f>IF(JV659="Kopman",2.1,1)</f>
        <v>1</v>
      </c>
      <c r="JX659" s="204">
        <f>VLOOKUP(JU659,$A$681:$F$2483,6,FALSE)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2057</v>
      </c>
      <c r="KF659" s="283">
        <f>IF(KE659="Kopman",2.1,1)</f>
        <v>1</v>
      </c>
      <c r="KG659" s="204">
        <f>VLOOKUP(KD659,$A$681:$F$2483,6,FALSE)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2335</v>
      </c>
      <c r="KO659" s="283">
        <f>IF(KN659="Kopman",2.1,1)</f>
        <v>1</v>
      </c>
      <c r="KP659" s="204">
        <f>VLOOKUP(KM659,$A$681:$F$2483,6,FALSE)</f>
        <v>110</v>
      </c>
      <c r="KQ659" s="203" t="s">
        <v>61</v>
      </c>
      <c r="KR659" s="10">
        <f>KP659*1.5</f>
        <v>165</v>
      </c>
      <c r="KS659" s="10"/>
      <c r="KT659" s="267"/>
      <c r="KU659" s="203" t="s">
        <v>115</v>
      </c>
      <c r="KV659" s="276" t="s">
        <v>2832</v>
      </c>
      <c r="KX659" s="283">
        <f>IF(KW659="Kopman",2.1,1)</f>
        <v>1</v>
      </c>
      <c r="KY659" s="204">
        <f>VLOOKUP(KV659,$A$681:$F$2483,6,FALSE)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616</v>
      </c>
      <c r="LG659" s="283">
        <f>IF(LF659="Kopman",2.1,1)</f>
        <v>1</v>
      </c>
      <c r="LH659" s="204">
        <f>VLOOKUP(LE659,$A$681:$F$2483,6,FALSE)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2084</v>
      </c>
      <c r="LP659" s="283">
        <f>IF(LO659="Kopman",2.1,1)</f>
        <v>1</v>
      </c>
      <c r="LQ659" s="204">
        <f>VLOOKUP(LN659,$A$681:$F$2483,6,FALSE)</f>
        <v>112</v>
      </c>
      <c r="LR659" s="203" t="s">
        <v>61</v>
      </c>
      <c r="LS659" s="10">
        <f>LQ659*1.5*LP659</f>
        <v>168</v>
      </c>
      <c r="LT659" s="10"/>
      <c r="LU659" s="267"/>
      <c r="LV659" s="203" t="s">
        <v>115</v>
      </c>
      <c r="LW659" s="276" t="s">
        <v>2067</v>
      </c>
      <c r="LY659" s="283">
        <f>IF(LX659="Kopman",2.1,1)</f>
        <v>1</v>
      </c>
      <c r="LZ659" s="204">
        <f>VLOOKUP(LW659,$A$681:$F$2483,6,FALSE)</f>
        <v>52</v>
      </c>
      <c r="MA659" s="203" t="s">
        <v>61</v>
      </c>
      <c r="MB659" s="10">
        <f>LZ659*1.5*LY659</f>
        <v>78</v>
      </c>
      <c r="MC659" s="10"/>
      <c r="MD659" s="267"/>
      <c r="ME659" s="203" t="s">
        <v>115</v>
      </c>
      <c r="MF659" s="276" t="s">
        <v>519</v>
      </c>
      <c r="MH659" s="283">
        <f>IF(MG659="Kopman",2.1,1)</f>
        <v>1</v>
      </c>
      <c r="MI659" s="204">
        <f>VLOOKUP(MF659,$A$681:$F$2483,6,FALSE)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2630</v>
      </c>
      <c r="MQ659" s="283">
        <f>IF(MP659="Kopman",2.1,1)</f>
        <v>1</v>
      </c>
      <c r="MR659" s="204">
        <f>VLOOKUP(MO659,$A$681:$F$2483,6,FALSE)</f>
        <v>182</v>
      </c>
      <c r="MS659" s="203" t="s">
        <v>61</v>
      </c>
      <c r="MT659" s="10">
        <f>MR659*1.5*MQ659</f>
        <v>273</v>
      </c>
      <c r="MU659" s="10"/>
      <c r="MV659" s="267"/>
      <c r="MW659" s="203" t="s">
        <v>115</v>
      </c>
      <c r="MX659" s="276" t="s">
        <v>448</v>
      </c>
      <c r="MZ659" s="283">
        <f>IF(MY659="Kopman",2.1,1)</f>
        <v>1</v>
      </c>
      <c r="NA659" s="204">
        <f>VLOOKUP(MX659,$A$681:$F$2483,6,FALSE)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519</v>
      </c>
      <c r="NI659" s="283">
        <f>IF(NH659="Kopman",2.1,1)</f>
        <v>1</v>
      </c>
      <c r="NJ659" s="204">
        <f>VLOOKUP(NG659,$A$681:$F$2483,6,FALSE)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17" t="s">
        <v>519</v>
      </c>
      <c r="NR659" s="283">
        <f>IF(NQ659="Kopman",2.1,1)</f>
        <v>1</v>
      </c>
      <c r="NS659" s="204">
        <f>VLOOKUP(NP659,$A$681:$F$2483,6,FALSE)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2808</v>
      </c>
      <c r="OA659" s="283">
        <f>IF(NZ659="Kopman",2.1,1)</f>
        <v>1</v>
      </c>
      <c r="OB659" s="204">
        <f>VLOOKUP(NY659,$A$681:$F$2483,6,FALSE)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519</v>
      </c>
      <c r="OJ659" s="283">
        <f>IF(OI659="Kopman",2.1,1)</f>
        <v>1</v>
      </c>
      <c r="OK659" s="204">
        <f>VLOOKUP(OH659,$A$681:$F$2483,6,FALSE)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17" t="s">
        <v>508</v>
      </c>
      <c r="OS659" s="283">
        <f>IF(OR659="Kopman",2.1,1)</f>
        <v>1</v>
      </c>
      <c r="OT659" s="204">
        <f>VLOOKUP(OQ659,$A$681:$F$2483,6,FALSE)</f>
        <v>9</v>
      </c>
      <c r="OU659" s="203" t="s">
        <v>61</v>
      </c>
      <c r="OV659" s="10">
        <f>OT659*1.5*OS659</f>
        <v>13.5</v>
      </c>
      <c r="OW659" s="10"/>
      <c r="OX659" s="267"/>
      <c r="OY659" s="203" t="s">
        <v>115</v>
      </c>
      <c r="OZ659" s="421" t="s">
        <v>890</v>
      </c>
      <c r="PB659" s="283">
        <f>IF(PA659="Kopman",2.1,1)</f>
        <v>1</v>
      </c>
      <c r="PC659" s="204">
        <f>VLOOKUP(OZ659,$A$681:$F$2483,6,FALSE)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2630</v>
      </c>
      <c r="PK659" s="283">
        <f>IF(PJ659="Kopman",2.1,1)</f>
        <v>1</v>
      </c>
      <c r="PL659" s="204">
        <f>VLOOKUP(PI659,$A$681:$F$2483,6,FALSE)</f>
        <v>182</v>
      </c>
      <c r="PM659" s="203" t="s">
        <v>61</v>
      </c>
      <c r="PN659" s="10">
        <f>PL659*1.5*PK659</f>
        <v>273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VLOOKUP(PR659,$A$681:$F$2483,6,FALSE)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3136</v>
      </c>
      <c r="QC659" s="283">
        <f>IF(QB659="Kopman",2.1,1)</f>
        <v>1</v>
      </c>
      <c r="QD659" s="204">
        <f>VLOOKUP(QA659,$A$681:$F$2483,6,FALSE)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2832</v>
      </c>
      <c r="QL659" s="283">
        <f>IF(QK659="Kopman",2.1,1)</f>
        <v>1</v>
      </c>
      <c r="QM659" s="204">
        <f>VLOOKUP(QJ659,$A$681:$F$2483,6,FALSE)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2067</v>
      </c>
      <c r="QU659" s="283">
        <f>IF(QT659="Kopman",2.1,1)</f>
        <v>1</v>
      </c>
      <c r="QV659" s="204">
        <f>VLOOKUP(QS659,$A$681:$F$2483,6,FALSE)</f>
        <v>52</v>
      </c>
      <c r="QW659" s="203" t="s">
        <v>61</v>
      </c>
      <c r="QX659" s="10">
        <f>QV659*1.5*QU659</f>
        <v>78</v>
      </c>
      <c r="QY659" s="10"/>
      <c r="QZ659" s="267"/>
      <c r="RA659" s="203" t="s">
        <v>115</v>
      </c>
      <c r="RB659" s="276" t="s">
        <v>1309</v>
      </c>
      <c r="RD659" s="283">
        <f>IF(RC659="Kopman",2.1,1)</f>
        <v>1</v>
      </c>
      <c r="RE659" s="204">
        <f>VLOOKUP(RB659,$A$681:$F$2483,6,FALSE)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VLOOKUP(RK659,$A$681:$F$2483,6,FALSE)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448</v>
      </c>
      <c r="RV659" s="283">
        <f>IF(RU659="Kopman",2.1,1)</f>
        <v>1</v>
      </c>
      <c r="RW659" s="204">
        <f>VLOOKUP(RT659,$A$681:$F$2483,6,FALSE)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448</v>
      </c>
      <c r="SE659" s="283">
        <f>IF(SD659="Kopman",2.1,1)</f>
        <v>1</v>
      </c>
      <c r="SF659" s="204">
        <f>VLOOKUP(SC659,$A$681:$F$2483,6,FALSE)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2630</v>
      </c>
      <c r="SN659" s="283">
        <f>IF(SM659="Kopman",2.1,1)</f>
        <v>1</v>
      </c>
      <c r="SO659" s="204">
        <f>VLOOKUP(SL659,$A$681:$F$2483,6,FALSE)</f>
        <v>182</v>
      </c>
      <c r="SP659" s="203" t="s">
        <v>61</v>
      </c>
      <c r="SQ659" s="10">
        <f>SO659*1.5*SN659</f>
        <v>273</v>
      </c>
      <c r="SR659" s="10"/>
      <c r="SS659" s="273"/>
      <c r="ST659" s="203" t="s">
        <v>115</v>
      </c>
      <c r="SU659" s="276" t="s">
        <v>2718</v>
      </c>
      <c r="SW659" s="283">
        <f>IF(SV659="Kopman",2.1,1)</f>
        <v>1</v>
      </c>
      <c r="SX659" s="204">
        <f>VLOOKUP(SU659,$A$681:$F$2483,6,FALSE)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1" t="s">
        <v>2336</v>
      </c>
      <c r="TF659" s="283">
        <f>IF(TE659="Kopman",2.1,1)</f>
        <v>1</v>
      </c>
      <c r="TG659" s="204">
        <f>VLOOKUP(TD659,$A$681:$F$2483,6,FALSE)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662</v>
      </c>
      <c r="TO659" s="283">
        <f>IF(TN659="Kopman",2.1,1)</f>
        <v>1</v>
      </c>
      <c r="TP659" s="204">
        <f>VLOOKUP(TM659,$A$681:$F$2483,6,FALSE)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2630</v>
      </c>
      <c r="TX659" s="283">
        <f>IF(TW659="Kopman",2.1,1)</f>
        <v>1</v>
      </c>
      <c r="TY659" s="204">
        <f>VLOOKUP(TV659,$A$681:$F$2483,6,FALSE)</f>
        <v>182</v>
      </c>
      <c r="TZ659" s="203" t="s">
        <v>61</v>
      </c>
      <c r="UA659" s="10">
        <f>TY659*1.5*TX659</f>
        <v>273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VLOOKUP(UE659,$A$681:$F$2483,6,FALSE)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616</v>
      </c>
      <c r="UP659" s="283">
        <f>IF(UO659="Kopman",2.1,1)</f>
        <v>1</v>
      </c>
      <c r="UQ659" s="204">
        <f>VLOOKUP(UN659,$A$681:$F$2483,6,FALSE)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2543</v>
      </c>
      <c r="UY659" s="283">
        <f>IF(UX659="Kopman",2.1,1)</f>
        <v>1</v>
      </c>
      <c r="UZ659" s="204">
        <f>VLOOKUP(UW659,$A$681:$F$2483,6,FALSE)</f>
        <v>28</v>
      </c>
      <c r="VA659" s="203" t="s">
        <v>61</v>
      </c>
      <c r="VB659" s="10">
        <f>UZ659*1.5*UY659</f>
        <v>42</v>
      </c>
      <c r="VC659" s="10"/>
      <c r="VD659" s="273"/>
      <c r="VE659" s="203" t="s">
        <v>115</v>
      </c>
      <c r="VF659" s="276" t="s">
        <v>988</v>
      </c>
      <c r="VH659" s="283">
        <f>IF(VG659="Kopman",2.1,1)</f>
        <v>1</v>
      </c>
      <c r="VI659" s="204">
        <f>VLOOKUP(VF659,$A$681:$F$2483,6,FALSE)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2067</v>
      </c>
      <c r="VQ659" s="283">
        <f>IF(VP659="Kopman",2.1,1)</f>
        <v>1</v>
      </c>
      <c r="VR659" s="204">
        <f>VLOOKUP(VO659,$A$681:$F$2483,6,FALSE)</f>
        <v>52</v>
      </c>
      <c r="VS659" s="203" t="s">
        <v>61</v>
      </c>
      <c r="VT659" s="10">
        <f>VR659*1.5*VQ659</f>
        <v>78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VLOOKUP(VX659,$A$681:$F$2483,6,FALSE)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2792</v>
      </c>
      <c r="WI659" s="283">
        <f>IF(WH659="Kopman",2.1,1)</f>
        <v>1</v>
      </c>
      <c r="WJ659" s="204">
        <f>VLOOKUP(WG659,$A$681:$F$2483,6,FALSE)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VLOOKUP(WP659,$A$681:$F$2483,6,FALSE)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VLOOKUP(WY659,$A$681:$F$2483,6,FALSE)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705</v>
      </c>
      <c r="XJ659" s="283">
        <f>IF(XI659="Kopman",2.1,1)</f>
        <v>1</v>
      </c>
      <c r="XK659" s="204">
        <f>VLOOKUP(XH659,$A$681:$F$2483,6,FALSE)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2630</v>
      </c>
      <c r="XS659" s="283">
        <f>IF(XR659="Kopman",2.1,1)</f>
        <v>1</v>
      </c>
      <c r="XT659" s="204">
        <f>VLOOKUP(XQ659,$A$681:$F$2483,6,FALSE)</f>
        <v>182</v>
      </c>
      <c r="XU659" s="203" t="s">
        <v>61</v>
      </c>
      <c r="XV659" s="10">
        <f>XT659*1.5*XS659</f>
        <v>273</v>
      </c>
      <c r="XW659" s="10"/>
      <c r="XX659" s="273"/>
      <c r="XY659" s="203" t="s">
        <v>115</v>
      </c>
      <c r="XZ659" s="276" t="s">
        <v>659</v>
      </c>
      <c r="YB659" s="283">
        <f>IF(YA659="Kopman",2.1,1)</f>
        <v>1</v>
      </c>
      <c r="YC659" s="204">
        <f>VLOOKUP(XZ659,$A$681:$F$2483,6,FALSE)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VLOOKUP(YI659,$A$681:$F$2483,6,FALSE)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VLOOKUP(YR659,$A$681:$F$2483,6,FALSE)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2068</v>
      </c>
      <c r="ZC659" s="283">
        <f>IF(ZB659="Kopman",2.1,1)</f>
        <v>1</v>
      </c>
      <c r="ZD659" s="204">
        <f>VLOOKUP(ZA659,$A$681:$F$2483,6,FALSE)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452</v>
      </c>
      <c r="ZL659" s="283">
        <f>IF(ZK659="Kopman",2.1,1)</f>
        <v>1</v>
      </c>
      <c r="ZM659" s="204">
        <f>VLOOKUP(ZJ659,$A$681:$F$2483,6,FALSE)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508</v>
      </c>
      <c r="ZU659" s="283">
        <f>IF(ZT659="Kopman",2.1,1)</f>
        <v>1</v>
      </c>
      <c r="ZV659" s="204">
        <f>VLOOKUP(ZS659,$A$681:$F$2483,6,FALSE)</f>
        <v>9</v>
      </c>
      <c r="ZW659" s="203" t="s">
        <v>61</v>
      </c>
      <c r="ZX659" s="10">
        <f>ZV659*1.5*ZU659</f>
        <v>13.5</v>
      </c>
      <c r="ZY659" s="10"/>
      <c r="ZZ659" s="273"/>
      <c r="AAA659" s="203" t="s">
        <v>115</v>
      </c>
      <c r="AAB659" s="276" t="s">
        <v>644</v>
      </c>
      <c r="AAD659" s="283">
        <f>IF(AAC659="Kopman",2.1,1)</f>
        <v>1</v>
      </c>
      <c r="AAE659" s="204">
        <f>VLOOKUP(AAB659,$A$681:$F$2483,6,FALSE)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2585</v>
      </c>
      <c r="AAM659" s="283">
        <f>IF(AAL659="Kopman",2.1,1)</f>
        <v>1</v>
      </c>
      <c r="AAN659" s="204">
        <f>VLOOKUP(AAK659,$A$681:$F$2483,6,FALSE)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2543</v>
      </c>
      <c r="AAV659" s="283">
        <f>IF(AAU659="Kopman",2.1,1)</f>
        <v>1</v>
      </c>
      <c r="AAW659" s="204">
        <f>VLOOKUP(AAT659,$A$681:$F$2483,6,FALSE)</f>
        <v>28</v>
      </c>
      <c r="AAX659" s="203" t="s">
        <v>61</v>
      </c>
      <c r="AAY659" s="10">
        <f>AAW659*1.5*AAV659</f>
        <v>42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VLOOKUP(ABC659,$A$681:$F$2483,6,FALSE)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581</v>
      </c>
      <c r="ABN659" s="283">
        <f>IF(ABM659="Kopman",2.1,1)</f>
        <v>1</v>
      </c>
      <c r="ABO659" s="204">
        <f>VLOOKUP(ABL659,$A$681:$F$2483,6,FALSE)</f>
        <v>16</v>
      </c>
      <c r="ABP659" s="203" t="s">
        <v>61</v>
      </c>
      <c r="ABQ659" s="10">
        <f>ABO659*1.5*ABN659</f>
        <v>24</v>
      </c>
      <c r="ABR659" s="10"/>
      <c r="ABS659" s="273"/>
      <c r="ABT659" s="203" t="s">
        <v>115</v>
      </c>
      <c r="ABU659" s="276" t="s">
        <v>832</v>
      </c>
      <c r="ABW659" s="283">
        <f>IF(ABV659="Kopman",2.1,1)</f>
        <v>1</v>
      </c>
      <c r="ABX659" s="204">
        <f>VLOOKUP(ABU659,$A$681:$F$2483,6,FALSE)</f>
        <v>28</v>
      </c>
      <c r="ABY659" s="203" t="s">
        <v>61</v>
      </c>
      <c r="ABZ659" s="10">
        <f>ABX659*1.5*ABW659</f>
        <v>42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VLOOKUP(ACD659,$A$681:$F$2483,6,FALSE)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VLOOKUP(ACM659,$A$681:$F$2483,6,FALSE)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VLOOKUP(ACV659,$A$681:$F$2483,6,FALSE)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VLOOKUP(ADE659,$A$681:$F$2483,6,FALSE)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VLOOKUP(ADN659,$A$681:$F$2483,6,FALSE)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VLOOKUP(ADW659,$A$681:$F$2483,6,FALSE)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VLOOKUP(AEF659,$A$681:$F$2483,6,FALSE)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VLOOKUP(AEO659,$A$681:$F$2483,6,FALSE)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VLOOKUP(AEX659,$A$681:$F$2483,6,FALSE)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VLOOKUP(AFG659,$A$681:$F$2483,6,FALSE)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VLOOKUP(AFP659,$A$681:$F$2483,6,FALSE)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VLOOKUP(AFY659,$A$681:$F$2483,6,FALSE)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VLOOKUP(AGH659,$A$681:$F$2483,6,FALSE)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VLOOKUP(AGQ659,$A$681:$F$2483,6,FALSE)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2335</v>
      </c>
      <c r="AHB659" s="283">
        <f>IF(AHA659="Kopman",2.1,1)</f>
        <v>1</v>
      </c>
      <c r="AHC659" s="204">
        <f>VLOOKUP(AGZ659,$A$681:$F$2483,6,FALSE)</f>
        <v>110</v>
      </c>
      <c r="AHD659" s="203" t="s">
        <v>61</v>
      </c>
      <c r="AHE659" s="10">
        <f>AHC659*1.5*AHB659</f>
        <v>165</v>
      </c>
      <c r="AHF659" s="10"/>
      <c r="AHG659" s="273"/>
      <c r="AHH659" s="203" t="s">
        <v>115</v>
      </c>
      <c r="AHI659" s="276" t="s">
        <v>699</v>
      </c>
      <c r="AHK659" s="283">
        <f>IF(AHJ659="Kopman",2.1,1)</f>
        <v>1</v>
      </c>
      <c r="AHL659" s="204">
        <f>VLOOKUP(AHI659,$A$681:$F$2483,6,FALSE)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519</v>
      </c>
      <c r="AHT659" s="283">
        <f>IF(AHS659="Kopman",2.1,1)</f>
        <v>1</v>
      </c>
      <c r="AHU659" s="204">
        <f>VLOOKUP(AHR659,$A$681:$F$2483,6,FALSE)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519</v>
      </c>
      <c r="AIC659" s="283">
        <f>IF(AIB659="Kopman",2.1,1)</f>
        <v>1</v>
      </c>
      <c r="AID659" s="204">
        <f>VLOOKUP(AIA659,$A$681:$F$2483,6,FALSE)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662</v>
      </c>
      <c r="AIL659" s="283">
        <f>IF(AIK659="Kopman",2.1,1)</f>
        <v>1</v>
      </c>
      <c r="AIM659" s="204">
        <f>VLOOKUP(AIJ659,$A$681:$F$2483,6,FALSE)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570</v>
      </c>
      <c r="AIU659" s="283">
        <f>IF(AIT659="Kopman",2.1,1)</f>
        <v>1</v>
      </c>
      <c r="AIV659" s="204">
        <f>VLOOKUP(AIS659,$A$681:$F$2483,6,FALSE)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482</v>
      </c>
      <c r="AJD659" s="283">
        <f>IF(AJC659="Kopman",2.1,1)</f>
        <v>1</v>
      </c>
      <c r="AJE659" s="204">
        <f>VLOOKUP(AJB659,$A$681:$F$2483,6,FALSE)</f>
        <v>42</v>
      </c>
      <c r="AJF659" s="203" t="s">
        <v>61</v>
      </c>
      <c r="AJG659" s="10">
        <f>AJE659*1.5*AJD659</f>
        <v>63</v>
      </c>
      <c r="AJH659" s="10"/>
      <c r="AJI659" s="273"/>
      <c r="AJJ659" s="203" t="s">
        <v>115</v>
      </c>
      <c r="AJK659" s="276" t="s">
        <v>662</v>
      </c>
      <c r="AJM659" s="283">
        <f>IF(AJL659="Kopman",2.1,1)</f>
        <v>1</v>
      </c>
      <c r="AJN659" s="204">
        <f>VLOOKUP(AJK659,$A$681:$F$2483,6,FALSE)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519</v>
      </c>
      <c r="AJV659" s="283">
        <f>IF(AJU659="Kopman",2.1,1)</f>
        <v>1</v>
      </c>
      <c r="AJW659" s="204">
        <f>VLOOKUP(AJT659,$A$681:$F$2483,6,FALSE)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1716</v>
      </c>
      <c r="AKE659" s="283">
        <f>IF(AKD659="Kopman",2.1,1)</f>
        <v>1</v>
      </c>
      <c r="AKF659" s="204">
        <f>VLOOKUP(AKC659,$A$681:$F$2483,6,FALSE)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2832</v>
      </c>
      <c r="AKN659" s="283">
        <f>IF(AKM659="Kopman",2.1,1)</f>
        <v>1</v>
      </c>
      <c r="AKO659" s="204">
        <f>VLOOKUP(AKL659,$A$681:$F$2483,6,FALSE)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2543</v>
      </c>
      <c r="AKW659" s="283">
        <f>IF(AKV659="Kopman",2.1,1)</f>
        <v>1</v>
      </c>
      <c r="AKX659" s="204">
        <f>VLOOKUP(AKU659,$A$681:$F$2483,6,FALSE)</f>
        <v>28</v>
      </c>
      <c r="AKY659" s="203" t="s">
        <v>61</v>
      </c>
      <c r="AKZ659" s="10">
        <f>AKX659*1.5*AKW659</f>
        <v>42</v>
      </c>
      <c r="ALA659" s="10"/>
      <c r="ALB659" s="273"/>
      <c r="ALC659" s="203" t="s">
        <v>115</v>
      </c>
      <c r="ALD659" s="276" t="s">
        <v>2327</v>
      </c>
      <c r="ALF659" s="283">
        <f>IF(ALE659="Kopman",2.1,1)</f>
        <v>1</v>
      </c>
      <c r="ALG659" s="204">
        <f>VLOOKUP(ALD659,$A$681:$F$2483,6,FALSE)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705</v>
      </c>
      <c r="ALO659" s="283">
        <f>IF(ALN659="Kopman",2.1,1)</f>
        <v>1</v>
      </c>
      <c r="ALP659" s="204">
        <f>VLOOKUP(ALM659,$A$681:$F$2483,6,FALSE)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585</v>
      </c>
      <c r="ALX659" s="283">
        <f>IF(ALW659="Kopman",2.1,1)</f>
        <v>1</v>
      </c>
      <c r="ALY659" s="204">
        <f>VLOOKUP(ALV659,$A$681:$F$2483,6,FALSE)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616</v>
      </c>
      <c r="AMG659" s="283">
        <f>IF(AMF659="Kopman",2.1,1)</f>
        <v>1</v>
      </c>
      <c r="AMH659" s="204">
        <f>VLOOKUP(AME659,$A$681:$F$2483,6,FALSE)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482</v>
      </c>
      <c r="AMP659" s="283">
        <f>IF(AMO659="Kopman",2.1,1)</f>
        <v>1</v>
      </c>
      <c r="AMQ659" s="204">
        <f>VLOOKUP(AMN659,$A$681:$F$2483,6,FALSE)</f>
        <v>42</v>
      </c>
      <c r="AMR659" s="203" t="s">
        <v>61</v>
      </c>
      <c r="AMS659" s="10">
        <f>AMQ659*1.5*AMP659</f>
        <v>63</v>
      </c>
      <c r="AMT659" s="10"/>
      <c r="AMU659" s="273"/>
      <c r="AMV659" s="203" t="s">
        <v>115</v>
      </c>
      <c r="AMW659" s="276" t="s">
        <v>519</v>
      </c>
      <c r="AMY659" s="283">
        <f>IF(AMX659="Kopman",2.1,1)</f>
        <v>1</v>
      </c>
      <c r="AMZ659" s="204">
        <f>VLOOKUP(AMW659,$A$681:$F$2483,6,FALSE)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2762</v>
      </c>
      <c r="ANH659" s="283">
        <f>IF(ANG659="Kopman",2.1,1)</f>
        <v>1</v>
      </c>
      <c r="ANI659" s="204">
        <f>VLOOKUP(ANF659,$A$681:$F$2483,6,FALSE)</f>
        <v>15</v>
      </c>
      <c r="ANJ659" s="203" t="s">
        <v>61</v>
      </c>
      <c r="ANK659" s="10">
        <f>ANI659*1.5*ANH659</f>
        <v>22.5</v>
      </c>
      <c r="ANL659" s="10"/>
      <c r="ANM659" s="273"/>
      <c r="ANN659" s="203" t="s">
        <v>115</v>
      </c>
      <c r="ANO659" s="276" t="s">
        <v>616</v>
      </c>
      <c r="ANQ659" s="283">
        <f>IF(ANP659="Kopman",2.1,1)</f>
        <v>1</v>
      </c>
      <c r="ANR659" s="204">
        <f>VLOOKUP(ANO659,$A$681:$F$2483,6,FALSE)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585</v>
      </c>
      <c r="ANZ659" s="283">
        <f>IF(ANY659="Kopman",2.1,1)</f>
        <v>1</v>
      </c>
      <c r="AOA659" s="204">
        <f>VLOOKUP(ANX659,$A$681:$F$2483,6,FALSE)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2084</v>
      </c>
      <c r="AOI659" s="283">
        <f>IF(AOH659="Kopman",2.1,1)</f>
        <v>1</v>
      </c>
      <c r="AOJ659" s="204">
        <f>VLOOKUP(AOG659,$A$681:$F$2483,6,FALSE)</f>
        <v>112</v>
      </c>
      <c r="AOK659" s="203" t="s">
        <v>61</v>
      </c>
      <c r="AOL659" s="10">
        <f>AOJ659*1.5*AOI659</f>
        <v>168</v>
      </c>
      <c r="AOM659" s="10"/>
      <c r="AON659" s="273"/>
      <c r="AOO659" s="203" t="s">
        <v>115</v>
      </c>
      <c r="AOP659" s="276" t="s">
        <v>691</v>
      </c>
      <c r="AOR659" s="283">
        <f>IF(AOQ659="Kopman",2.1,1)</f>
        <v>1</v>
      </c>
      <c r="AOS659" s="204">
        <f>VLOOKUP(AOP659,$A$681:$F$2483,6,FALSE)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2067</v>
      </c>
      <c r="APA659" s="283">
        <f>IF(AOZ659="Kopman",2.1,1)</f>
        <v>1</v>
      </c>
      <c r="APB659" s="204">
        <f>VLOOKUP(AOY659,$A$681:$F$2483,6,FALSE)</f>
        <v>52</v>
      </c>
      <c r="APC659" s="203" t="s">
        <v>61</v>
      </c>
      <c r="APD659" s="10">
        <f>APB659*1.5*APA659</f>
        <v>78</v>
      </c>
      <c r="APE659" s="10"/>
      <c r="APF659" s="273"/>
      <c r="APG659" s="203" t="s">
        <v>115</v>
      </c>
      <c r="APH659" s="276" t="s">
        <v>2057</v>
      </c>
      <c r="APJ659" s="283">
        <f>IF(API659="Kopman",2.1,1)</f>
        <v>1</v>
      </c>
      <c r="APK659" s="204">
        <f>VLOOKUP(APH659,$A$681:$F$2483,6,FALSE)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482</v>
      </c>
      <c r="APS659" s="283">
        <f>IF(APR659="Kopman",2.1,1)</f>
        <v>1</v>
      </c>
      <c r="APT659" s="204">
        <f>VLOOKUP(APQ659,$A$681:$F$2483,6,FALSE)</f>
        <v>42</v>
      </c>
      <c r="APU659" s="203" t="s">
        <v>61</v>
      </c>
      <c r="APV659" s="10">
        <f>APT659*1.5*APS659</f>
        <v>63</v>
      </c>
      <c r="APW659" s="10"/>
      <c r="APX659" s="273"/>
      <c r="APY659" s="203" t="s">
        <v>115</v>
      </c>
      <c r="APZ659" s="276" t="s">
        <v>519</v>
      </c>
      <c r="AQB659" s="283">
        <f>IF(AQA659="Kopman",2.1,1)</f>
        <v>1</v>
      </c>
      <c r="AQC659" s="204">
        <f>VLOOKUP(APZ659,$A$681:$F$2483,6,FALSE)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2630</v>
      </c>
      <c r="D660" s="204"/>
      <c r="E660" s="204">
        <f>VLOOKUP(B660,$A$681:$F$2483,6,FALSE)</f>
        <v>182</v>
      </c>
      <c r="F660" s="203" t="s">
        <v>63</v>
      </c>
      <c r="G660" s="10">
        <f>E660*1.4</f>
        <v>254.79999999999998</v>
      </c>
      <c r="H660" s="10"/>
      <c r="I660" s="267"/>
      <c r="J660" s="203" t="s">
        <v>116</v>
      </c>
      <c r="K660" s="276" t="s">
        <v>2630</v>
      </c>
      <c r="M660" s="204"/>
      <c r="N660" s="204">
        <f>VLOOKUP(K660,$A$681:$F$2483,6,FALSE)</f>
        <v>182</v>
      </c>
      <c r="O660" s="203" t="s">
        <v>63</v>
      </c>
      <c r="P660" s="10">
        <f>N660*1.4</f>
        <v>254.79999999999998</v>
      </c>
      <c r="Q660" s="10"/>
      <c r="R660" s="267"/>
      <c r="S660" s="203" t="s">
        <v>116</v>
      </c>
      <c r="T660" s="276" t="s">
        <v>2509</v>
      </c>
      <c r="V660" s="204"/>
      <c r="W660" s="204">
        <f>VLOOKUP(T660,$A$681:$F$2483,6,FALSE)</f>
        <v>62</v>
      </c>
      <c r="X660" s="203" t="s">
        <v>63</v>
      </c>
      <c r="Y660" s="10">
        <f>W660*1.4</f>
        <v>86.8</v>
      </c>
      <c r="Z660" s="10"/>
      <c r="AA660" s="267"/>
      <c r="AB660" s="203" t="s">
        <v>116</v>
      </c>
      <c r="AC660" s="276" t="s">
        <v>2509</v>
      </c>
      <c r="AE660" s="204"/>
      <c r="AF660" s="204">
        <f>VLOOKUP(AC660,$A$681:$F$2483,6,FALSE)</f>
        <v>62</v>
      </c>
      <c r="AG660" s="203" t="s">
        <v>63</v>
      </c>
      <c r="AH660" s="10">
        <f>AF660*1.4</f>
        <v>86.8</v>
      </c>
      <c r="AI660" s="10"/>
      <c r="AJ660" s="267"/>
      <c r="AK660" s="203" t="s">
        <v>116</v>
      </c>
      <c r="AL660" s="276" t="s">
        <v>2068</v>
      </c>
      <c r="AN660" s="204"/>
      <c r="AO660" s="204">
        <f>VLOOKUP(AL660,$A$681:$F$2483,6,FALSE)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2336</v>
      </c>
      <c r="AW660" s="204"/>
      <c r="AX660" s="204">
        <f>VLOOKUP(AU660,$A$681:$F$2483,6,FALSE)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2630</v>
      </c>
      <c r="BF660" s="204"/>
      <c r="BG660" s="204">
        <f>VLOOKUP(BD660,$A$681:$F$2483,6,FALSE)</f>
        <v>182</v>
      </c>
      <c r="BH660" s="203" t="s">
        <v>63</v>
      </c>
      <c r="BI660" s="10">
        <f>BG660*1.4</f>
        <v>254.79999999999998</v>
      </c>
      <c r="BJ660" s="10"/>
      <c r="BK660" s="267"/>
      <c r="BL660" s="203" t="s">
        <v>116</v>
      </c>
      <c r="BM660" s="276" t="s">
        <v>2335</v>
      </c>
      <c r="BO660" s="204"/>
      <c r="BP660" s="204">
        <f>VLOOKUP(BM660,$A$681:$F$2483,6,FALSE)</f>
        <v>110</v>
      </c>
      <c r="BQ660" s="203" t="s">
        <v>63</v>
      </c>
      <c r="BR660" s="10">
        <f>BP660*1.4</f>
        <v>154</v>
      </c>
      <c r="BS660" s="10"/>
      <c r="BT660" s="267"/>
      <c r="BU660" s="203" t="s">
        <v>116</v>
      </c>
      <c r="BV660" s="276" t="s">
        <v>2832</v>
      </c>
      <c r="BX660" s="204"/>
      <c r="BY660" s="204">
        <f>VLOOKUP(BV660,$A$681:$F$2483,6,FALSE)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2832</v>
      </c>
      <c r="CG660" s="204"/>
      <c r="CH660" s="204">
        <f>VLOOKUP(CE660,$A$681:$F$2483,6,FALSE)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2630</v>
      </c>
      <c r="CP660" s="204"/>
      <c r="CQ660" s="204">
        <f>VLOOKUP(CN660,$A$681:$F$2483,6,FALSE)</f>
        <v>182</v>
      </c>
      <c r="CR660" s="203" t="s">
        <v>63</v>
      </c>
      <c r="CS660" s="10">
        <f>CQ660*1.4</f>
        <v>254.79999999999998</v>
      </c>
      <c r="CT660" s="10"/>
      <c r="CU660" s="267"/>
      <c r="CV660" s="203" t="s">
        <v>116</v>
      </c>
      <c r="CW660" s="276" t="s">
        <v>2832</v>
      </c>
      <c r="CY660" s="204"/>
      <c r="CZ660" s="204">
        <f>VLOOKUP(CW660,$A$681:$F$2483,6,FALSE)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2057</v>
      </c>
      <c r="DH660" s="204"/>
      <c r="DI660" s="204">
        <f>VLOOKUP(DF660,$A$681:$F$2483,6,FALSE)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448</v>
      </c>
      <c r="DQ660" s="204"/>
      <c r="DR660" s="204">
        <f>VLOOKUP(DO660,$A$681:$F$2483,6,FALSE)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VLOOKUP(DX660,$A$681:$F$2483,6,FALSE)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482</v>
      </c>
      <c r="EI660" s="204"/>
      <c r="EJ660" s="204">
        <f>VLOOKUP(EG660,$A$681:$F$2483,6,FALSE)</f>
        <v>42</v>
      </c>
      <c r="EK660" s="203" t="s">
        <v>63</v>
      </c>
      <c r="EL660" s="10">
        <f>EJ660*1.4</f>
        <v>58.8</v>
      </c>
      <c r="EM660" s="10"/>
      <c r="EN660" s="267"/>
      <c r="EO660" s="203" t="s">
        <v>116</v>
      </c>
      <c r="EP660" s="276" t="s">
        <v>2068</v>
      </c>
      <c r="ER660" s="204"/>
      <c r="ES660" s="204">
        <f>VLOOKUP(EP660,$A$681:$F$2483,6,FALSE)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2630</v>
      </c>
      <c r="FA660" s="204"/>
      <c r="FB660" s="204">
        <f>VLOOKUP(EY660,$A$681:$F$2483,6,FALSE)</f>
        <v>182</v>
      </c>
      <c r="FC660" s="203" t="s">
        <v>63</v>
      </c>
      <c r="FD660" s="10">
        <f>FB660*1.4</f>
        <v>254.79999999999998</v>
      </c>
      <c r="FE660" s="10"/>
      <c r="FF660" s="267"/>
      <c r="FG660" s="203" t="s">
        <v>116</v>
      </c>
      <c r="FH660" s="414" t="s">
        <v>2630</v>
      </c>
      <c r="FJ660" s="204"/>
      <c r="FK660" s="204">
        <f>VLOOKUP(FH660,$A$681:$F$2483,6,FALSE)</f>
        <v>182</v>
      </c>
      <c r="FL660" s="203" t="s">
        <v>63</v>
      </c>
      <c r="FM660" s="10">
        <f>FK660*1.4</f>
        <v>254.79999999999998</v>
      </c>
      <c r="FN660" s="10"/>
      <c r="FO660" s="267"/>
      <c r="FP660" s="203" t="s">
        <v>116</v>
      </c>
      <c r="FQ660" s="276" t="s">
        <v>2630</v>
      </c>
      <c r="FS660" s="204"/>
      <c r="FT660" s="204">
        <f>VLOOKUP(FQ660,$A$681:$F$2483,6,FALSE)</f>
        <v>182</v>
      </c>
      <c r="FU660" s="203" t="s">
        <v>63</v>
      </c>
      <c r="FV660" s="10">
        <f>FT660*1.4</f>
        <v>254.79999999999998</v>
      </c>
      <c r="FW660" s="10"/>
      <c r="FX660" s="267"/>
      <c r="FY660" s="203" t="s">
        <v>116</v>
      </c>
      <c r="FZ660" s="276" t="s">
        <v>2832</v>
      </c>
      <c r="GB660" s="204"/>
      <c r="GC660" s="204">
        <f>VLOOKUP(FZ660,$A$681:$F$2483,6,FALSE)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452</v>
      </c>
      <c r="GK660" s="204"/>
      <c r="GL660" s="204">
        <f>VLOOKUP(GI660,$A$681:$F$2483,6,FALSE)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2785</v>
      </c>
      <c r="GT660" s="204"/>
      <c r="GU660" s="204">
        <f>VLOOKUP(GR660,$A$681:$F$2483,6,FALSE)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2762</v>
      </c>
      <c r="HC660" s="204"/>
      <c r="HD660" s="204">
        <f>VLOOKUP(HA660,$A$681:$F$2483,6,FALSE)</f>
        <v>15</v>
      </c>
      <c r="HE660" s="203" t="s">
        <v>63</v>
      </c>
      <c r="HF660" s="10">
        <f>HD660*1.4</f>
        <v>21</v>
      </c>
      <c r="HG660" s="10"/>
      <c r="HH660" s="267"/>
      <c r="HI660" s="203" t="s">
        <v>116</v>
      </c>
      <c r="HJ660" s="276" t="s">
        <v>2067</v>
      </c>
      <c r="HL660" s="204"/>
      <c r="HM660" s="204">
        <f>VLOOKUP(HJ660,$A$681:$F$2483,6,FALSE)</f>
        <v>52</v>
      </c>
      <c r="HN660" s="203" t="s">
        <v>63</v>
      </c>
      <c r="HO660" s="10">
        <f>HM660*1.4</f>
        <v>72.8</v>
      </c>
      <c r="HP660" s="10"/>
      <c r="HQ660" s="267"/>
      <c r="HR660" s="203" t="s">
        <v>116</v>
      </c>
      <c r="HS660" s="276" t="s">
        <v>2084</v>
      </c>
      <c r="HU660" s="204"/>
      <c r="HV660" s="204">
        <f>VLOOKUP(HS660,$A$681:$F$2483,6,FALSE)</f>
        <v>112</v>
      </c>
      <c r="HW660" s="203" t="s">
        <v>63</v>
      </c>
      <c r="HX660" s="10">
        <f>HV660*1.4</f>
        <v>156.79999999999998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VLOOKUP(IB660,$A$681:$F$2483,6,FALSE)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659</v>
      </c>
      <c r="IM660" s="204"/>
      <c r="IN660" s="204">
        <f>VLOOKUP(IK660,$A$681:$F$2483,6,FALSE)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519</v>
      </c>
      <c r="IV660" s="204"/>
      <c r="IW660" s="204">
        <f>VLOOKUP(IT660,$A$681:$F$2483,6,FALSE)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2762</v>
      </c>
      <c r="JE660" s="204"/>
      <c r="JF660" s="204">
        <f>VLOOKUP(JC660,$A$681:$F$2483,6,FALSE)</f>
        <v>15</v>
      </c>
      <c r="JG660" s="203" t="s">
        <v>63</v>
      </c>
      <c r="JH660" s="10">
        <f>JF660*1.4</f>
        <v>21</v>
      </c>
      <c r="JI660" s="10"/>
      <c r="JJ660" s="267"/>
      <c r="JK660" s="203" t="s">
        <v>116</v>
      </c>
      <c r="JL660" s="276" t="s">
        <v>968</v>
      </c>
      <c r="JN660" s="204"/>
      <c r="JO660" s="204">
        <f>VLOOKUP(JL660,$A$681:$F$2483,6,FALSE)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659</v>
      </c>
      <c r="JW660" s="204"/>
      <c r="JX660" s="204">
        <f>VLOOKUP(JU660,$A$681:$F$2483,6,FALSE)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482</v>
      </c>
      <c r="KF660" s="204"/>
      <c r="KG660" s="204">
        <f>VLOOKUP(KD660,$A$681:$F$2483,6,FALSE)</f>
        <v>42</v>
      </c>
      <c r="KH660" s="203" t="s">
        <v>63</v>
      </c>
      <c r="KI660" s="10">
        <f>KG660*1.4</f>
        <v>58.8</v>
      </c>
      <c r="KJ660" s="10"/>
      <c r="KK660" s="267"/>
      <c r="KL660" s="203" t="s">
        <v>116</v>
      </c>
      <c r="KM660" s="276" t="s">
        <v>2665</v>
      </c>
      <c r="KO660" s="204"/>
      <c r="KP660" s="204">
        <f>VLOOKUP(KM660,$A$681:$F$2483,6,FALSE)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1828</v>
      </c>
      <c r="KX660" s="204"/>
      <c r="KY660" s="204">
        <f>VLOOKUP(KV660,$A$681:$F$2483,6,FALSE)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448</v>
      </c>
      <c r="LG660" s="204"/>
      <c r="LH660" s="204">
        <f>VLOOKUP(LE660,$A$681:$F$2483,6,FALSE)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519</v>
      </c>
      <c r="LP660" s="204"/>
      <c r="LQ660" s="204">
        <f>VLOOKUP(LN660,$A$681:$F$2483,6,FALSE)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632</v>
      </c>
      <c r="LY660" s="204"/>
      <c r="LZ660" s="204">
        <f>VLOOKUP(LW660,$A$681:$F$2483,6,FALSE)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452</v>
      </c>
      <c r="MH660" s="204"/>
      <c r="MI660" s="204">
        <f>VLOOKUP(MF660,$A$681:$F$2483,6,FALSE)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452</v>
      </c>
      <c r="MQ660" s="204"/>
      <c r="MR660" s="204">
        <f>VLOOKUP(MO660,$A$681:$F$2483,6,FALSE)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519</v>
      </c>
      <c r="MZ660" s="204"/>
      <c r="NA660" s="204">
        <f>VLOOKUP(MX660,$A$681:$F$2483,6,FALSE)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581</v>
      </c>
      <c r="NI660" s="204"/>
      <c r="NJ660" s="204">
        <f>VLOOKUP(NG660,$A$681:$F$2483,6,FALSE)</f>
        <v>16</v>
      </c>
      <c r="NK660" s="203" t="s">
        <v>63</v>
      </c>
      <c r="NL660" s="10">
        <f>NJ660*1.4</f>
        <v>22.4</v>
      </c>
      <c r="NM660" s="10"/>
      <c r="NN660" s="267"/>
      <c r="NO660" s="203" t="s">
        <v>116</v>
      </c>
      <c r="NP660" s="417" t="s">
        <v>616</v>
      </c>
      <c r="NR660" s="204"/>
      <c r="NS660" s="204">
        <f>VLOOKUP(NP660,$A$681:$F$2483,6,FALSE)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2543</v>
      </c>
      <c r="OA660" s="204"/>
      <c r="OB660" s="204">
        <f>VLOOKUP(NY660,$A$681:$F$2483,6,FALSE)</f>
        <v>28</v>
      </c>
      <c r="OC660" s="203" t="s">
        <v>63</v>
      </c>
      <c r="OD660" s="10">
        <f>OB660*1.4</f>
        <v>39.199999999999996</v>
      </c>
      <c r="OE660" s="10"/>
      <c r="OF660" s="267"/>
      <c r="OG660" s="203" t="s">
        <v>116</v>
      </c>
      <c r="OH660" s="276" t="s">
        <v>2067</v>
      </c>
      <c r="OJ660" s="204"/>
      <c r="OK660" s="204">
        <f>VLOOKUP(OH660,$A$681:$F$2483,6,FALSE)</f>
        <v>52</v>
      </c>
      <c r="OL660" s="203" t="s">
        <v>63</v>
      </c>
      <c r="OM660" s="10">
        <f>OK660*1.4</f>
        <v>72.8</v>
      </c>
      <c r="ON660" s="10"/>
      <c r="OO660" s="267"/>
      <c r="OP660" s="203" t="s">
        <v>116</v>
      </c>
      <c r="OQ660" s="417" t="s">
        <v>3136</v>
      </c>
      <c r="OS660" s="204"/>
      <c r="OT660" s="204">
        <f>VLOOKUP(OQ660,$A$681:$F$2483,6,FALSE)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2630</v>
      </c>
      <c r="PB660" s="204"/>
      <c r="PC660" s="204">
        <f>VLOOKUP(OZ660,$A$681:$F$2483,6,FALSE)</f>
        <v>182</v>
      </c>
      <c r="PD660" s="203" t="s">
        <v>63</v>
      </c>
      <c r="PE660" s="10">
        <f>PC660*1.4</f>
        <v>254.79999999999998</v>
      </c>
      <c r="PF660" s="10"/>
      <c r="PG660" s="267"/>
      <c r="PH660" s="203" t="s">
        <v>116</v>
      </c>
      <c r="PI660" s="276" t="s">
        <v>2832</v>
      </c>
      <c r="PK660" s="204"/>
      <c r="PL660" s="204">
        <f>VLOOKUP(PI660,$A$681:$F$2483,6,FALSE)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VLOOKUP(PR660,$A$681:$F$2483,6,FALSE)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644</v>
      </c>
      <c r="QC660" s="204"/>
      <c r="QD660" s="204">
        <f>VLOOKUP(QA660,$A$681:$F$2483,6,FALSE)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448</v>
      </c>
      <c r="QL660" s="204"/>
      <c r="QM660" s="204">
        <f>VLOOKUP(QJ660,$A$681:$F$2483,6,FALSE)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2057</v>
      </c>
      <c r="QU660" s="204"/>
      <c r="QV660" s="204">
        <f>VLOOKUP(QS660,$A$681:$F$2483,6,FALSE)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3077</v>
      </c>
      <c r="RD660" s="204"/>
      <c r="RE660" s="204">
        <f>VLOOKUP(RB660,$A$681:$F$2483,6,FALSE)</f>
        <v>30</v>
      </c>
      <c r="RF660" s="203" t="s">
        <v>63</v>
      </c>
      <c r="RG660" s="10">
        <f>RE660*1.4</f>
        <v>42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VLOOKUP(RK660,$A$681:$F$2483,6,FALSE)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2832</v>
      </c>
      <c r="RV660" s="204"/>
      <c r="RW660" s="204">
        <f>VLOOKUP(RT660,$A$681:$F$2483,6,FALSE)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2630</v>
      </c>
      <c r="SE660" s="204"/>
      <c r="SF660" s="204">
        <f>VLOOKUP(SC660,$A$681:$F$2483,6,FALSE)</f>
        <v>182</v>
      </c>
      <c r="SG660" s="203" t="s">
        <v>63</v>
      </c>
      <c r="SH660" s="10">
        <f>SF660*1.4</f>
        <v>254.79999999999998</v>
      </c>
      <c r="SI660" s="10"/>
      <c r="SJ660" s="273"/>
      <c r="SK660" s="203" t="s">
        <v>116</v>
      </c>
      <c r="SL660" s="276" t="s">
        <v>2509</v>
      </c>
      <c r="SN660" s="204"/>
      <c r="SO660" s="204">
        <f>VLOOKUP(SL660,$A$681:$F$2483,6,FALSE)</f>
        <v>62</v>
      </c>
      <c r="SP660" s="203" t="s">
        <v>63</v>
      </c>
      <c r="SQ660" s="10">
        <f>SO660*1.4</f>
        <v>86.8</v>
      </c>
      <c r="SR660" s="10"/>
      <c r="SS660" s="273"/>
      <c r="ST660" s="203" t="s">
        <v>116</v>
      </c>
      <c r="SU660" s="276" t="s">
        <v>662</v>
      </c>
      <c r="SW660" s="204"/>
      <c r="SX660" s="204">
        <f>VLOOKUP(SU660,$A$681:$F$2483,6,FALSE)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659</v>
      </c>
      <c r="TF660" s="204"/>
      <c r="TG660" s="204">
        <f>VLOOKUP(TD660,$A$681:$F$2483,6,FALSE)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2630</v>
      </c>
      <c r="TO660" s="204"/>
      <c r="TP660" s="204">
        <f>VLOOKUP(TM660,$A$681:$F$2483,6,FALSE)</f>
        <v>182</v>
      </c>
      <c r="TQ660" s="203" t="s">
        <v>63</v>
      </c>
      <c r="TR660" s="10">
        <f>TP660*1.4</f>
        <v>254.79999999999998</v>
      </c>
      <c r="TS660" s="10"/>
      <c r="TT660" s="273"/>
      <c r="TU660" s="203" t="s">
        <v>116</v>
      </c>
      <c r="TV660" s="276" t="s">
        <v>448</v>
      </c>
      <c r="TX660" s="204"/>
      <c r="TY660" s="204">
        <f>VLOOKUP(TV660,$A$681:$F$2483,6,FALSE)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VLOOKUP(UE660,$A$681:$F$2483,6,FALSE)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2832</v>
      </c>
      <c r="UP660" s="204"/>
      <c r="UQ660" s="204">
        <f>VLOOKUP(UN660,$A$681:$F$2483,6,FALSE)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699</v>
      </c>
      <c r="UY660" s="204"/>
      <c r="UZ660" s="204">
        <f>VLOOKUP(UW660,$A$681:$F$2483,6,FALSE)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1309</v>
      </c>
      <c r="VH660" s="204"/>
      <c r="VI660" s="204">
        <f>VLOOKUP(VF660,$A$681:$F$2483,6,FALSE)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452</v>
      </c>
      <c r="VQ660" s="204"/>
      <c r="VR660" s="204">
        <f>VLOOKUP(VO660,$A$681:$F$2483,6,FALSE)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VLOOKUP(VX660,$A$681:$F$2483,6,FALSE)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2821</v>
      </c>
      <c r="WI660" s="204"/>
      <c r="WJ660" s="204">
        <f>VLOOKUP(WG660,$A$681:$F$2483,6,FALSE)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VLOOKUP(WP660,$A$681:$F$2483,6,FALSE)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VLOOKUP(WY660,$A$681:$F$2483,6,FALSE)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2832</v>
      </c>
      <c r="XJ660" s="204"/>
      <c r="XK660" s="204">
        <f>VLOOKUP(XH660,$A$681:$F$2483,6,FALSE)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448</v>
      </c>
      <c r="XS660" s="204"/>
      <c r="XT660" s="204">
        <f>VLOOKUP(XQ660,$A$681:$F$2483,6,FALSE)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627</v>
      </c>
      <c r="YB660" s="204"/>
      <c r="YC660" s="204">
        <f>VLOOKUP(XZ660,$A$681:$F$2483,6,FALSE)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VLOOKUP(YI660,$A$681:$F$2483,6,FALSE)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VLOOKUP(YR660,$A$681:$F$2483,6,FALSE)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2067</v>
      </c>
      <c r="ZC660" s="204"/>
      <c r="ZD660" s="204">
        <f>VLOOKUP(ZA660,$A$681:$F$2483,6,FALSE)</f>
        <v>52</v>
      </c>
      <c r="ZE660" s="203" t="s">
        <v>63</v>
      </c>
      <c r="ZF660" s="10">
        <f>ZD660*1.4</f>
        <v>72.8</v>
      </c>
      <c r="ZH660" s="273"/>
      <c r="ZI660" s="203" t="s">
        <v>116</v>
      </c>
      <c r="ZJ660" s="276" t="s">
        <v>448</v>
      </c>
      <c r="ZL660" s="204"/>
      <c r="ZM660" s="204">
        <f>VLOOKUP(ZJ660,$A$681:$F$2483,6,FALSE)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642</v>
      </c>
      <c r="ZU660" s="204"/>
      <c r="ZV660" s="204">
        <f>VLOOKUP(ZS660,$A$681:$F$2483,6,FALSE)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2630</v>
      </c>
      <c r="AAD660" s="204"/>
      <c r="AAE660" s="204">
        <f>VLOOKUP(AAB660,$A$681:$F$2483,6,FALSE)</f>
        <v>182</v>
      </c>
      <c r="AAF660" s="203" t="s">
        <v>63</v>
      </c>
      <c r="AAG660" s="10">
        <f>AAE660*1.4</f>
        <v>254.79999999999998</v>
      </c>
      <c r="AAH660" s="10"/>
      <c r="AAI660" s="273"/>
      <c r="AAJ660" s="203" t="s">
        <v>116</v>
      </c>
      <c r="AAK660" s="276" t="s">
        <v>3077</v>
      </c>
      <c r="AAM660" s="204"/>
      <c r="AAN660" s="204">
        <f>VLOOKUP(AAK660,$A$681:$F$2483,6,FALSE)</f>
        <v>30</v>
      </c>
      <c r="AAO660" s="203" t="s">
        <v>63</v>
      </c>
      <c r="AAP660" s="10">
        <f>AAN660*1.4</f>
        <v>42</v>
      </c>
      <c r="AAQ660" s="10"/>
      <c r="AAR660" s="273"/>
      <c r="AAS660" s="203" t="s">
        <v>116</v>
      </c>
      <c r="AAT660" s="276" t="s">
        <v>3077</v>
      </c>
      <c r="AAV660" s="204"/>
      <c r="AAW660" s="204">
        <f>VLOOKUP(AAT660,$A$681:$F$2483,6,FALSE)</f>
        <v>30</v>
      </c>
      <c r="AAX660" s="203" t="s">
        <v>63</v>
      </c>
      <c r="AAY660" s="10">
        <f>AAW660*1.4</f>
        <v>42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VLOOKUP(ABC660,$A$681:$F$2483,6,FALSE)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2821</v>
      </c>
      <c r="ABN660" s="204"/>
      <c r="ABO660" s="204">
        <f>VLOOKUP(ABL660,$A$681:$F$2483,6,FALSE)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452</v>
      </c>
      <c r="ABW660" s="204"/>
      <c r="ABX660" s="204">
        <f>VLOOKUP(ABU660,$A$681:$F$2483,6,FALSE)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VLOOKUP(ACD660,$A$681:$F$2483,6,FALSE)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VLOOKUP(ACM660,$A$681:$F$2483,6,FALSE)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VLOOKUP(ACV660,$A$681:$F$2483,6,FALSE)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VLOOKUP(ADE660,$A$681:$F$2483,6,FALSE)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VLOOKUP(ADN660,$A$681:$F$2483,6,FALSE)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VLOOKUP(ADW660,$A$681:$F$2483,6,FALSE)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VLOOKUP(AEF660,$A$681:$F$2483,6,FALSE)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VLOOKUP(AEO660,$A$681:$F$2483,6,FALSE)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VLOOKUP(AEX660,$A$681:$F$2483,6,FALSE)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VLOOKUP(AFG660,$A$681:$F$2483,6,FALSE)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VLOOKUP(AFP660,$A$681:$F$2483,6,FALSE)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VLOOKUP(AFY660,$A$681:$F$2483,6,FALSE)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VLOOKUP(AGH660,$A$681:$F$2483,6,FALSE)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VLOOKUP(AGQ660,$A$681:$F$2483,6,FALSE)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3136</v>
      </c>
      <c r="AHB660" s="204"/>
      <c r="AHC660" s="204">
        <f>VLOOKUP(AGZ660,$A$681:$F$2483,6,FALSE)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2718</v>
      </c>
      <c r="AHK660" s="204"/>
      <c r="AHL660" s="204">
        <f>VLOOKUP(AHI660,$A$681:$F$2483,6,FALSE)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2832</v>
      </c>
      <c r="AHT660" s="204"/>
      <c r="AHU660" s="204">
        <f>VLOOKUP(AHR660,$A$681:$F$2483,6,FALSE)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705</v>
      </c>
      <c r="AIC660" s="204"/>
      <c r="AID660" s="204">
        <f>VLOOKUP(AIA660,$A$681:$F$2483,6,FALSE)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627</v>
      </c>
      <c r="AIL660" s="204"/>
      <c r="AIM660" s="204">
        <f>VLOOKUP(AIJ660,$A$681:$F$2483,6,FALSE)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662</v>
      </c>
      <c r="AIU660" s="204"/>
      <c r="AIV660" s="204">
        <f>VLOOKUP(AIS660,$A$681:$F$2483,6,FALSE)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2630</v>
      </c>
      <c r="AJD660" s="204"/>
      <c r="AJE660" s="204">
        <f>VLOOKUP(AJB660,$A$681:$F$2483,6,FALSE)</f>
        <v>182</v>
      </c>
      <c r="AJF660" s="203" t="s">
        <v>63</v>
      </c>
      <c r="AJG660" s="10">
        <f>AJE660*1.4</f>
        <v>254.79999999999998</v>
      </c>
      <c r="AJH660" s="10"/>
      <c r="AJI660" s="273"/>
      <c r="AJJ660" s="203" t="s">
        <v>116</v>
      </c>
      <c r="AJK660" s="276" t="s">
        <v>508</v>
      </c>
      <c r="AJM660" s="204"/>
      <c r="AJN660" s="204">
        <f>VLOOKUP(AJK660,$A$681:$F$2483,6,FALSE)</f>
        <v>9</v>
      </c>
      <c r="AJO660" s="203" t="s">
        <v>63</v>
      </c>
      <c r="AJP660" s="10">
        <f>AJN660*1.4</f>
        <v>12.6</v>
      </c>
      <c r="AJQ660" s="10"/>
      <c r="AJR660" s="273"/>
      <c r="AJS660" s="203" t="s">
        <v>116</v>
      </c>
      <c r="AJT660" s="424" t="s">
        <v>988</v>
      </c>
      <c r="AJV660" s="204"/>
      <c r="AJW660" s="204">
        <f>VLOOKUP(AJT660,$A$681:$F$2483,6,FALSE)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482</v>
      </c>
      <c r="AKE660" s="204"/>
      <c r="AKF660" s="204">
        <f>VLOOKUP(AKC660,$A$681:$F$2483,6,FALSE)</f>
        <v>42</v>
      </c>
      <c r="AKG660" s="203" t="s">
        <v>63</v>
      </c>
      <c r="AKH660" s="10">
        <f>AKF660*1.4</f>
        <v>58.8</v>
      </c>
      <c r="AKI660" s="10"/>
      <c r="AKJ660" s="273"/>
      <c r="AKK660" s="203" t="s">
        <v>116</v>
      </c>
      <c r="AKL660" s="276" t="s">
        <v>452</v>
      </c>
      <c r="AKN660" s="204"/>
      <c r="AKO660" s="204">
        <f>VLOOKUP(AKL660,$A$681:$F$2483,6,FALSE)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1692</v>
      </c>
      <c r="AKW660" s="204"/>
      <c r="AKX660" s="204">
        <f>VLOOKUP(AKU660,$A$681:$F$2483,6,FALSE)</f>
        <v>54</v>
      </c>
      <c r="AKY660" s="203" t="s">
        <v>63</v>
      </c>
      <c r="AKZ660" s="10">
        <f>AKX660*1.4</f>
        <v>75.599999999999994</v>
      </c>
      <c r="ALA660" s="10"/>
      <c r="ALB660" s="273"/>
      <c r="ALC660" s="203" t="s">
        <v>116</v>
      </c>
      <c r="ALD660" s="276" t="s">
        <v>2562</v>
      </c>
      <c r="ALF660" s="204"/>
      <c r="ALG660" s="204">
        <f>VLOOKUP(ALD660,$A$681:$F$2483,6,FALSE)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482</v>
      </c>
      <c r="ALO660" s="204"/>
      <c r="ALP660" s="204">
        <f>VLOOKUP(ALM660,$A$681:$F$2483,6,FALSE)</f>
        <v>42</v>
      </c>
      <c r="ALQ660" s="203" t="s">
        <v>63</v>
      </c>
      <c r="ALR660" s="10">
        <f>ALP660*1.4</f>
        <v>58.8</v>
      </c>
      <c r="ALS660" s="10"/>
      <c r="ALT660" s="273"/>
      <c r="ALU660" s="203" t="s">
        <v>116</v>
      </c>
      <c r="ALV660" s="276" t="s">
        <v>616</v>
      </c>
      <c r="ALX660" s="204"/>
      <c r="ALY660" s="204">
        <f>VLOOKUP(ALV660,$A$681:$F$2483,6,FALSE)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1716</v>
      </c>
      <c r="AMG660" s="204"/>
      <c r="AMH660" s="204">
        <f>VLOOKUP(AME660,$A$681:$F$2483,6,FALSE)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3136</v>
      </c>
      <c r="AMP660" s="204"/>
      <c r="AMQ660" s="204">
        <f>VLOOKUP(AMN660,$A$681:$F$2483,6,FALSE)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482</v>
      </c>
      <c r="AMY660" s="204"/>
      <c r="AMZ660" s="204">
        <f>VLOOKUP(AMW660,$A$681:$F$2483,6,FALSE)</f>
        <v>42</v>
      </c>
      <c r="ANA660" s="203" t="s">
        <v>63</v>
      </c>
      <c r="ANB660" s="10">
        <f>AMZ660*1.4</f>
        <v>58.8</v>
      </c>
      <c r="ANC660" s="10"/>
      <c r="AND660" s="273"/>
      <c r="ANE660" s="203" t="s">
        <v>116</v>
      </c>
      <c r="ANF660" s="276" t="s">
        <v>2665</v>
      </c>
      <c r="ANH660" s="204"/>
      <c r="ANI660" s="204">
        <f>VLOOKUP(ANF660,$A$681:$F$2483,6,FALSE)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448</v>
      </c>
      <c r="ANQ660" s="204"/>
      <c r="ANR660" s="204">
        <f>VLOOKUP(ANO660,$A$681:$F$2483,6,FALSE)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2735</v>
      </c>
      <c r="ANZ660" s="204"/>
      <c r="AOA660" s="204">
        <f>VLOOKUP(ANX660,$A$681:$F$2483,6,FALSE)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2338</v>
      </c>
      <c r="AOI660" s="204"/>
      <c r="AOJ660" s="204">
        <f>VLOOKUP(AOG660,$A$681:$F$2483,6,FALSE)</f>
        <v>7</v>
      </c>
      <c r="AOK660" s="203" t="s">
        <v>63</v>
      </c>
      <c r="AOL660" s="10">
        <f>AOJ660*1.4</f>
        <v>9.7999999999999989</v>
      </c>
      <c r="AOM660" s="10"/>
      <c r="AON660" s="273"/>
      <c r="AOO660" s="203" t="s">
        <v>116</v>
      </c>
      <c r="AOP660" s="276" t="s">
        <v>2084</v>
      </c>
      <c r="AOR660" s="204"/>
      <c r="AOS660" s="204">
        <f>VLOOKUP(AOP660,$A$681:$F$2483,6,FALSE)</f>
        <v>112</v>
      </c>
      <c r="AOT660" s="203" t="s">
        <v>63</v>
      </c>
      <c r="AOU660" s="10">
        <f>AOS660*1.4</f>
        <v>156.79999999999998</v>
      </c>
      <c r="AOV660" s="10"/>
      <c r="AOW660" s="273"/>
      <c r="AOX660" s="203" t="s">
        <v>116</v>
      </c>
      <c r="AOY660" s="276" t="s">
        <v>2630</v>
      </c>
      <c r="APA660" s="204"/>
      <c r="APB660" s="204">
        <f>VLOOKUP(AOY660,$A$681:$F$2483,6,FALSE)</f>
        <v>182</v>
      </c>
      <c r="APC660" s="203" t="s">
        <v>63</v>
      </c>
      <c r="APD660" s="10">
        <f>APB660*1.4</f>
        <v>254.79999999999998</v>
      </c>
      <c r="APE660" s="10"/>
      <c r="APF660" s="273"/>
      <c r="APG660" s="203" t="s">
        <v>116</v>
      </c>
      <c r="APH660" s="276" t="s">
        <v>699</v>
      </c>
      <c r="APJ660" s="204"/>
      <c r="APK660" s="204">
        <f>VLOOKUP(APH660,$A$681:$F$2483,6,FALSE)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1261</v>
      </c>
      <c r="APS660" s="204"/>
      <c r="APT660" s="204">
        <f>VLOOKUP(APQ660,$A$681:$F$2483,6,FALSE)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448</v>
      </c>
      <c r="AQB660" s="204"/>
      <c r="AQC660" s="204">
        <f>VLOOKUP(APZ660,$A$681:$F$2483,6,FALSE)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2509</v>
      </c>
      <c r="D661" s="204"/>
      <c r="E661" s="204">
        <f>VLOOKUP(B661,$A$681:$F$2483,6,FALSE)</f>
        <v>62</v>
      </c>
      <c r="F661" s="203" t="s">
        <v>65</v>
      </c>
      <c r="G661" s="10">
        <f>E661*1.3</f>
        <v>80.600000000000009</v>
      </c>
      <c r="H661" s="10"/>
      <c r="I661" s="267"/>
      <c r="J661" s="203" t="s">
        <v>117</v>
      </c>
      <c r="K661" s="276" t="s">
        <v>2057</v>
      </c>
      <c r="M661" s="204"/>
      <c r="N661" s="204">
        <f>VLOOKUP(K661,$A$681:$F$2483,6,FALSE)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448</v>
      </c>
      <c r="V661" s="204"/>
      <c r="W661" s="204">
        <f>VLOOKUP(T661,$A$681:$F$2483,6,FALSE)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2832</v>
      </c>
      <c r="AE661" s="204"/>
      <c r="AF661" s="204">
        <f>VLOOKUP(AC661,$A$681:$F$2483,6,FALSE)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1828</v>
      </c>
      <c r="AN661" s="204"/>
      <c r="AO661" s="204">
        <f>VLOOKUP(AL661,$A$681:$F$2483,6,FALSE)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2067</v>
      </c>
      <c r="AW661" s="204"/>
      <c r="AX661" s="204">
        <f>VLOOKUP(AU661,$A$681:$F$2483,6,FALSE)</f>
        <v>52</v>
      </c>
      <c r="AY661" s="203" t="s">
        <v>65</v>
      </c>
      <c r="AZ661" s="10">
        <f>AX661*1.3</f>
        <v>67.600000000000009</v>
      </c>
      <c r="BA661" s="10"/>
      <c r="BB661" s="267"/>
      <c r="BC661" s="203" t="s">
        <v>117</v>
      </c>
      <c r="BD661" s="276" t="s">
        <v>2509</v>
      </c>
      <c r="BF661" s="204"/>
      <c r="BG661" s="204">
        <f>VLOOKUP(BD661,$A$681:$F$2483,6,FALSE)</f>
        <v>62</v>
      </c>
      <c r="BH661" s="203" t="s">
        <v>65</v>
      </c>
      <c r="BI661" s="10">
        <f>BG661*1.3</f>
        <v>80.600000000000009</v>
      </c>
      <c r="BJ661" s="10"/>
      <c r="BK661" s="267"/>
      <c r="BL661" s="203" t="s">
        <v>117</v>
      </c>
      <c r="BM661" s="276" t="s">
        <v>2785</v>
      </c>
      <c r="BO661" s="204"/>
      <c r="BP661" s="204">
        <f>VLOOKUP(BM661,$A$681:$F$2483,6,FALSE)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2509</v>
      </c>
      <c r="BX661" s="204"/>
      <c r="BY661" s="204">
        <f>VLOOKUP(BV661,$A$681:$F$2483,6,FALSE)</f>
        <v>62</v>
      </c>
      <c r="BZ661" s="203" t="s">
        <v>65</v>
      </c>
      <c r="CA661" s="10">
        <f>BY661*1.3</f>
        <v>80.600000000000009</v>
      </c>
      <c r="CB661" s="10"/>
      <c r="CC661" s="267"/>
      <c r="CD661" s="203" t="s">
        <v>117</v>
      </c>
      <c r="CE661" s="276" t="s">
        <v>2068</v>
      </c>
      <c r="CG661" s="204"/>
      <c r="CH661" s="204">
        <f>VLOOKUP(CE661,$A$681:$F$2483,6,FALSE)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2509</v>
      </c>
      <c r="CP661" s="204"/>
      <c r="CQ661" s="204">
        <f>VLOOKUP(CN661,$A$681:$F$2483,6,FALSE)</f>
        <v>62</v>
      </c>
      <c r="CR661" s="203" t="s">
        <v>65</v>
      </c>
      <c r="CS661" s="10">
        <f>CQ661*1.3</f>
        <v>80.600000000000009</v>
      </c>
      <c r="CT661" s="10"/>
      <c r="CU661" s="267"/>
      <c r="CV661" s="203" t="s">
        <v>117</v>
      </c>
      <c r="CW661" s="276" t="s">
        <v>2335</v>
      </c>
      <c r="CY661" s="204"/>
      <c r="CZ661" s="204">
        <f>VLOOKUP(CW661,$A$681:$F$2483,6,FALSE)</f>
        <v>110</v>
      </c>
      <c r="DA661" s="203" t="s">
        <v>65</v>
      </c>
      <c r="DB661" s="10">
        <f>CZ661*1.3</f>
        <v>143</v>
      </c>
      <c r="DC661" s="10"/>
      <c r="DD661" s="267"/>
      <c r="DE661" s="203" t="s">
        <v>117</v>
      </c>
      <c r="DF661" s="276" t="s">
        <v>448</v>
      </c>
      <c r="DH661" s="204"/>
      <c r="DI661" s="204">
        <f>VLOOKUP(DF661,$A$681:$F$2483,6,FALSE)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2762</v>
      </c>
      <c r="DQ661" s="204"/>
      <c r="DR661" s="204">
        <f>VLOOKUP(DO661,$A$681:$F$2483,6,FALSE)</f>
        <v>15</v>
      </c>
      <c r="DS661" s="203" t="s">
        <v>65</v>
      </c>
      <c r="DT661" s="10">
        <f>DR661*1.3</f>
        <v>19.5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VLOOKUP(DX661,$A$681:$F$2483,6,FALSE)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448</v>
      </c>
      <c r="EI661" s="204"/>
      <c r="EJ661" s="204">
        <f>VLOOKUP(EG661,$A$681:$F$2483,6,FALSE)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616</v>
      </c>
      <c r="ER661" s="204"/>
      <c r="ES661" s="204">
        <f>VLOOKUP(EP661,$A$681:$F$2483,6,FALSE)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2821</v>
      </c>
      <c r="FA661" s="204"/>
      <c r="FB661" s="204">
        <f>VLOOKUP(EY661,$A$681:$F$2483,6,FALSE)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2336</v>
      </c>
      <c r="FJ661" s="204"/>
      <c r="FK661" s="204">
        <f>VLOOKUP(FH661,$A$681:$F$2483,6,FALSE)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2084</v>
      </c>
      <c r="FS661" s="204"/>
      <c r="FT661" s="204">
        <f>VLOOKUP(FQ661,$A$681:$F$2483,6,FALSE)</f>
        <v>112</v>
      </c>
      <c r="FU661" s="203" t="s">
        <v>65</v>
      </c>
      <c r="FV661" s="10">
        <f>FT661*1.3</f>
        <v>145.6</v>
      </c>
      <c r="FW661" s="10"/>
      <c r="FX661" s="267"/>
      <c r="FY661" s="203" t="s">
        <v>117</v>
      </c>
      <c r="FZ661" s="276" t="s">
        <v>2509</v>
      </c>
      <c r="GB661" s="204"/>
      <c r="GC661" s="204">
        <f>VLOOKUP(FZ661,$A$681:$F$2483,6,FALSE)</f>
        <v>62</v>
      </c>
      <c r="GD661" s="203" t="s">
        <v>65</v>
      </c>
      <c r="GE661" s="10">
        <f>GC661*1.3</f>
        <v>80.600000000000009</v>
      </c>
      <c r="GF661" s="10"/>
      <c r="GG661" s="267"/>
      <c r="GH661" s="203" t="s">
        <v>117</v>
      </c>
      <c r="GI661" s="276" t="s">
        <v>642</v>
      </c>
      <c r="GK661" s="204"/>
      <c r="GL661" s="204">
        <f>VLOOKUP(GI661,$A$681:$F$2483,6,FALSE)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2509</v>
      </c>
      <c r="GT661" s="204"/>
      <c r="GU661" s="204">
        <f>VLOOKUP(GR661,$A$681:$F$2483,6,FALSE)</f>
        <v>62</v>
      </c>
      <c r="GV661" s="203" t="s">
        <v>65</v>
      </c>
      <c r="GW661" s="10">
        <f>GU661*1.3</f>
        <v>80.600000000000009</v>
      </c>
      <c r="GX661" s="10"/>
      <c r="GY661" s="267"/>
      <c r="GZ661" s="203" t="s">
        <v>117</v>
      </c>
      <c r="HA661" s="276" t="s">
        <v>2832</v>
      </c>
      <c r="HC661" s="204"/>
      <c r="HD661" s="204">
        <f>VLOOKUP(HA661,$A$681:$F$2483,6,FALSE)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448</v>
      </c>
      <c r="HL661" s="204"/>
      <c r="HM661" s="204">
        <f>VLOOKUP(HJ661,$A$681:$F$2483,6,FALSE)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2057</v>
      </c>
      <c r="HU661" s="204"/>
      <c r="HV661" s="204">
        <f>VLOOKUP(HS661,$A$681:$F$2483,6,FALSE)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VLOOKUP(IB661,$A$681:$F$2483,6,FALSE)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627</v>
      </c>
      <c r="IM661" s="204"/>
      <c r="IN661" s="204">
        <f>VLOOKUP(IK661,$A$681:$F$2483,6,FALSE)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1692</v>
      </c>
      <c r="IV661" s="204"/>
      <c r="IW661" s="204">
        <f>VLOOKUP(IT661,$A$681:$F$2483,6,FALSE)</f>
        <v>54</v>
      </c>
      <c r="IX661" s="203" t="s">
        <v>65</v>
      </c>
      <c r="IY661" s="10">
        <f>IW661*1.3</f>
        <v>70.2</v>
      </c>
      <c r="IZ661" s="10"/>
      <c r="JA661" s="267"/>
      <c r="JB661" s="203" t="s">
        <v>117</v>
      </c>
      <c r="JC661" s="276" t="s">
        <v>452</v>
      </c>
      <c r="JE661" s="204"/>
      <c r="JF661" s="204">
        <f>VLOOKUP(JC661,$A$681:$F$2483,6,FALSE)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2057</v>
      </c>
      <c r="JN661" s="204"/>
      <c r="JO661" s="204">
        <f>VLOOKUP(JL661,$A$681:$F$2483,6,FALSE)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2821</v>
      </c>
      <c r="JW661" s="204"/>
      <c r="JX661" s="204">
        <f>VLOOKUP(JU661,$A$681:$F$2483,6,FALSE)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585</v>
      </c>
      <c r="KF661" s="204"/>
      <c r="KG661" s="204">
        <f>VLOOKUP(KD661,$A$681:$F$2483,6,FALSE)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2087</v>
      </c>
      <c r="KO661" s="204"/>
      <c r="KP661" s="204">
        <f>VLOOKUP(KM661,$A$681:$F$2483,6,FALSE)</f>
        <v>65</v>
      </c>
      <c r="KQ661" s="203" t="s">
        <v>65</v>
      </c>
      <c r="KR661" s="10">
        <f>KP661*1.3</f>
        <v>84.5</v>
      </c>
      <c r="KS661" s="10"/>
      <c r="KT661" s="267"/>
      <c r="KU661" s="203" t="s">
        <v>117</v>
      </c>
      <c r="KV661" s="276" t="s">
        <v>2335</v>
      </c>
      <c r="KX661" s="204"/>
      <c r="KY661" s="204">
        <f>VLOOKUP(KV661,$A$681:$F$2483,6,FALSE)</f>
        <v>110</v>
      </c>
      <c r="KZ661" s="203" t="s">
        <v>65</v>
      </c>
      <c r="LA661" s="10">
        <f>KY661*1.3</f>
        <v>143</v>
      </c>
      <c r="LB661" s="10"/>
      <c r="LC661" s="267"/>
      <c r="LD661" s="203" t="s">
        <v>117</v>
      </c>
      <c r="LE661" s="276" t="s">
        <v>857</v>
      </c>
      <c r="LG661" s="204"/>
      <c r="LH661" s="204">
        <f>VLOOKUP(LE661,$A$681:$F$2483,6,FALSE)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2067</v>
      </c>
      <c r="LP661" s="204"/>
      <c r="LQ661" s="204">
        <f>VLOOKUP(LN661,$A$681:$F$2483,6,FALSE)</f>
        <v>52</v>
      </c>
      <c r="LR661" s="203" t="s">
        <v>65</v>
      </c>
      <c r="LS661" s="10">
        <f>LQ661*1.3</f>
        <v>67.600000000000009</v>
      </c>
      <c r="LT661" s="10"/>
      <c r="LU661" s="267"/>
      <c r="LV661" s="203" t="s">
        <v>117</v>
      </c>
      <c r="LW661" s="276" t="s">
        <v>3136</v>
      </c>
      <c r="LY661" s="204"/>
      <c r="LZ661" s="204">
        <f>VLOOKUP(LW661,$A$681:$F$2483,6,FALSE)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616</v>
      </c>
      <c r="MH661" s="204"/>
      <c r="MI661" s="204">
        <f>VLOOKUP(MF661,$A$681:$F$2483,6,FALSE)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2121</v>
      </c>
      <c r="MQ661" s="204"/>
      <c r="MR661" s="204">
        <f>VLOOKUP(MO661,$A$681:$F$2483,6,FALSE)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659</v>
      </c>
      <c r="MZ661" s="204"/>
      <c r="NA661" s="204">
        <f>VLOOKUP(MX661,$A$681:$F$2483,6,FALSE)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662</v>
      </c>
      <c r="NI661" s="204"/>
      <c r="NJ661" s="204">
        <f>VLOOKUP(NG661,$A$681:$F$2483,6,FALSE)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3136</v>
      </c>
      <c r="NR661" s="204"/>
      <c r="NS661" s="204">
        <f>VLOOKUP(NP661,$A$681:$F$2483,6,FALSE)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2718</v>
      </c>
      <c r="OA661" s="204"/>
      <c r="OB661" s="204">
        <f>VLOOKUP(NY661,$A$681:$F$2483,6,FALSE)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659</v>
      </c>
      <c r="OJ661" s="204"/>
      <c r="OK661" s="204">
        <f>VLOOKUP(OH661,$A$681:$F$2483,6,FALSE)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581</v>
      </c>
      <c r="OS661" s="204"/>
      <c r="OT661" s="204">
        <f>VLOOKUP(OQ661,$A$681:$F$2483,6,FALSE)</f>
        <v>16</v>
      </c>
      <c r="OU661" s="203" t="s">
        <v>65</v>
      </c>
      <c r="OV661" s="10">
        <f>OT661*1.3</f>
        <v>20.8</v>
      </c>
      <c r="OW661" s="10"/>
      <c r="OX661" s="267"/>
      <c r="OY661" s="203" t="s">
        <v>117</v>
      </c>
      <c r="OZ661" s="421" t="s">
        <v>448</v>
      </c>
      <c r="PB661" s="204"/>
      <c r="PC661" s="204">
        <f>VLOOKUP(OZ661,$A$681:$F$2483,6,FALSE)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2509</v>
      </c>
      <c r="PK661" s="204"/>
      <c r="PL661" s="204">
        <f>VLOOKUP(PI661,$A$681:$F$2483,6,FALSE)</f>
        <v>62</v>
      </c>
      <c r="PM661" s="203" t="s">
        <v>65</v>
      </c>
      <c r="PN661" s="10">
        <f>PL661*1.3</f>
        <v>80.600000000000009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VLOOKUP(PR661,$A$681:$F$2483,6,FALSE)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585</v>
      </c>
      <c r="QC661" s="204"/>
      <c r="QD661" s="204">
        <f>VLOOKUP(QA661,$A$681:$F$2483,6,FALSE)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2067</v>
      </c>
      <c r="QL661" s="204"/>
      <c r="QM661" s="204">
        <f>VLOOKUP(QJ661,$A$681:$F$2483,6,FALSE)</f>
        <v>52</v>
      </c>
      <c r="QN661" s="203" t="s">
        <v>65</v>
      </c>
      <c r="QO661" s="10">
        <f>QM661*1.3</f>
        <v>67.600000000000009</v>
      </c>
      <c r="QP661" s="10"/>
      <c r="QQ661" s="267"/>
      <c r="QR661" s="203" t="s">
        <v>117</v>
      </c>
      <c r="QS661" s="276" t="s">
        <v>1676</v>
      </c>
      <c r="QU661" s="204"/>
      <c r="QV661" s="204">
        <f>VLOOKUP(QS661,$A$681:$F$2483,6,FALSE)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644</v>
      </c>
      <c r="RD661" s="204"/>
      <c r="RE661" s="204">
        <f>VLOOKUP(RB661,$A$681:$F$2483,6,FALSE)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VLOOKUP(RK661,$A$681:$F$2483,6,FALSE)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2630</v>
      </c>
      <c r="RV661" s="204"/>
      <c r="RW661" s="204">
        <f>VLOOKUP(RT661,$A$681:$F$2483,6,FALSE)</f>
        <v>182</v>
      </c>
      <c r="RX661" s="203" t="s">
        <v>65</v>
      </c>
      <c r="RY661" s="10">
        <f>RW661*1.3</f>
        <v>236.6</v>
      </c>
      <c r="RZ661" s="10"/>
      <c r="SA661" s="273"/>
      <c r="SB661" s="203" t="s">
        <v>117</v>
      </c>
      <c r="SC661" s="276" t="s">
        <v>705</v>
      </c>
      <c r="SE661" s="204"/>
      <c r="SF661" s="204">
        <f>VLOOKUP(SC661,$A$681:$F$2483,6,FALSE)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2832</v>
      </c>
      <c r="SN661" s="204"/>
      <c r="SO661" s="204">
        <f>VLOOKUP(SL661,$A$681:$F$2483,6,FALSE)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1220</v>
      </c>
      <c r="SW661" s="204"/>
      <c r="SX661" s="204">
        <f>VLOOKUP(SU661,$A$681:$F$2483,6,FALSE)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1" t="s">
        <v>508</v>
      </c>
      <c r="TF661" s="204"/>
      <c r="TG661" s="204">
        <f>VLOOKUP(TD661,$A$681:$F$2483,6,FALSE)</f>
        <v>9</v>
      </c>
      <c r="TH661" s="203" t="s">
        <v>65</v>
      </c>
      <c r="TI661" s="10">
        <f>TG661*1.3</f>
        <v>11.700000000000001</v>
      </c>
      <c r="TK661" s="273"/>
      <c r="TL661" s="203" t="s">
        <v>117</v>
      </c>
      <c r="TM661" s="276" t="s">
        <v>991</v>
      </c>
      <c r="TO661" s="204"/>
      <c r="TP661" s="204">
        <f>VLOOKUP(TM661,$A$681:$F$2483,6,FALSE)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1711</v>
      </c>
      <c r="TX661" s="204"/>
      <c r="TY661" s="204">
        <f>VLOOKUP(TV661,$A$681:$F$2483,6,FALSE)</f>
        <v>3</v>
      </c>
      <c r="TZ661" s="203" t="s">
        <v>65</v>
      </c>
      <c r="UA661" s="10">
        <f>TY661*1.3</f>
        <v>3.9000000000000004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VLOOKUP(UE661,$A$681:$F$2483,6,FALSE)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991</v>
      </c>
      <c r="UP661" s="204"/>
      <c r="UQ661" s="204">
        <f>VLOOKUP(UN661,$A$681:$F$2483,6,FALSE)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2630</v>
      </c>
      <c r="UY661" s="204"/>
      <c r="UZ661" s="204">
        <f>VLOOKUP(UW661,$A$681:$F$2483,6,FALSE)</f>
        <v>182</v>
      </c>
      <c r="VA661" s="203" t="s">
        <v>65</v>
      </c>
      <c r="VB661" s="10">
        <f>UZ661*1.3</f>
        <v>236.6</v>
      </c>
      <c r="VC661" s="10"/>
      <c r="VD661" s="273"/>
      <c r="VE661" s="203" t="s">
        <v>117</v>
      </c>
      <c r="VF661" s="276" t="s">
        <v>452</v>
      </c>
      <c r="VH661" s="204"/>
      <c r="VI661" s="204">
        <f>VLOOKUP(VF661,$A$681:$F$2483,6,FALSE)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987</v>
      </c>
      <c r="VQ661" s="204"/>
      <c r="VR661" s="204">
        <f>VLOOKUP(VO661,$A$681:$F$2483,6,FALSE)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VLOOKUP(VX661,$A$681:$F$2483,6,FALSE)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2762</v>
      </c>
      <c r="WI661" s="204"/>
      <c r="WJ661" s="204">
        <f>VLOOKUP(WG661,$A$681:$F$2483,6,FALSE)</f>
        <v>15</v>
      </c>
      <c r="WK661" s="203" t="s">
        <v>65</v>
      </c>
      <c r="WL661" s="10">
        <f>WJ661*1.3</f>
        <v>19.5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VLOOKUP(WP661,$A$681:$F$2483,6,FALSE)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VLOOKUP(WY661,$A$681:$F$2483,6,FALSE)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2618</v>
      </c>
      <c r="XJ661" s="204"/>
      <c r="XK661" s="204">
        <f>VLOOKUP(XH661,$A$681:$F$2483,6,FALSE)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2068</v>
      </c>
      <c r="XS661" s="204"/>
      <c r="XT661" s="204">
        <f>VLOOKUP(XQ661,$A$681:$F$2483,6,FALSE)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482</v>
      </c>
      <c r="YB661" s="204"/>
      <c r="YC661" s="204">
        <f>VLOOKUP(XZ661,$A$681:$F$2483,6,FALSE)</f>
        <v>42</v>
      </c>
      <c r="YD661" s="203" t="s">
        <v>65</v>
      </c>
      <c r="YE661" s="10">
        <f>YC661*1.3</f>
        <v>54.6</v>
      </c>
      <c r="YG661" s="273"/>
      <c r="YH661" s="203" t="s">
        <v>117</v>
      </c>
      <c r="YI661" s="278" t="s">
        <v>183</v>
      </c>
      <c r="YK661" s="204"/>
      <c r="YL661" s="204" t="e">
        <f>VLOOKUP(YI661,$A$681:$F$2483,6,FALSE)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VLOOKUP(YR661,$A$681:$F$2483,6,FALSE)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616</v>
      </c>
      <c r="ZC661" s="204"/>
      <c r="ZD661" s="204">
        <f>VLOOKUP(ZA661,$A$681:$F$2483,6,FALSE)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482</v>
      </c>
      <c r="ZL661" s="204"/>
      <c r="ZM661" s="204">
        <f>VLOOKUP(ZJ661,$A$681:$F$2483,6,FALSE)</f>
        <v>42</v>
      </c>
      <c r="ZN661" s="203" t="s">
        <v>65</v>
      </c>
      <c r="ZO661" s="10">
        <f>ZM661*1.3</f>
        <v>54.6</v>
      </c>
      <c r="ZQ661" s="273"/>
      <c r="ZR661" s="203" t="s">
        <v>117</v>
      </c>
      <c r="ZS661" s="276" t="s">
        <v>617</v>
      </c>
      <c r="ZU661" s="204"/>
      <c r="ZV661" s="204">
        <f>VLOOKUP(ZS661,$A$681:$F$2483,6,FALSE)</f>
        <v>66</v>
      </c>
      <c r="ZW661" s="203" t="s">
        <v>65</v>
      </c>
      <c r="ZX661" s="10">
        <f>ZV661*1.3</f>
        <v>85.8</v>
      </c>
      <c r="ZY661" s="10"/>
      <c r="ZZ661" s="273"/>
      <c r="AAA661" s="203" t="s">
        <v>117</v>
      </c>
      <c r="AAB661" s="276" t="s">
        <v>2335</v>
      </c>
      <c r="AAD661" s="204"/>
      <c r="AAE661" s="204">
        <f>VLOOKUP(AAB661,$A$681:$F$2483,6,FALSE)</f>
        <v>110</v>
      </c>
      <c r="AAF661" s="203" t="s">
        <v>65</v>
      </c>
      <c r="AAG661" s="10">
        <f>AAE661*1.3</f>
        <v>143</v>
      </c>
      <c r="AAH661" s="10"/>
      <c r="AAI661" s="273"/>
      <c r="AAJ661" s="203" t="s">
        <v>117</v>
      </c>
      <c r="AAK661" s="276" t="s">
        <v>448</v>
      </c>
      <c r="AAM661" s="204"/>
      <c r="AAN661" s="204">
        <f>VLOOKUP(AAK661,$A$681:$F$2483,6,FALSE)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2327</v>
      </c>
      <c r="AAV661" s="204"/>
      <c r="AAW661" s="204">
        <f>VLOOKUP(AAT661,$A$681:$F$2483,6,FALSE)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VLOOKUP(ABC661,$A$681:$F$2483,6,FALSE)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2084</v>
      </c>
      <c r="ABN661" s="204"/>
      <c r="ABO661" s="204">
        <f>VLOOKUP(ABL661,$A$681:$F$2483,6,FALSE)</f>
        <v>112</v>
      </c>
      <c r="ABP661" s="203" t="s">
        <v>65</v>
      </c>
      <c r="ABQ661" s="10">
        <f>ABO661*1.3</f>
        <v>145.6</v>
      </c>
      <c r="ABR661" s="10"/>
      <c r="ABS661" s="273"/>
      <c r="ABT661" s="203" t="s">
        <v>117</v>
      </c>
      <c r="ABU661" s="276" t="s">
        <v>1309</v>
      </c>
      <c r="ABW661" s="204"/>
      <c r="ABX661" s="204">
        <f>VLOOKUP(ABU661,$A$681:$F$2483,6,FALSE)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VLOOKUP(ACD661,$A$681:$F$2483,6,FALSE)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VLOOKUP(ACM661,$A$681:$F$2483,6,FALSE)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VLOOKUP(ACV661,$A$681:$F$2483,6,FALSE)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VLOOKUP(ADE661,$A$681:$F$2483,6,FALSE)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VLOOKUP(ADN661,$A$681:$F$2483,6,FALSE)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VLOOKUP(ADW661,$A$681:$F$2483,6,FALSE)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VLOOKUP(AEF661,$A$681:$F$2483,6,FALSE)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VLOOKUP(AEO661,$A$681:$F$2483,6,FALSE)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VLOOKUP(AEX661,$A$681:$F$2483,6,FALSE)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VLOOKUP(AFG661,$A$681:$F$2483,6,FALSE)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VLOOKUP(AFP661,$A$681:$F$2483,6,FALSE)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VLOOKUP(AFY661,$A$681:$F$2483,6,FALSE)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VLOOKUP(AGH661,$A$681:$F$2483,6,FALSE)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VLOOKUP(AGQ661,$A$681:$F$2483,6,FALSE)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2509</v>
      </c>
      <c r="AHB661" s="204"/>
      <c r="AHC661" s="204">
        <f>VLOOKUP(AGZ661,$A$681:$F$2483,6,FALSE)</f>
        <v>62</v>
      </c>
      <c r="AHD661" s="203" t="s">
        <v>65</v>
      </c>
      <c r="AHE661" s="10">
        <f>AHC661*1.3</f>
        <v>80.600000000000009</v>
      </c>
      <c r="AHF661" s="10"/>
      <c r="AHG661" s="273"/>
      <c r="AHH661" s="203" t="s">
        <v>117</v>
      </c>
      <c r="AHI661" s="276" t="s">
        <v>662</v>
      </c>
      <c r="AHK661" s="204"/>
      <c r="AHL661" s="204">
        <f>VLOOKUP(AHI661,$A$681:$F$2483,6,FALSE)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2630</v>
      </c>
      <c r="AHT661" s="204"/>
      <c r="AHU661" s="204">
        <f>VLOOKUP(AHR661,$A$681:$F$2483,6,FALSE)</f>
        <v>182</v>
      </c>
      <c r="AHV661" s="203" t="s">
        <v>65</v>
      </c>
      <c r="AHW661" s="10">
        <f>AHU661*1.3</f>
        <v>236.6</v>
      </c>
      <c r="AHX661" s="10"/>
      <c r="AHY661" s="273"/>
      <c r="AHZ661" s="203" t="s">
        <v>117</v>
      </c>
      <c r="AIA661" s="276" t="s">
        <v>588</v>
      </c>
      <c r="AIC661" s="204"/>
      <c r="AID661" s="204">
        <f>VLOOKUP(AIA661,$A$681:$F$2483,6,FALSE)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1227</v>
      </c>
      <c r="AIL661" s="204"/>
      <c r="AIM661" s="204">
        <f>VLOOKUP(AIJ661,$A$681:$F$2483,6,FALSE)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632</v>
      </c>
      <c r="AIU661" s="204"/>
      <c r="AIV661" s="204">
        <f>VLOOKUP(AIS661,$A$681:$F$2483,6,FALSE)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3136</v>
      </c>
      <c r="AJD661" s="204"/>
      <c r="AJE661" s="204">
        <f>VLOOKUP(AJB661,$A$681:$F$2483,6,FALSE)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3136</v>
      </c>
      <c r="AJM661" s="204"/>
      <c r="AJN661" s="204">
        <f>VLOOKUP(AJK661,$A$681:$F$2483,6,FALSE)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448</v>
      </c>
      <c r="AJV661" s="204"/>
      <c r="AJW661" s="204">
        <f>VLOOKUP(AJT661,$A$681:$F$2483,6,FALSE)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2075</v>
      </c>
      <c r="AKE661" s="204"/>
      <c r="AKF661" s="204">
        <f>VLOOKUP(AKC661,$A$681:$F$2483,6,FALSE)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448</v>
      </c>
      <c r="AKN661" s="204"/>
      <c r="AKO661" s="204">
        <f>VLOOKUP(AKL661,$A$681:$F$2483,6,FALSE)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2585</v>
      </c>
      <c r="AKW661" s="204"/>
      <c r="AKX661" s="204">
        <f>VLOOKUP(AKU661,$A$681:$F$2483,6,FALSE)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482</v>
      </c>
      <c r="ALF661" s="204"/>
      <c r="ALG661" s="204">
        <f>VLOOKUP(ALD661,$A$681:$F$2483,6,FALSE)</f>
        <v>42</v>
      </c>
      <c r="ALH661" s="203" t="s">
        <v>65</v>
      </c>
      <c r="ALI661" s="10">
        <f>ALG661*1.3</f>
        <v>54.6</v>
      </c>
      <c r="ALJ661" s="10"/>
      <c r="ALK661" s="273"/>
      <c r="ALL661" s="203" t="s">
        <v>117</v>
      </c>
      <c r="ALM661" s="276" t="s">
        <v>2067</v>
      </c>
      <c r="ALO661" s="204"/>
      <c r="ALP661" s="204">
        <f>VLOOKUP(ALM661,$A$681:$F$2483,6,FALSE)</f>
        <v>52</v>
      </c>
      <c r="ALQ661" s="203" t="s">
        <v>65</v>
      </c>
      <c r="ALR661" s="10">
        <f>ALP661*1.3</f>
        <v>67.600000000000009</v>
      </c>
      <c r="ALS661" s="10"/>
      <c r="ALT661" s="273"/>
      <c r="ALU661" s="203" t="s">
        <v>117</v>
      </c>
      <c r="ALV661" s="276" t="s">
        <v>688</v>
      </c>
      <c r="ALX661" s="204"/>
      <c r="ALY661" s="204">
        <f>VLOOKUP(ALV661,$A$681:$F$2483,6,FALSE)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448</v>
      </c>
      <c r="AMG661" s="204"/>
      <c r="AMH661" s="204">
        <f>VLOOKUP(AME661,$A$681:$F$2483,6,FALSE)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2665</v>
      </c>
      <c r="AMP661" s="204"/>
      <c r="AMQ661" s="204">
        <f>VLOOKUP(AMN661,$A$681:$F$2483,6,FALSE)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2089</v>
      </c>
      <c r="AMY661" s="204"/>
      <c r="AMZ661" s="204">
        <f>VLOOKUP(AMW661,$A$681:$F$2483,6,FALSE)</f>
        <v>60</v>
      </c>
      <c r="ANA661" s="203" t="s">
        <v>65</v>
      </c>
      <c r="ANB661" s="10">
        <f>AMZ661*1.3</f>
        <v>78</v>
      </c>
      <c r="ANC661" s="10"/>
      <c r="AND661" s="273"/>
      <c r="ANE661" s="203" t="s">
        <v>117</v>
      </c>
      <c r="ANF661" s="276" t="s">
        <v>2084</v>
      </c>
      <c r="ANH661" s="204"/>
      <c r="ANI661" s="204">
        <f>VLOOKUP(ANF661,$A$681:$F$2483,6,FALSE)</f>
        <v>112</v>
      </c>
      <c r="ANJ661" s="203" t="s">
        <v>65</v>
      </c>
      <c r="ANK661" s="10">
        <f>ANI661*1.3</f>
        <v>145.6</v>
      </c>
      <c r="ANL661" s="10"/>
      <c r="ANM661" s="273"/>
      <c r="ANN661" s="203" t="s">
        <v>117</v>
      </c>
      <c r="ANO661" s="276" t="s">
        <v>1828</v>
      </c>
      <c r="ANQ661" s="204"/>
      <c r="ANR661" s="204">
        <f>VLOOKUP(ANO661,$A$681:$F$2483,6,FALSE)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1227</v>
      </c>
      <c r="ANZ661" s="204"/>
      <c r="AOA661" s="204">
        <f>VLOOKUP(ANX661,$A$681:$F$2483,6,FALSE)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1274</v>
      </c>
      <c r="AOI661" s="204"/>
      <c r="AOJ661" s="204">
        <f>VLOOKUP(AOG661,$A$681:$F$2483,6,FALSE)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662</v>
      </c>
      <c r="AOR661" s="204"/>
      <c r="AOS661" s="204">
        <f>VLOOKUP(AOP661,$A$681:$F$2483,6,FALSE)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448</v>
      </c>
      <c r="APA661" s="204"/>
      <c r="APB661" s="204">
        <f>VLOOKUP(AOY661,$A$681:$F$2483,6,FALSE)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644</v>
      </c>
      <c r="APJ661" s="204"/>
      <c r="APK661" s="204">
        <f>VLOOKUP(APH661,$A$681:$F$2483,6,FALSE)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662</v>
      </c>
      <c r="APS661" s="204"/>
      <c r="APT661" s="204">
        <f>VLOOKUP(APQ661,$A$681:$F$2483,6,FALSE)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659</v>
      </c>
      <c r="AQB661" s="204"/>
      <c r="AQC661" s="204">
        <f>VLOOKUP(APZ661,$A$681:$F$2483,6,FALSE)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2543</v>
      </c>
      <c r="D662" s="204"/>
      <c r="E662" s="204">
        <f>VLOOKUP(B662,$A$681:$F$2483,6,FALSE)</f>
        <v>28</v>
      </c>
      <c r="F662" s="203" t="s">
        <v>67</v>
      </c>
      <c r="G662" s="10">
        <f>E662*1.2</f>
        <v>33.6</v>
      </c>
      <c r="H662" s="10"/>
      <c r="I662" s="267"/>
      <c r="J662" s="203" t="s">
        <v>118</v>
      </c>
      <c r="K662" s="276" t="s">
        <v>2068</v>
      </c>
      <c r="M662" s="204"/>
      <c r="N662" s="204">
        <f>VLOOKUP(K662,$A$681:$F$2483,6,FALSE)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2832</v>
      </c>
      <c r="V662" s="204"/>
      <c r="W662" s="204">
        <f>VLOOKUP(T662,$A$681:$F$2483,6,FALSE)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2630</v>
      </c>
      <c r="AE662" s="204"/>
      <c r="AF662" s="204">
        <f>VLOOKUP(AC662,$A$681:$F$2483,6,FALSE)</f>
        <v>182</v>
      </c>
      <c r="AG662" s="203" t="s">
        <v>67</v>
      </c>
      <c r="AH662" s="10">
        <f>AF662*1.2</f>
        <v>218.4</v>
      </c>
      <c r="AI662" s="10"/>
      <c r="AJ662" s="267"/>
      <c r="AK662" s="203" t="s">
        <v>118</v>
      </c>
      <c r="AL662" s="276" t="s">
        <v>2335</v>
      </c>
      <c r="AN662" s="204"/>
      <c r="AO662" s="204">
        <f>VLOOKUP(AL662,$A$681:$F$2483,6,FALSE)</f>
        <v>110</v>
      </c>
      <c r="AP662" s="203" t="s">
        <v>67</v>
      </c>
      <c r="AQ662" s="10">
        <f>AO662*1.2</f>
        <v>132</v>
      </c>
      <c r="AR662" s="10"/>
      <c r="AS662" s="267"/>
      <c r="AT662" s="203" t="s">
        <v>118</v>
      </c>
      <c r="AU662" s="276" t="s">
        <v>2084</v>
      </c>
      <c r="AW662" s="204"/>
      <c r="AX662" s="204">
        <f>VLOOKUP(AU662,$A$681:$F$2483,6,FALSE)</f>
        <v>112</v>
      </c>
      <c r="AY662" s="203" t="s">
        <v>67</v>
      </c>
      <c r="AZ662" s="10">
        <f>AX662*1.2</f>
        <v>134.4</v>
      </c>
      <c r="BA662" s="10"/>
      <c r="BB662" s="267"/>
      <c r="BC662" s="203" t="s">
        <v>118</v>
      </c>
      <c r="BD662" s="276" t="s">
        <v>2067</v>
      </c>
      <c r="BF662" s="204"/>
      <c r="BG662" s="204">
        <f>VLOOKUP(BD662,$A$681:$F$2483,6,FALSE)</f>
        <v>52</v>
      </c>
      <c r="BH662" s="203" t="s">
        <v>67</v>
      </c>
      <c r="BI662" s="10">
        <f>BG662*1.2</f>
        <v>62.4</v>
      </c>
      <c r="BJ662" s="10"/>
      <c r="BK662" s="267"/>
      <c r="BL662" s="203" t="s">
        <v>118</v>
      </c>
      <c r="BM662" s="276" t="s">
        <v>2832</v>
      </c>
      <c r="BO662" s="204"/>
      <c r="BP662" s="204">
        <f>VLOOKUP(BM662,$A$681:$F$2483,6,FALSE)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2057</v>
      </c>
      <c r="BX662" s="204"/>
      <c r="BY662" s="204">
        <f>VLOOKUP(BV662,$A$681:$F$2483,6,FALSE)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2067</v>
      </c>
      <c r="CG662" s="204"/>
      <c r="CH662" s="204">
        <f>VLOOKUP(CE662,$A$681:$F$2483,6,FALSE)</f>
        <v>52</v>
      </c>
      <c r="CI662" s="203" t="s">
        <v>67</v>
      </c>
      <c r="CJ662" s="10">
        <f>CH662*1.2</f>
        <v>62.4</v>
      </c>
      <c r="CK662" s="10"/>
      <c r="CL662" s="267"/>
      <c r="CM662" s="203" t="s">
        <v>118</v>
      </c>
      <c r="CN662" s="276" t="s">
        <v>2543</v>
      </c>
      <c r="CP662" s="204"/>
      <c r="CQ662" s="204">
        <f>VLOOKUP(CN662,$A$681:$F$2483,6,FALSE)</f>
        <v>28</v>
      </c>
      <c r="CR662" s="203" t="s">
        <v>67</v>
      </c>
      <c r="CS662" s="10">
        <f>CQ662*1.2</f>
        <v>33.6</v>
      </c>
      <c r="CT662" s="10"/>
      <c r="CU662" s="267"/>
      <c r="CV662" s="203" t="s">
        <v>118</v>
      </c>
      <c r="CW662" s="276" t="s">
        <v>2336</v>
      </c>
      <c r="CY662" s="204"/>
      <c r="CZ662" s="204">
        <f>VLOOKUP(CW662,$A$681:$F$2483,6,FALSE)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2336</v>
      </c>
      <c r="DH662" s="204"/>
      <c r="DI662" s="204">
        <f>VLOOKUP(DF662,$A$681:$F$2483,6,FALSE)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519</v>
      </c>
      <c r="DQ662" s="204"/>
      <c r="DR662" s="204">
        <f>VLOOKUP(DO662,$A$681:$F$2483,6,FALSE)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VLOOKUP(DX662,$A$681:$F$2483,6,FALSE)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662</v>
      </c>
      <c r="EI662" s="204"/>
      <c r="EJ662" s="204">
        <f>VLOOKUP(EG662,$A$681:$F$2483,6,FALSE)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2543</v>
      </c>
      <c r="ER662" s="204"/>
      <c r="ES662" s="204">
        <f>VLOOKUP(EP662,$A$681:$F$2483,6,FALSE)</f>
        <v>28</v>
      </c>
      <c r="ET662" s="203" t="s">
        <v>67</v>
      </c>
      <c r="EU662" s="10">
        <f>ES662*1.2</f>
        <v>33.6</v>
      </c>
      <c r="EV662" s="10"/>
      <c r="EW662" s="267"/>
      <c r="EX662" s="203" t="s">
        <v>118</v>
      </c>
      <c r="EY662" s="276" t="s">
        <v>2068</v>
      </c>
      <c r="FA662" s="204"/>
      <c r="FB662" s="204">
        <f>VLOOKUP(EY662,$A$681:$F$2483,6,FALSE)</f>
        <v>153</v>
      </c>
      <c r="FC662" s="203" t="s">
        <v>67</v>
      </c>
      <c r="FD662" s="10">
        <f>FB662*1.2</f>
        <v>183.6</v>
      </c>
      <c r="FE662" s="10"/>
      <c r="FF662" s="267"/>
      <c r="FG662" s="203" t="s">
        <v>118</v>
      </c>
      <c r="FH662" s="414" t="s">
        <v>2832</v>
      </c>
      <c r="FJ662" s="204"/>
      <c r="FK662" s="204">
        <f>VLOOKUP(FH662,$A$681:$F$2483,6,FALSE)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452</v>
      </c>
      <c r="FS662" s="204"/>
      <c r="FT662" s="204">
        <f>VLOOKUP(FQ662,$A$681:$F$2483,6,FALSE)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2336</v>
      </c>
      <c r="GB662" s="204"/>
      <c r="GC662" s="204">
        <f>VLOOKUP(FZ662,$A$681:$F$2483,6,FALSE)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951</v>
      </c>
      <c r="GK662" s="204"/>
      <c r="GL662" s="204">
        <f>VLOOKUP(GI662,$A$681:$F$2483,6,FALSE)</f>
        <v>6</v>
      </c>
      <c r="GM662" s="203" t="s">
        <v>67</v>
      </c>
      <c r="GN662" s="10">
        <f>GL662*1.2</f>
        <v>7.1999999999999993</v>
      </c>
      <c r="GO662" s="10"/>
      <c r="GP662" s="267"/>
      <c r="GQ662" s="203" t="s">
        <v>118</v>
      </c>
      <c r="GR662" s="276" t="s">
        <v>482</v>
      </c>
      <c r="GT662" s="204"/>
      <c r="GU662" s="204">
        <f>VLOOKUP(GR662,$A$681:$F$2483,6,FALSE)</f>
        <v>42</v>
      </c>
      <c r="GV662" s="203" t="s">
        <v>67</v>
      </c>
      <c r="GW662" s="10">
        <f>GU662*1.2</f>
        <v>50.4</v>
      </c>
      <c r="GX662" s="10"/>
      <c r="GY662" s="267"/>
      <c r="GZ662" s="203" t="s">
        <v>118</v>
      </c>
      <c r="HA662" s="276" t="s">
        <v>452</v>
      </c>
      <c r="HC662" s="204"/>
      <c r="HD662" s="204">
        <f>VLOOKUP(HA662,$A$681:$F$2483,6,FALSE)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2084</v>
      </c>
      <c r="HL662" s="204"/>
      <c r="HM662" s="204">
        <f>VLOOKUP(HJ662,$A$681:$F$2483,6,FALSE)</f>
        <v>112</v>
      </c>
      <c r="HN662" s="203" t="s">
        <v>67</v>
      </c>
      <c r="HO662" s="10">
        <f>HM662*1.2</f>
        <v>134.4</v>
      </c>
      <c r="HP662" s="10"/>
      <c r="HQ662" s="267"/>
      <c r="HR662" s="203" t="s">
        <v>118</v>
      </c>
      <c r="HS662" s="276" t="s">
        <v>2618</v>
      </c>
      <c r="HU662" s="204"/>
      <c r="HV662" s="204">
        <f>VLOOKUP(HS662,$A$681:$F$2483,6,FALSE)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VLOOKUP(IB662,$A$681:$F$2483,6,FALSE)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2338</v>
      </c>
      <c r="IM662" s="204"/>
      <c r="IN662" s="204">
        <f>VLOOKUP(IK662,$A$681:$F$2483,6,FALSE)</f>
        <v>7</v>
      </c>
      <c r="IO662" s="203" t="s">
        <v>67</v>
      </c>
      <c r="IP662" s="10">
        <f>IN662*1.2</f>
        <v>8.4</v>
      </c>
      <c r="IQ662" s="10"/>
      <c r="IR662" s="267"/>
      <c r="IS662" s="203" t="s">
        <v>118</v>
      </c>
      <c r="IT662" s="276" t="s">
        <v>2832</v>
      </c>
      <c r="IV662" s="204"/>
      <c r="IW662" s="204">
        <f>VLOOKUP(IT662,$A$681:$F$2483,6,FALSE)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482</v>
      </c>
      <c r="JE662" s="204"/>
      <c r="JF662" s="204">
        <f>VLOOKUP(JC662,$A$681:$F$2483,6,FALSE)</f>
        <v>42</v>
      </c>
      <c r="JG662" s="203" t="s">
        <v>67</v>
      </c>
      <c r="JH662" s="10">
        <f>JF662*1.2</f>
        <v>50.4</v>
      </c>
      <c r="JI662" s="10"/>
      <c r="JJ662" s="267"/>
      <c r="JK662" s="203" t="s">
        <v>118</v>
      </c>
      <c r="JL662" s="276" t="s">
        <v>1677</v>
      </c>
      <c r="JN662" s="204"/>
      <c r="JO662" s="204">
        <f>VLOOKUP(JL662,$A$681:$F$2483,6,FALSE)</f>
        <v>5</v>
      </c>
      <c r="JP662" s="203" t="s">
        <v>67</v>
      </c>
      <c r="JQ662" s="10">
        <f>JO662*1.2</f>
        <v>6</v>
      </c>
      <c r="JR662" s="10"/>
      <c r="JS662" s="267"/>
      <c r="JT662" s="203" t="s">
        <v>118</v>
      </c>
      <c r="JU662" s="276" t="s">
        <v>1676</v>
      </c>
      <c r="JW662" s="204"/>
      <c r="JX662" s="204">
        <f>VLOOKUP(JU662,$A$681:$F$2483,6,FALSE)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519</v>
      </c>
      <c r="KF662" s="204"/>
      <c r="KG662" s="204">
        <f>VLOOKUP(KD662,$A$681:$F$2483,6,FALSE)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581</v>
      </c>
      <c r="KO662" s="204"/>
      <c r="KP662" s="204">
        <f>VLOOKUP(KM662,$A$681:$F$2483,6,FALSE)</f>
        <v>16</v>
      </c>
      <c r="KQ662" s="203" t="s">
        <v>67</v>
      </c>
      <c r="KR662" s="10">
        <f>KP662*1.2</f>
        <v>19.2</v>
      </c>
      <c r="KS662" s="10"/>
      <c r="KT662" s="267"/>
      <c r="KU662" s="203" t="s">
        <v>118</v>
      </c>
      <c r="KV662" s="276" t="s">
        <v>519</v>
      </c>
      <c r="KX662" s="204"/>
      <c r="KY662" s="204">
        <f>VLOOKUP(KV662,$A$681:$F$2483,6,FALSE)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2783</v>
      </c>
      <c r="LG662" s="204"/>
      <c r="LH662" s="204">
        <f>VLOOKUP(LE662,$A$681:$F$2483,6,FALSE)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1711</v>
      </c>
      <c r="LP662" s="204"/>
      <c r="LQ662" s="204">
        <f>VLOOKUP(LN662,$A$681:$F$2483,6,FALSE)</f>
        <v>3</v>
      </c>
      <c r="LR662" s="203" t="s">
        <v>67</v>
      </c>
      <c r="LS662" s="10">
        <f>LQ662*1.2</f>
        <v>3.5999999999999996</v>
      </c>
      <c r="LT662" s="10"/>
      <c r="LU662" s="267"/>
      <c r="LV662" s="203" t="s">
        <v>118</v>
      </c>
      <c r="LW662" s="276" t="s">
        <v>2630</v>
      </c>
      <c r="LY662" s="204"/>
      <c r="LZ662" s="204">
        <f>VLOOKUP(LW662,$A$681:$F$2483,6,FALSE)</f>
        <v>182</v>
      </c>
      <c r="MA662" s="203" t="s">
        <v>67</v>
      </c>
      <c r="MB662" s="10">
        <f>LZ662*1.2</f>
        <v>218.4</v>
      </c>
      <c r="MC662" s="10"/>
      <c r="MD662" s="267"/>
      <c r="ME662" s="203" t="s">
        <v>118</v>
      </c>
      <c r="MF662" s="276" t="s">
        <v>2067</v>
      </c>
      <c r="MH662" s="204"/>
      <c r="MI662" s="204">
        <f>VLOOKUP(MF662,$A$681:$F$2483,6,FALSE)</f>
        <v>52</v>
      </c>
      <c r="MJ662" s="203" t="s">
        <v>67</v>
      </c>
      <c r="MK662" s="10">
        <f>MI662*1.2</f>
        <v>62.4</v>
      </c>
      <c r="ML662" s="10"/>
      <c r="MM662" s="267"/>
      <c r="MN662" s="203" t="s">
        <v>118</v>
      </c>
      <c r="MO662" s="276" t="s">
        <v>1716</v>
      </c>
      <c r="MQ662" s="204"/>
      <c r="MR662" s="204">
        <f>VLOOKUP(MO662,$A$681:$F$2483,6,FALSE)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616</v>
      </c>
      <c r="MZ662" s="204"/>
      <c r="NA662" s="204">
        <f>VLOOKUP(MX662,$A$681:$F$2483,6,FALSE)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2762</v>
      </c>
      <c r="NI662" s="204"/>
      <c r="NJ662" s="204">
        <f>VLOOKUP(NG662,$A$681:$F$2483,6,FALSE)</f>
        <v>15</v>
      </c>
      <c r="NK662" s="203" t="s">
        <v>67</v>
      </c>
      <c r="NL662" s="10">
        <f>NJ662*1.2</f>
        <v>18</v>
      </c>
      <c r="NM662" s="10"/>
      <c r="NN662" s="267"/>
      <c r="NO662" s="203" t="s">
        <v>118</v>
      </c>
      <c r="NP662" s="417" t="s">
        <v>2057</v>
      </c>
      <c r="NR662" s="204"/>
      <c r="NS662" s="204">
        <f>VLOOKUP(NP662,$A$681:$F$2483,6,FALSE)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644</v>
      </c>
      <c r="OA662" s="204"/>
      <c r="OB662" s="204">
        <f>VLOOKUP(NY662,$A$681:$F$2483,6,FALSE)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1677</v>
      </c>
      <c r="OJ662" s="204"/>
      <c r="OK662" s="204">
        <f>VLOOKUP(OH662,$A$681:$F$2483,6,FALSE)</f>
        <v>5</v>
      </c>
      <c r="OL662" s="203" t="s">
        <v>67</v>
      </c>
      <c r="OM662" s="10">
        <f>OK662*1.2</f>
        <v>6</v>
      </c>
      <c r="ON662" s="10"/>
      <c r="OO662" s="267"/>
      <c r="OP662" s="203" t="s">
        <v>118</v>
      </c>
      <c r="OQ662" s="417" t="s">
        <v>890</v>
      </c>
      <c r="OS662" s="204"/>
      <c r="OT662" s="204">
        <f>VLOOKUP(OQ662,$A$681:$F$2483,6,FALSE)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2084</v>
      </c>
      <c r="PB662" s="204"/>
      <c r="PC662" s="204">
        <f>VLOOKUP(OZ662,$A$681:$F$2483,6,FALSE)</f>
        <v>112</v>
      </c>
      <c r="PD662" s="203" t="s">
        <v>67</v>
      </c>
      <c r="PE662" s="10">
        <f>PC662*1.2</f>
        <v>134.4</v>
      </c>
      <c r="PF662" s="10"/>
      <c r="PG662" s="267"/>
      <c r="PH662" s="203" t="s">
        <v>118</v>
      </c>
      <c r="PI662" s="276" t="s">
        <v>2336</v>
      </c>
      <c r="PK662" s="204"/>
      <c r="PL662" s="204">
        <f>VLOOKUP(PI662,$A$681:$F$2483,6,FALSE)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VLOOKUP(PR662,$A$681:$F$2483,6,FALSE)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632</v>
      </c>
      <c r="QC662" s="204"/>
      <c r="QD662" s="204">
        <f>VLOOKUP(QA662,$A$681:$F$2483,6,FALSE)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548</v>
      </c>
      <c r="QL662" s="204"/>
      <c r="QM662" s="204">
        <f>VLOOKUP(QJ662,$A$681:$F$2483,6,FALSE)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2084</v>
      </c>
      <c r="QU662" s="204"/>
      <c r="QV662" s="204">
        <f>VLOOKUP(QS662,$A$681:$F$2483,6,FALSE)</f>
        <v>112</v>
      </c>
      <c r="QW662" s="203" t="s">
        <v>67</v>
      </c>
      <c r="QX662" s="10">
        <f>QV662*1.2</f>
        <v>134.4</v>
      </c>
      <c r="QY662" s="10"/>
      <c r="QZ662" s="267"/>
      <c r="RA662" s="203" t="s">
        <v>118</v>
      </c>
      <c r="RB662" s="276" t="s">
        <v>2585</v>
      </c>
      <c r="RD662" s="204"/>
      <c r="RE662" s="204">
        <f>VLOOKUP(RB662,$A$681:$F$2483,6,FALSE)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VLOOKUP(RK662,$A$681:$F$2483,6,FALSE)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2067</v>
      </c>
      <c r="RV662" s="204"/>
      <c r="RW662" s="204">
        <f>VLOOKUP(RT662,$A$681:$F$2483,6,FALSE)</f>
        <v>52</v>
      </c>
      <c r="RX662" s="203" t="s">
        <v>67</v>
      </c>
      <c r="RY662" s="10">
        <f>RW662*1.2</f>
        <v>62.4</v>
      </c>
      <c r="RZ662" s="10"/>
      <c r="SA662" s="273"/>
      <c r="SB662" s="203" t="s">
        <v>118</v>
      </c>
      <c r="SC662" s="276" t="s">
        <v>2832</v>
      </c>
      <c r="SE662" s="204"/>
      <c r="SF662" s="204">
        <f>VLOOKUP(SC662,$A$681:$F$2483,6,FALSE)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2785</v>
      </c>
      <c r="SN662" s="204"/>
      <c r="SO662" s="204">
        <f>VLOOKUP(SL662,$A$681:$F$2483,6,FALSE)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2735</v>
      </c>
      <c r="SW662" s="204"/>
      <c r="SX662" s="204">
        <f>VLOOKUP(SU662,$A$681:$F$2483,6,FALSE)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2665</v>
      </c>
      <c r="TF662" s="204"/>
      <c r="TG662" s="204">
        <f>VLOOKUP(TD662,$A$681:$F$2483,6,FALSE)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2785</v>
      </c>
      <c r="TO662" s="204"/>
      <c r="TP662" s="204">
        <f>VLOOKUP(TM662,$A$681:$F$2483,6,FALSE)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2087</v>
      </c>
      <c r="TX662" s="204"/>
      <c r="TY662" s="204">
        <f>VLOOKUP(TV662,$A$681:$F$2483,6,FALSE)</f>
        <v>65</v>
      </c>
      <c r="TZ662" s="203" t="s">
        <v>67</v>
      </c>
      <c r="UA662" s="10">
        <f>TY662*1.2</f>
        <v>78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VLOOKUP(UE662,$A$681:$F$2483,6,FALSE)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1251</v>
      </c>
      <c r="UP662" s="204"/>
      <c r="UQ662" s="204">
        <f>VLOOKUP(UN662,$A$681:$F$2483,6,FALSE)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2057</v>
      </c>
      <c r="UY662" s="204"/>
      <c r="UZ662" s="204">
        <f>VLOOKUP(UW662,$A$681:$F$2483,6,FALSE)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2338</v>
      </c>
      <c r="VH662" s="204"/>
      <c r="VI662" s="204">
        <f>VLOOKUP(VF662,$A$681:$F$2483,6,FALSE)</f>
        <v>7</v>
      </c>
      <c r="VJ662" s="203" t="s">
        <v>67</v>
      </c>
      <c r="VK662" s="10">
        <f>VI662*1.2</f>
        <v>8.4</v>
      </c>
      <c r="VL662" s="10"/>
      <c r="VM662" s="273"/>
      <c r="VN662" s="203" t="s">
        <v>118</v>
      </c>
      <c r="VO662" s="276" t="s">
        <v>2585</v>
      </c>
      <c r="VQ662" s="204"/>
      <c r="VR662" s="204">
        <f>VLOOKUP(VO662,$A$681:$F$2483,6,FALSE)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VLOOKUP(VX662,$A$681:$F$2483,6,FALSE)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3094</v>
      </c>
      <c r="WI662" s="204"/>
      <c r="WJ662" s="204">
        <f>VLOOKUP(WG662,$A$681:$F$2483,6,FALSE)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VLOOKUP(WP662,$A$681:$F$2483,6,FALSE)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VLOOKUP(WY662,$A$681:$F$2483,6,FALSE)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2543</v>
      </c>
      <c r="XJ662" s="204"/>
      <c r="XK662" s="204">
        <f>VLOOKUP(XH662,$A$681:$F$2483,6,FALSE)</f>
        <v>28</v>
      </c>
      <c r="XL662" s="203" t="s">
        <v>67</v>
      </c>
      <c r="XM662" s="10">
        <f>XK662*1.2</f>
        <v>33.6</v>
      </c>
      <c r="XO662" s="273"/>
      <c r="XP662" s="203" t="s">
        <v>118</v>
      </c>
      <c r="XQ662" s="276" t="s">
        <v>951</v>
      </c>
      <c r="XS662" s="204"/>
      <c r="XT662" s="204">
        <f>VLOOKUP(XQ662,$A$681:$F$2483,6,FALSE)</f>
        <v>6</v>
      </c>
      <c r="XU662" s="203" t="s">
        <v>67</v>
      </c>
      <c r="XV662" s="10">
        <f>XT662*1.2</f>
        <v>7.1999999999999993</v>
      </c>
      <c r="XW662" s="10"/>
      <c r="XX662" s="273"/>
      <c r="XY662" s="203" t="s">
        <v>118</v>
      </c>
      <c r="XZ662" s="276" t="s">
        <v>1227</v>
      </c>
      <c r="YB662" s="204"/>
      <c r="YC662" s="204">
        <f>VLOOKUP(XZ662,$A$681:$F$2483,6,FALSE)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VLOOKUP(YI662,$A$681:$F$2483,6,FALSE)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VLOOKUP(YR662,$A$681:$F$2483,6,FALSE)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1261</v>
      </c>
      <c r="ZC662" s="204"/>
      <c r="ZD662" s="204">
        <f>VLOOKUP(ZA662,$A$681:$F$2483,6,FALSE)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508</v>
      </c>
      <c r="ZL662" s="204"/>
      <c r="ZM662" s="204">
        <f>VLOOKUP(ZJ662,$A$681:$F$2483,6,FALSE)</f>
        <v>9</v>
      </c>
      <c r="ZN662" s="203" t="s">
        <v>67</v>
      </c>
      <c r="ZO662" s="10">
        <f>ZM662*1.2</f>
        <v>10.799999999999999</v>
      </c>
      <c r="ZQ662" s="273"/>
      <c r="ZR662" s="203" t="s">
        <v>118</v>
      </c>
      <c r="ZS662" s="276" t="s">
        <v>2084</v>
      </c>
      <c r="ZU662" s="204"/>
      <c r="ZV662" s="204">
        <f>VLOOKUP(ZS662,$A$681:$F$2483,6,FALSE)</f>
        <v>112</v>
      </c>
      <c r="ZW662" s="203" t="s">
        <v>67</v>
      </c>
      <c r="ZX662" s="10">
        <f>ZV662*1.2</f>
        <v>134.4</v>
      </c>
      <c r="ZY662" s="10"/>
      <c r="ZZ662" s="273"/>
      <c r="AAA662" s="203" t="s">
        <v>118</v>
      </c>
      <c r="AAB662" s="276" t="s">
        <v>2785</v>
      </c>
      <c r="AAD662" s="204"/>
      <c r="AAE662" s="204">
        <f>VLOOKUP(AAB662,$A$681:$F$2483,6,FALSE)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2068</v>
      </c>
      <c r="AAM662" s="204"/>
      <c r="AAN662" s="204">
        <f>VLOOKUP(AAK662,$A$681:$F$2483,6,FALSE)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1676</v>
      </c>
      <c r="AAV662" s="204"/>
      <c r="AAW662" s="204">
        <f>VLOOKUP(AAT662,$A$681:$F$2483,6,FALSE)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VLOOKUP(ABC662,$A$681:$F$2483,6,FALSE)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1261</v>
      </c>
      <c r="ABN662" s="204"/>
      <c r="ABO662" s="204">
        <f>VLOOKUP(ABL662,$A$681:$F$2483,6,FALSE)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988</v>
      </c>
      <c r="ABW662" s="204"/>
      <c r="ABX662" s="204">
        <f>VLOOKUP(ABU662,$A$681:$F$2483,6,FALSE)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VLOOKUP(ACD662,$A$681:$F$2483,6,FALSE)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VLOOKUP(ACM662,$A$681:$F$2483,6,FALSE)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VLOOKUP(ACV662,$A$681:$F$2483,6,FALSE)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VLOOKUP(ADE662,$A$681:$F$2483,6,FALSE)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VLOOKUP(ADN662,$A$681:$F$2483,6,FALSE)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VLOOKUP(ADW662,$A$681:$F$2483,6,FALSE)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VLOOKUP(AEF662,$A$681:$F$2483,6,FALSE)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VLOOKUP(AEO662,$A$681:$F$2483,6,FALSE)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VLOOKUP(AEX662,$A$681:$F$2483,6,FALSE)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VLOOKUP(AFG662,$A$681:$F$2483,6,FALSE)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VLOOKUP(AFP662,$A$681:$F$2483,6,FALSE)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VLOOKUP(AFY662,$A$681:$F$2483,6,FALSE)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VLOOKUP(AGH662,$A$681:$F$2483,6,FALSE)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VLOOKUP(AGQ662,$A$681:$F$2483,6,FALSE)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482</v>
      </c>
      <c r="AHB662" s="204"/>
      <c r="AHC662" s="204">
        <f>VLOOKUP(AGZ662,$A$681:$F$2483,6,FALSE)</f>
        <v>42</v>
      </c>
      <c r="AHD662" s="203" t="s">
        <v>67</v>
      </c>
      <c r="AHE662" s="10">
        <f>AHC662*1.2</f>
        <v>50.4</v>
      </c>
      <c r="AHF662" s="10"/>
      <c r="AHG662" s="273"/>
      <c r="AHH662" s="203" t="s">
        <v>118</v>
      </c>
      <c r="AHI662" s="276" t="s">
        <v>1721</v>
      </c>
      <c r="AHK662" s="204"/>
      <c r="AHL662" s="204">
        <f>VLOOKUP(AHI662,$A$681:$F$2483,6,FALSE)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2084</v>
      </c>
      <c r="AHT662" s="204"/>
      <c r="AHU662" s="204">
        <f>VLOOKUP(AHR662,$A$681:$F$2483,6,FALSE)</f>
        <v>112</v>
      </c>
      <c r="AHV662" s="203" t="s">
        <v>67</v>
      </c>
      <c r="AHW662" s="10">
        <f>AHU662*1.2</f>
        <v>134.4</v>
      </c>
      <c r="AHX662" s="10"/>
      <c r="AHY662" s="273"/>
      <c r="AHZ662" s="203" t="s">
        <v>118</v>
      </c>
      <c r="AIA662" s="276" t="s">
        <v>2067</v>
      </c>
      <c r="AIC662" s="204"/>
      <c r="AID662" s="204">
        <f>VLOOKUP(AIA662,$A$681:$F$2483,6,FALSE)</f>
        <v>52</v>
      </c>
      <c r="AIE662" s="203" t="s">
        <v>67</v>
      </c>
      <c r="AIF662" s="10">
        <f>AID662*1.2</f>
        <v>62.4</v>
      </c>
      <c r="AIG662" s="10"/>
      <c r="AIH662" s="273"/>
      <c r="AII662" s="203" t="s">
        <v>118</v>
      </c>
      <c r="AIJ662" s="276" t="s">
        <v>570</v>
      </c>
      <c r="AIL662" s="204"/>
      <c r="AIM662" s="204">
        <f>VLOOKUP(AIJ662,$A$681:$F$2483,6,FALSE)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2318</v>
      </c>
      <c r="AIU662" s="204"/>
      <c r="AIV662" s="204">
        <f>VLOOKUP(AIS662,$A$681:$F$2483,6,FALSE)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659</v>
      </c>
      <c r="AJD662" s="204"/>
      <c r="AJE662" s="204">
        <f>VLOOKUP(AJB662,$A$681:$F$2483,6,FALSE)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482</v>
      </c>
      <c r="AJM662" s="204"/>
      <c r="AJN662" s="204">
        <f>VLOOKUP(AJK662,$A$681:$F$2483,6,FALSE)</f>
        <v>42</v>
      </c>
      <c r="AJO662" s="203" t="s">
        <v>67</v>
      </c>
      <c r="AJP662" s="10">
        <f>AJN662*1.2</f>
        <v>50.4</v>
      </c>
      <c r="AJQ662" s="10"/>
      <c r="AJR662" s="273"/>
      <c r="AJS662" s="203" t="s">
        <v>118</v>
      </c>
      <c r="AJT662" s="424" t="s">
        <v>581</v>
      </c>
      <c r="AJV662" s="204"/>
      <c r="AJW662" s="204">
        <f>VLOOKUP(AJT662,$A$681:$F$2483,6,FALSE)</f>
        <v>16</v>
      </c>
      <c r="AJX662" s="203" t="s">
        <v>67</v>
      </c>
      <c r="AJY662" s="10">
        <f>AJW662*1.2</f>
        <v>19.2</v>
      </c>
      <c r="AJZ662" s="10"/>
      <c r="AKA662" s="273"/>
      <c r="AKB662" s="203" t="s">
        <v>118</v>
      </c>
      <c r="AKC662" s="276" t="s">
        <v>2762</v>
      </c>
      <c r="AKE662" s="204"/>
      <c r="AKF662" s="204">
        <f>VLOOKUP(AKC662,$A$681:$F$2483,6,FALSE)</f>
        <v>15</v>
      </c>
      <c r="AKG662" s="203" t="s">
        <v>67</v>
      </c>
      <c r="AKH662" s="10">
        <f>AKF662*1.2</f>
        <v>18</v>
      </c>
      <c r="AKI662" s="10"/>
      <c r="AKJ662" s="273"/>
      <c r="AKK662" s="203" t="s">
        <v>118</v>
      </c>
      <c r="AKL662" s="276" t="s">
        <v>2630</v>
      </c>
      <c r="AKN662" s="204"/>
      <c r="AKO662" s="204">
        <f>VLOOKUP(AKL662,$A$681:$F$2483,6,FALSE)</f>
        <v>182</v>
      </c>
      <c r="AKP662" s="203" t="s">
        <v>67</v>
      </c>
      <c r="AKQ662" s="10">
        <f>AKO662*1.2</f>
        <v>218.4</v>
      </c>
      <c r="AKR662" s="10"/>
      <c r="AKS662" s="273"/>
      <c r="AKT662" s="203" t="s">
        <v>118</v>
      </c>
      <c r="AKU662" s="276" t="s">
        <v>2308</v>
      </c>
      <c r="AKW662" s="204"/>
      <c r="AKX662" s="204">
        <f>VLOOKUP(AKU662,$A$681:$F$2483,6,FALSE)</f>
        <v>20</v>
      </c>
      <c r="AKY662" s="203" t="s">
        <v>67</v>
      </c>
      <c r="AKZ662" s="10">
        <f>AKX662*1.2</f>
        <v>24</v>
      </c>
      <c r="ALA662" s="10"/>
      <c r="ALB662" s="273"/>
      <c r="ALC662" s="203" t="s">
        <v>118</v>
      </c>
      <c r="ALD662" s="276" t="s">
        <v>2311</v>
      </c>
      <c r="ALF662" s="204"/>
      <c r="ALG662" s="204">
        <f>VLOOKUP(ALD662,$A$681:$F$2483,6,FALSE)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2057</v>
      </c>
      <c r="ALO662" s="204"/>
      <c r="ALP662" s="204">
        <f>VLOOKUP(ALM662,$A$681:$F$2483,6,FALSE)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642</v>
      </c>
      <c r="ALX662" s="204"/>
      <c r="ALY662" s="204">
        <f>VLOOKUP(ALV662,$A$681:$F$2483,6,FALSE)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2084</v>
      </c>
      <c r="AMG662" s="204"/>
      <c r="AMH662" s="204">
        <f>VLOOKUP(AME662,$A$681:$F$2483,6,FALSE)</f>
        <v>112</v>
      </c>
      <c r="AMI662" s="203" t="s">
        <v>67</v>
      </c>
      <c r="AMJ662" s="10">
        <f>AMH662*1.2</f>
        <v>134.4</v>
      </c>
      <c r="AMK662" s="10"/>
      <c r="AML662" s="273"/>
      <c r="AMM662" s="203" t="s">
        <v>118</v>
      </c>
      <c r="AMN662" s="276" t="s">
        <v>685</v>
      </c>
      <c r="AMP662" s="204"/>
      <c r="AMQ662" s="204">
        <f>VLOOKUP(AMN662,$A$681:$F$2483,6,FALSE)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2630</v>
      </c>
      <c r="AMY662" s="204"/>
      <c r="AMZ662" s="204">
        <f>VLOOKUP(AMW662,$A$681:$F$2483,6,FALSE)</f>
        <v>182</v>
      </c>
      <c r="ANA662" s="203" t="s">
        <v>67</v>
      </c>
      <c r="ANB662" s="10">
        <f>AMZ662*1.2</f>
        <v>218.4</v>
      </c>
      <c r="ANC662" s="10"/>
      <c r="AND662" s="273"/>
      <c r="ANE662" s="203" t="s">
        <v>118</v>
      </c>
      <c r="ANF662" s="276" t="s">
        <v>448</v>
      </c>
      <c r="ANH662" s="204"/>
      <c r="ANI662" s="204">
        <f>VLOOKUP(ANF662,$A$681:$F$2483,6,FALSE)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1676</v>
      </c>
      <c r="ANQ662" s="204"/>
      <c r="ANR662" s="204">
        <f>VLOOKUP(ANO662,$A$681:$F$2483,6,FALSE)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691</v>
      </c>
      <c r="ANZ662" s="204"/>
      <c r="AOA662" s="204">
        <f>VLOOKUP(ANX662,$A$681:$F$2483,6,FALSE)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1724</v>
      </c>
      <c r="AOI662" s="204"/>
      <c r="AOJ662" s="204">
        <f>VLOOKUP(AOG662,$A$681:$F$2483,6,FALSE)</f>
        <v>10</v>
      </c>
      <c r="AOK662" s="203" t="s">
        <v>67</v>
      </c>
      <c r="AOL662" s="10">
        <f>AOJ662*1.2</f>
        <v>12</v>
      </c>
      <c r="AOM662" s="10"/>
      <c r="AON662" s="273"/>
      <c r="AOO662" s="203" t="s">
        <v>118</v>
      </c>
      <c r="AOP662" s="276" t="s">
        <v>2762</v>
      </c>
      <c r="AOR662" s="204"/>
      <c r="AOS662" s="204">
        <f>VLOOKUP(AOP662,$A$681:$F$2483,6,FALSE)</f>
        <v>15</v>
      </c>
      <c r="AOT662" s="203" t="s">
        <v>67</v>
      </c>
      <c r="AOU662" s="10">
        <f>AOS662*1.2</f>
        <v>18</v>
      </c>
      <c r="AOV662" s="10"/>
      <c r="AOW662" s="273"/>
      <c r="AOX662" s="203" t="s">
        <v>118</v>
      </c>
      <c r="AOY662" s="276" t="s">
        <v>705</v>
      </c>
      <c r="APA662" s="204"/>
      <c r="APB662" s="204">
        <f>VLOOKUP(AOY662,$A$681:$F$2483,6,FALSE)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1724</v>
      </c>
      <c r="APJ662" s="204"/>
      <c r="APK662" s="204">
        <f>VLOOKUP(APH662,$A$681:$F$2483,6,FALSE)</f>
        <v>10</v>
      </c>
      <c r="APL662" s="203" t="s">
        <v>67</v>
      </c>
      <c r="APM662" s="10">
        <f>APK662*1.2</f>
        <v>12</v>
      </c>
      <c r="APN662" s="10"/>
      <c r="APO662" s="273"/>
      <c r="APP662" s="203" t="s">
        <v>118</v>
      </c>
      <c r="APQ662" s="276" t="s">
        <v>2665</v>
      </c>
      <c r="APS662" s="204"/>
      <c r="APT662" s="204">
        <f>VLOOKUP(APQ662,$A$681:$F$2483,6,FALSE)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1261</v>
      </c>
      <c r="AQB662" s="204"/>
      <c r="AQC662" s="204">
        <f>VLOOKUP(APZ662,$A$681:$F$2483,6,FALSE)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2057</v>
      </c>
      <c r="D663" s="204"/>
      <c r="E663" s="204">
        <f>VLOOKUP(B663,$A$681:$F$2483,6,FALSE)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2336</v>
      </c>
      <c r="M663" s="204"/>
      <c r="N663" s="204">
        <f>VLOOKUP(K663,$A$681:$F$2483,6,FALSE)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2084</v>
      </c>
      <c r="V663" s="204"/>
      <c r="W663" s="204">
        <f>VLOOKUP(T663,$A$681:$F$2483,6,FALSE)</f>
        <v>112</v>
      </c>
      <c r="X663" s="203" t="s">
        <v>69</v>
      </c>
      <c r="Y663" s="10">
        <f>W663*1.1</f>
        <v>123.20000000000002</v>
      </c>
      <c r="Z663" s="10"/>
      <c r="AA663" s="267"/>
      <c r="AB663" s="203" t="s">
        <v>119</v>
      </c>
      <c r="AC663" s="276" t="s">
        <v>519</v>
      </c>
      <c r="AE663" s="204"/>
      <c r="AF663" s="204">
        <f>VLOOKUP(AC663,$A$681:$F$2483,6,FALSE)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2543</v>
      </c>
      <c r="AN663" s="204"/>
      <c r="AO663" s="204">
        <f>VLOOKUP(AL663,$A$681:$F$2483,6,FALSE)</f>
        <v>28</v>
      </c>
      <c r="AP663" s="203" t="s">
        <v>69</v>
      </c>
      <c r="AQ663" s="10">
        <f>AO663*1.1</f>
        <v>30.800000000000004</v>
      </c>
      <c r="AR663" s="10"/>
      <c r="AS663" s="267"/>
      <c r="AT663" s="203" t="s">
        <v>119</v>
      </c>
      <c r="AU663" s="276" t="s">
        <v>2509</v>
      </c>
      <c r="AW663" s="204"/>
      <c r="AX663" s="204">
        <f>VLOOKUP(AU663,$A$681:$F$2483,6,FALSE)</f>
        <v>62</v>
      </c>
      <c r="AY663" s="203" t="s">
        <v>69</v>
      </c>
      <c r="AZ663" s="10">
        <f>AX663*1.1</f>
        <v>68.2</v>
      </c>
      <c r="BA663" s="10"/>
      <c r="BB663" s="267"/>
      <c r="BC663" s="203" t="s">
        <v>119</v>
      </c>
      <c r="BD663" s="276" t="s">
        <v>2087</v>
      </c>
      <c r="BF663" s="204"/>
      <c r="BG663" s="204">
        <f>VLOOKUP(BD663,$A$681:$F$2483,6,FALSE)</f>
        <v>65</v>
      </c>
      <c r="BH663" s="203" t="s">
        <v>69</v>
      </c>
      <c r="BI663" s="10">
        <f>BG663*1.1</f>
        <v>71.5</v>
      </c>
      <c r="BJ663" s="10"/>
      <c r="BK663" s="267"/>
      <c r="BL663" s="203" t="s">
        <v>119</v>
      </c>
      <c r="BM663" s="276" t="s">
        <v>2509</v>
      </c>
      <c r="BO663" s="204"/>
      <c r="BP663" s="204">
        <f>VLOOKUP(BM663,$A$681:$F$2483,6,FALSE)</f>
        <v>62</v>
      </c>
      <c r="BQ663" s="203" t="s">
        <v>69</v>
      </c>
      <c r="BR663" s="10">
        <f>BP663*1.1</f>
        <v>68.2</v>
      </c>
      <c r="BS663" s="10"/>
      <c r="BT663" s="267"/>
      <c r="BU663" s="203" t="s">
        <v>119</v>
      </c>
      <c r="BV663" s="276" t="s">
        <v>2336</v>
      </c>
      <c r="BX663" s="204"/>
      <c r="BY663" s="204">
        <f>VLOOKUP(BV663,$A$681:$F$2483,6,FALSE)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2509</v>
      </c>
      <c r="CG663" s="204"/>
      <c r="CH663" s="204">
        <f>VLOOKUP(CE663,$A$681:$F$2483,6,FALSE)</f>
        <v>62</v>
      </c>
      <c r="CI663" s="203" t="s">
        <v>69</v>
      </c>
      <c r="CJ663" s="10">
        <f>CH663*1.1</f>
        <v>68.2</v>
      </c>
      <c r="CK663" s="10"/>
      <c r="CL663" s="267"/>
      <c r="CM663" s="203" t="s">
        <v>119</v>
      </c>
      <c r="CN663" s="276" t="s">
        <v>2087</v>
      </c>
      <c r="CP663" s="204"/>
      <c r="CQ663" s="204">
        <f>VLOOKUP(CN663,$A$681:$F$2483,6,FALSE)</f>
        <v>65</v>
      </c>
      <c r="CR663" s="203" t="s">
        <v>69</v>
      </c>
      <c r="CS663" s="10">
        <f>CQ663*1.1</f>
        <v>71.5</v>
      </c>
      <c r="CT663" s="10"/>
      <c r="CU663" s="267"/>
      <c r="CV663" s="203" t="s">
        <v>119</v>
      </c>
      <c r="CW663" s="276" t="s">
        <v>2068</v>
      </c>
      <c r="CY663" s="204"/>
      <c r="CZ663" s="204">
        <f>VLOOKUP(CW663,$A$681:$F$2483,6,FALSE)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1261</v>
      </c>
      <c r="DH663" s="204"/>
      <c r="DI663" s="204">
        <f>VLOOKUP(DF663,$A$681:$F$2483,6,FALSE)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662</v>
      </c>
      <c r="DQ663" s="204"/>
      <c r="DR663" s="204">
        <f>VLOOKUP(DO663,$A$681:$F$2483,6,FALSE)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VLOOKUP(DX663,$A$681:$F$2483,6,FALSE)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1266</v>
      </c>
      <c r="EI663" s="204"/>
      <c r="EJ663" s="204">
        <f>VLOOKUP(EG663,$A$681:$F$2483,6,FALSE)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2832</v>
      </c>
      <c r="ER663" s="204"/>
      <c r="ES663" s="204">
        <f>VLOOKUP(EP663,$A$681:$F$2483,6,FALSE)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991</v>
      </c>
      <c r="FA663" s="204"/>
      <c r="FB663" s="204">
        <f>VLOOKUP(EY663,$A$681:$F$2483,6,FALSE)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2067</v>
      </c>
      <c r="FJ663" s="204"/>
      <c r="FK663" s="204">
        <f>VLOOKUP(FH663,$A$681:$F$2483,6,FALSE)</f>
        <v>52</v>
      </c>
      <c r="FL663" s="203" t="s">
        <v>69</v>
      </c>
      <c r="FM663" s="10">
        <f>FK663*1.1</f>
        <v>57.2</v>
      </c>
      <c r="FN663" s="10"/>
      <c r="FO663" s="267"/>
      <c r="FP663" s="203" t="s">
        <v>119</v>
      </c>
      <c r="FQ663" s="276" t="s">
        <v>659</v>
      </c>
      <c r="FS663" s="204"/>
      <c r="FT663" s="204">
        <f>VLOOKUP(FQ663,$A$681:$F$2483,6,FALSE)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2785</v>
      </c>
      <c r="GB663" s="204"/>
      <c r="GC663" s="204">
        <f>VLOOKUP(FZ663,$A$681:$F$2483,6,FALSE)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448</v>
      </c>
      <c r="GK663" s="204"/>
      <c r="GL663" s="204">
        <f>VLOOKUP(GI663,$A$681:$F$2483,6,FALSE)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2832</v>
      </c>
      <c r="GT663" s="204"/>
      <c r="GU663" s="204">
        <f>VLOOKUP(GR663,$A$681:$F$2483,6,FALSE)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482</v>
      </c>
      <c r="HC663" s="204"/>
      <c r="HD663" s="204">
        <f>VLOOKUP(HA663,$A$681:$F$2483,6,FALSE)</f>
        <v>42</v>
      </c>
      <c r="HE663" s="203" t="s">
        <v>69</v>
      </c>
      <c r="HF663" s="10">
        <f>HD663*1.1</f>
        <v>46.2</v>
      </c>
      <c r="HG663" s="10"/>
      <c r="HH663" s="267"/>
      <c r="HI663" s="203" t="s">
        <v>119</v>
      </c>
      <c r="HJ663" s="276" t="s">
        <v>2832</v>
      </c>
      <c r="HL663" s="204"/>
      <c r="HM663" s="204">
        <f>VLOOKUP(HJ663,$A$681:$F$2483,6,FALSE)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1716</v>
      </c>
      <c r="HU663" s="204"/>
      <c r="HV663" s="204">
        <f>VLOOKUP(HS663,$A$681:$F$2483,6,FALSE)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VLOOKUP(IB663,$A$681:$F$2483,6,FALSE)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2335</v>
      </c>
      <c r="IM663" s="204"/>
      <c r="IN663" s="204">
        <f>VLOOKUP(IK663,$A$681:$F$2483,6,FALSE)</f>
        <v>110</v>
      </c>
      <c r="IO663" s="203" t="s">
        <v>69</v>
      </c>
      <c r="IP663" s="10">
        <f>IN663*1.1</f>
        <v>121.00000000000001</v>
      </c>
      <c r="IQ663" s="10"/>
      <c r="IR663" s="267"/>
      <c r="IS663" s="203" t="s">
        <v>119</v>
      </c>
      <c r="IT663" s="276" t="s">
        <v>1266</v>
      </c>
      <c r="IV663" s="204"/>
      <c r="IW663" s="204">
        <f>VLOOKUP(IT663,$A$681:$F$2483,6,FALSE)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585</v>
      </c>
      <c r="JE663" s="204"/>
      <c r="JF663" s="204">
        <f>VLOOKUP(JC663,$A$681:$F$2483,6,FALSE)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2335</v>
      </c>
      <c r="JN663" s="204"/>
      <c r="JO663" s="204">
        <f>VLOOKUP(JL663,$A$681:$F$2483,6,FALSE)</f>
        <v>110</v>
      </c>
      <c r="JP663" s="203" t="s">
        <v>69</v>
      </c>
      <c r="JQ663" s="10">
        <f>JO663*1.1</f>
        <v>121.00000000000001</v>
      </c>
      <c r="JR663" s="10"/>
      <c r="JS663" s="267"/>
      <c r="JT663" s="203" t="s">
        <v>119</v>
      </c>
      <c r="JU663" s="276" t="s">
        <v>581</v>
      </c>
      <c r="JW663" s="204"/>
      <c r="JX663" s="204">
        <f>VLOOKUP(JU663,$A$681:$F$2483,6,FALSE)</f>
        <v>16</v>
      </c>
      <c r="JY663" s="203" t="s">
        <v>69</v>
      </c>
      <c r="JZ663" s="10">
        <f>JX663*1.1</f>
        <v>17.600000000000001</v>
      </c>
      <c r="KA663" s="10"/>
      <c r="KB663" s="267"/>
      <c r="KC663" s="203" t="s">
        <v>119</v>
      </c>
      <c r="KD663" s="276" t="s">
        <v>616</v>
      </c>
      <c r="KF663" s="204"/>
      <c r="KG663" s="204">
        <f>VLOOKUP(KD663,$A$681:$F$2483,6,FALSE)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2783</v>
      </c>
      <c r="KO663" s="204"/>
      <c r="KP663" s="204">
        <f>VLOOKUP(KM663,$A$681:$F$2483,6,FALSE)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2336</v>
      </c>
      <c r="KX663" s="204"/>
      <c r="KY663" s="204">
        <f>VLOOKUP(KV663,$A$681:$F$2483,6,FALSE)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1828</v>
      </c>
      <c r="LG663" s="204"/>
      <c r="LH663" s="204">
        <f>VLOOKUP(LE663,$A$681:$F$2483,6,FALSE)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2057</v>
      </c>
      <c r="LP663" s="204"/>
      <c r="LQ663" s="204">
        <f>VLOOKUP(LN663,$A$681:$F$2483,6,FALSE)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890</v>
      </c>
      <c r="LY663" s="204"/>
      <c r="LZ663" s="204">
        <f>VLOOKUP(LW663,$A$681:$F$2483,6,FALSE)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2832</v>
      </c>
      <c r="MH663" s="204"/>
      <c r="MI663" s="204">
        <f>VLOOKUP(MF663,$A$681:$F$2483,6,FALSE)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3136</v>
      </c>
      <c r="MQ663" s="204"/>
      <c r="MR663" s="204">
        <f>VLOOKUP(MO663,$A$681:$F$2483,6,FALSE)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2762</v>
      </c>
      <c r="MZ663" s="204"/>
      <c r="NA663" s="204">
        <f>VLOOKUP(MX663,$A$681:$F$2483,6,FALSE)</f>
        <v>15</v>
      </c>
      <c r="NB663" s="203" t="s">
        <v>69</v>
      </c>
      <c r="NC663" s="10">
        <f>NA663*1.1</f>
        <v>16.5</v>
      </c>
      <c r="ND663" s="10"/>
      <c r="NE663" s="267"/>
      <c r="NF663" s="203" t="s">
        <v>119</v>
      </c>
      <c r="NG663" s="276" t="s">
        <v>2788</v>
      </c>
      <c r="NI663" s="204"/>
      <c r="NJ663" s="204">
        <f>VLOOKUP(NG663,$A$681:$F$2483,6,FALSE)</f>
        <v>14</v>
      </c>
      <c r="NK663" s="203" t="s">
        <v>69</v>
      </c>
      <c r="NL663" s="10">
        <f>NJ663*1.1</f>
        <v>15.400000000000002</v>
      </c>
      <c r="NM663" s="10"/>
      <c r="NN663" s="267"/>
      <c r="NO663" s="203" t="s">
        <v>119</v>
      </c>
      <c r="NP663" s="417" t="s">
        <v>890</v>
      </c>
      <c r="NR663" s="204"/>
      <c r="NS663" s="204">
        <f>VLOOKUP(NP663,$A$681:$F$2483,6,FALSE)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699</v>
      </c>
      <c r="OA663" s="204"/>
      <c r="OB663" s="204">
        <f>VLOOKUP(NY663,$A$681:$F$2483,6,FALSE)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705</v>
      </c>
      <c r="OJ663" s="204"/>
      <c r="OK663" s="204">
        <f>VLOOKUP(OH663,$A$681:$F$2483,6,FALSE)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2336</v>
      </c>
      <c r="OS663" s="204"/>
      <c r="OT663" s="204">
        <f>VLOOKUP(OQ663,$A$681:$F$2483,6,FALSE)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2832</v>
      </c>
      <c r="PB663" s="204"/>
      <c r="PC663" s="204">
        <f>VLOOKUP(OZ663,$A$681:$F$2483,6,FALSE)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2067</v>
      </c>
      <c r="PK663" s="204"/>
      <c r="PL663" s="204">
        <f>VLOOKUP(PI663,$A$681:$F$2483,6,FALSE)</f>
        <v>52</v>
      </c>
      <c r="PM663" s="203" t="s">
        <v>69</v>
      </c>
      <c r="PN663" s="10">
        <f>PL663*1.1</f>
        <v>57.2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VLOOKUP(PR663,$A$681:$F$2483,6,FALSE)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2084</v>
      </c>
      <c r="QC663" s="204"/>
      <c r="QD663" s="204">
        <f>VLOOKUP(QA663,$A$681:$F$2483,6,FALSE)</f>
        <v>112</v>
      </c>
      <c r="QE663" s="203" t="s">
        <v>69</v>
      </c>
      <c r="QF663" s="10">
        <f>QD663*1.1</f>
        <v>123.20000000000002</v>
      </c>
      <c r="QG663" s="10"/>
      <c r="QH663" s="267"/>
      <c r="QI663" s="203" t="s">
        <v>119</v>
      </c>
      <c r="QJ663" s="276" t="s">
        <v>2089</v>
      </c>
      <c r="QL663" s="204"/>
      <c r="QM663" s="204">
        <f>VLOOKUP(QJ663,$A$681:$F$2483,6,FALSE)</f>
        <v>60</v>
      </c>
      <c r="QN663" s="203" t="s">
        <v>69</v>
      </c>
      <c r="QO663" s="10">
        <f>QM663*1.1</f>
        <v>66</v>
      </c>
      <c r="QP663" s="10"/>
      <c r="QQ663" s="267"/>
      <c r="QR663" s="203" t="s">
        <v>119</v>
      </c>
      <c r="QS663" s="276" t="s">
        <v>482</v>
      </c>
      <c r="QU663" s="204"/>
      <c r="QV663" s="204">
        <f>VLOOKUP(QS663,$A$681:$F$2483,6,FALSE)</f>
        <v>42</v>
      </c>
      <c r="QW663" s="203" t="s">
        <v>69</v>
      </c>
      <c r="QX663" s="10">
        <f>QV663*1.1</f>
        <v>46.2</v>
      </c>
      <c r="QY663" s="10"/>
      <c r="QZ663" s="267"/>
      <c r="RA663" s="203" t="s">
        <v>119</v>
      </c>
      <c r="RB663" s="276" t="s">
        <v>2507</v>
      </c>
      <c r="RD663" s="204"/>
      <c r="RE663" s="204">
        <f>VLOOKUP(RB663,$A$681:$F$2483,6,FALSE)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VLOOKUP(RK663,$A$681:$F$2483,6,FALSE)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705</v>
      </c>
      <c r="RV663" s="204"/>
      <c r="RW663" s="204">
        <f>VLOOKUP(RT663,$A$681:$F$2483,6,FALSE)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642</v>
      </c>
      <c r="SE663" s="204"/>
      <c r="SF663" s="204">
        <f>VLOOKUP(SC663,$A$681:$F$2483,6,FALSE)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2335</v>
      </c>
      <c r="SN663" s="204"/>
      <c r="SO663" s="204">
        <f>VLOOKUP(SL663,$A$681:$F$2483,6,FALSE)</f>
        <v>110</v>
      </c>
      <c r="SP663" s="203" t="s">
        <v>69</v>
      </c>
      <c r="SQ663" s="10">
        <f>SO663*1.1</f>
        <v>121.00000000000001</v>
      </c>
      <c r="SR663" s="10"/>
      <c r="SS663" s="273"/>
      <c r="ST663" s="203" t="s">
        <v>119</v>
      </c>
      <c r="SU663" s="276" t="s">
        <v>1251</v>
      </c>
      <c r="SW663" s="204"/>
      <c r="SX663" s="204">
        <f>VLOOKUP(SU663,$A$681:$F$2483,6,FALSE)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1692</v>
      </c>
      <c r="TF663" s="204"/>
      <c r="TG663" s="204">
        <f>VLOOKUP(TD663,$A$681:$F$2483,6,FALSE)</f>
        <v>54</v>
      </c>
      <c r="TH663" s="203" t="s">
        <v>69</v>
      </c>
      <c r="TI663" s="10">
        <f>TG663*1.1</f>
        <v>59.400000000000006</v>
      </c>
      <c r="TK663" s="273"/>
      <c r="TL663" s="203" t="s">
        <v>119</v>
      </c>
      <c r="TM663" s="276" t="s">
        <v>857</v>
      </c>
      <c r="TO663" s="204"/>
      <c r="TP663" s="204">
        <f>VLOOKUP(TM663,$A$681:$F$2483,6,FALSE)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2718</v>
      </c>
      <c r="TX663" s="204"/>
      <c r="TY663" s="204">
        <f>VLOOKUP(TV663,$A$681:$F$2483,6,FALSE)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VLOOKUP(UE663,$A$681:$F$2483,6,FALSE)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2068</v>
      </c>
      <c r="UP663" s="204"/>
      <c r="UQ663" s="204">
        <f>VLOOKUP(UN663,$A$681:$F$2483,6,FALSE)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2572</v>
      </c>
      <c r="UY663" s="204"/>
      <c r="UZ663" s="204">
        <f>VLOOKUP(UW663,$A$681:$F$2483,6,FALSE)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832</v>
      </c>
      <c r="VH663" s="204"/>
      <c r="VI663" s="204">
        <f>VLOOKUP(VF663,$A$681:$F$2483,6,FALSE)</f>
        <v>28</v>
      </c>
      <c r="VJ663" s="203" t="s">
        <v>69</v>
      </c>
      <c r="VK663" s="10">
        <f>VI663*1.1</f>
        <v>30.800000000000004</v>
      </c>
      <c r="VL663" s="10"/>
      <c r="VM663" s="273"/>
      <c r="VN663" s="203" t="s">
        <v>119</v>
      </c>
      <c r="VO663" s="276" t="s">
        <v>1676</v>
      </c>
      <c r="VQ663" s="204"/>
      <c r="VR663" s="204">
        <f>VLOOKUP(VO663,$A$681:$F$2483,6,FALSE)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VLOOKUP(VX663,$A$681:$F$2483,6,FALSE)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1711</v>
      </c>
      <c r="WI663" s="204"/>
      <c r="WJ663" s="204">
        <f>VLOOKUP(WG663,$A$681:$F$2483,6,FALSE)</f>
        <v>3</v>
      </c>
      <c r="WK663" s="203" t="s">
        <v>69</v>
      </c>
      <c r="WL663" s="10">
        <f>WJ663*1.1</f>
        <v>3.3000000000000003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VLOOKUP(WP663,$A$681:$F$2483,6,FALSE)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VLOOKUP(WY663,$A$681:$F$2483,6,FALSE)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448</v>
      </c>
      <c r="XJ663" s="204"/>
      <c r="XK663" s="204">
        <f>VLOOKUP(XH663,$A$681:$F$2483,6,FALSE)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632</v>
      </c>
      <c r="XS663" s="204"/>
      <c r="XT663" s="204">
        <f>VLOOKUP(XQ663,$A$681:$F$2483,6,FALSE)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2068</v>
      </c>
      <c r="YB663" s="204"/>
      <c r="YC663" s="204">
        <f>VLOOKUP(XZ663,$A$681:$F$2483,6,FALSE)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VLOOKUP(YI663,$A$681:$F$2483,6,FALSE)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VLOOKUP(YR663,$A$681:$F$2483,6,FALSE)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1828</v>
      </c>
      <c r="ZC663" s="204"/>
      <c r="ZD663" s="204">
        <f>VLOOKUP(ZA663,$A$681:$F$2483,6,FALSE)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699</v>
      </c>
      <c r="ZL663" s="204"/>
      <c r="ZM663" s="204">
        <f>VLOOKUP(ZJ663,$A$681:$F$2483,6,FALSE)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1716</v>
      </c>
      <c r="ZU663" s="204"/>
      <c r="ZV663" s="204">
        <f>VLOOKUP(ZS663,$A$681:$F$2483,6,FALSE)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2509</v>
      </c>
      <c r="AAD663" s="204"/>
      <c r="AAE663" s="204">
        <f>VLOOKUP(AAB663,$A$681:$F$2483,6,FALSE)</f>
        <v>62</v>
      </c>
      <c r="AAF663" s="203" t="s">
        <v>69</v>
      </c>
      <c r="AAG663" s="10">
        <f>AAE663*1.1</f>
        <v>68.2</v>
      </c>
      <c r="AAH663" s="10"/>
      <c r="AAI663" s="273"/>
      <c r="AAJ663" s="203" t="s">
        <v>119</v>
      </c>
      <c r="AAK663" s="276" t="s">
        <v>1309</v>
      </c>
      <c r="AAM663" s="204"/>
      <c r="AAN663" s="204">
        <f>VLOOKUP(AAK663,$A$681:$F$2483,6,FALSE)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1309</v>
      </c>
      <c r="AAV663" s="204"/>
      <c r="AAW663" s="204">
        <f>VLOOKUP(AAT663,$A$681:$F$2483,6,FALSE)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VLOOKUP(ABC663,$A$681:$F$2483,6,FALSE)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1274</v>
      </c>
      <c r="ABN663" s="204"/>
      <c r="ABO663" s="204">
        <f>VLOOKUP(ABL663,$A$681:$F$2483,6,FALSE)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2338</v>
      </c>
      <c r="ABW663" s="204"/>
      <c r="ABX663" s="204">
        <f>VLOOKUP(ABU663,$A$681:$F$2483,6,FALSE)</f>
        <v>7</v>
      </c>
      <c r="ABY663" s="203" t="s">
        <v>69</v>
      </c>
      <c r="ABZ663" s="10">
        <f>ABX663*1.1</f>
        <v>7.7000000000000011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VLOOKUP(ACD663,$A$681:$F$2483,6,FALSE)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VLOOKUP(ACM663,$A$681:$F$2483,6,FALSE)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VLOOKUP(ACV663,$A$681:$F$2483,6,FALSE)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VLOOKUP(ADE663,$A$681:$F$2483,6,FALSE)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VLOOKUP(ADN663,$A$681:$F$2483,6,FALSE)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VLOOKUP(ADW663,$A$681:$F$2483,6,FALSE)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VLOOKUP(AEF663,$A$681:$F$2483,6,FALSE)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VLOOKUP(AEO663,$A$681:$F$2483,6,FALSE)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VLOOKUP(AEX663,$A$681:$F$2483,6,FALSE)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VLOOKUP(AFG663,$A$681:$F$2483,6,FALSE)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VLOOKUP(AFP663,$A$681:$F$2483,6,FALSE)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VLOOKUP(AFY663,$A$681:$F$2483,6,FALSE)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VLOOKUP(AGH663,$A$681:$F$2483,6,FALSE)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VLOOKUP(AGQ663,$A$681:$F$2483,6,FALSE)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2832</v>
      </c>
      <c r="AHB663" s="204"/>
      <c r="AHC663" s="204">
        <f>VLOOKUP(AGZ663,$A$681:$F$2483,6,FALSE)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585</v>
      </c>
      <c r="AHK663" s="204"/>
      <c r="AHL663" s="204">
        <f>VLOOKUP(AHI663,$A$681:$F$2483,6,FALSE)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2068</v>
      </c>
      <c r="AHT663" s="204"/>
      <c r="AHU663" s="204">
        <f>VLOOKUP(AHR663,$A$681:$F$2483,6,FALSE)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2618</v>
      </c>
      <c r="AIC663" s="204"/>
      <c r="AID663" s="204">
        <f>VLOOKUP(AIA663,$A$681:$F$2483,6,FALSE)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1677</v>
      </c>
      <c r="AIL663" s="204"/>
      <c r="AIM663" s="204">
        <f>VLOOKUP(AIJ663,$A$681:$F$2483,6,FALSE)</f>
        <v>5</v>
      </c>
      <c r="AIN663" s="203" t="s">
        <v>69</v>
      </c>
      <c r="AIO663" s="10">
        <f>AIM663*1.1</f>
        <v>5.5</v>
      </c>
      <c r="AIP663" s="10"/>
      <c r="AIQ663" s="273"/>
      <c r="AIR663" s="203" t="s">
        <v>119</v>
      </c>
      <c r="AIS663" s="276" t="s">
        <v>705</v>
      </c>
      <c r="AIU663" s="204"/>
      <c r="AIV663" s="204">
        <f>VLOOKUP(AIS663,$A$681:$F$2483,6,FALSE)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662</v>
      </c>
      <c r="AJD663" s="204"/>
      <c r="AJE663" s="204">
        <f>VLOOKUP(AJB663,$A$681:$F$2483,6,FALSE)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1220</v>
      </c>
      <c r="AJM663" s="204"/>
      <c r="AJN663" s="204">
        <f>VLOOKUP(AJK663,$A$681:$F$2483,6,FALSE)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24" t="s">
        <v>2068</v>
      </c>
      <c r="AJV663" s="204"/>
      <c r="AJW663" s="204">
        <f>VLOOKUP(AJT663,$A$681:$F$2483,6,FALSE)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3136</v>
      </c>
      <c r="AKE663" s="204"/>
      <c r="AKF663" s="204">
        <f>VLOOKUP(AKC663,$A$681:$F$2483,6,FALSE)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3136</v>
      </c>
      <c r="AKN663" s="204"/>
      <c r="AKO663" s="204">
        <f>VLOOKUP(AKL663,$A$681:$F$2483,6,FALSE)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570</v>
      </c>
      <c r="AKW663" s="204"/>
      <c r="AKX663" s="204">
        <f>VLOOKUP(AKU663,$A$681:$F$2483,6,FALSE)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968</v>
      </c>
      <c r="ALF663" s="204"/>
      <c r="ALG663" s="204">
        <f>VLOOKUP(ALD663,$A$681:$F$2483,6,FALSE)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688</v>
      </c>
      <c r="ALO663" s="204"/>
      <c r="ALP663" s="204">
        <f>VLOOKUP(ALM663,$A$681:$F$2483,6,FALSE)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581</v>
      </c>
      <c r="ALX663" s="204"/>
      <c r="ALY663" s="204">
        <f>VLOOKUP(ALV663,$A$681:$F$2483,6,FALSE)</f>
        <v>16</v>
      </c>
      <c r="ALZ663" s="203" t="s">
        <v>69</v>
      </c>
      <c r="AMA663" s="10">
        <f>ALY663*1.1</f>
        <v>17.600000000000001</v>
      </c>
      <c r="AMB663" s="10"/>
      <c r="AMC663" s="273"/>
      <c r="AMD663" s="203" t="s">
        <v>119</v>
      </c>
      <c r="AME663" s="276" t="s">
        <v>519</v>
      </c>
      <c r="AMG663" s="204"/>
      <c r="AMH663" s="204">
        <f>VLOOKUP(AME663,$A$681:$F$2483,6,FALSE)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1716</v>
      </c>
      <c r="AMP663" s="204"/>
      <c r="AMQ663" s="204">
        <f>VLOOKUP(AMN663,$A$681:$F$2483,6,FALSE)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448</v>
      </c>
      <c r="AMY663" s="204"/>
      <c r="AMZ663" s="204">
        <f>VLOOKUP(AMW663,$A$681:$F$2483,6,FALSE)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642</v>
      </c>
      <c r="ANH663" s="204"/>
      <c r="ANI663" s="204">
        <f>VLOOKUP(ANF663,$A$681:$F$2483,6,FALSE)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659</v>
      </c>
      <c r="ANQ663" s="204"/>
      <c r="ANR663" s="204">
        <f>VLOOKUP(ANO663,$A$681:$F$2483,6,FALSE)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2576</v>
      </c>
      <c r="ANZ663" s="204"/>
      <c r="AOA663" s="204">
        <f>VLOOKUP(ANX663,$A$681:$F$2483,6,FALSE)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2336</v>
      </c>
      <c r="AOI663" s="204"/>
      <c r="AOJ663" s="204">
        <f>VLOOKUP(AOG663,$A$681:$F$2483,6,FALSE)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627</v>
      </c>
      <c r="AOR663" s="204"/>
      <c r="AOS663" s="204">
        <f>VLOOKUP(AOP663,$A$681:$F$2483,6,FALSE)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519</v>
      </c>
      <c r="APA663" s="204"/>
      <c r="APB663" s="204">
        <f>VLOOKUP(AOY663,$A$681:$F$2483,6,FALSE)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2599</v>
      </c>
      <c r="APJ663" s="204"/>
      <c r="APK663" s="204">
        <f>VLOOKUP(APH663,$A$681:$F$2483,6,FALSE)</f>
        <v>23</v>
      </c>
      <c r="APL663" s="203" t="s">
        <v>69</v>
      </c>
      <c r="APM663" s="10">
        <f>APK663*1.1</f>
        <v>25.3</v>
      </c>
      <c r="APN663" s="10"/>
      <c r="APO663" s="273"/>
      <c r="APP663" s="203" t="s">
        <v>119</v>
      </c>
      <c r="APQ663" s="276" t="s">
        <v>2084</v>
      </c>
      <c r="APS663" s="204"/>
      <c r="APT663" s="204">
        <f>VLOOKUP(APQ663,$A$681:$F$2483,6,FALSE)</f>
        <v>112</v>
      </c>
      <c r="APU663" s="203" t="s">
        <v>69</v>
      </c>
      <c r="APV663" s="10">
        <f>APT663*1.1</f>
        <v>123.20000000000002</v>
      </c>
      <c r="APW663" s="10"/>
      <c r="APX663" s="273"/>
      <c r="APY663" s="203" t="s">
        <v>119</v>
      </c>
      <c r="APZ663" s="276" t="s">
        <v>2084</v>
      </c>
      <c r="AQB663" s="204"/>
      <c r="AQC663" s="204">
        <f>VLOOKUP(APZ663,$A$681:$F$2483,6,FALSE)</f>
        <v>112</v>
      </c>
      <c r="AQD663" s="203" t="s">
        <v>69</v>
      </c>
      <c r="AQE663" s="10">
        <f>AQC663*1.1</f>
        <v>123.20000000000002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515.79999999999995</v>
      </c>
      <c r="I664" s="267"/>
      <c r="J664" s="203"/>
      <c r="K664" s="407"/>
      <c r="M664" s="203"/>
      <c r="N664" s="203"/>
      <c r="O664" s="203"/>
      <c r="P664" s="10"/>
      <c r="Q664" s="10">
        <f>SUM(P659:P663)</f>
        <v>586.79999999999995</v>
      </c>
      <c r="R664" s="267"/>
      <c r="S664" s="203"/>
      <c r="T664" s="264"/>
      <c r="V664" s="203"/>
      <c r="W664" s="203"/>
      <c r="X664" s="203"/>
      <c r="Y664" s="10"/>
      <c r="Z664" s="10">
        <f>SUM(Y659:Y663)</f>
        <v>893.7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468.7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568.29999999999995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408.2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607.29999999999995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605.6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492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500.29999999999995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578.5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452.09999999999997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54.3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336.2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456.9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540.19999999999993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590.4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493.4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482.4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43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505.2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191.3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581.40000000000009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465.39999999999992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188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318.59999999999997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239.4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180.9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34.400000000000006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130.9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268.7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373.2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288.60000000000002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308.8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237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317.2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84.699999999999989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99.300000000000011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96.299999999999983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60.3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122.3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46.3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505.39999999999992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539.6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124.40000000000002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271.60000000000002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288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73.900000000000006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427.79999999999995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366.3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600.40000000000009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71.100000000000009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350.09999999999997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368.09999999999997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402.9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295.20000000000005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88.7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93.4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37.799999999999997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189.7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480.2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253.70000000000002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414.5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70.900000000000006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235.10000000000002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465.99999999999994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225.6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176.20000000000002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206.79999999999998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89.3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397.2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711.59999999999991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129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36.299999999999997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317.79999999999995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68.5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277.2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76.8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356.4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141.6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208.6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136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51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200.8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83.4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398.70000000000005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169.2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189.8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203.5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364.69999999999993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56.3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229.60000000000002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203.9</v>
      </c>
      <c r="AQG664" s="273"/>
    </row>
    <row r="665" spans="1:1125" s="14" customFormat="1" ht="15">
      <c r="A665" s="203" t="s">
        <v>120</v>
      </c>
      <c r="B665" s="276" t="s">
        <v>2831</v>
      </c>
      <c r="D665" s="283">
        <f>IF(C665="Kopman",2.2,1)</f>
        <v>1</v>
      </c>
      <c r="E665" s="204">
        <f>VLOOKUP(B665,$A$681:$F$2483,6,FALSE)</f>
        <v>252</v>
      </c>
      <c r="F665" s="203" t="s">
        <v>61</v>
      </c>
      <c r="G665" s="10">
        <f>E665*1.5</f>
        <v>378</v>
      </c>
      <c r="H665" s="10"/>
      <c r="I665" s="267"/>
      <c r="J665" s="203" t="s">
        <v>120</v>
      </c>
      <c r="K665" s="276" t="s">
        <v>2518</v>
      </c>
      <c r="M665" s="283">
        <f>IF(L665="Kopman",2.2,1)</f>
        <v>1</v>
      </c>
      <c r="N665" s="204">
        <f>VLOOKUP(K665,$A$681:$F$2483,6,FALSE)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2831</v>
      </c>
      <c r="V665" s="283">
        <f>IF(U665="Kopman",2.2,1)</f>
        <v>1</v>
      </c>
      <c r="W665" s="204">
        <f>VLOOKUP(T665,$A$681:$F$2483,6,FALSE)</f>
        <v>252</v>
      </c>
      <c r="X665" s="203" t="s">
        <v>61</v>
      </c>
      <c r="Y665" s="10">
        <f>W665*1.5*V665</f>
        <v>378</v>
      </c>
      <c r="Z665" s="10"/>
      <c r="AA665" s="267"/>
      <c r="AB665" s="203" t="s">
        <v>120</v>
      </c>
      <c r="AC665" s="276" t="s">
        <v>2518</v>
      </c>
      <c r="AE665" s="283">
        <f>IF(AD665="Kopman",2.2,1)</f>
        <v>1</v>
      </c>
      <c r="AF665" s="204">
        <f>VLOOKUP(AC665,$A$681:$F$2483,6,FALSE)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1295</v>
      </c>
      <c r="AN665" s="283">
        <f>IF(AM665="Kopman",2.2,1)</f>
        <v>1</v>
      </c>
      <c r="AO665" s="204">
        <f>VLOOKUP(AL665,$A$681:$F$2483,6,FALSE)</f>
        <v>87</v>
      </c>
      <c r="AP665" s="203" t="s">
        <v>61</v>
      </c>
      <c r="AQ665" s="10">
        <f>AO665*1.5*AN665</f>
        <v>130.5</v>
      </c>
      <c r="AR665" s="10"/>
      <c r="AS665" s="267"/>
      <c r="AT665" s="203" t="s">
        <v>120</v>
      </c>
      <c r="AU665" s="276" t="s">
        <v>443</v>
      </c>
      <c r="AW665" s="283">
        <f>IF(AV665="Kopman",2.2,1)</f>
        <v>1</v>
      </c>
      <c r="AX665" s="204">
        <f>VLOOKUP(AU665,$A$681:$F$2483,6,FALSE)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1283</v>
      </c>
      <c r="BF665" s="283">
        <f>IF(BE665="Kopman",2.2,1)</f>
        <v>1</v>
      </c>
      <c r="BG665" s="204">
        <f>VLOOKUP(BD665,$A$681:$F$2483,6,FALSE)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2831</v>
      </c>
      <c r="BO665" s="283">
        <f>IF(BN665="Kopman",2.2,1)</f>
        <v>1</v>
      </c>
      <c r="BP665" s="204">
        <f>VLOOKUP(BM665,$A$681:$F$2483,6,FALSE)</f>
        <v>252</v>
      </c>
      <c r="BQ665" s="203" t="s">
        <v>61</v>
      </c>
      <c r="BR665" s="10">
        <f>BP665*1.5*BO665</f>
        <v>378</v>
      </c>
      <c r="BS665" s="10"/>
      <c r="BT665" s="267"/>
      <c r="BU665" s="203" t="s">
        <v>120</v>
      </c>
      <c r="BV665" s="276" t="s">
        <v>2518</v>
      </c>
      <c r="BX665" s="283">
        <f>IF(BW665="Kopman",2.2,1)</f>
        <v>1</v>
      </c>
      <c r="BY665" s="204">
        <f>VLOOKUP(BV665,$A$681:$F$2483,6,FALSE)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2066</v>
      </c>
      <c r="CG665" s="283">
        <f>IF(CF665="Kopman",2.2,1)</f>
        <v>1</v>
      </c>
      <c r="CH665" s="204">
        <f>VLOOKUP(CE665,$A$681:$F$2483,6,FALSE)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2147</v>
      </c>
      <c r="CP665" s="283">
        <f>IF(CO665="Kopman",2.2,1)</f>
        <v>1</v>
      </c>
      <c r="CQ665" s="204">
        <f>VLOOKUP(CN665,$A$681:$F$2483,6,FALSE)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494</v>
      </c>
      <c r="CY665" s="283">
        <f>IF(CX665="Kopman",2.2,1)</f>
        <v>1</v>
      </c>
      <c r="CZ665" s="204">
        <f>VLOOKUP(CW665,$A$681:$F$2483,6,FALSE)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2518</v>
      </c>
      <c r="DH665" s="283">
        <f>IF(DG665="Kopman",2.2,1)</f>
        <v>1</v>
      </c>
      <c r="DI665" s="204">
        <f>VLOOKUP(DF665,$A$681:$F$2483,6,FALSE)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2518</v>
      </c>
      <c r="DQ665" s="283">
        <f>IF(DP665="Kopman",2.2,1)</f>
        <v>1</v>
      </c>
      <c r="DR665" s="204">
        <f>VLOOKUP(DO665,$A$681:$F$2483,6,FALSE)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VLOOKUP(DX665,$A$681:$F$2483,6,FALSE)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2752</v>
      </c>
      <c r="EI665" s="283">
        <f>IF(EH665="Kopman",2.2,1)</f>
        <v>1</v>
      </c>
      <c r="EJ665" s="204">
        <f>VLOOKUP(EG665,$A$681:$F$2483,6,FALSE)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1840</v>
      </c>
      <c r="ER665" s="283">
        <f>IF(EQ665="Kopman",2.2,1)</f>
        <v>1</v>
      </c>
      <c r="ES665" s="204">
        <f>VLOOKUP(EP665,$A$681:$F$2483,6,FALSE)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692</v>
      </c>
      <c r="FA665" s="283">
        <f>IF(EZ665="Kopman",2.2,1)</f>
        <v>1</v>
      </c>
      <c r="FB665" s="204">
        <f>VLOOKUP(EY665,$A$681:$F$2483,6,FALSE)</f>
        <v>81</v>
      </c>
      <c r="FC665" s="203" t="s">
        <v>61</v>
      </c>
      <c r="FD665" s="10">
        <f>FB665*1.5*FA665</f>
        <v>121.5</v>
      </c>
      <c r="FE665" s="10"/>
      <c r="FF665" s="267"/>
      <c r="FG665" s="203" t="s">
        <v>120</v>
      </c>
      <c r="FH665" s="414" t="s">
        <v>2518</v>
      </c>
      <c r="FJ665" s="283">
        <f>IF(FI665="Kopman",2.2,1)</f>
        <v>1</v>
      </c>
      <c r="FK665" s="204">
        <f>VLOOKUP(FH665,$A$681:$F$2483,6,FALSE)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630</v>
      </c>
      <c r="FS665" s="283">
        <f>IF(FR665="Kopman",2.2,1)</f>
        <v>1</v>
      </c>
      <c r="FT665" s="204">
        <f>VLOOKUP(FQ665,$A$681:$F$2483,6,FALSE)</f>
        <v>31</v>
      </c>
      <c r="FU665" s="203" t="s">
        <v>61</v>
      </c>
      <c r="FV665" s="10">
        <f>FT665*1.5*FS665</f>
        <v>46.5</v>
      </c>
      <c r="FW665" s="10"/>
      <c r="FX665" s="267"/>
      <c r="FY665" s="203" t="s">
        <v>120</v>
      </c>
      <c r="FZ665" s="276" t="s">
        <v>443</v>
      </c>
      <c r="GB665" s="283">
        <f>IF(GA665="Kopman",2.2,1)</f>
        <v>1</v>
      </c>
      <c r="GC665" s="204">
        <f>VLOOKUP(FZ665,$A$681:$F$2483,6,FALSE)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2752</v>
      </c>
      <c r="GK665" s="283">
        <f>IF(GJ665="Kopman",2.2,1)</f>
        <v>1</v>
      </c>
      <c r="GL665" s="204">
        <f>VLOOKUP(GI665,$A$681:$F$2483,6,FALSE)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2518</v>
      </c>
      <c r="GT665" s="283">
        <f>IF(GS665="Kopman",2.2,1)</f>
        <v>1</v>
      </c>
      <c r="GU665" s="204">
        <f>VLOOKUP(GR665,$A$681:$F$2483,6,FALSE)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846</v>
      </c>
      <c r="HC665" s="283">
        <f>IF(HB665="Kopman",2.2,1)</f>
        <v>1</v>
      </c>
      <c r="HD665" s="204">
        <f>VLOOKUP(HA665,$A$681:$F$2483,6,FALSE)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443</v>
      </c>
      <c r="HL665" s="283">
        <f>IF(HK665="Kopman",2.2,1)</f>
        <v>1</v>
      </c>
      <c r="HM665" s="204">
        <f>VLOOKUP(HJ665,$A$681:$F$2483,6,FALSE)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09" t="s">
        <v>2831</v>
      </c>
      <c r="HT665" s="408" t="s">
        <v>2015</v>
      </c>
      <c r="HU665" s="283">
        <f>IF(HT665="Kopman",2.2,1)</f>
        <v>2.2000000000000002</v>
      </c>
      <c r="HV665" s="204">
        <f>VLOOKUP(HS665,$A$681:$F$2483,6,FALSE)</f>
        <v>252</v>
      </c>
      <c r="HW665" s="203" t="s">
        <v>61</v>
      </c>
      <c r="HX665" s="10">
        <f>HV665*1.5*HU665</f>
        <v>831.6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VLOOKUP(IB665,$A$681:$F$2483,6,FALSE)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2700</v>
      </c>
      <c r="IM665" s="283">
        <f>IF(IL665="Kopman",2.2,1)</f>
        <v>1</v>
      </c>
      <c r="IN665" s="204">
        <f>VLOOKUP(IK665,$A$681:$F$2483,6,FALSE)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692</v>
      </c>
      <c r="IV665" s="283">
        <f>IF(IU665="Kopman",2.2,1)</f>
        <v>1</v>
      </c>
      <c r="IW665" s="204">
        <f>VLOOKUP(IT665,$A$681:$F$2483,6,FALSE)</f>
        <v>81</v>
      </c>
      <c r="IX665" s="203" t="s">
        <v>61</v>
      </c>
      <c r="IY665" s="10">
        <f>IW665*1.5*IV665</f>
        <v>121.5</v>
      </c>
      <c r="IZ665" s="10"/>
      <c r="JA665" s="267"/>
      <c r="JB665" s="203" t="s">
        <v>120</v>
      </c>
      <c r="JC665" s="276" t="s">
        <v>534</v>
      </c>
      <c r="JE665" s="283">
        <f>IF(JD665="Kopman",2.2,1)</f>
        <v>1</v>
      </c>
      <c r="JF665" s="204">
        <f>VLOOKUP(JC665,$A$681:$F$2483,6,FALSE)</f>
        <v>47</v>
      </c>
      <c r="JG665" s="203" t="s">
        <v>61</v>
      </c>
      <c r="JH665" s="10">
        <f>JF665*1.5*JE665</f>
        <v>70.5</v>
      </c>
      <c r="JI665" s="10"/>
      <c r="JJ665" s="267"/>
      <c r="JK665" s="203" t="s">
        <v>120</v>
      </c>
      <c r="JL665" s="276" t="s">
        <v>443</v>
      </c>
      <c r="JN665" s="283">
        <f>IF(JM665="Kopman",2.2,1)</f>
        <v>1</v>
      </c>
      <c r="JO665" s="204">
        <f>VLOOKUP(JL665,$A$681:$F$2483,6,FALSE)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2776</v>
      </c>
      <c r="JW665" s="283">
        <f>IF(JV665="Kopman",2.2,1)</f>
        <v>1</v>
      </c>
      <c r="JX665" s="204">
        <f>VLOOKUP(JU665,$A$681:$F$2483,6,FALSE)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660</v>
      </c>
      <c r="KF665" s="283">
        <f>IF(KE665="Kopman",2.2,1)</f>
        <v>1</v>
      </c>
      <c r="KG665" s="204">
        <f>VLOOKUP(KD665,$A$681:$F$2483,6,FALSE)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443</v>
      </c>
      <c r="KO665" s="283">
        <f>IF(KN665="Kopman",2.2,1)</f>
        <v>1</v>
      </c>
      <c r="KP665" s="204">
        <f>VLOOKUP(KM665,$A$681:$F$2483,6,FALSE)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2518</v>
      </c>
      <c r="KX665" s="283">
        <f>IF(KW665="Kopman",2.2,1)</f>
        <v>1</v>
      </c>
      <c r="KY665" s="204">
        <f>VLOOKUP(KV665,$A$681:$F$2483,6,FALSE)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2860</v>
      </c>
      <c r="LG665" s="283">
        <f>IF(LF665="Kopman",2.2,1)</f>
        <v>1</v>
      </c>
      <c r="LH665" s="204">
        <f>VLOOKUP(LE665,$A$681:$F$2483,6,FALSE)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443</v>
      </c>
      <c r="LP665" s="283">
        <f>IF(LO665="Kopman",2.2,1)</f>
        <v>1</v>
      </c>
      <c r="LQ665" s="204">
        <f>VLOOKUP(LN665,$A$681:$F$2483,6,FALSE)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494</v>
      </c>
      <c r="LY665" s="283">
        <f>IF(LX665="Kopman",2.2,1)</f>
        <v>1</v>
      </c>
      <c r="LZ665" s="204">
        <f>VLOOKUP(LW665,$A$681:$F$2483,6,FALSE)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692</v>
      </c>
      <c r="MH665" s="283">
        <f>IF(MG665="Kopman",2.2,1)</f>
        <v>1</v>
      </c>
      <c r="MI665" s="204">
        <f>VLOOKUP(MF665,$A$681:$F$2483,6,FALSE)</f>
        <v>81</v>
      </c>
      <c r="MJ665" s="203" t="s">
        <v>61</v>
      </c>
      <c r="MK665" s="10">
        <f>MI665*1.5*MH665</f>
        <v>121.5</v>
      </c>
      <c r="ML665" s="10"/>
      <c r="MM665" s="267"/>
      <c r="MN665" s="203" t="s">
        <v>120</v>
      </c>
      <c r="MO665" s="276" t="s">
        <v>854</v>
      </c>
      <c r="MQ665" s="283">
        <f>IF(MP665="Kopman",2.2,1)</f>
        <v>1</v>
      </c>
      <c r="MR665" s="204">
        <f>VLOOKUP(MO665,$A$681:$F$2483,6,FALSE)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534</v>
      </c>
      <c r="MZ665" s="283">
        <f>IF(MY665="Kopman",2.2,1)</f>
        <v>1</v>
      </c>
      <c r="NA665" s="204">
        <f>VLOOKUP(MX665,$A$681:$F$2483,6,FALSE)</f>
        <v>47</v>
      </c>
      <c r="NB665" s="203" t="s">
        <v>61</v>
      </c>
      <c r="NC665" s="10">
        <f>NA665*1.5*MZ665</f>
        <v>70.5</v>
      </c>
      <c r="ND665" s="10"/>
      <c r="NE665" s="267"/>
      <c r="NF665" s="203" t="s">
        <v>120</v>
      </c>
      <c r="NG665" s="276" t="s">
        <v>692</v>
      </c>
      <c r="NI665" s="283">
        <f>IF(NH665="Kopman",2.2,1)</f>
        <v>1</v>
      </c>
      <c r="NJ665" s="204">
        <f>VLOOKUP(NG665,$A$681:$F$2483,6,FALSE)</f>
        <v>81</v>
      </c>
      <c r="NK665" s="203" t="s">
        <v>61</v>
      </c>
      <c r="NL665" s="10">
        <f>NJ665*1.5*NI665</f>
        <v>121.5</v>
      </c>
      <c r="NM665" s="10"/>
      <c r="NN665" s="267"/>
      <c r="NO665" s="203" t="s">
        <v>120</v>
      </c>
      <c r="NP665" s="417" t="s">
        <v>1186</v>
      </c>
      <c r="NR665" s="283">
        <f>IF(NQ665="Kopman",2.2,1)</f>
        <v>1</v>
      </c>
      <c r="NS665" s="204">
        <f>VLOOKUP(NP665,$A$681:$F$2483,6,FALSE)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2638</v>
      </c>
      <c r="OA665" s="283">
        <f>IF(NZ665="Kopman",2.2,1)</f>
        <v>1</v>
      </c>
      <c r="OB665" s="204">
        <f>VLOOKUP(NY665,$A$681:$F$2483,6,FALSE)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443</v>
      </c>
      <c r="OJ665" s="283">
        <f>IF(OI665="Kopman",2.2,1)</f>
        <v>1</v>
      </c>
      <c r="OK665" s="204">
        <f>VLOOKUP(OH665,$A$681:$F$2483,6,FALSE)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17" t="s">
        <v>2738</v>
      </c>
      <c r="OS665" s="283">
        <f>IF(OR665="Kopman",2.2,1)</f>
        <v>1</v>
      </c>
      <c r="OT665" s="204">
        <f>VLOOKUP(OQ665,$A$681:$F$2483,6,FALSE)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586</v>
      </c>
      <c r="PB665" s="283">
        <f>IF(PA665="Kopman",2.2,1)</f>
        <v>1</v>
      </c>
      <c r="PC665" s="204">
        <f>VLOOKUP(OZ665,$A$681:$F$2483,6,FALSE)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2518</v>
      </c>
      <c r="PK665" s="283">
        <f>IF(PJ665="Kopman",2.2,1)</f>
        <v>1</v>
      </c>
      <c r="PL665" s="204">
        <f>VLOOKUP(PI665,$A$681:$F$2483,6,FALSE)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VLOOKUP(PR665,$A$681:$F$2483,6,FALSE)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650</v>
      </c>
      <c r="QC665" s="283">
        <f>IF(QB665="Kopman",2.2,1)</f>
        <v>1</v>
      </c>
      <c r="QD665" s="204">
        <f>VLOOKUP(QA665,$A$681:$F$2483,6,FALSE)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586</v>
      </c>
      <c r="QL665" s="283">
        <f>IF(QK665="Kopman",2.2,1)</f>
        <v>1</v>
      </c>
      <c r="QM665" s="204">
        <f>VLOOKUP(QJ665,$A$681:$F$2483,6,FALSE)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1842</v>
      </c>
      <c r="QU665" s="283">
        <f>IF(QT665="Kopman",2.2,1)</f>
        <v>1</v>
      </c>
      <c r="QV665" s="204">
        <f>VLOOKUP(QS665,$A$681:$F$2483,6,FALSE)</f>
        <v>32</v>
      </c>
      <c r="QW665" s="203" t="s">
        <v>61</v>
      </c>
      <c r="QX665" s="10">
        <f>QV665*1.5*QU665</f>
        <v>48</v>
      </c>
      <c r="QY665" s="10"/>
      <c r="QZ665" s="267"/>
      <c r="RA665" s="203" t="s">
        <v>120</v>
      </c>
      <c r="RB665" s="276" t="s">
        <v>2578</v>
      </c>
      <c r="RD665" s="283">
        <f>IF(RC665="Kopman",2.2,1)</f>
        <v>1</v>
      </c>
      <c r="RE665" s="204">
        <f>VLOOKUP(RB665,$A$681:$F$2483,6,FALSE)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VLOOKUP(RK665,$A$681:$F$2483,6,FALSE)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443</v>
      </c>
      <c r="RV665" s="283">
        <f>IF(RU665="Kopman",2.2,1)</f>
        <v>1</v>
      </c>
      <c r="RW665" s="204">
        <f>VLOOKUP(RT665,$A$681:$F$2483,6,FALSE)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443</v>
      </c>
      <c r="SE665" s="283">
        <f>IF(SD665="Kopman",2.2,1)</f>
        <v>1</v>
      </c>
      <c r="SF665" s="204">
        <f>VLOOKUP(SC665,$A$681:$F$2483,6,FALSE)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2831</v>
      </c>
      <c r="SN665" s="283">
        <f>IF(SM665="Kopman",2.2,1)</f>
        <v>1</v>
      </c>
      <c r="SO665" s="204">
        <f>VLOOKUP(SL665,$A$681:$F$2483,6,FALSE)</f>
        <v>252</v>
      </c>
      <c r="SP665" s="203" t="s">
        <v>61</v>
      </c>
      <c r="SQ665" s="10">
        <f>SO665*1.5*SN665</f>
        <v>378</v>
      </c>
      <c r="SR665" s="10"/>
      <c r="SS665" s="273"/>
      <c r="ST665" s="203" t="s">
        <v>120</v>
      </c>
      <c r="SU665" s="276" t="s">
        <v>2525</v>
      </c>
      <c r="SW665" s="283">
        <f>IF(SV665="Kopman",2.2,1)</f>
        <v>1</v>
      </c>
      <c r="SX665" s="204">
        <f>VLOOKUP(SU665,$A$681:$F$2483,6,FALSE)</f>
        <v>1</v>
      </c>
      <c r="SY665" s="203" t="s">
        <v>61</v>
      </c>
      <c r="SZ665" s="10">
        <f>SX665*1.5*SW665</f>
        <v>1.5</v>
      </c>
      <c r="TA665" s="10"/>
      <c r="TB665" s="273"/>
      <c r="TC665" s="203" t="s">
        <v>120</v>
      </c>
      <c r="TD665" s="421" t="s">
        <v>541</v>
      </c>
      <c r="TF665" s="283">
        <f>IF(TE665="Kopman",2.2,1)</f>
        <v>1</v>
      </c>
      <c r="TG665" s="204">
        <f>VLOOKUP(TD665,$A$681:$F$2483,6,FALSE)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2073</v>
      </c>
      <c r="TO665" s="283">
        <f>IF(TN665="Kopman",2.2,1)</f>
        <v>1</v>
      </c>
      <c r="TP665" s="204">
        <f>VLOOKUP(TM665,$A$681:$F$2483,6,FALSE)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443</v>
      </c>
      <c r="TW665" s="408" t="s">
        <v>2015</v>
      </c>
      <c r="TX665" s="283">
        <f>IF(TW665="Kopman",2.2,1)</f>
        <v>2.2000000000000002</v>
      </c>
      <c r="TY665" s="204">
        <f>VLOOKUP(TV665,$A$681:$F$2483,6,FALSE)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VLOOKUP(UE665,$A$681:$F$2483,6,FALSE)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2677</v>
      </c>
      <c r="UP665" s="283">
        <f>IF(UO665="Kopman",2.2,1)</f>
        <v>1</v>
      </c>
      <c r="UQ665" s="204">
        <f>VLOOKUP(UN665,$A$681:$F$2483,6,FALSE)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1193</v>
      </c>
      <c r="UY665" s="283">
        <f>IF(UX665="Kopman",2.2,1)</f>
        <v>1</v>
      </c>
      <c r="UZ665" s="204">
        <f>VLOOKUP(UW665,$A$681:$F$2483,6,FALSE)</f>
        <v>21</v>
      </c>
      <c r="VA665" s="203" t="s">
        <v>61</v>
      </c>
      <c r="VB665" s="10">
        <f>UZ665*1.5*UY665</f>
        <v>31.5</v>
      </c>
      <c r="VC665" s="10"/>
      <c r="VD665" s="273"/>
      <c r="VE665" s="203" t="s">
        <v>120</v>
      </c>
      <c r="VF665" s="276" t="s">
        <v>986</v>
      </c>
      <c r="VH665" s="283">
        <f>IF(VG665="Kopman",2.2,1)</f>
        <v>1</v>
      </c>
      <c r="VI665" s="204">
        <f>VLOOKUP(VF665,$A$681:$F$2483,6,FALSE)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650</v>
      </c>
      <c r="VQ665" s="283">
        <f>IF(VP665="Kopman",2.2,1)</f>
        <v>1</v>
      </c>
      <c r="VR665" s="204">
        <f>VLOOKUP(VO665,$A$681:$F$2483,6,FALSE)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VLOOKUP(VX665,$A$681:$F$2483,6,FALSE)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2700</v>
      </c>
      <c r="WI665" s="283">
        <f>IF(WH665="Kopman",2.2,1)</f>
        <v>1</v>
      </c>
      <c r="WJ665" s="204">
        <f>VLOOKUP(WG665,$A$681:$F$2483,6,FALSE)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VLOOKUP(WP665,$A$681:$F$2483,6,FALSE)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VLOOKUP(WY665,$A$681:$F$2483,6,FALSE)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443</v>
      </c>
      <c r="XJ665" s="283">
        <f>IF(XI665="Kopman",2.2,1)</f>
        <v>1</v>
      </c>
      <c r="XK665" s="204">
        <f>VLOOKUP(XH665,$A$681:$F$2483,6,FALSE)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630</v>
      </c>
      <c r="XS665" s="283">
        <f>IF(XR665="Kopman",2.2,1)</f>
        <v>1</v>
      </c>
      <c r="XT665" s="204">
        <f>VLOOKUP(XQ665,$A$681:$F$2483,6,FALSE)</f>
        <v>31</v>
      </c>
      <c r="XU665" s="203" t="s">
        <v>61</v>
      </c>
      <c r="XV665" s="10">
        <f>XT665*1.5*XS665</f>
        <v>46.5</v>
      </c>
      <c r="XW665" s="10"/>
      <c r="XX665" s="273"/>
      <c r="XY665" s="203" t="s">
        <v>120</v>
      </c>
      <c r="XZ665" s="276" t="s">
        <v>2637</v>
      </c>
      <c r="YB665" s="283">
        <f>IF(YA665="Kopman",2.2,1)</f>
        <v>1</v>
      </c>
      <c r="YC665" s="204">
        <f>VLOOKUP(XZ665,$A$681:$F$2483,6,FALSE)</f>
        <v>10</v>
      </c>
      <c r="YD665" s="203" t="s">
        <v>61</v>
      </c>
      <c r="YE665" s="10">
        <f>YC665*1.5</f>
        <v>15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VLOOKUP(YI665,$A$681:$F$2483,6,FALSE)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VLOOKUP(YR665,$A$681:$F$2483,6,FALSE)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1840</v>
      </c>
      <c r="ZC665" s="283">
        <f>IF(ZB665="Kopman",2.2,1)</f>
        <v>1</v>
      </c>
      <c r="ZD665" s="204">
        <f>VLOOKUP(ZA665,$A$681:$F$2483,6,FALSE)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541</v>
      </c>
      <c r="ZL665" s="283">
        <f>IF(ZK665="Kopman",2.2,1)</f>
        <v>1</v>
      </c>
      <c r="ZM665" s="204">
        <f>VLOOKUP(ZJ665,$A$681:$F$2483,6,FALSE)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541</v>
      </c>
      <c r="ZU665" s="283">
        <f>IF(ZT665="Kopman",2.2,1)</f>
        <v>1</v>
      </c>
      <c r="ZV665" s="204">
        <f>VLOOKUP(ZS665,$A$681:$F$2483,6,FALSE)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650</v>
      </c>
      <c r="AAD665" s="283">
        <f>IF(AAC665="Kopman",2.2,1)</f>
        <v>1</v>
      </c>
      <c r="AAE665" s="204">
        <f>VLOOKUP(AAB665,$A$681:$F$2483,6,FALSE)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2542</v>
      </c>
      <c r="AAM665" s="283">
        <f>IF(AAL665="Kopman",2.2,1)</f>
        <v>1</v>
      </c>
      <c r="AAN665" s="204">
        <f>VLOOKUP(AAK665,$A$681:$F$2483,6,FALSE)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2827</v>
      </c>
      <c r="AAV665" s="283">
        <f>IF(AAU665="Kopman",2.2,1)</f>
        <v>1</v>
      </c>
      <c r="AAW665" s="204">
        <f>VLOOKUP(AAT665,$A$681:$F$2483,6,FALSE)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VLOOKUP(ABC665,$A$681:$F$2483,6,FALSE)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2525</v>
      </c>
      <c r="ABN665" s="283">
        <f>IF(ABM665="Kopman",2.2,1)</f>
        <v>1</v>
      </c>
      <c r="ABO665" s="204">
        <f>VLOOKUP(ABL665,$A$681:$F$2483,6,FALSE)</f>
        <v>1</v>
      </c>
      <c r="ABP665" s="203" t="s">
        <v>61</v>
      </c>
      <c r="ABQ665" s="10">
        <f>ABO665*1.5*ABN665</f>
        <v>1.5</v>
      </c>
      <c r="ABR665" s="10"/>
      <c r="ABS665" s="273"/>
      <c r="ABT665" s="203" t="s">
        <v>120</v>
      </c>
      <c r="ABU665" s="276" t="s">
        <v>1283</v>
      </c>
      <c r="ABW665" s="283">
        <f>IF(ABV665="Kopman",2.2,1)</f>
        <v>1</v>
      </c>
      <c r="ABX665" s="204">
        <f>VLOOKUP(ABU665,$A$681:$F$2483,6,FALSE)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VLOOKUP(ACD665,$A$681:$F$2483,6,FALSE)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VLOOKUP(ACM665,$A$681:$F$2483,6,FALSE)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VLOOKUP(ACV665,$A$681:$F$2483,6,FALSE)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VLOOKUP(ADE665,$A$681:$F$2483,6,FALSE)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VLOOKUP(ADN665,$A$681:$F$2483,6,FALSE)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VLOOKUP(ADW665,$A$681:$F$2483,6,FALSE)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VLOOKUP(AEF665,$A$681:$F$2483,6,FALSE)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VLOOKUP(AEO665,$A$681:$F$2483,6,FALSE)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VLOOKUP(AEX665,$A$681:$F$2483,6,FALSE)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VLOOKUP(AFG665,$A$681:$F$2483,6,FALSE)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VLOOKUP(AFP665,$A$681:$F$2483,6,FALSE)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VLOOKUP(AFY665,$A$681:$F$2483,6,FALSE)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VLOOKUP(AGH665,$A$681:$F$2483,6,FALSE)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VLOOKUP(AGQ665,$A$681:$F$2483,6,FALSE)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1283</v>
      </c>
      <c r="AHB665" s="283">
        <f>IF(AHA665="Kopman",2.2,1)</f>
        <v>1</v>
      </c>
      <c r="AHC665" s="204">
        <f>VLOOKUP(AGZ665,$A$681:$F$2483,6,FALSE)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3076</v>
      </c>
      <c r="AHK665" s="283">
        <f>IF(AHJ665="Kopman",2.2,1)</f>
        <v>1</v>
      </c>
      <c r="AHL665" s="204">
        <f>VLOOKUP(AHI665,$A$681:$F$2483,6,FALSE)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2091</v>
      </c>
      <c r="AHT665" s="283">
        <f>IF(AHS665="Kopman",2.2,1)</f>
        <v>1</v>
      </c>
      <c r="AHU665" s="204">
        <f>VLOOKUP(AHR665,$A$681:$F$2483,6,FALSE)</f>
        <v>67</v>
      </c>
      <c r="AHV665" s="203" t="s">
        <v>61</v>
      </c>
      <c r="AHW665" s="10">
        <f>AHU665*1.5*AHT665</f>
        <v>100.5</v>
      </c>
      <c r="AHX665" s="10"/>
      <c r="AHY665" s="273"/>
      <c r="AHZ665" s="203" t="s">
        <v>120</v>
      </c>
      <c r="AIA665" s="276" t="s">
        <v>443</v>
      </c>
      <c r="AIC665" s="283">
        <f>IF(AIB665="Kopman",2.2,1)</f>
        <v>1</v>
      </c>
      <c r="AID665" s="204">
        <f>VLOOKUP(AIA665,$A$681:$F$2483,6,FALSE)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2772</v>
      </c>
      <c r="AIL665" s="283">
        <f>IF(AIK665="Kopman",2.2,1)</f>
        <v>1</v>
      </c>
      <c r="AIM665" s="204">
        <f>VLOOKUP(AIJ665,$A$681:$F$2483,6,FALSE)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692</v>
      </c>
      <c r="AIU665" s="283">
        <f>IF(AIT665="Kopman",2.2,1)</f>
        <v>1</v>
      </c>
      <c r="AIV665" s="204">
        <f>VLOOKUP(AIS665,$A$681:$F$2483,6,FALSE)</f>
        <v>81</v>
      </c>
      <c r="AIW665" s="203" t="s">
        <v>61</v>
      </c>
      <c r="AIX665" s="10">
        <f>AIV665*1.5*AIU665</f>
        <v>121.5</v>
      </c>
      <c r="AIY665" s="10"/>
      <c r="AIZ665" s="273"/>
      <c r="AJA665" s="203" t="s">
        <v>120</v>
      </c>
      <c r="AJB665" s="276" t="s">
        <v>692</v>
      </c>
      <c r="AJD665" s="283">
        <f>IF(AJC665="Kopman",2.2,1)</f>
        <v>1</v>
      </c>
      <c r="AJE665" s="204">
        <f>VLOOKUP(AJB665,$A$681:$F$2483,6,FALSE)</f>
        <v>81</v>
      </c>
      <c r="AJF665" s="203" t="s">
        <v>61</v>
      </c>
      <c r="AJG665" s="10">
        <f>AJE665*1.5*AJD665</f>
        <v>121.5</v>
      </c>
      <c r="AJH665" s="10"/>
      <c r="AJI665" s="273"/>
      <c r="AJJ665" s="203" t="s">
        <v>120</v>
      </c>
      <c r="AJK665" s="276" t="s">
        <v>541</v>
      </c>
      <c r="AJM665" s="283">
        <f>IF(AJL665="Kopman",2.2,1)</f>
        <v>1</v>
      </c>
      <c r="AJN665" s="204">
        <f>VLOOKUP(AJK665,$A$681:$F$2483,6,FALSE)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1733</v>
      </c>
      <c r="AJV665" s="283">
        <f>IF(AJU665="Kopman",2.2,1)</f>
        <v>1</v>
      </c>
      <c r="AJW665" s="204">
        <f>VLOOKUP(AJT665,$A$681:$F$2483,6,FALSE)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692</v>
      </c>
      <c r="AKE665" s="283">
        <f>IF(AKD665="Kopman",2.2,1)</f>
        <v>1</v>
      </c>
      <c r="AKF665" s="204">
        <f>VLOOKUP(AKC665,$A$681:$F$2483,6,FALSE)</f>
        <v>81</v>
      </c>
      <c r="AKG665" s="203" t="s">
        <v>61</v>
      </c>
      <c r="AKH665" s="10">
        <f>AKF665*1.5*AKE665</f>
        <v>121.5</v>
      </c>
      <c r="AKI665" s="10"/>
      <c r="AKJ665" s="273"/>
      <c r="AKK665" s="203" t="s">
        <v>120</v>
      </c>
      <c r="AKL665" s="276" t="s">
        <v>692</v>
      </c>
      <c r="AKN665" s="283">
        <f>IF(AKM665="Kopman",2.2,1)</f>
        <v>1</v>
      </c>
      <c r="AKO665" s="204">
        <f>VLOOKUP(AKL665,$A$681:$F$2483,6,FALSE)</f>
        <v>81</v>
      </c>
      <c r="AKP665" s="203" t="s">
        <v>61</v>
      </c>
      <c r="AKQ665" s="10">
        <f>AKO665*1.5*AKN665</f>
        <v>121.5</v>
      </c>
      <c r="AKR665" s="10"/>
      <c r="AKS665" s="273"/>
      <c r="AKT665" s="203" t="s">
        <v>120</v>
      </c>
      <c r="AKU665" s="276" t="s">
        <v>541</v>
      </c>
      <c r="AKW665" s="283">
        <f>IF(AKV665="Kopman",2.2,1)</f>
        <v>1</v>
      </c>
      <c r="AKX665" s="204">
        <f>VLOOKUP(AKU665,$A$681:$F$2483,6,FALSE)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443</v>
      </c>
      <c r="ALF665" s="283">
        <f>IF(ALE665="Kopman",2.2,1)</f>
        <v>1</v>
      </c>
      <c r="ALG665" s="204">
        <f>VLOOKUP(ALD665,$A$681:$F$2483,6,FALSE)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2638</v>
      </c>
      <c r="ALO665" s="283">
        <f>IF(ALN665="Kopman",2.2,1)</f>
        <v>1</v>
      </c>
      <c r="ALP665" s="204">
        <f>VLOOKUP(ALM665,$A$681:$F$2483,6,FALSE)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650</v>
      </c>
      <c r="ALX665" s="283">
        <f>IF(ALW665="Kopman",2.2,1)</f>
        <v>1</v>
      </c>
      <c r="ALY665" s="204">
        <f>VLOOKUP(ALV665,$A$681:$F$2483,6,FALSE)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854</v>
      </c>
      <c r="AMG665" s="283">
        <f>IF(AMF665="Kopman",2.2,1)</f>
        <v>1</v>
      </c>
      <c r="AMH665" s="204">
        <f>VLOOKUP(AME665,$A$681:$F$2483,6,FALSE)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831</v>
      </c>
      <c r="AMP665" s="283">
        <f>IF(AMO665="Kopman",2.2,1)</f>
        <v>1</v>
      </c>
      <c r="AMQ665" s="204">
        <f>VLOOKUP(AMN665,$A$681:$F$2483,6,FALSE)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692</v>
      </c>
      <c r="AMY665" s="283">
        <f>IF(AMX665="Kopman",2.2,1)</f>
        <v>1</v>
      </c>
      <c r="AMZ665" s="204">
        <f>VLOOKUP(AMW665,$A$681:$F$2483,6,FALSE)</f>
        <v>81</v>
      </c>
      <c r="ANA665" s="203" t="s">
        <v>61</v>
      </c>
      <c r="ANB665" s="10">
        <f>AMZ665*1.5*AMY665</f>
        <v>121.5</v>
      </c>
      <c r="ANC665" s="10"/>
      <c r="AND665" s="273"/>
      <c r="ANE665" s="203" t="s">
        <v>120</v>
      </c>
      <c r="ANF665" s="276" t="s">
        <v>692</v>
      </c>
      <c r="ANH665" s="283">
        <f>IF(ANG665="Kopman",2.2,1)</f>
        <v>1</v>
      </c>
      <c r="ANI665" s="204">
        <f>VLOOKUP(ANF665,$A$681:$F$2483,6,FALSE)</f>
        <v>81</v>
      </c>
      <c r="ANJ665" s="203" t="s">
        <v>61</v>
      </c>
      <c r="ANK665" s="10">
        <f>ANI665*1.5*ANH665</f>
        <v>121.5</v>
      </c>
      <c r="ANL665" s="10"/>
      <c r="ANM665" s="273"/>
      <c r="ANN665" s="203" t="s">
        <v>120</v>
      </c>
      <c r="ANO665" s="276" t="s">
        <v>443</v>
      </c>
      <c r="ANQ665" s="283">
        <f>IF(ANP665="Kopman",2.2,1)</f>
        <v>1</v>
      </c>
      <c r="ANR665" s="204">
        <f>VLOOKUP(ANO665,$A$681:$F$2483,6,FALSE)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2700</v>
      </c>
      <c r="ANZ665" s="283">
        <f>IF(ANY665="Kopman",2.2,1)</f>
        <v>1</v>
      </c>
      <c r="AOA665" s="204">
        <f>VLOOKUP(ANX665,$A$681:$F$2483,6,FALSE)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2701</v>
      </c>
      <c r="AOI665" s="283">
        <f>IF(AOH665="Kopman",2.2,1)</f>
        <v>1</v>
      </c>
      <c r="AOJ665" s="204">
        <f>VLOOKUP(AOG665,$A$681:$F$2483,6,FALSE)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2629</v>
      </c>
      <c r="AOR665" s="283">
        <f>IF(AOQ665="Kopman",2.2,1)</f>
        <v>1</v>
      </c>
      <c r="AOS665" s="204">
        <f>VLOOKUP(AOP665,$A$681:$F$2483,6,FALSE)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443</v>
      </c>
      <c r="APA665" s="283">
        <f>IF(AOZ665="Kopman",2.2,1)</f>
        <v>1</v>
      </c>
      <c r="APB665" s="204">
        <f>VLOOKUP(AOY665,$A$681:$F$2483,6,FALSE)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2629</v>
      </c>
      <c r="APJ665" s="283">
        <f>IF(API665="Kopman",2.2,1)</f>
        <v>1</v>
      </c>
      <c r="APK665" s="204">
        <f>VLOOKUP(APH665,$A$681:$F$2483,6,FALSE)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955</v>
      </c>
      <c r="APS665" s="283">
        <f>IF(APR665="Kopman",2.2,1)</f>
        <v>1</v>
      </c>
      <c r="APT665" s="204">
        <f>VLOOKUP(APQ665,$A$681:$F$2483,6,FALSE)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692</v>
      </c>
      <c r="AQB665" s="283">
        <f>IF(AQA665="Kopman",2.2,1)</f>
        <v>1</v>
      </c>
      <c r="AQC665" s="204">
        <f>VLOOKUP(APZ665,$A$681:$F$2483,6,FALSE)</f>
        <v>81</v>
      </c>
      <c r="AQD665" s="203" t="s">
        <v>61</v>
      </c>
      <c r="AQE665" s="10">
        <f>AQC665*1.5*AQB665</f>
        <v>121.5</v>
      </c>
      <c r="AQF665" s="10"/>
      <c r="AQG665" s="273"/>
    </row>
    <row r="666" spans="1:1125" s="14" customFormat="1" ht="15">
      <c r="A666" s="203" t="s">
        <v>121</v>
      </c>
      <c r="B666" s="276" t="s">
        <v>2518</v>
      </c>
      <c r="D666" s="204"/>
      <c r="E666" s="204">
        <f>VLOOKUP(B666,$A$681:$F$2483,6,FALSE)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854</v>
      </c>
      <c r="M666" s="204"/>
      <c r="N666" s="204">
        <f>VLOOKUP(K666,$A$681:$F$2483,6,FALSE)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2518</v>
      </c>
      <c r="V666" s="204"/>
      <c r="W666" s="204">
        <f>VLOOKUP(T666,$A$681:$F$2483,6,FALSE)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443</v>
      </c>
      <c r="AE666" s="204"/>
      <c r="AF666" s="204">
        <f>VLOOKUP(AC666,$A$681:$F$2483,6,FALSE)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2831</v>
      </c>
      <c r="AN666" s="204"/>
      <c r="AO666" s="204">
        <f>VLOOKUP(AL666,$A$681:$F$2483,6,FALSE)</f>
        <v>252</v>
      </c>
      <c r="AP666" s="203" t="s">
        <v>63</v>
      </c>
      <c r="AQ666" s="10">
        <f>AO666*1.4</f>
        <v>352.79999999999995</v>
      </c>
      <c r="AR666" s="10"/>
      <c r="AS666" s="267"/>
      <c r="AT666" s="203" t="s">
        <v>121</v>
      </c>
      <c r="AU666" s="276" t="s">
        <v>534</v>
      </c>
      <c r="AW666" s="204"/>
      <c r="AX666" s="204">
        <f>VLOOKUP(AU666,$A$681:$F$2483,6,FALSE)</f>
        <v>47</v>
      </c>
      <c r="AY666" s="203" t="s">
        <v>63</v>
      </c>
      <c r="AZ666" s="10">
        <f>AX666*1.4</f>
        <v>65.8</v>
      </c>
      <c r="BA666" s="10"/>
      <c r="BB666" s="267"/>
      <c r="BC666" s="203" t="s">
        <v>121</v>
      </c>
      <c r="BD666" s="276" t="s">
        <v>643</v>
      </c>
      <c r="BF666" s="204"/>
      <c r="BG666" s="204">
        <f>VLOOKUP(BD666,$A$681:$F$2483,6,FALSE)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443</v>
      </c>
      <c r="BO666" s="204"/>
      <c r="BP666" s="204">
        <f>VLOOKUP(BM666,$A$681:$F$2483,6,FALSE)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443</v>
      </c>
      <c r="BX666" s="204"/>
      <c r="BY666" s="204">
        <f>VLOOKUP(BV666,$A$681:$F$2483,6,FALSE)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854</v>
      </c>
      <c r="CG666" s="204"/>
      <c r="CH666" s="204">
        <f>VLOOKUP(CE666,$A$681:$F$2483,6,FALSE)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2518</v>
      </c>
      <c r="CP666" s="204"/>
      <c r="CQ666" s="204">
        <f>VLOOKUP(CN666,$A$681:$F$2483,6,FALSE)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643</v>
      </c>
      <c r="CY666" s="204"/>
      <c r="CZ666" s="204">
        <f>VLOOKUP(CW666,$A$681:$F$2483,6,FALSE)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586</v>
      </c>
      <c r="DH666" s="204"/>
      <c r="DI666" s="204">
        <f>VLOOKUP(DF666,$A$681:$F$2483,6,FALSE)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465</v>
      </c>
      <c r="DQ666" s="204"/>
      <c r="DR666" s="204">
        <f>VLOOKUP(DO666,$A$681:$F$2483,6,FALSE)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VLOOKUP(DX666,$A$681:$F$2483,6,FALSE)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3088</v>
      </c>
      <c r="EI666" s="204"/>
      <c r="EJ666" s="204">
        <f>VLOOKUP(EG666,$A$681:$F$2483,6,FALSE)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443</v>
      </c>
      <c r="ER666" s="204"/>
      <c r="ES666" s="204">
        <f>VLOOKUP(EP666,$A$681:$F$2483,6,FALSE)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706</v>
      </c>
      <c r="FA666" s="204"/>
      <c r="FB666" s="204">
        <f>VLOOKUP(EY666,$A$681:$F$2483,6,FALSE)</f>
        <v>95</v>
      </c>
      <c r="FC666" s="203" t="s">
        <v>63</v>
      </c>
      <c r="FD666" s="10">
        <f>FB666*1.4</f>
        <v>133</v>
      </c>
      <c r="FE666" s="10"/>
      <c r="FF666" s="267"/>
      <c r="FG666" s="203" t="s">
        <v>121</v>
      </c>
      <c r="FH666" s="414" t="s">
        <v>2066</v>
      </c>
      <c r="FJ666" s="204"/>
      <c r="FK666" s="204">
        <f>VLOOKUP(FH666,$A$681:$F$2483,6,FALSE)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1283</v>
      </c>
      <c r="FS666" s="204"/>
      <c r="FT666" s="204">
        <f>VLOOKUP(FQ666,$A$681:$F$2483,6,FALSE)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2831</v>
      </c>
      <c r="GB666" s="204"/>
      <c r="GC666" s="204">
        <f>VLOOKUP(FZ666,$A$681:$F$2483,6,FALSE)</f>
        <v>252</v>
      </c>
      <c r="GD666" s="203" t="s">
        <v>63</v>
      </c>
      <c r="GE666" s="10">
        <f>GC666*1.4</f>
        <v>352.79999999999995</v>
      </c>
      <c r="GF666" s="10"/>
      <c r="GG666" s="267"/>
      <c r="GH666" s="203" t="s">
        <v>121</v>
      </c>
      <c r="GI666" s="276" t="s">
        <v>692</v>
      </c>
      <c r="GK666" s="204"/>
      <c r="GL666" s="204">
        <f>VLOOKUP(GI666,$A$681:$F$2483,6,FALSE)</f>
        <v>81</v>
      </c>
      <c r="GM666" s="203" t="s">
        <v>63</v>
      </c>
      <c r="GN666" s="10">
        <f>GL666*1.4</f>
        <v>113.39999999999999</v>
      </c>
      <c r="GO666" s="10"/>
      <c r="GP666" s="267"/>
      <c r="GQ666" s="203" t="s">
        <v>121</v>
      </c>
      <c r="GR666" s="276" t="s">
        <v>2135</v>
      </c>
      <c r="GT666" s="204"/>
      <c r="GU666" s="204">
        <f>VLOOKUP(GR666,$A$681:$F$2483,6,FALSE)</f>
        <v>105</v>
      </c>
      <c r="GV666" s="203" t="s">
        <v>63</v>
      </c>
      <c r="GW666" s="10">
        <f>GU666*1.4</f>
        <v>147</v>
      </c>
      <c r="GX666" s="10"/>
      <c r="GY666" s="267"/>
      <c r="GZ666" s="203" t="s">
        <v>121</v>
      </c>
      <c r="HA666" s="276" t="s">
        <v>1233</v>
      </c>
      <c r="HC666" s="204"/>
      <c r="HD666" s="204">
        <f>VLOOKUP(HA666,$A$681:$F$2483,6,FALSE)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2518</v>
      </c>
      <c r="HL666" s="204"/>
      <c r="HM666" s="204">
        <f>VLOOKUP(HJ666,$A$681:$F$2483,6,FALSE)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443</v>
      </c>
      <c r="HU666" s="204"/>
      <c r="HV666" s="204">
        <f>VLOOKUP(HS666,$A$681:$F$2483,6,FALSE)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VLOOKUP(IB666,$A$681:$F$2483,6,FALSE)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532</v>
      </c>
      <c r="IM666" s="204"/>
      <c r="IN666" s="204">
        <f>VLOOKUP(IK666,$A$681:$F$2483,6,FALSE)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2843</v>
      </c>
      <c r="IV666" s="204"/>
      <c r="IW666" s="204">
        <f>VLOOKUP(IT666,$A$681:$F$2483,6,FALSE)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692</v>
      </c>
      <c r="JE666" s="204"/>
      <c r="JF666" s="204">
        <f>VLOOKUP(JC666,$A$681:$F$2483,6,FALSE)</f>
        <v>81</v>
      </c>
      <c r="JG666" s="203" t="s">
        <v>63</v>
      </c>
      <c r="JH666" s="10">
        <f>JF666*1.4</f>
        <v>113.39999999999999</v>
      </c>
      <c r="JI666" s="10"/>
      <c r="JJ666" s="267"/>
      <c r="JK666" s="203" t="s">
        <v>121</v>
      </c>
      <c r="JL666" s="276" t="s">
        <v>1283</v>
      </c>
      <c r="JN666" s="204"/>
      <c r="JO666" s="204">
        <f>VLOOKUP(JL666,$A$681:$F$2483,6,FALSE)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712</v>
      </c>
      <c r="JW666" s="204"/>
      <c r="JX666" s="204">
        <f>VLOOKUP(JU666,$A$681:$F$2483,6,FALSE)</f>
        <v>7</v>
      </c>
      <c r="JY666" s="203" t="s">
        <v>63</v>
      </c>
      <c r="JZ666" s="10">
        <f>JX666*1.4</f>
        <v>9.7999999999999989</v>
      </c>
      <c r="KA666" s="10"/>
      <c r="KB666" s="267"/>
      <c r="KC666" s="203" t="s">
        <v>121</v>
      </c>
      <c r="KD666" s="276" t="s">
        <v>493</v>
      </c>
      <c r="KF666" s="204"/>
      <c r="KG666" s="204">
        <f>VLOOKUP(KD666,$A$681:$F$2483,6,FALSE)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2752</v>
      </c>
      <c r="KO666" s="204"/>
      <c r="KP666" s="204">
        <f>VLOOKUP(KM666,$A$681:$F$2483,6,FALSE)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854</v>
      </c>
      <c r="KX666" s="204"/>
      <c r="KY666" s="204">
        <f>VLOOKUP(KV666,$A$681:$F$2483,6,FALSE)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2696</v>
      </c>
      <c r="LG666" s="204"/>
      <c r="LH666" s="204">
        <f>VLOOKUP(LE666,$A$681:$F$2483,6,FALSE)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2518</v>
      </c>
      <c r="LP666" s="204"/>
      <c r="LQ666" s="204">
        <f>VLOOKUP(LN666,$A$681:$F$2483,6,FALSE)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1735</v>
      </c>
      <c r="LY666" s="204"/>
      <c r="LZ666" s="204">
        <f>VLOOKUP(LW666,$A$681:$F$2483,6,FALSE)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2752</v>
      </c>
      <c r="MH666" s="204"/>
      <c r="MI666" s="204">
        <f>VLOOKUP(MF666,$A$681:$F$2483,6,FALSE)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692</v>
      </c>
      <c r="MQ666" s="204"/>
      <c r="MR666" s="204">
        <f>VLOOKUP(MO666,$A$681:$F$2483,6,FALSE)</f>
        <v>81</v>
      </c>
      <c r="MS666" s="203" t="s">
        <v>63</v>
      </c>
      <c r="MT666" s="10">
        <f>MR666*1.4</f>
        <v>113.39999999999999</v>
      </c>
      <c r="MU666" s="10"/>
      <c r="MV666" s="267"/>
      <c r="MW666" s="203" t="s">
        <v>121</v>
      </c>
      <c r="MX666" s="276" t="s">
        <v>443</v>
      </c>
      <c r="MZ666" s="204"/>
      <c r="NA666" s="204">
        <f>VLOOKUP(MX666,$A$681:$F$2483,6,FALSE)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1831</v>
      </c>
      <c r="NI666" s="204"/>
      <c r="NJ666" s="204">
        <f>VLOOKUP(NG666,$A$681:$F$2483,6,FALSE)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692</v>
      </c>
      <c r="NR666" s="204"/>
      <c r="NS666" s="204">
        <f>VLOOKUP(NP666,$A$681:$F$2483,6,FALSE)</f>
        <v>81</v>
      </c>
      <c r="NT666" s="203" t="s">
        <v>63</v>
      </c>
      <c r="NU666" s="10">
        <f>NS666*1.4</f>
        <v>113.39999999999999</v>
      </c>
      <c r="NV666" s="10"/>
      <c r="NW666" s="267"/>
      <c r="NX666" s="203" t="s">
        <v>121</v>
      </c>
      <c r="NY666" s="276" t="s">
        <v>1193</v>
      </c>
      <c r="OA666" s="204"/>
      <c r="OB666" s="204">
        <f>VLOOKUP(NY666,$A$681:$F$2483,6,FALSE)</f>
        <v>21</v>
      </c>
      <c r="OC666" s="203" t="s">
        <v>63</v>
      </c>
      <c r="OD666" s="10">
        <f>OB666*1.4</f>
        <v>29.4</v>
      </c>
      <c r="OE666" s="10"/>
      <c r="OF666" s="267"/>
      <c r="OG666" s="203" t="s">
        <v>121</v>
      </c>
      <c r="OH666" s="276" t="s">
        <v>2331</v>
      </c>
      <c r="OJ666" s="204"/>
      <c r="OK666" s="204">
        <f>VLOOKUP(OH666,$A$681:$F$2483,6,FALSE)</f>
        <v>116</v>
      </c>
      <c r="OL666" s="203" t="s">
        <v>63</v>
      </c>
      <c r="OM666" s="10">
        <f>OK666*1.4</f>
        <v>162.39999999999998</v>
      </c>
      <c r="ON666" s="10"/>
      <c r="OO666" s="267"/>
      <c r="OP666" s="203" t="s">
        <v>121</v>
      </c>
      <c r="OQ666" s="417" t="s">
        <v>2752</v>
      </c>
      <c r="OS666" s="204"/>
      <c r="OT666" s="204">
        <f>VLOOKUP(OQ666,$A$681:$F$2483,6,FALSE)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692</v>
      </c>
      <c r="PB666" s="204"/>
      <c r="PC666" s="204">
        <f>VLOOKUP(OZ666,$A$681:$F$2483,6,FALSE)</f>
        <v>81</v>
      </c>
      <c r="PD666" s="203" t="s">
        <v>63</v>
      </c>
      <c r="PE666" s="10">
        <f>PC666*1.4</f>
        <v>113.39999999999999</v>
      </c>
      <c r="PF666" s="10"/>
      <c r="PG666" s="267"/>
      <c r="PH666" s="203" t="s">
        <v>121</v>
      </c>
      <c r="PI666" s="276" t="s">
        <v>2135</v>
      </c>
      <c r="PK666" s="204"/>
      <c r="PL666" s="204">
        <f>VLOOKUP(PI666,$A$681:$F$2483,6,FALSE)</f>
        <v>105</v>
      </c>
      <c r="PM666" s="203" t="s">
        <v>63</v>
      </c>
      <c r="PN666" s="10">
        <f>PL666*1.4</f>
        <v>147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VLOOKUP(PR666,$A$681:$F$2483,6,FALSE)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2856</v>
      </c>
      <c r="QC666" s="204"/>
      <c r="QD666" s="204">
        <f>VLOOKUP(QA666,$A$681:$F$2483,6,FALSE)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1295</v>
      </c>
      <c r="QL666" s="204"/>
      <c r="QM666" s="204">
        <f>VLOOKUP(QJ666,$A$681:$F$2483,6,FALSE)</f>
        <v>87</v>
      </c>
      <c r="QN666" s="203" t="s">
        <v>63</v>
      </c>
      <c r="QO666" s="10">
        <f>QM666*1.4</f>
        <v>121.8</v>
      </c>
      <c r="QP666" s="10"/>
      <c r="QQ666" s="267"/>
      <c r="QR666" s="203" t="s">
        <v>121</v>
      </c>
      <c r="QS666" s="276" t="s">
        <v>692</v>
      </c>
      <c r="QU666" s="204"/>
      <c r="QV666" s="204">
        <f>VLOOKUP(QS666,$A$681:$F$2483,6,FALSE)</f>
        <v>81</v>
      </c>
      <c r="QW666" s="203" t="s">
        <v>63</v>
      </c>
      <c r="QX666" s="10">
        <f>QV666*1.4</f>
        <v>113.39999999999999</v>
      </c>
      <c r="QY666" s="10"/>
      <c r="QZ666" s="267"/>
      <c r="RA666" s="203" t="s">
        <v>121</v>
      </c>
      <c r="RB666" s="276" t="s">
        <v>2843</v>
      </c>
      <c r="RD666" s="204"/>
      <c r="RE666" s="204">
        <f>VLOOKUP(RB666,$A$681:$F$2483,6,FALSE)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VLOOKUP(RK666,$A$681:$F$2483,6,FALSE)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2518</v>
      </c>
      <c r="RV666" s="204"/>
      <c r="RW666" s="204">
        <f>VLOOKUP(RT666,$A$681:$F$2483,6,FALSE)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2052</v>
      </c>
      <c r="SE666" s="204"/>
      <c r="SF666" s="204">
        <f>VLOOKUP(SC666,$A$681:$F$2483,6,FALSE)</f>
        <v>35</v>
      </c>
      <c r="SG666" s="203" t="s">
        <v>63</v>
      </c>
      <c r="SH666" s="10">
        <f>SF666*1.4</f>
        <v>49</v>
      </c>
      <c r="SI666" s="10"/>
      <c r="SJ666" s="273"/>
      <c r="SK666" s="203" t="s">
        <v>121</v>
      </c>
      <c r="SL666" s="276" t="s">
        <v>2518</v>
      </c>
      <c r="SN666" s="204"/>
      <c r="SO666" s="204">
        <f>VLOOKUP(SL666,$A$681:$F$2483,6,FALSE)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2638</v>
      </c>
      <c r="SW666" s="204"/>
      <c r="SX666" s="204">
        <f>VLOOKUP(SU666,$A$681:$F$2483,6,FALSE)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575</v>
      </c>
      <c r="TF666" s="204"/>
      <c r="TG666" s="204">
        <f>VLOOKUP(TD666,$A$681:$F$2483,6,FALSE)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2700</v>
      </c>
      <c r="TO666" s="204"/>
      <c r="TP666" s="204">
        <f>VLOOKUP(TM666,$A$681:$F$2483,6,FALSE)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854</v>
      </c>
      <c r="TX666" s="204"/>
      <c r="TY666" s="204">
        <f>VLOOKUP(TV666,$A$681:$F$2483,6,FALSE)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VLOOKUP(UE666,$A$681:$F$2483,6,FALSE)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2626</v>
      </c>
      <c r="UP666" s="204"/>
      <c r="UQ666" s="204">
        <f>VLOOKUP(UN666,$A$681:$F$2483,6,FALSE)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2566</v>
      </c>
      <c r="UY666" s="204"/>
      <c r="UZ666" s="204">
        <f>VLOOKUP(UW666,$A$681:$F$2483,6,FALSE)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2146</v>
      </c>
      <c r="VH666" s="204"/>
      <c r="VI666" s="204">
        <f>VLOOKUP(VF666,$A$681:$F$2483,6,FALSE)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1180</v>
      </c>
      <c r="VQ666" s="204"/>
      <c r="VR666" s="204">
        <f>VLOOKUP(VO666,$A$681:$F$2483,6,FALSE)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VLOOKUP(VX666,$A$681:$F$2483,6,FALSE)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2582</v>
      </c>
      <c r="WI666" s="204"/>
      <c r="WJ666" s="204">
        <f>VLOOKUP(WG666,$A$681:$F$2483,6,FALSE)</f>
        <v>14</v>
      </c>
      <c r="WK666" s="203" t="s">
        <v>63</v>
      </c>
      <c r="WL666" s="10">
        <f>WJ666*1.4</f>
        <v>19.599999999999998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VLOOKUP(WP666,$A$681:$F$2483,6,FALSE)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VLOOKUP(WY666,$A$681:$F$2483,6,FALSE)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721</v>
      </c>
      <c r="XJ666" s="204"/>
      <c r="XK666" s="204">
        <f>VLOOKUP(XH666,$A$681:$F$2483,6,FALSE)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2066</v>
      </c>
      <c r="XS666" s="204"/>
      <c r="XT666" s="204">
        <f>VLOOKUP(XQ666,$A$681:$F$2483,6,FALSE)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586</v>
      </c>
      <c r="YB666" s="204"/>
      <c r="YC666" s="204">
        <f>VLOOKUP(XZ666,$A$681:$F$2483,6,FALSE)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VLOOKUP(YI666,$A$681:$F$2483,6,FALSE)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VLOOKUP(YR666,$A$681:$F$2483,6,FALSE)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854</v>
      </c>
      <c r="ZC666" s="204"/>
      <c r="ZD666" s="204">
        <f>VLOOKUP(ZA666,$A$681:$F$2483,6,FALSE)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630</v>
      </c>
      <c r="ZL666" s="204"/>
      <c r="ZM666" s="204">
        <f>VLOOKUP(ZJ666,$A$681:$F$2483,6,FALSE)</f>
        <v>31</v>
      </c>
      <c r="ZN666" s="203" t="s">
        <v>63</v>
      </c>
      <c r="ZO666" s="10">
        <f>ZM666*1.4</f>
        <v>43.4</v>
      </c>
      <c r="ZQ666" s="273"/>
      <c r="ZR666" s="203" t="s">
        <v>121</v>
      </c>
      <c r="ZS666" s="276" t="s">
        <v>593</v>
      </c>
      <c r="ZU666" s="204"/>
      <c r="ZV666" s="204">
        <f>VLOOKUP(ZS666,$A$681:$F$2483,6,FALSE)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2636</v>
      </c>
      <c r="AAD666" s="204"/>
      <c r="AAE666" s="204">
        <f>VLOOKUP(AAB666,$A$681:$F$2483,6,FALSE)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953</v>
      </c>
      <c r="AAM666" s="204"/>
      <c r="AAN666" s="204">
        <f>VLOOKUP(AAK666,$A$681:$F$2483,6,FALSE)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2091</v>
      </c>
      <c r="AAV666" s="204"/>
      <c r="AAW666" s="204">
        <f>VLOOKUP(AAT666,$A$681:$F$2483,6,FALSE)</f>
        <v>67</v>
      </c>
      <c r="AAX666" s="203" t="s">
        <v>63</v>
      </c>
      <c r="AAY666" s="10">
        <f>AAW666*1.4</f>
        <v>93.8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VLOOKUP(ABC666,$A$681:$F$2483,6,FALSE)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1207</v>
      </c>
      <c r="ABN666" s="204"/>
      <c r="ABO666" s="204">
        <f>VLOOKUP(ABL666,$A$681:$F$2483,6,FALSE)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694</v>
      </c>
      <c r="ABW666" s="204"/>
      <c r="ABX666" s="204">
        <f>VLOOKUP(ABU666,$A$681:$F$2483,6,FALSE)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VLOOKUP(ACD666,$A$681:$F$2483,6,FALSE)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VLOOKUP(ACM666,$A$681:$F$2483,6,FALSE)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VLOOKUP(ACV666,$A$681:$F$2483,6,FALSE)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VLOOKUP(ADE666,$A$681:$F$2483,6,FALSE)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VLOOKUP(ADN666,$A$681:$F$2483,6,FALSE)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VLOOKUP(ADW666,$A$681:$F$2483,6,FALSE)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VLOOKUP(AEF666,$A$681:$F$2483,6,FALSE)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VLOOKUP(AEO666,$A$681:$F$2483,6,FALSE)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VLOOKUP(AEX666,$A$681:$F$2483,6,FALSE)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VLOOKUP(AFG666,$A$681:$F$2483,6,FALSE)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VLOOKUP(AFP666,$A$681:$F$2483,6,FALSE)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VLOOKUP(AFY666,$A$681:$F$2483,6,FALSE)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VLOOKUP(AGH666,$A$681:$F$2483,6,FALSE)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VLOOKUP(AGQ666,$A$681:$F$2483,6,FALSE)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3123</v>
      </c>
      <c r="AHB666" s="204"/>
      <c r="AHC666" s="204">
        <f>VLOOKUP(AGZ666,$A$681:$F$2483,6,FALSE)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2341</v>
      </c>
      <c r="AHK666" s="204"/>
      <c r="AHL666" s="204">
        <f>VLOOKUP(AHI666,$A$681:$F$2483,6,FALSE)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1283</v>
      </c>
      <c r="AHT666" s="204"/>
      <c r="AHU666" s="204">
        <f>VLOOKUP(AHR666,$A$681:$F$2483,6,FALSE)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2115</v>
      </c>
      <c r="AIC666" s="204"/>
      <c r="AID666" s="204">
        <f>VLOOKUP(AIA666,$A$681:$F$2483,6,FALSE)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2146</v>
      </c>
      <c r="AIL666" s="204"/>
      <c r="AIM666" s="204">
        <f>VLOOKUP(AIJ666,$A$681:$F$2483,6,FALSE)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854</v>
      </c>
      <c r="AIU666" s="204"/>
      <c r="AIV666" s="204">
        <f>VLOOKUP(AIS666,$A$681:$F$2483,6,FALSE)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2619</v>
      </c>
      <c r="AJD666" s="204"/>
      <c r="AJE666" s="204">
        <f>VLOOKUP(AJB666,$A$681:$F$2483,6,FALSE)</f>
        <v>36</v>
      </c>
      <c r="AJF666" s="203" t="s">
        <v>63</v>
      </c>
      <c r="AJG666" s="10">
        <f>AJE666*1.4</f>
        <v>50.4</v>
      </c>
      <c r="AJH666" s="10"/>
      <c r="AJI666" s="273"/>
      <c r="AJJ666" s="203" t="s">
        <v>121</v>
      </c>
      <c r="AJK666" s="276" t="s">
        <v>830</v>
      </c>
      <c r="AJM666" s="204"/>
      <c r="AJN666" s="204">
        <f>VLOOKUP(AJK666,$A$681:$F$2483,6,FALSE)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534</v>
      </c>
      <c r="AJV666" s="204"/>
      <c r="AJW666" s="204">
        <f>VLOOKUP(AJT666,$A$681:$F$2483,6,FALSE)</f>
        <v>47</v>
      </c>
      <c r="AJX666" s="203" t="s">
        <v>63</v>
      </c>
      <c r="AJY666" s="10">
        <f>AJW666*1.4</f>
        <v>65.8</v>
      </c>
      <c r="AJZ666" s="10"/>
      <c r="AKA666" s="273"/>
      <c r="AKB666" s="203" t="s">
        <v>121</v>
      </c>
      <c r="AKC666" s="276" t="s">
        <v>841</v>
      </c>
      <c r="AKE666" s="204"/>
      <c r="AKF666" s="204">
        <f>VLOOKUP(AKC666,$A$681:$F$2483,6,FALSE)</f>
        <v>1</v>
      </c>
      <c r="AKG666" s="203" t="s">
        <v>63</v>
      </c>
      <c r="AKH666" s="10">
        <f>AKF666*1.4</f>
        <v>1.4</v>
      </c>
      <c r="AKI666" s="10"/>
      <c r="AKJ666" s="273"/>
      <c r="AKK666" s="203" t="s">
        <v>121</v>
      </c>
      <c r="AKL666" s="276" t="s">
        <v>2518</v>
      </c>
      <c r="AKN666" s="204"/>
      <c r="AKO666" s="204">
        <f>VLOOKUP(AKL666,$A$681:$F$2483,6,FALSE)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1182</v>
      </c>
      <c r="AKW666" s="204"/>
      <c r="AKX666" s="204">
        <f>VLOOKUP(AKU666,$A$681:$F$2483,6,FALSE)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532</v>
      </c>
      <c r="ALF666" s="204"/>
      <c r="ALG666" s="204">
        <f>VLOOKUP(ALD666,$A$681:$F$2483,6,FALSE)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2752</v>
      </c>
      <c r="ALO666" s="204"/>
      <c r="ALP666" s="204">
        <f>VLOOKUP(ALM666,$A$681:$F$2483,6,FALSE)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692</v>
      </c>
      <c r="ALX666" s="204"/>
      <c r="ALY666" s="204">
        <f>VLOOKUP(ALV666,$A$681:$F$2483,6,FALSE)</f>
        <v>81</v>
      </c>
      <c r="ALZ666" s="203" t="s">
        <v>63</v>
      </c>
      <c r="AMA666" s="10">
        <f>ALY666*1.4</f>
        <v>113.39999999999999</v>
      </c>
      <c r="AMB666" s="10"/>
      <c r="AMC666" s="273"/>
      <c r="AMD666" s="203" t="s">
        <v>121</v>
      </c>
      <c r="AME666" s="276" t="s">
        <v>494</v>
      </c>
      <c r="AMG666" s="204"/>
      <c r="AMH666" s="204">
        <f>VLOOKUP(AME666,$A$681:$F$2483,6,FALSE)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493</v>
      </c>
      <c r="AMP666" s="204"/>
      <c r="AMQ666" s="204">
        <f>VLOOKUP(AMN666,$A$681:$F$2483,6,FALSE)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443</v>
      </c>
      <c r="AMY666" s="204"/>
      <c r="AMZ666" s="204">
        <f>VLOOKUP(AMW666,$A$681:$F$2483,6,FALSE)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673</v>
      </c>
      <c r="ANH666" s="204"/>
      <c r="ANI666" s="204">
        <f>VLOOKUP(ANF666,$A$681:$F$2483,6,FALSE)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2574</v>
      </c>
      <c r="ANQ666" s="204"/>
      <c r="ANR666" s="204">
        <f>VLOOKUP(ANO666,$A$681:$F$2483,6,FALSE)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650</v>
      </c>
      <c r="ANZ666" s="204"/>
      <c r="AOA666" s="204">
        <f>VLOOKUP(ANX666,$A$681:$F$2483,6,FALSE)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2567</v>
      </c>
      <c r="AOI666" s="204"/>
      <c r="AOJ666" s="204">
        <f>VLOOKUP(AOG666,$A$681:$F$2483,6,FALSE)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692</v>
      </c>
      <c r="AOR666" s="204"/>
      <c r="AOS666" s="204">
        <f>VLOOKUP(AOP666,$A$681:$F$2483,6,FALSE)</f>
        <v>81</v>
      </c>
      <c r="AOT666" s="203" t="s">
        <v>63</v>
      </c>
      <c r="AOU666" s="10">
        <f>AOS666*1.4</f>
        <v>113.39999999999999</v>
      </c>
      <c r="AOV666" s="10"/>
      <c r="AOW666" s="273"/>
      <c r="AOX666" s="203" t="s">
        <v>121</v>
      </c>
      <c r="AOY666" s="276" t="s">
        <v>630</v>
      </c>
      <c r="APA666" s="204"/>
      <c r="APB666" s="204">
        <f>VLOOKUP(AOY666,$A$681:$F$2483,6,FALSE)</f>
        <v>31</v>
      </c>
      <c r="APC666" s="203" t="s">
        <v>63</v>
      </c>
      <c r="APD666" s="10">
        <f>APB666*1.4</f>
        <v>43.4</v>
      </c>
      <c r="APE666" s="10"/>
      <c r="APF666" s="273"/>
      <c r="APG666" s="203" t="s">
        <v>121</v>
      </c>
      <c r="APH666" s="276" t="s">
        <v>3097</v>
      </c>
      <c r="APJ666" s="204"/>
      <c r="APK666" s="204">
        <f>VLOOKUP(APH666,$A$681:$F$2483,6,FALSE)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2102</v>
      </c>
      <c r="APS666" s="204"/>
      <c r="APT666" s="204">
        <f>VLOOKUP(APQ666,$A$681:$F$2483,6,FALSE)</f>
        <v>4</v>
      </c>
      <c r="APU666" s="203" t="s">
        <v>63</v>
      </c>
      <c r="APV666" s="10">
        <f>APT666*1.4</f>
        <v>5.6</v>
      </c>
      <c r="APW666" s="10"/>
      <c r="APX666" s="273"/>
      <c r="APY666" s="203" t="s">
        <v>121</v>
      </c>
      <c r="APZ666" s="276" t="s">
        <v>2752</v>
      </c>
      <c r="AQB666" s="204"/>
      <c r="AQC666" s="204">
        <f>VLOOKUP(APZ666,$A$681:$F$2483,6,FALSE)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2842</v>
      </c>
      <c r="D667" s="204"/>
      <c r="E667" s="204">
        <f>VLOOKUP(B667,$A$681:$F$2483,6,FALSE)</f>
        <v>120</v>
      </c>
      <c r="F667" s="203" t="s">
        <v>65</v>
      </c>
      <c r="G667" s="10">
        <f>E667*1.3</f>
        <v>156</v>
      </c>
      <c r="H667" s="10"/>
      <c r="I667" s="267"/>
      <c r="J667" s="203" t="s">
        <v>122</v>
      </c>
      <c r="K667" s="276" t="s">
        <v>443</v>
      </c>
      <c r="M667" s="204"/>
      <c r="N667" s="204">
        <f>VLOOKUP(K667,$A$681:$F$2483,6,FALSE)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443</v>
      </c>
      <c r="V667" s="204"/>
      <c r="W667" s="204">
        <f>VLOOKUP(T667,$A$681:$F$2483,6,FALSE)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2842</v>
      </c>
      <c r="AE667" s="204"/>
      <c r="AF667" s="204">
        <f>VLOOKUP(AC667,$A$681:$F$2483,6,FALSE)</f>
        <v>120</v>
      </c>
      <c r="AG667" s="203" t="s">
        <v>65</v>
      </c>
      <c r="AH667" s="10">
        <f>AF667*1.3</f>
        <v>156</v>
      </c>
      <c r="AI667" s="10"/>
      <c r="AJ667" s="267"/>
      <c r="AK667" s="203" t="s">
        <v>122</v>
      </c>
      <c r="AL667" s="276" t="s">
        <v>2091</v>
      </c>
      <c r="AN667" s="204"/>
      <c r="AO667" s="204">
        <f>VLOOKUP(AL667,$A$681:$F$2483,6,FALSE)</f>
        <v>67</v>
      </c>
      <c r="AP667" s="203" t="s">
        <v>65</v>
      </c>
      <c r="AQ667" s="10">
        <f>AO667*1.3</f>
        <v>87.100000000000009</v>
      </c>
      <c r="AR667" s="10"/>
      <c r="AS667" s="267"/>
      <c r="AT667" s="203" t="s">
        <v>122</v>
      </c>
      <c r="AU667" s="276" t="s">
        <v>525</v>
      </c>
      <c r="AW667" s="204"/>
      <c r="AX667" s="204">
        <f>VLOOKUP(AU667,$A$681:$F$2483,6,FALSE)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646</v>
      </c>
      <c r="BF667" s="204"/>
      <c r="BG667" s="204">
        <f>VLOOKUP(BD667,$A$681:$F$2483,6,FALSE)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2518</v>
      </c>
      <c r="BO667" s="204"/>
      <c r="BP667" s="204">
        <f>VLOOKUP(BM667,$A$681:$F$2483,6,FALSE)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1283</v>
      </c>
      <c r="BX667" s="204"/>
      <c r="BY667" s="204">
        <f>VLOOKUP(BV667,$A$681:$F$2483,6,FALSE)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1283</v>
      </c>
      <c r="CG667" s="204"/>
      <c r="CH667" s="204">
        <f>VLOOKUP(CE667,$A$681:$F$2483,6,FALSE)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586</v>
      </c>
      <c r="CP667" s="204"/>
      <c r="CQ667" s="204">
        <f>VLOOKUP(CN667,$A$681:$F$2483,6,FALSE)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1283</v>
      </c>
      <c r="CY667" s="204"/>
      <c r="CZ667" s="204">
        <f>VLOOKUP(CW667,$A$681:$F$2483,6,FALSE)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1295</v>
      </c>
      <c r="DH667" s="204"/>
      <c r="DI667" s="204">
        <f>VLOOKUP(DF667,$A$681:$F$2483,6,FALSE)</f>
        <v>87</v>
      </c>
      <c r="DJ667" s="203" t="s">
        <v>65</v>
      </c>
      <c r="DK667" s="10">
        <f>DI667*1.3</f>
        <v>113.10000000000001</v>
      </c>
      <c r="DL667" s="10"/>
      <c r="DM667" s="267"/>
      <c r="DN667" s="203" t="s">
        <v>122</v>
      </c>
      <c r="DO667" s="276" t="s">
        <v>692</v>
      </c>
      <c r="DQ667" s="204"/>
      <c r="DR667" s="204">
        <f>VLOOKUP(DO667,$A$681:$F$2483,6,FALSE)</f>
        <v>81</v>
      </c>
      <c r="DS667" s="203" t="s">
        <v>65</v>
      </c>
      <c r="DT667" s="10">
        <f>DR667*1.3</f>
        <v>105.3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VLOOKUP(DX667,$A$681:$F$2483,6,FALSE)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3121</v>
      </c>
      <c r="EI667" s="204"/>
      <c r="EJ667" s="204">
        <f>VLOOKUP(EG667,$A$681:$F$2483,6,FALSE)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854</v>
      </c>
      <c r="ER667" s="204"/>
      <c r="ES667" s="204">
        <f>VLOOKUP(EP667,$A$681:$F$2483,6,FALSE)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2115</v>
      </c>
      <c r="FA667" s="204"/>
      <c r="FB667" s="204">
        <f>VLOOKUP(EY667,$A$681:$F$2483,6,FALSE)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1283</v>
      </c>
      <c r="FJ667" s="204"/>
      <c r="FK667" s="204">
        <f>VLOOKUP(FH667,$A$681:$F$2483,6,FALSE)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1295</v>
      </c>
      <c r="FS667" s="204"/>
      <c r="FT667" s="204">
        <f>VLOOKUP(FQ667,$A$681:$F$2483,6,FALSE)</f>
        <v>87</v>
      </c>
      <c r="FU667" s="203" t="s">
        <v>65</v>
      </c>
      <c r="FV667" s="10">
        <f>FT667*1.3</f>
        <v>113.10000000000001</v>
      </c>
      <c r="FW667" s="10"/>
      <c r="FX667" s="267"/>
      <c r="FY667" s="203" t="s">
        <v>122</v>
      </c>
      <c r="FZ667" s="276" t="s">
        <v>2518</v>
      </c>
      <c r="GB667" s="204"/>
      <c r="GC667" s="204">
        <f>VLOOKUP(FZ667,$A$681:$F$2483,6,FALSE)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1714</v>
      </c>
      <c r="GK667" s="204"/>
      <c r="GL667" s="204">
        <f>VLOOKUP(GI667,$A$681:$F$2483,6,FALSE)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2842</v>
      </c>
      <c r="GT667" s="204"/>
      <c r="GU667" s="204">
        <f>VLOOKUP(GR667,$A$681:$F$2483,6,FALSE)</f>
        <v>120</v>
      </c>
      <c r="GV667" s="203" t="s">
        <v>65</v>
      </c>
      <c r="GW667" s="10">
        <f>GU667*1.3</f>
        <v>156</v>
      </c>
      <c r="GX667" s="10"/>
      <c r="GY667" s="267"/>
      <c r="GZ667" s="203" t="s">
        <v>122</v>
      </c>
      <c r="HA667" s="276" t="s">
        <v>720</v>
      </c>
      <c r="HC667" s="204"/>
      <c r="HD667" s="204">
        <f>VLOOKUP(HA667,$A$681:$F$2483,6,FALSE)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854</v>
      </c>
      <c r="HL667" s="204"/>
      <c r="HM667" s="204">
        <f>VLOOKUP(HJ667,$A$681:$F$2483,6,FALSE)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2518</v>
      </c>
      <c r="HU667" s="204"/>
      <c r="HV667" s="204">
        <f>VLOOKUP(HS667,$A$681:$F$2483,6,FALSE)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VLOOKUP(IB667,$A$681:$F$2483,6,FALSE)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2619</v>
      </c>
      <c r="IM667" s="204"/>
      <c r="IN667" s="204">
        <f>VLOOKUP(IK667,$A$681:$F$2483,6,FALSE)</f>
        <v>36</v>
      </c>
      <c r="IO667" s="203" t="s">
        <v>65</v>
      </c>
      <c r="IP667" s="10">
        <f>IN667*1.3</f>
        <v>46.800000000000004</v>
      </c>
      <c r="IQ667" s="10"/>
      <c r="IR667" s="267"/>
      <c r="IS667" s="203" t="s">
        <v>122</v>
      </c>
      <c r="IT667" s="276" t="s">
        <v>1735</v>
      </c>
      <c r="IV667" s="204"/>
      <c r="IW667" s="204">
        <f>VLOOKUP(IT667,$A$681:$F$2483,6,FALSE)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651</v>
      </c>
      <c r="JE667" s="204"/>
      <c r="JF667" s="204">
        <f>VLOOKUP(JC667,$A$681:$F$2483,6,FALSE)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854</v>
      </c>
      <c r="JN667" s="204"/>
      <c r="JO667" s="204">
        <f>VLOOKUP(JL667,$A$681:$F$2483,6,FALSE)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443</v>
      </c>
      <c r="JW667" s="204"/>
      <c r="JX667" s="204">
        <f>VLOOKUP(JU667,$A$681:$F$2483,6,FALSE)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2856</v>
      </c>
      <c r="KF667" s="204"/>
      <c r="KG667" s="204">
        <f>VLOOKUP(KD667,$A$681:$F$2483,6,FALSE)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692</v>
      </c>
      <c r="KO667" s="204"/>
      <c r="KP667" s="204">
        <f>VLOOKUP(KM667,$A$681:$F$2483,6,FALSE)</f>
        <v>81</v>
      </c>
      <c r="KQ667" s="203" t="s">
        <v>65</v>
      </c>
      <c r="KR667" s="10">
        <f>KP667*1.3</f>
        <v>105.3</v>
      </c>
      <c r="KS667" s="10"/>
      <c r="KT667" s="267"/>
      <c r="KU667" s="203" t="s">
        <v>122</v>
      </c>
      <c r="KV667" s="276" t="s">
        <v>443</v>
      </c>
      <c r="KX667" s="204"/>
      <c r="KY667" s="204">
        <f>VLOOKUP(KV667,$A$681:$F$2483,6,FALSE)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494</v>
      </c>
      <c r="LG667" s="204"/>
      <c r="LH667" s="204">
        <f>VLOOKUP(LE667,$A$681:$F$2483,6,FALSE)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1295</v>
      </c>
      <c r="LP667" s="204"/>
      <c r="LQ667" s="204">
        <f>VLOOKUP(LN667,$A$681:$F$2483,6,FALSE)</f>
        <v>87</v>
      </c>
      <c r="LR667" s="203" t="s">
        <v>65</v>
      </c>
      <c r="LS667" s="10">
        <f>LQ667*1.3</f>
        <v>113.10000000000001</v>
      </c>
      <c r="LT667" s="10"/>
      <c r="LU667" s="267"/>
      <c r="LV667" s="203" t="s">
        <v>122</v>
      </c>
      <c r="LW667" s="276" t="s">
        <v>2752</v>
      </c>
      <c r="LY667" s="204"/>
      <c r="LZ667" s="204">
        <f>VLOOKUP(LW667,$A$681:$F$2483,6,FALSE)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1247</v>
      </c>
      <c r="MH667" s="204"/>
      <c r="MI667" s="204">
        <f>VLOOKUP(MF667,$A$681:$F$2483,6,FALSE)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1283</v>
      </c>
      <c r="MQ667" s="204"/>
      <c r="MR667" s="204">
        <f>VLOOKUP(MO667,$A$681:$F$2483,6,FALSE)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706</v>
      </c>
      <c r="MZ667" s="204"/>
      <c r="NA667" s="204">
        <f>VLOOKUP(MX667,$A$681:$F$2483,6,FALSE)</f>
        <v>95</v>
      </c>
      <c r="NB667" s="203" t="s">
        <v>65</v>
      </c>
      <c r="NC667" s="10">
        <f>NA667*1.3</f>
        <v>123.5</v>
      </c>
      <c r="ND667" s="10"/>
      <c r="NE667" s="267"/>
      <c r="NF667" s="203" t="s">
        <v>122</v>
      </c>
      <c r="NG667" s="276" t="s">
        <v>891</v>
      </c>
      <c r="NI667" s="204"/>
      <c r="NJ667" s="204">
        <f>VLOOKUP(NG667,$A$681:$F$2483,6,FALSE)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971</v>
      </c>
      <c r="NR667" s="204"/>
      <c r="NS667" s="204">
        <f>VLOOKUP(NP667,$A$681:$F$2483,6,FALSE)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2765</v>
      </c>
      <c r="OA667" s="204"/>
      <c r="OB667" s="204">
        <f>VLOOKUP(NY667,$A$681:$F$2483,6,FALSE)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646</v>
      </c>
      <c r="OJ667" s="204"/>
      <c r="OK667" s="204">
        <f>VLOOKUP(OH667,$A$681:$F$2483,6,FALSE)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2831</v>
      </c>
      <c r="OS667" s="204"/>
      <c r="OT667" s="204">
        <f>VLOOKUP(OQ667,$A$681:$F$2483,6,FALSE)</f>
        <v>252</v>
      </c>
      <c r="OU667" s="203" t="s">
        <v>65</v>
      </c>
      <c r="OV667" s="10">
        <f>OT667*1.3</f>
        <v>327.60000000000002</v>
      </c>
      <c r="OW667" s="10"/>
      <c r="OX667" s="267"/>
      <c r="OY667" s="203" t="s">
        <v>122</v>
      </c>
      <c r="OZ667" s="421" t="s">
        <v>2518</v>
      </c>
      <c r="PB667" s="204"/>
      <c r="PC667" s="204">
        <f>VLOOKUP(OZ667,$A$681:$F$2483,6,FALSE)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2066</v>
      </c>
      <c r="PK667" s="204"/>
      <c r="PL667" s="204">
        <f>VLOOKUP(PI667,$A$681:$F$2483,6,FALSE)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VLOOKUP(PR667,$A$681:$F$2483,6,FALSE)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673</v>
      </c>
      <c r="QC667" s="204"/>
      <c r="QD667" s="204">
        <f>VLOOKUP(QA667,$A$681:$F$2483,6,FALSE)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692</v>
      </c>
      <c r="QL667" s="204"/>
      <c r="QM667" s="204">
        <f>VLOOKUP(QJ667,$A$681:$F$2483,6,FALSE)</f>
        <v>81</v>
      </c>
      <c r="QN667" s="203" t="s">
        <v>65</v>
      </c>
      <c r="QO667" s="10">
        <f>QM667*1.3</f>
        <v>105.3</v>
      </c>
      <c r="QP667" s="10"/>
      <c r="QQ667" s="267"/>
      <c r="QR667" s="203" t="s">
        <v>122</v>
      </c>
      <c r="QS667" s="276" t="s">
        <v>443</v>
      </c>
      <c r="QU667" s="204"/>
      <c r="QV667" s="204">
        <f>VLOOKUP(QS667,$A$681:$F$2483,6,FALSE)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2516</v>
      </c>
      <c r="RD667" s="204"/>
      <c r="RE667" s="204">
        <f>VLOOKUP(RB667,$A$681:$F$2483,6,FALSE)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VLOOKUP(RK667,$A$681:$F$2483,6,FALSE)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692</v>
      </c>
      <c r="RV667" s="204"/>
      <c r="RW667" s="204">
        <f>VLOOKUP(RT667,$A$681:$F$2483,6,FALSE)</f>
        <v>81</v>
      </c>
      <c r="RX667" s="203" t="s">
        <v>65</v>
      </c>
      <c r="RY667" s="10">
        <f>RW667*1.3</f>
        <v>105.3</v>
      </c>
      <c r="RZ667" s="10"/>
      <c r="SA667" s="273"/>
      <c r="SB667" s="203" t="s">
        <v>122</v>
      </c>
      <c r="SC667" s="276" t="s">
        <v>2518</v>
      </c>
      <c r="SE667" s="204"/>
      <c r="SF667" s="204">
        <f>VLOOKUP(SC667,$A$681:$F$2483,6,FALSE)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443</v>
      </c>
      <c r="SN667" s="204"/>
      <c r="SO667" s="204">
        <f>VLOOKUP(SL667,$A$681:$F$2483,6,FALSE)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2117</v>
      </c>
      <c r="SW667" s="204"/>
      <c r="SX667" s="204">
        <f>VLOOKUP(SU667,$A$681:$F$2483,6,FALSE)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846</v>
      </c>
      <c r="TF667" s="204"/>
      <c r="TG667" s="204">
        <f>VLOOKUP(TD667,$A$681:$F$2483,6,FALSE)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534</v>
      </c>
      <c r="TO667" s="204"/>
      <c r="TP667" s="204">
        <f>VLOOKUP(TM667,$A$681:$F$2483,6,FALSE)</f>
        <v>47</v>
      </c>
      <c r="TQ667" s="203" t="s">
        <v>65</v>
      </c>
      <c r="TR667" s="10">
        <f>TP667*1.3</f>
        <v>61.1</v>
      </c>
      <c r="TS667" s="10"/>
      <c r="TT667" s="273"/>
      <c r="TU667" s="203" t="s">
        <v>122</v>
      </c>
      <c r="TV667" s="276" t="s">
        <v>2831</v>
      </c>
      <c r="TX667" s="204"/>
      <c r="TY667" s="204">
        <f>VLOOKUP(TV667,$A$681:$F$2483,6,FALSE)</f>
        <v>252</v>
      </c>
      <c r="TZ667" s="203" t="s">
        <v>65</v>
      </c>
      <c r="UA667" s="10">
        <f>TY667*1.3</f>
        <v>327.60000000000002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VLOOKUP(UE667,$A$681:$F$2483,6,FALSE)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1285</v>
      </c>
      <c r="UP667" s="204"/>
      <c r="UQ667" s="204">
        <f>VLOOKUP(UN667,$A$681:$F$2483,6,FALSE)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847</v>
      </c>
      <c r="UY667" s="204"/>
      <c r="UZ667" s="204">
        <f>VLOOKUP(UW667,$A$681:$F$2483,6,FALSE)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2834</v>
      </c>
      <c r="VH667" s="204"/>
      <c r="VI667" s="204">
        <f>VLOOKUP(VF667,$A$681:$F$2483,6,FALSE)</f>
        <v>56</v>
      </c>
      <c r="VJ667" s="203" t="s">
        <v>65</v>
      </c>
      <c r="VK667" s="10">
        <f>VI667*1.3</f>
        <v>72.8</v>
      </c>
      <c r="VL667" s="10"/>
      <c r="VM667" s="273"/>
      <c r="VN667" s="203" t="s">
        <v>122</v>
      </c>
      <c r="VO667" s="276" t="s">
        <v>2141</v>
      </c>
      <c r="VQ667" s="204"/>
      <c r="VR667" s="204">
        <f>VLOOKUP(VO667,$A$681:$F$2483,6,FALSE)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VLOOKUP(VX667,$A$681:$F$2483,6,FALSE)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3071</v>
      </c>
      <c r="WI667" s="204"/>
      <c r="WJ667" s="204">
        <f>VLOOKUP(WG667,$A$681:$F$2483,6,FALSE)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VLOOKUP(WP667,$A$681:$F$2483,6,FALSE)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VLOOKUP(WY667,$A$681:$F$2483,6,FALSE)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2052</v>
      </c>
      <c r="XJ667" s="204"/>
      <c r="XK667" s="204">
        <f>VLOOKUP(XH667,$A$681:$F$2483,6,FALSE)</f>
        <v>35</v>
      </c>
      <c r="XL667" s="203" t="s">
        <v>65</v>
      </c>
      <c r="XM667" s="10">
        <f>XK667*1.3</f>
        <v>45.5</v>
      </c>
      <c r="XO667" s="273"/>
      <c r="XP667" s="203" t="s">
        <v>122</v>
      </c>
      <c r="XQ667" s="276" t="s">
        <v>2518</v>
      </c>
      <c r="XS667" s="204"/>
      <c r="XT667" s="204">
        <f>VLOOKUP(XQ667,$A$681:$F$2483,6,FALSE)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494</v>
      </c>
      <c r="YB667" s="204"/>
      <c r="YC667" s="204">
        <f>VLOOKUP(XZ667,$A$681:$F$2483,6,FALSE)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VLOOKUP(YI667,$A$681:$F$2483,6,FALSE)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VLOOKUP(YR667,$A$681:$F$2483,6,FALSE)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1283</v>
      </c>
      <c r="ZC667" s="204"/>
      <c r="ZD667" s="204">
        <f>VLOOKUP(ZA667,$A$681:$F$2483,6,FALSE)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486</v>
      </c>
      <c r="ZL667" s="204"/>
      <c r="ZM667" s="204">
        <f>VLOOKUP(ZJ667,$A$681:$F$2483,6,FALSE)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542</v>
      </c>
      <c r="ZU667" s="204"/>
      <c r="ZV667" s="204">
        <f>VLOOKUP(ZS667,$A$681:$F$2483,6,FALSE)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2710</v>
      </c>
      <c r="AAD667" s="204"/>
      <c r="AAE667" s="204">
        <f>VLOOKUP(AAB667,$A$681:$F$2483,6,FALSE)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1288</v>
      </c>
      <c r="AAM667" s="204"/>
      <c r="AAN667" s="204">
        <f>VLOOKUP(AAK667,$A$681:$F$2483,6,FALSE)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2842</v>
      </c>
      <c r="AAV667" s="204"/>
      <c r="AAW667" s="204">
        <f>VLOOKUP(AAT667,$A$681:$F$2483,6,FALSE)</f>
        <v>120</v>
      </c>
      <c r="AAX667" s="203" t="s">
        <v>65</v>
      </c>
      <c r="AAY667" s="10">
        <f>AAW667*1.3</f>
        <v>156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VLOOKUP(ABC667,$A$681:$F$2483,6,FALSE)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2073</v>
      </c>
      <c r="ABN667" s="204"/>
      <c r="ABO667" s="204">
        <f>VLOOKUP(ABL667,$A$681:$F$2483,6,FALSE)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493</v>
      </c>
      <c r="ABW667" s="204"/>
      <c r="ABX667" s="204">
        <f>VLOOKUP(ABU667,$A$681:$F$2483,6,FALSE)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VLOOKUP(ACD667,$A$681:$F$2483,6,FALSE)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VLOOKUP(ACM667,$A$681:$F$2483,6,FALSE)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VLOOKUP(ACV667,$A$681:$F$2483,6,FALSE)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VLOOKUP(ADE667,$A$681:$F$2483,6,FALSE)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VLOOKUP(ADN667,$A$681:$F$2483,6,FALSE)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VLOOKUP(ADW667,$A$681:$F$2483,6,FALSE)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VLOOKUP(AEF667,$A$681:$F$2483,6,FALSE)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VLOOKUP(AEO667,$A$681:$F$2483,6,FALSE)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VLOOKUP(AEX667,$A$681:$F$2483,6,FALSE)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VLOOKUP(AFG667,$A$681:$F$2483,6,FALSE)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VLOOKUP(AFP667,$A$681:$F$2483,6,FALSE)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VLOOKUP(AFY667,$A$681:$F$2483,6,FALSE)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VLOOKUP(AGH667,$A$681:$F$2483,6,FALSE)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VLOOKUP(AGQ667,$A$681:$F$2483,6,FALSE)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2725</v>
      </c>
      <c r="AHB667" s="204"/>
      <c r="AHC667" s="204">
        <f>VLOOKUP(AGZ667,$A$681:$F$2483,6,FALSE)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561</v>
      </c>
      <c r="AHK667" s="204"/>
      <c r="AHL667" s="204">
        <f>VLOOKUP(AHI667,$A$681:$F$2483,6,FALSE)</f>
        <v>8</v>
      </c>
      <c r="AHM667" s="203" t="s">
        <v>65</v>
      </c>
      <c r="AHN667" s="10">
        <f>AHL667*1.3</f>
        <v>10.4</v>
      </c>
      <c r="AHO667" s="10"/>
      <c r="AHP667" s="273"/>
      <c r="AHQ667" s="203" t="s">
        <v>122</v>
      </c>
      <c r="AHR667" s="276" t="s">
        <v>494</v>
      </c>
      <c r="AHT667" s="204"/>
      <c r="AHU667" s="204">
        <f>VLOOKUP(AHR667,$A$681:$F$2483,6,FALSE)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2525</v>
      </c>
      <c r="AIC667" s="204"/>
      <c r="AID667" s="204">
        <f>VLOOKUP(AIA667,$A$681:$F$2483,6,FALSE)</f>
        <v>1</v>
      </c>
      <c r="AIE667" s="203" t="s">
        <v>65</v>
      </c>
      <c r="AIF667" s="10">
        <f>AID667*1.3</f>
        <v>1.3</v>
      </c>
      <c r="AIG667" s="10"/>
      <c r="AIH667" s="273"/>
      <c r="AII667" s="203" t="s">
        <v>122</v>
      </c>
      <c r="AIJ667" s="276" t="s">
        <v>2655</v>
      </c>
      <c r="AIL667" s="204"/>
      <c r="AIM667" s="204">
        <f>VLOOKUP(AIJ667,$A$681:$F$2483,6,FALSE)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619</v>
      </c>
      <c r="AIU667" s="204"/>
      <c r="AIV667" s="204">
        <f>VLOOKUP(AIS667,$A$681:$F$2483,6,FALSE)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2752</v>
      </c>
      <c r="AJD667" s="204"/>
      <c r="AJE667" s="204">
        <f>VLOOKUP(AJB667,$A$681:$F$2483,6,FALSE)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1181</v>
      </c>
      <c r="AJM667" s="204"/>
      <c r="AJN667" s="204">
        <f>VLOOKUP(AJK667,$A$681:$F$2483,6,FALSE)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1732</v>
      </c>
      <c r="AJV667" s="204"/>
      <c r="AJW667" s="204">
        <f>VLOOKUP(AJT667,$A$681:$F$2483,6,FALSE)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575</v>
      </c>
      <c r="AKE667" s="204"/>
      <c r="AKF667" s="204">
        <f>VLOOKUP(AKC667,$A$681:$F$2483,6,FALSE)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624</v>
      </c>
      <c r="AKN667" s="204"/>
      <c r="AKO667" s="204">
        <f>VLOOKUP(AKL667,$A$681:$F$2483,6,FALSE)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2693</v>
      </c>
      <c r="AKW667" s="204"/>
      <c r="AKX667" s="204">
        <f>VLOOKUP(AKU667,$A$681:$F$2483,6,FALSE)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1678</v>
      </c>
      <c r="ALF667" s="204"/>
      <c r="ALG667" s="204">
        <f>VLOOKUP(ALD667,$A$681:$F$2483,6,FALSE)</f>
        <v>4</v>
      </c>
      <c r="ALH667" s="203" t="s">
        <v>65</v>
      </c>
      <c r="ALI667" s="10">
        <f>ALG667*1.3</f>
        <v>5.2</v>
      </c>
      <c r="ALJ667" s="10"/>
      <c r="ALK667" s="273"/>
      <c r="ALL667" s="203" t="s">
        <v>122</v>
      </c>
      <c r="ALM667" s="276" t="s">
        <v>3099</v>
      </c>
      <c r="ALO667" s="204"/>
      <c r="ALP667" s="204">
        <f>VLOOKUP(ALM667,$A$681:$F$2483,6,FALSE)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713</v>
      </c>
      <c r="ALX667" s="204"/>
      <c r="ALY667" s="204">
        <f>VLOOKUP(ALV667,$A$681:$F$2483,6,FALSE)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651</v>
      </c>
      <c r="AMG667" s="204"/>
      <c r="AMH667" s="204">
        <f>VLOOKUP(AME667,$A$681:$F$2483,6,FALSE)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2856</v>
      </c>
      <c r="AMP667" s="204"/>
      <c r="AMQ667" s="204">
        <f>VLOOKUP(AMN667,$A$681:$F$2483,6,FALSE)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586</v>
      </c>
      <c r="AMY667" s="204"/>
      <c r="AMZ667" s="204">
        <f>VLOOKUP(AMW667,$A$681:$F$2483,6,FALSE)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1295</v>
      </c>
      <c r="ANH667" s="204"/>
      <c r="ANI667" s="204">
        <f>VLOOKUP(ANF667,$A$681:$F$2483,6,FALSE)</f>
        <v>87</v>
      </c>
      <c r="ANJ667" s="203" t="s">
        <v>65</v>
      </c>
      <c r="ANK667" s="10">
        <f>ANI667*1.3</f>
        <v>113.10000000000001</v>
      </c>
      <c r="ANL667" s="10"/>
      <c r="ANM667" s="273"/>
      <c r="ANN667" s="203" t="s">
        <v>122</v>
      </c>
      <c r="ANO667" s="276" t="s">
        <v>854</v>
      </c>
      <c r="ANQ667" s="204"/>
      <c r="ANR667" s="204">
        <f>VLOOKUP(ANO667,$A$681:$F$2483,6,FALSE)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532</v>
      </c>
      <c r="ANZ667" s="204"/>
      <c r="AOA667" s="204">
        <f>VLOOKUP(ANX667,$A$681:$F$2483,6,FALSE)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2708</v>
      </c>
      <c r="AOI667" s="204"/>
      <c r="AOJ667" s="204">
        <f>VLOOKUP(AOG667,$A$681:$F$2483,6,FALSE)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541</v>
      </c>
      <c r="AOR667" s="204"/>
      <c r="AOS667" s="204">
        <f>VLOOKUP(AOP667,$A$681:$F$2483,6,FALSE)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2518</v>
      </c>
      <c r="APA667" s="204"/>
      <c r="APB667" s="204">
        <f>VLOOKUP(AOY667,$A$681:$F$2483,6,FALSE)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2085</v>
      </c>
      <c r="APJ667" s="204"/>
      <c r="APK667" s="204">
        <f>VLOOKUP(APH667,$A$681:$F$2483,6,FALSE)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1257</v>
      </c>
      <c r="APS667" s="204"/>
      <c r="APT667" s="204">
        <f>VLOOKUP(APQ667,$A$681:$F$2483,6,FALSE)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2052</v>
      </c>
      <c r="AQB667" s="204"/>
      <c r="AQC667" s="204">
        <f>VLOOKUP(APZ667,$A$681:$F$2483,6,FALSE)</f>
        <v>35</v>
      </c>
      <c r="AQD667" s="203" t="s">
        <v>65</v>
      </c>
      <c r="AQE667" s="10">
        <f>AQC667*1.3</f>
        <v>45.5</v>
      </c>
      <c r="AQF667" s="10"/>
      <c r="AQG667" s="273"/>
    </row>
    <row r="668" spans="1:1125" s="14" customFormat="1" ht="15">
      <c r="A668" s="203" t="s">
        <v>123</v>
      </c>
      <c r="B668" s="276" t="s">
        <v>854</v>
      </c>
      <c r="D668" s="204"/>
      <c r="E668" s="204">
        <f>VLOOKUP(B668,$A$681:$F$2483,6,FALSE)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2066</v>
      </c>
      <c r="M668" s="204"/>
      <c r="N668" s="204">
        <f>VLOOKUP(K668,$A$681:$F$2483,6,FALSE)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2842</v>
      </c>
      <c r="V668" s="204"/>
      <c r="W668" s="204">
        <f>VLOOKUP(T668,$A$681:$F$2483,6,FALSE)</f>
        <v>120</v>
      </c>
      <c r="X668" s="203" t="s">
        <v>67</v>
      </c>
      <c r="Y668" s="10">
        <f>W668*1.2</f>
        <v>144</v>
      </c>
      <c r="Z668" s="10"/>
      <c r="AA668" s="267"/>
      <c r="AB668" s="203" t="s">
        <v>123</v>
      </c>
      <c r="AC668" s="276" t="s">
        <v>2831</v>
      </c>
      <c r="AE668" s="204"/>
      <c r="AF668" s="204">
        <f>VLOOKUP(AC668,$A$681:$F$2483,6,FALSE)</f>
        <v>252</v>
      </c>
      <c r="AG668" s="203" t="s">
        <v>67</v>
      </c>
      <c r="AH668" s="10">
        <f>AF668*1.2</f>
        <v>302.39999999999998</v>
      </c>
      <c r="AI668" s="10"/>
      <c r="AJ668" s="267"/>
      <c r="AK668" s="203" t="s">
        <v>123</v>
      </c>
      <c r="AL668" s="276" t="s">
        <v>2066</v>
      </c>
      <c r="AN668" s="204"/>
      <c r="AO668" s="204">
        <f>VLOOKUP(AL668,$A$681:$F$2483,6,FALSE)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619</v>
      </c>
      <c r="AW668" s="204"/>
      <c r="AX668" s="204">
        <f>VLOOKUP(AU668,$A$681:$F$2483,6,FALSE)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494</v>
      </c>
      <c r="BF668" s="204"/>
      <c r="BG668" s="204">
        <f>VLOOKUP(BD668,$A$681:$F$2483,6,FALSE)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2834</v>
      </c>
      <c r="BO668" s="204"/>
      <c r="BP668" s="204">
        <f>VLOOKUP(BM668,$A$681:$F$2483,6,FALSE)</f>
        <v>56</v>
      </c>
      <c r="BQ668" s="203" t="s">
        <v>67</v>
      </c>
      <c r="BR668" s="10">
        <f>BP668*1.2</f>
        <v>67.2</v>
      </c>
      <c r="BS668" s="10"/>
      <c r="BT668" s="267"/>
      <c r="BU668" s="203" t="s">
        <v>123</v>
      </c>
      <c r="BV668" s="276" t="s">
        <v>534</v>
      </c>
      <c r="BX668" s="204"/>
      <c r="BY668" s="204">
        <f>VLOOKUP(BV668,$A$681:$F$2483,6,FALSE)</f>
        <v>47</v>
      </c>
      <c r="BZ668" s="203" t="s">
        <v>67</v>
      </c>
      <c r="CA668" s="10">
        <f>BY668*1.2</f>
        <v>56.4</v>
      </c>
      <c r="CB668" s="10"/>
      <c r="CC668" s="267"/>
      <c r="CD668" s="203" t="s">
        <v>123</v>
      </c>
      <c r="CE668" s="276" t="s">
        <v>443</v>
      </c>
      <c r="CG668" s="204"/>
      <c r="CH668" s="204">
        <f>VLOOKUP(CE668,$A$681:$F$2483,6,FALSE)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2752</v>
      </c>
      <c r="CP668" s="204"/>
      <c r="CQ668" s="204">
        <f>VLOOKUP(CN668,$A$681:$F$2483,6,FALSE)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1295</v>
      </c>
      <c r="CY668" s="204"/>
      <c r="CZ668" s="204">
        <f>VLOOKUP(CW668,$A$681:$F$2483,6,FALSE)</f>
        <v>87</v>
      </c>
      <c r="DA668" s="203" t="s">
        <v>67</v>
      </c>
      <c r="DB668" s="10">
        <f>CZ668*1.2</f>
        <v>104.39999999999999</v>
      </c>
      <c r="DC668" s="10"/>
      <c r="DD668" s="267"/>
      <c r="DE668" s="203" t="s">
        <v>123</v>
      </c>
      <c r="DF668" s="276" t="s">
        <v>854</v>
      </c>
      <c r="DH668" s="204"/>
      <c r="DI668" s="204">
        <f>VLOOKUP(DF668,$A$681:$F$2483,6,FALSE)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534</v>
      </c>
      <c r="DQ668" s="204"/>
      <c r="DR668" s="204">
        <f>VLOOKUP(DO668,$A$681:$F$2483,6,FALSE)</f>
        <v>47</v>
      </c>
      <c r="DS668" s="203" t="s">
        <v>67</v>
      </c>
      <c r="DT668" s="10">
        <f>DR668*1.2</f>
        <v>56.4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VLOOKUP(DX668,$A$681:$F$2483,6,FALSE)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692</v>
      </c>
      <c r="EI668" s="204"/>
      <c r="EJ668" s="204">
        <f>VLOOKUP(EG668,$A$681:$F$2483,6,FALSE)</f>
        <v>81</v>
      </c>
      <c r="EK668" s="203" t="s">
        <v>67</v>
      </c>
      <c r="EL668" s="10">
        <f>EJ668*1.2</f>
        <v>97.2</v>
      </c>
      <c r="EM668" s="10"/>
      <c r="EN668" s="267"/>
      <c r="EO668" s="203" t="s">
        <v>123</v>
      </c>
      <c r="EP668" s="276" t="s">
        <v>2820</v>
      </c>
      <c r="ER668" s="204"/>
      <c r="ES668" s="204">
        <f>VLOOKUP(EP668,$A$681:$F$2483,6,FALSE)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2831</v>
      </c>
      <c r="FA668" s="204"/>
      <c r="FB668" s="204">
        <f>VLOOKUP(EY668,$A$681:$F$2483,6,FALSE)</f>
        <v>252</v>
      </c>
      <c r="FC668" s="203" t="s">
        <v>67</v>
      </c>
      <c r="FD668" s="10">
        <f>FB668*1.2</f>
        <v>302.39999999999998</v>
      </c>
      <c r="FE668" s="10"/>
      <c r="FF668" s="267"/>
      <c r="FG668" s="203" t="s">
        <v>123</v>
      </c>
      <c r="FH668" s="414" t="s">
        <v>2831</v>
      </c>
      <c r="FJ668" s="204"/>
      <c r="FK668" s="204">
        <f>VLOOKUP(FH668,$A$681:$F$2483,6,FALSE)</f>
        <v>252</v>
      </c>
      <c r="FL668" s="203" t="s">
        <v>67</v>
      </c>
      <c r="FM668" s="10">
        <f>FK668*1.2</f>
        <v>302.39999999999998</v>
      </c>
      <c r="FN668" s="10"/>
      <c r="FO668" s="267"/>
      <c r="FP668" s="203" t="s">
        <v>123</v>
      </c>
      <c r="FQ668" s="276" t="s">
        <v>2066</v>
      </c>
      <c r="FS668" s="204"/>
      <c r="FT668" s="204">
        <f>VLOOKUP(FQ668,$A$681:$F$2483,6,FALSE)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2842</v>
      </c>
      <c r="GB668" s="204"/>
      <c r="GC668" s="204">
        <f>VLOOKUP(FZ668,$A$681:$F$2483,6,FALSE)</f>
        <v>120</v>
      </c>
      <c r="GD668" s="203" t="s">
        <v>67</v>
      </c>
      <c r="GE668" s="10">
        <f>GC668*1.2</f>
        <v>144</v>
      </c>
      <c r="GF668" s="10"/>
      <c r="GG668" s="267"/>
      <c r="GH668" s="203" t="s">
        <v>123</v>
      </c>
      <c r="GI668" s="276" t="s">
        <v>465</v>
      </c>
      <c r="GK668" s="204"/>
      <c r="GL668" s="204">
        <f>VLOOKUP(GI668,$A$681:$F$2483,6,FALSE)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2834</v>
      </c>
      <c r="GT668" s="204"/>
      <c r="GU668" s="204">
        <f>VLOOKUP(GR668,$A$681:$F$2483,6,FALSE)</f>
        <v>56</v>
      </c>
      <c r="GV668" s="203" t="s">
        <v>67</v>
      </c>
      <c r="GW668" s="10">
        <f>GU668*1.2</f>
        <v>67.2</v>
      </c>
      <c r="GX668" s="10"/>
      <c r="GY668" s="267"/>
      <c r="GZ668" s="203" t="s">
        <v>123</v>
      </c>
      <c r="HA668" s="276" t="s">
        <v>2752</v>
      </c>
      <c r="HC668" s="204"/>
      <c r="HD668" s="204">
        <f>VLOOKUP(HA668,$A$681:$F$2483,6,FALSE)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630</v>
      </c>
      <c r="HL668" s="204"/>
      <c r="HM668" s="204">
        <f>VLOOKUP(HJ668,$A$681:$F$2483,6,FALSE)</f>
        <v>31</v>
      </c>
      <c r="HN668" s="203" t="s">
        <v>67</v>
      </c>
      <c r="HO668" s="10">
        <f>HM668*1.2</f>
        <v>37.199999999999996</v>
      </c>
      <c r="HP668" s="10"/>
      <c r="HQ668" s="267"/>
      <c r="HR668" s="203" t="s">
        <v>123</v>
      </c>
      <c r="HS668" s="276" t="s">
        <v>854</v>
      </c>
      <c r="HU668" s="204"/>
      <c r="HV668" s="204">
        <f>VLOOKUP(HS668,$A$681:$F$2483,6,FALSE)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VLOOKUP(IB668,$A$681:$F$2483,6,FALSE)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2508</v>
      </c>
      <c r="IM668" s="204"/>
      <c r="IN668" s="204">
        <f>VLOOKUP(IK668,$A$681:$F$2483,6,FALSE)</f>
        <v>33</v>
      </c>
      <c r="IO668" s="203" t="s">
        <v>67</v>
      </c>
      <c r="IP668" s="10">
        <f>IN668*1.2</f>
        <v>39.6</v>
      </c>
      <c r="IQ668" s="10"/>
      <c r="IR668" s="267"/>
      <c r="IS668" s="203" t="s">
        <v>123</v>
      </c>
      <c r="IT668" s="276" t="s">
        <v>695</v>
      </c>
      <c r="IV668" s="204"/>
      <c r="IW668" s="204">
        <f>VLOOKUP(IT668,$A$681:$F$2483,6,FALSE)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541</v>
      </c>
      <c r="JE668" s="204"/>
      <c r="JF668" s="204">
        <f>VLOOKUP(JC668,$A$681:$F$2483,6,FALSE)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2518</v>
      </c>
      <c r="JN668" s="204"/>
      <c r="JO668" s="204">
        <f>VLOOKUP(JL668,$A$681:$F$2483,6,FALSE)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706</v>
      </c>
      <c r="JW668" s="204"/>
      <c r="JX668" s="204">
        <f>VLOOKUP(JU668,$A$681:$F$2483,6,FALSE)</f>
        <v>95</v>
      </c>
      <c r="JY668" s="203" t="s">
        <v>67</v>
      </c>
      <c r="JZ668" s="10">
        <f>JX668*1.2</f>
        <v>114</v>
      </c>
      <c r="KA668" s="10"/>
      <c r="KB668" s="267"/>
      <c r="KC668" s="203" t="s">
        <v>123</v>
      </c>
      <c r="KD668" s="276" t="s">
        <v>831</v>
      </c>
      <c r="KF668" s="204"/>
      <c r="KG668" s="204">
        <f>VLOOKUP(KD668,$A$681:$F$2483,6,FALSE)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1254</v>
      </c>
      <c r="KO668" s="204"/>
      <c r="KP668" s="204">
        <f>VLOOKUP(KM668,$A$681:$F$2483,6,FALSE)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1295</v>
      </c>
      <c r="KX668" s="204"/>
      <c r="KY668" s="204">
        <f>VLOOKUP(KV668,$A$681:$F$2483,6,FALSE)</f>
        <v>87</v>
      </c>
      <c r="KZ668" s="203" t="s">
        <v>67</v>
      </c>
      <c r="LA668" s="10">
        <f>KY668*1.2</f>
        <v>104.39999999999999</v>
      </c>
      <c r="LB668" s="10"/>
      <c r="LC668" s="267"/>
      <c r="LD668" s="203" t="s">
        <v>123</v>
      </c>
      <c r="LE668" s="276" t="s">
        <v>1202</v>
      </c>
      <c r="LG668" s="204"/>
      <c r="LH668" s="204">
        <f>VLOOKUP(LE668,$A$681:$F$2483,6,FALSE)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854</v>
      </c>
      <c r="LP668" s="204"/>
      <c r="LQ668" s="204">
        <f>VLOOKUP(LN668,$A$681:$F$2483,6,FALSE)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838</v>
      </c>
      <c r="LY668" s="204"/>
      <c r="LZ668" s="204">
        <f>VLOOKUP(LW668,$A$681:$F$2483,6,FALSE)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630</v>
      </c>
      <c r="MH668" s="204"/>
      <c r="MI668" s="204">
        <f>VLOOKUP(MF668,$A$681:$F$2483,6,FALSE)</f>
        <v>31</v>
      </c>
      <c r="MJ668" s="203" t="s">
        <v>67</v>
      </c>
      <c r="MK668" s="10">
        <f>MI668*1.2</f>
        <v>37.199999999999996</v>
      </c>
      <c r="ML668" s="10"/>
      <c r="MM668" s="267"/>
      <c r="MN668" s="203" t="s">
        <v>123</v>
      </c>
      <c r="MO668" s="276" t="s">
        <v>443</v>
      </c>
      <c r="MQ668" s="204"/>
      <c r="MR668" s="204">
        <f>VLOOKUP(MO668,$A$681:$F$2483,6,FALSE)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819</v>
      </c>
      <c r="MZ668" s="204"/>
      <c r="NA668" s="204">
        <f>VLOOKUP(MX668,$A$681:$F$2483,6,FALSE)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953</v>
      </c>
      <c r="NI668" s="204"/>
      <c r="NJ668" s="204">
        <f>VLOOKUP(NG668,$A$681:$F$2483,6,FALSE)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443</v>
      </c>
      <c r="NR668" s="204"/>
      <c r="NS668" s="204">
        <f>VLOOKUP(NP668,$A$681:$F$2483,6,FALSE)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2700</v>
      </c>
      <c r="OA668" s="204"/>
      <c r="OB668" s="204">
        <f>VLOOKUP(NY668,$A$681:$F$2483,6,FALSE)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624</v>
      </c>
      <c r="OJ668" s="204"/>
      <c r="OK668" s="204">
        <f>VLOOKUP(OH668,$A$681:$F$2483,6,FALSE)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2609</v>
      </c>
      <c r="OS668" s="204"/>
      <c r="OT668" s="204">
        <f>VLOOKUP(OQ668,$A$681:$F$2483,6,FALSE)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1" t="s">
        <v>2831</v>
      </c>
      <c r="PB668" s="204"/>
      <c r="PC668" s="204">
        <f>VLOOKUP(OZ668,$A$681:$F$2483,6,FALSE)</f>
        <v>252</v>
      </c>
      <c r="PD668" s="203" t="s">
        <v>67</v>
      </c>
      <c r="PE668" s="10">
        <f>PC668*1.2</f>
        <v>302.39999999999998</v>
      </c>
      <c r="PF668" s="10"/>
      <c r="PG668" s="267"/>
      <c r="PH668" s="203" t="s">
        <v>123</v>
      </c>
      <c r="PI668" s="276" t="s">
        <v>2081</v>
      </c>
      <c r="PK668" s="204"/>
      <c r="PL668" s="204">
        <f>VLOOKUP(PI668,$A$681:$F$2483,6,FALSE)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VLOOKUP(PR668,$A$681:$F$2483,6,FALSE)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443</v>
      </c>
      <c r="QC668" s="204"/>
      <c r="QD668" s="204">
        <f>VLOOKUP(QA668,$A$681:$F$2483,6,FALSE)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854</v>
      </c>
      <c r="QL668" s="204"/>
      <c r="QM668" s="204">
        <f>VLOOKUP(QJ668,$A$681:$F$2483,6,FALSE)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586</v>
      </c>
      <c r="QU668" s="204"/>
      <c r="QV668" s="204">
        <f>VLOOKUP(QS668,$A$681:$F$2483,6,FALSE)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2626</v>
      </c>
      <c r="RD668" s="204"/>
      <c r="RE668" s="204">
        <f>VLOOKUP(RB668,$A$681:$F$2483,6,FALSE)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VLOOKUP(RK668,$A$681:$F$2483,6,FALSE)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494</v>
      </c>
      <c r="RV668" s="204"/>
      <c r="RW668" s="204">
        <f>VLOOKUP(RT668,$A$681:$F$2483,6,FALSE)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854</v>
      </c>
      <c r="SE668" s="204"/>
      <c r="SF668" s="204">
        <f>VLOOKUP(SC668,$A$681:$F$2483,6,FALSE)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2135</v>
      </c>
      <c r="SN668" s="204"/>
      <c r="SO668" s="204">
        <f>VLOOKUP(SL668,$A$681:$F$2483,6,FALSE)</f>
        <v>105</v>
      </c>
      <c r="SP668" s="203" t="s">
        <v>67</v>
      </c>
      <c r="SQ668" s="10">
        <f>SO668*1.2</f>
        <v>126</v>
      </c>
      <c r="SR668" s="10"/>
      <c r="SS668" s="273"/>
      <c r="ST668" s="203" t="s">
        <v>123</v>
      </c>
      <c r="SU668" s="276" t="s">
        <v>2836</v>
      </c>
      <c r="SW668" s="204"/>
      <c r="SX668" s="204">
        <f>VLOOKUP(SU668,$A$681:$F$2483,6,FALSE)</f>
        <v>44</v>
      </c>
      <c r="SY668" s="203" t="s">
        <v>67</v>
      </c>
      <c r="SZ668" s="10">
        <f>SX668*1.2</f>
        <v>52.8</v>
      </c>
      <c r="TA668" s="10"/>
      <c r="TB668" s="273"/>
      <c r="TC668" s="203" t="s">
        <v>123</v>
      </c>
      <c r="TD668" s="421" t="s">
        <v>465</v>
      </c>
      <c r="TF668" s="204"/>
      <c r="TG668" s="204">
        <f>VLOOKUP(TD668,$A$681:$F$2483,6,FALSE)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2804</v>
      </c>
      <c r="TO668" s="204"/>
      <c r="TP668" s="204">
        <f>VLOOKUP(TM668,$A$681:$F$2483,6,FALSE)</f>
        <v>18</v>
      </c>
      <c r="TQ668" s="203" t="s">
        <v>67</v>
      </c>
      <c r="TR668" s="10">
        <f>TP668*1.2</f>
        <v>21.599999999999998</v>
      </c>
      <c r="TS668" s="10"/>
      <c r="TT668" s="273"/>
      <c r="TU668" s="203" t="s">
        <v>123</v>
      </c>
      <c r="TV668" s="276" t="s">
        <v>541</v>
      </c>
      <c r="TX668" s="204"/>
      <c r="TY668" s="204">
        <f>VLOOKUP(TV668,$A$681:$F$2483,6,FALSE)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VLOOKUP(UE668,$A$681:$F$2483,6,FALSE)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637</v>
      </c>
      <c r="UP668" s="204"/>
      <c r="UQ668" s="204">
        <f>VLOOKUP(UN668,$A$681:$F$2483,6,FALSE)</f>
        <v>5</v>
      </c>
      <c r="UR668" s="203" t="s">
        <v>67</v>
      </c>
      <c r="US668" s="10">
        <f>UQ668*1.2</f>
        <v>6</v>
      </c>
      <c r="UT668" s="10"/>
      <c r="UU668" s="273"/>
      <c r="UV668" s="203" t="s">
        <v>123</v>
      </c>
      <c r="UW668" s="276" t="s">
        <v>2072</v>
      </c>
      <c r="UY668" s="204"/>
      <c r="UZ668" s="204">
        <f>VLOOKUP(UW668,$A$681:$F$2483,6,FALSE)</f>
        <v>40</v>
      </c>
      <c r="VA668" s="203" t="s">
        <v>67</v>
      </c>
      <c r="VB668" s="10">
        <f>UZ668*1.2</f>
        <v>48</v>
      </c>
      <c r="VC668" s="10"/>
      <c r="VD668" s="273"/>
      <c r="VE668" s="203" t="s">
        <v>123</v>
      </c>
      <c r="VF668" s="276" t="s">
        <v>2653</v>
      </c>
      <c r="VH668" s="204"/>
      <c r="VI668" s="204">
        <f>VLOOKUP(VF668,$A$681:$F$2483,6,FALSE)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953</v>
      </c>
      <c r="VQ668" s="204"/>
      <c r="VR668" s="204">
        <f>VLOOKUP(VO668,$A$681:$F$2483,6,FALSE)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VLOOKUP(VX668,$A$681:$F$2483,6,FALSE)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2092</v>
      </c>
      <c r="WI668" s="204"/>
      <c r="WJ668" s="204">
        <f>VLOOKUP(WG668,$A$681:$F$2483,6,FALSE)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VLOOKUP(WP668,$A$681:$F$2483,6,FALSE)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VLOOKUP(WY668,$A$681:$F$2483,6,FALSE)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2115</v>
      </c>
      <c r="XJ668" s="204"/>
      <c r="XK668" s="204">
        <f>VLOOKUP(XH668,$A$681:$F$2483,6,FALSE)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1840</v>
      </c>
      <c r="XS668" s="204"/>
      <c r="XT668" s="204">
        <f>VLOOKUP(XQ668,$A$681:$F$2483,6,FALSE)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2518</v>
      </c>
      <c r="YB668" s="204"/>
      <c r="YC668" s="204">
        <f>VLOOKUP(XZ668,$A$681:$F$2483,6,FALSE)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VLOOKUP(YI668,$A$681:$F$2483,6,FALSE)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VLOOKUP(YR668,$A$681:$F$2483,6,FALSE)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443</v>
      </c>
      <c r="ZC668" s="204"/>
      <c r="ZD668" s="204">
        <f>VLOOKUP(ZA668,$A$681:$F$2483,6,FALSE)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831</v>
      </c>
      <c r="ZL668" s="204"/>
      <c r="ZM668" s="204">
        <f>VLOOKUP(ZJ668,$A$681:$F$2483,6,FALSE)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494</v>
      </c>
      <c r="ZU668" s="204"/>
      <c r="ZV668" s="204">
        <f>VLOOKUP(ZS668,$A$681:$F$2483,6,FALSE)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2510</v>
      </c>
      <c r="AAD668" s="204"/>
      <c r="AAE668" s="204">
        <f>VLOOKUP(AAB668,$A$681:$F$2483,6,FALSE)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2518</v>
      </c>
      <c r="AAM668" s="204"/>
      <c r="AAN668" s="204">
        <f>VLOOKUP(AAK668,$A$681:$F$2483,6,FALSE)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650</v>
      </c>
      <c r="AAV668" s="204"/>
      <c r="AAW668" s="204">
        <f>VLOOKUP(AAT668,$A$681:$F$2483,6,FALSE)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VLOOKUP(ABC668,$A$681:$F$2483,6,FALSE)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2842</v>
      </c>
      <c r="ABN668" s="204"/>
      <c r="ABO668" s="204">
        <f>VLOOKUP(ABL668,$A$681:$F$2483,6,FALSE)</f>
        <v>120</v>
      </c>
      <c r="ABP668" s="203" t="s">
        <v>67</v>
      </c>
      <c r="ABQ668" s="10">
        <f>ABO668*1.2</f>
        <v>144</v>
      </c>
      <c r="ABR668" s="10"/>
      <c r="ABS668" s="273"/>
      <c r="ABT668" s="203" t="s">
        <v>123</v>
      </c>
      <c r="ABU668" s="276" t="s">
        <v>2146</v>
      </c>
      <c r="ABW668" s="204"/>
      <c r="ABX668" s="204">
        <f>VLOOKUP(ABU668,$A$681:$F$2483,6,FALSE)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VLOOKUP(ACD668,$A$681:$F$2483,6,FALSE)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VLOOKUP(ACM668,$A$681:$F$2483,6,FALSE)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VLOOKUP(ACV668,$A$681:$F$2483,6,FALSE)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VLOOKUP(ADE668,$A$681:$F$2483,6,FALSE)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VLOOKUP(ADN668,$A$681:$F$2483,6,FALSE)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VLOOKUP(ADW668,$A$681:$F$2483,6,FALSE)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VLOOKUP(AEF668,$A$681:$F$2483,6,FALSE)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VLOOKUP(AEO668,$A$681:$F$2483,6,FALSE)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VLOOKUP(AEX668,$A$681:$F$2483,6,FALSE)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VLOOKUP(AFG668,$A$681:$F$2483,6,FALSE)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VLOOKUP(AFP668,$A$681:$F$2483,6,FALSE)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VLOOKUP(AFY668,$A$681:$F$2483,6,FALSE)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VLOOKUP(AGH668,$A$681:$F$2483,6,FALSE)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VLOOKUP(AGQ668,$A$681:$F$2483,6,FALSE)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613</v>
      </c>
      <c r="AHB668" s="204"/>
      <c r="AHC668" s="204">
        <f>VLOOKUP(AGZ668,$A$681:$F$2483,6,FALSE)</f>
        <v>20</v>
      </c>
      <c r="AHD668" s="203" t="s">
        <v>67</v>
      </c>
      <c r="AHE668" s="10">
        <f>AHC668*1.2</f>
        <v>24</v>
      </c>
      <c r="AHF668" s="10"/>
      <c r="AHG668" s="273"/>
      <c r="AHH668" s="203" t="s">
        <v>123</v>
      </c>
      <c r="AHI668" s="276" t="s">
        <v>1190</v>
      </c>
      <c r="AHK668" s="204"/>
      <c r="AHL668" s="204">
        <f>VLOOKUP(AHI668,$A$681:$F$2483,6,FALSE)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2525</v>
      </c>
      <c r="AHT668" s="204"/>
      <c r="AHU668" s="204">
        <f>VLOOKUP(AHR668,$A$681:$F$2483,6,FALSE)</f>
        <v>1</v>
      </c>
      <c r="AHV668" s="203" t="s">
        <v>67</v>
      </c>
      <c r="AHW668" s="10">
        <f>AHU668*1.2</f>
        <v>1.2</v>
      </c>
      <c r="AHX668" s="10"/>
      <c r="AHY668" s="273"/>
      <c r="AHZ668" s="203" t="s">
        <v>123</v>
      </c>
      <c r="AIA668" s="276" t="s">
        <v>2052</v>
      </c>
      <c r="AIC668" s="204"/>
      <c r="AID668" s="204">
        <f>VLOOKUP(AIA668,$A$681:$F$2483,6,FALSE)</f>
        <v>35</v>
      </c>
      <c r="AIE668" s="203" t="s">
        <v>67</v>
      </c>
      <c r="AIF668" s="10">
        <f>AID668*1.2</f>
        <v>42</v>
      </c>
      <c r="AIG668" s="10"/>
      <c r="AIH668" s="273"/>
      <c r="AII668" s="203" t="s">
        <v>123</v>
      </c>
      <c r="AIJ668" s="276" t="s">
        <v>2700</v>
      </c>
      <c r="AIL668" s="204"/>
      <c r="AIM668" s="204">
        <f>VLOOKUP(AIJ668,$A$681:$F$2483,6,FALSE)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534</v>
      </c>
      <c r="AIU668" s="204"/>
      <c r="AIV668" s="204">
        <f>VLOOKUP(AIS668,$A$681:$F$2483,6,FALSE)</f>
        <v>47</v>
      </c>
      <c r="AIW668" s="203" t="s">
        <v>67</v>
      </c>
      <c r="AIX668" s="10">
        <f>AIV668*1.2</f>
        <v>56.4</v>
      </c>
      <c r="AIY668" s="10"/>
      <c r="AIZ668" s="273"/>
      <c r="AJA668" s="203" t="s">
        <v>123</v>
      </c>
      <c r="AJB668" s="276" t="s">
        <v>2739</v>
      </c>
      <c r="AJD668" s="204"/>
      <c r="AJE668" s="204">
        <f>VLOOKUP(AJB668,$A$681:$F$2483,6,FALSE)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692</v>
      </c>
      <c r="AJM668" s="204"/>
      <c r="AJN668" s="204">
        <f>VLOOKUP(AJK668,$A$681:$F$2483,6,FALSE)</f>
        <v>81</v>
      </c>
      <c r="AJO668" s="203" t="s">
        <v>67</v>
      </c>
      <c r="AJP668" s="10">
        <f>AJN668*1.2</f>
        <v>97.2</v>
      </c>
      <c r="AJQ668" s="10"/>
      <c r="AJR668" s="273"/>
      <c r="AJS668" s="203" t="s">
        <v>123</v>
      </c>
      <c r="AJT668" s="424" t="s">
        <v>2619</v>
      </c>
      <c r="AJV668" s="204"/>
      <c r="AJW668" s="204">
        <f>VLOOKUP(AJT668,$A$681:$F$2483,6,FALSE)</f>
        <v>36</v>
      </c>
      <c r="AJX668" s="203" t="s">
        <v>67</v>
      </c>
      <c r="AJY668" s="10">
        <f>AJW668*1.2</f>
        <v>43.199999999999996</v>
      </c>
      <c r="AJZ668" s="10"/>
      <c r="AKA668" s="273"/>
      <c r="AKB668" s="203" t="s">
        <v>123</v>
      </c>
      <c r="AKC668" s="276" t="s">
        <v>854</v>
      </c>
      <c r="AKE668" s="204"/>
      <c r="AKF668" s="204">
        <f>VLOOKUP(AKC668,$A$681:$F$2483,6,FALSE)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2842</v>
      </c>
      <c r="AKN668" s="204"/>
      <c r="AKO668" s="204">
        <f>VLOOKUP(AKL668,$A$681:$F$2483,6,FALSE)</f>
        <v>120</v>
      </c>
      <c r="AKP668" s="203" t="s">
        <v>67</v>
      </c>
      <c r="AKQ668" s="10">
        <f>AKO668*1.2</f>
        <v>144</v>
      </c>
      <c r="AKR668" s="10"/>
      <c r="AKS668" s="273"/>
      <c r="AKT668" s="203" t="s">
        <v>123</v>
      </c>
      <c r="AKU668" s="276" t="s">
        <v>1714</v>
      </c>
      <c r="AKW668" s="204"/>
      <c r="AKX668" s="204">
        <f>VLOOKUP(AKU668,$A$681:$F$2483,6,FALSE)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613</v>
      </c>
      <c r="ALF668" s="204"/>
      <c r="ALG668" s="204">
        <f>VLOOKUP(ALD668,$A$681:$F$2483,6,FALSE)</f>
        <v>20</v>
      </c>
      <c r="ALH668" s="203" t="s">
        <v>67</v>
      </c>
      <c r="ALI668" s="10">
        <f>ALG668*1.2</f>
        <v>24</v>
      </c>
      <c r="ALJ668" s="10"/>
      <c r="ALK668" s="273"/>
      <c r="ALL668" s="203" t="s">
        <v>123</v>
      </c>
      <c r="ALM668" s="276" t="s">
        <v>961</v>
      </c>
      <c r="ALO668" s="204"/>
      <c r="ALP668" s="204">
        <f>VLOOKUP(ALM668,$A$681:$F$2483,6,FALSE)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443</v>
      </c>
      <c r="ALX668" s="204"/>
      <c r="ALY668" s="204">
        <f>VLOOKUP(ALV668,$A$681:$F$2483,6,FALSE)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1194</v>
      </c>
      <c r="AMG668" s="204"/>
      <c r="AMH668" s="204">
        <f>VLOOKUP(AME668,$A$681:$F$2483,6,FALSE)</f>
        <v>28</v>
      </c>
      <c r="AMI668" s="203" t="s">
        <v>67</v>
      </c>
      <c r="AMJ668" s="10">
        <f>AMH668*1.2</f>
        <v>33.6</v>
      </c>
      <c r="AMK668" s="10"/>
      <c r="AML668" s="273"/>
      <c r="AMM668" s="203" t="s">
        <v>123</v>
      </c>
      <c r="AMN668" s="276" t="s">
        <v>1259</v>
      </c>
      <c r="AMP668" s="204"/>
      <c r="AMQ668" s="204">
        <f>VLOOKUP(AMN668,$A$681:$F$2483,6,FALSE)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1840</v>
      </c>
      <c r="AMY668" s="204"/>
      <c r="AMZ668" s="204">
        <f>VLOOKUP(AMW668,$A$681:$F$2483,6,FALSE)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554</v>
      </c>
      <c r="ANH668" s="204"/>
      <c r="ANI668" s="204">
        <f>VLOOKUP(ANF668,$A$681:$F$2483,6,FALSE)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2839</v>
      </c>
      <c r="ANQ668" s="204"/>
      <c r="ANR668" s="204">
        <f>VLOOKUP(ANO668,$A$681:$F$2483,6,FALSE)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692</v>
      </c>
      <c r="ANZ668" s="204"/>
      <c r="AOA668" s="204">
        <f>VLOOKUP(ANX668,$A$681:$F$2483,6,FALSE)</f>
        <v>81</v>
      </c>
      <c r="AOB668" s="203" t="s">
        <v>67</v>
      </c>
      <c r="AOC668" s="10">
        <f>AOA668*1.2</f>
        <v>97.2</v>
      </c>
      <c r="AOD668" s="10"/>
      <c r="AOE668" s="273"/>
      <c r="AOF668" s="203" t="s">
        <v>123</v>
      </c>
      <c r="AOG668" s="276" t="s">
        <v>2776</v>
      </c>
      <c r="AOI668" s="204"/>
      <c r="AOJ668" s="204">
        <f>VLOOKUP(AOG668,$A$681:$F$2483,6,FALSE)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1259</v>
      </c>
      <c r="AOR668" s="204"/>
      <c r="AOS668" s="204">
        <f>VLOOKUP(AOP668,$A$681:$F$2483,6,FALSE)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854</v>
      </c>
      <c r="APA668" s="204"/>
      <c r="APB668" s="204">
        <f>VLOOKUP(AOY668,$A$681:$F$2483,6,FALSE)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841</v>
      </c>
      <c r="APJ668" s="204"/>
      <c r="APK668" s="204">
        <f>VLOOKUP(APH668,$A$681:$F$2483,6,FALSE)</f>
        <v>1</v>
      </c>
      <c r="APL668" s="203" t="s">
        <v>67</v>
      </c>
      <c r="APM668" s="10">
        <f>APK668*1.2</f>
        <v>1.2</v>
      </c>
      <c r="APN668" s="10"/>
      <c r="APO668" s="273"/>
      <c r="APP668" s="203" t="s">
        <v>123</v>
      </c>
      <c r="APQ668" s="276" t="s">
        <v>671</v>
      </c>
      <c r="APS668" s="204"/>
      <c r="APT668" s="204">
        <f>VLOOKUP(APQ668,$A$681:$F$2483,6,FALSE)</f>
        <v>66</v>
      </c>
      <c r="APU668" s="203" t="s">
        <v>67</v>
      </c>
      <c r="APV668" s="10">
        <f>APT668*1.2</f>
        <v>79.2</v>
      </c>
      <c r="APW668" s="10"/>
      <c r="APX668" s="273"/>
      <c r="APY668" s="203" t="s">
        <v>123</v>
      </c>
      <c r="APZ668" s="276" t="s">
        <v>443</v>
      </c>
      <c r="AQB668" s="204"/>
      <c r="AQC668" s="204">
        <f>VLOOKUP(APZ668,$A$681:$F$2483,6,FALSE)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443</v>
      </c>
      <c r="D669" s="204"/>
      <c r="E669" s="204">
        <f>VLOOKUP(B669,$A$681:$F$2483,6,FALSE)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494</v>
      </c>
      <c r="M669" s="204"/>
      <c r="N669" s="204">
        <f>VLOOKUP(K669,$A$681:$F$2483,6,FALSE)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2331</v>
      </c>
      <c r="V669" s="204"/>
      <c r="W669" s="204">
        <f>VLOOKUP(T669,$A$681:$F$2483,6,FALSE)</f>
        <v>116</v>
      </c>
      <c r="X669" s="203" t="s">
        <v>69</v>
      </c>
      <c r="Y669" s="10">
        <f>W669*1.1</f>
        <v>127.60000000000001</v>
      </c>
      <c r="Z669" s="10"/>
      <c r="AA669" s="267"/>
      <c r="AB669" s="203" t="s">
        <v>124</v>
      </c>
      <c r="AC669" s="276" t="s">
        <v>494</v>
      </c>
      <c r="AE669" s="204"/>
      <c r="AF669" s="204">
        <f>VLOOKUP(AC669,$A$681:$F$2483,6,FALSE)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2518</v>
      </c>
      <c r="AN669" s="204"/>
      <c r="AO669" s="204">
        <f>VLOOKUP(AL669,$A$681:$F$2483,6,FALSE)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2066</v>
      </c>
      <c r="AW669" s="204"/>
      <c r="AX669" s="204">
        <f>VLOOKUP(AU669,$A$681:$F$2483,6,FALSE)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2842</v>
      </c>
      <c r="BF669" s="204"/>
      <c r="BG669" s="204">
        <f>VLOOKUP(BD669,$A$681:$F$2483,6,FALSE)</f>
        <v>120</v>
      </c>
      <c r="BH669" s="203" t="s">
        <v>69</v>
      </c>
      <c r="BI669" s="10">
        <f>BG669*1.1</f>
        <v>132</v>
      </c>
      <c r="BJ669" s="10"/>
      <c r="BK669" s="267"/>
      <c r="BL669" s="203" t="s">
        <v>124</v>
      </c>
      <c r="BM669" s="276" t="s">
        <v>2135</v>
      </c>
      <c r="BO669" s="204"/>
      <c r="BP669" s="204">
        <f>VLOOKUP(BM669,$A$681:$F$2483,6,FALSE)</f>
        <v>105</v>
      </c>
      <c r="BQ669" s="203" t="s">
        <v>69</v>
      </c>
      <c r="BR669" s="10">
        <f>BP669*1.1</f>
        <v>115.50000000000001</v>
      </c>
      <c r="BS669" s="10"/>
      <c r="BT669" s="267"/>
      <c r="BU669" s="203" t="s">
        <v>124</v>
      </c>
      <c r="BV669" s="276" t="s">
        <v>2831</v>
      </c>
      <c r="BX669" s="204"/>
      <c r="BY669" s="204">
        <f>VLOOKUP(BV669,$A$681:$F$2483,6,FALSE)</f>
        <v>252</v>
      </c>
      <c r="BZ669" s="203" t="s">
        <v>69</v>
      </c>
      <c r="CA669" s="10">
        <f>BY669*1.1</f>
        <v>277.20000000000005</v>
      </c>
      <c r="CB669" s="10"/>
      <c r="CC669" s="267"/>
      <c r="CD669" s="203" t="s">
        <v>124</v>
      </c>
      <c r="CE669" s="276" t="s">
        <v>646</v>
      </c>
      <c r="CG669" s="204"/>
      <c r="CH669" s="204">
        <f>VLOOKUP(CE669,$A$681:$F$2483,6,FALSE)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443</v>
      </c>
      <c r="CP669" s="204"/>
      <c r="CQ669" s="204">
        <f>VLOOKUP(CN669,$A$681:$F$2483,6,FALSE)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2752</v>
      </c>
      <c r="CY669" s="204"/>
      <c r="CZ669" s="204">
        <f>VLOOKUP(CW669,$A$681:$F$2483,6,FALSE)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2091</v>
      </c>
      <c r="DH669" s="204"/>
      <c r="DI669" s="204">
        <f>VLOOKUP(DF669,$A$681:$F$2483,6,FALSE)</f>
        <v>67</v>
      </c>
      <c r="DJ669" s="203" t="s">
        <v>69</v>
      </c>
      <c r="DK669" s="10">
        <f>DI669*1.1</f>
        <v>73.7</v>
      </c>
      <c r="DL669" s="10"/>
      <c r="DM669" s="267"/>
      <c r="DN669" s="203" t="s">
        <v>124</v>
      </c>
      <c r="DO669" s="276" t="s">
        <v>643</v>
      </c>
      <c r="DQ669" s="204"/>
      <c r="DR669" s="204">
        <f>VLOOKUP(DO669,$A$681:$F$2483,6,FALSE)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VLOOKUP(DX669,$A$681:$F$2483,6,FALSE)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1732</v>
      </c>
      <c r="EI669" s="204"/>
      <c r="EJ669" s="204">
        <f>VLOOKUP(EG669,$A$681:$F$2483,6,FALSE)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2776</v>
      </c>
      <c r="ER669" s="204"/>
      <c r="ES669" s="204">
        <f>VLOOKUP(EP669,$A$681:$F$2483,6,FALSE)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443</v>
      </c>
      <c r="FA669" s="204"/>
      <c r="FB669" s="204">
        <f>VLOOKUP(EY669,$A$681:$F$2483,6,FALSE)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4" t="s">
        <v>854</v>
      </c>
      <c r="FJ669" s="204"/>
      <c r="FK669" s="204">
        <f>VLOOKUP(FH669,$A$681:$F$2483,6,FALSE)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692</v>
      </c>
      <c r="FS669" s="204"/>
      <c r="FT669" s="204">
        <f>VLOOKUP(FQ669,$A$681:$F$2483,6,FALSE)</f>
        <v>81</v>
      </c>
      <c r="FU669" s="203" t="s">
        <v>69</v>
      </c>
      <c r="FV669" s="10">
        <f>FT669*1.1</f>
        <v>89.100000000000009</v>
      </c>
      <c r="FW669" s="10"/>
      <c r="FX669" s="267"/>
      <c r="FY669" s="203" t="s">
        <v>124</v>
      </c>
      <c r="FZ669" s="276" t="s">
        <v>854</v>
      </c>
      <c r="GB669" s="204"/>
      <c r="GC669" s="204">
        <f>VLOOKUP(FZ669,$A$681:$F$2483,6,FALSE)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1685</v>
      </c>
      <c r="GK669" s="204"/>
      <c r="GL669" s="204">
        <f>VLOOKUP(GI669,$A$681:$F$2483,6,FALSE)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1283</v>
      </c>
      <c r="GT669" s="204"/>
      <c r="GU669" s="204">
        <f>VLOOKUP(GR669,$A$681:$F$2483,6,FALSE)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854</v>
      </c>
      <c r="HC669" s="204"/>
      <c r="HD669" s="204">
        <f>VLOOKUP(HA669,$A$681:$F$2483,6,FALSE)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706</v>
      </c>
      <c r="HL669" s="204"/>
      <c r="HM669" s="204">
        <f>VLOOKUP(HJ669,$A$681:$F$2483,6,FALSE)</f>
        <v>95</v>
      </c>
      <c r="HN669" s="203" t="s">
        <v>69</v>
      </c>
      <c r="HO669" s="10">
        <f>HM669*1.1</f>
        <v>104.50000000000001</v>
      </c>
      <c r="HP669" s="10"/>
      <c r="HQ669" s="267"/>
      <c r="HR669" s="203" t="s">
        <v>124</v>
      </c>
      <c r="HS669" s="276" t="s">
        <v>830</v>
      </c>
      <c r="HU669" s="204"/>
      <c r="HV669" s="204">
        <f>VLOOKUP(HS669,$A$681:$F$2483,6,FALSE)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VLOOKUP(IB669,$A$681:$F$2483,6,FALSE)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3097</v>
      </c>
      <c r="IM669" s="204"/>
      <c r="IN669" s="204">
        <f>VLOOKUP(IK669,$A$681:$F$2483,6,FALSE)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443</v>
      </c>
      <c r="IV669" s="204"/>
      <c r="IW669" s="204">
        <f>VLOOKUP(IT669,$A$681:$F$2483,6,FALSE)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2843</v>
      </c>
      <c r="JE669" s="204"/>
      <c r="JF669" s="204">
        <f>VLOOKUP(JC669,$A$681:$F$2483,6,FALSE)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2831</v>
      </c>
      <c r="JN669" s="204"/>
      <c r="JO669" s="204">
        <f>VLOOKUP(JL669,$A$681:$F$2483,6,FALSE)</f>
        <v>252</v>
      </c>
      <c r="JP669" s="203" t="s">
        <v>69</v>
      </c>
      <c r="JQ669" s="10">
        <f>JO669*1.1</f>
        <v>277.20000000000005</v>
      </c>
      <c r="JR669" s="10"/>
      <c r="JS669" s="267"/>
      <c r="JT669" s="203" t="s">
        <v>124</v>
      </c>
      <c r="JU669" s="276" t="s">
        <v>2331</v>
      </c>
      <c r="JW669" s="204"/>
      <c r="JX669" s="204">
        <f>VLOOKUP(JU669,$A$681:$F$2483,6,FALSE)</f>
        <v>116</v>
      </c>
      <c r="JY669" s="203" t="s">
        <v>69</v>
      </c>
      <c r="JZ669" s="10">
        <f>JX669*1.1</f>
        <v>127.60000000000001</v>
      </c>
      <c r="KA669" s="10"/>
      <c r="KB669" s="267"/>
      <c r="KC669" s="203" t="s">
        <v>124</v>
      </c>
      <c r="KD669" s="276" t="s">
        <v>624</v>
      </c>
      <c r="KF669" s="204"/>
      <c r="KG669" s="204">
        <f>VLOOKUP(KD669,$A$681:$F$2483,6,FALSE)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2831</v>
      </c>
      <c r="KO669" s="204"/>
      <c r="KP669" s="204">
        <f>VLOOKUP(KM669,$A$681:$F$2483,6,FALSE)</f>
        <v>252</v>
      </c>
      <c r="KQ669" s="203" t="s">
        <v>69</v>
      </c>
      <c r="KR669" s="10">
        <f>KP669*1.1</f>
        <v>277.20000000000005</v>
      </c>
      <c r="KS669" s="10"/>
      <c r="KT669" s="267"/>
      <c r="KU669" s="203" t="s">
        <v>124</v>
      </c>
      <c r="KV669" s="276" t="s">
        <v>494</v>
      </c>
      <c r="KX669" s="204"/>
      <c r="KY669" s="204">
        <f>VLOOKUP(KV669,$A$681:$F$2483,6,FALSE)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2843</v>
      </c>
      <c r="LG669" s="204"/>
      <c r="LH669" s="204">
        <f>VLOOKUP(LE669,$A$681:$F$2483,6,FALSE)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494</v>
      </c>
      <c r="LP669" s="204"/>
      <c r="LQ669" s="204">
        <f>VLOOKUP(LN669,$A$681:$F$2483,6,FALSE)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828</v>
      </c>
      <c r="LY669" s="204"/>
      <c r="LZ669" s="204">
        <f>VLOOKUP(LW669,$A$681:$F$2483,6,FALSE)</f>
        <v>32</v>
      </c>
      <c r="MA669" s="203" t="s">
        <v>69</v>
      </c>
      <c r="MB669" s="10">
        <f>LZ669*1.1</f>
        <v>35.200000000000003</v>
      </c>
      <c r="MC669" s="10"/>
      <c r="MD669" s="267"/>
      <c r="ME669" s="203" t="s">
        <v>124</v>
      </c>
      <c r="MF669" s="276" t="s">
        <v>2518</v>
      </c>
      <c r="MH669" s="204"/>
      <c r="MI669" s="204">
        <f>VLOOKUP(MF669,$A$681:$F$2483,6,FALSE)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670</v>
      </c>
      <c r="MQ669" s="204"/>
      <c r="MR669" s="204">
        <f>VLOOKUP(MO669,$A$681:$F$2483,6,FALSE)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854</v>
      </c>
      <c r="MZ669" s="204"/>
      <c r="NA669" s="204">
        <f>VLOOKUP(MX669,$A$681:$F$2483,6,FALSE)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2514</v>
      </c>
      <c r="NI669" s="204"/>
      <c r="NJ669" s="204">
        <f>VLOOKUP(NG669,$A$681:$F$2483,6,FALSE)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2518</v>
      </c>
      <c r="NR669" s="204"/>
      <c r="NS669" s="204">
        <f>VLOOKUP(NP669,$A$681:$F$2483,6,FALSE)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2517</v>
      </c>
      <c r="OA669" s="204"/>
      <c r="OB669" s="204">
        <f>VLOOKUP(NY669,$A$681:$F$2483,6,FALSE)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854</v>
      </c>
      <c r="OJ669" s="204"/>
      <c r="OK669" s="204">
        <f>VLOOKUP(OH669,$A$681:$F$2483,6,FALSE)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2283</v>
      </c>
      <c r="OS669" s="204"/>
      <c r="OT669" s="204">
        <f>VLOOKUP(OQ669,$A$681:$F$2483,6,FALSE)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2525</v>
      </c>
      <c r="PB669" s="204"/>
      <c r="PC669" s="204">
        <f>VLOOKUP(OZ669,$A$681:$F$2483,6,FALSE)</f>
        <v>1</v>
      </c>
      <c r="PD669" s="203" t="s">
        <v>69</v>
      </c>
      <c r="PE669" s="10">
        <f>PC669*1.1</f>
        <v>1.1000000000000001</v>
      </c>
      <c r="PF669" s="10"/>
      <c r="PG669" s="267"/>
      <c r="PH669" s="203" t="s">
        <v>124</v>
      </c>
      <c r="PI669" s="276" t="s">
        <v>2831</v>
      </c>
      <c r="PK669" s="204"/>
      <c r="PL669" s="204">
        <f>VLOOKUP(PI669,$A$681:$F$2483,6,FALSE)</f>
        <v>252</v>
      </c>
      <c r="PM669" s="203" t="s">
        <v>69</v>
      </c>
      <c r="PN669" s="10">
        <f>PL669*1.1</f>
        <v>277.20000000000005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VLOOKUP(PR669,$A$681:$F$2483,6,FALSE)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541</v>
      </c>
      <c r="QC669" s="204"/>
      <c r="QD669" s="204">
        <f>VLOOKUP(QA669,$A$681:$F$2483,6,FALSE)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2843</v>
      </c>
      <c r="QL669" s="204"/>
      <c r="QM669" s="204">
        <f>VLOOKUP(QJ669,$A$681:$F$2483,6,FALSE)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2752</v>
      </c>
      <c r="QU669" s="204"/>
      <c r="QV669" s="204">
        <f>VLOOKUP(QS669,$A$681:$F$2483,6,FALSE)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1193</v>
      </c>
      <c r="RD669" s="204"/>
      <c r="RE669" s="204">
        <f>VLOOKUP(RB669,$A$681:$F$2483,6,FALSE)</f>
        <v>21</v>
      </c>
      <c r="RF669" s="203" t="s">
        <v>69</v>
      </c>
      <c r="RG669" s="10">
        <f>RE669*1.1</f>
        <v>23.1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VLOOKUP(RK669,$A$681:$F$2483,6,FALSE)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846</v>
      </c>
      <c r="RV669" s="204"/>
      <c r="RW669" s="204">
        <f>VLOOKUP(RT669,$A$681:$F$2483,6,FALSE)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643</v>
      </c>
      <c r="SE669" s="204"/>
      <c r="SF669" s="204">
        <f>VLOOKUP(SC669,$A$681:$F$2483,6,FALSE)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2834</v>
      </c>
      <c r="SN669" s="204"/>
      <c r="SO669" s="204">
        <f>VLOOKUP(SL669,$A$681:$F$2483,6,FALSE)</f>
        <v>56</v>
      </c>
      <c r="SP669" s="203" t="s">
        <v>69</v>
      </c>
      <c r="SQ669" s="10">
        <f>SO669*1.1</f>
        <v>61.600000000000009</v>
      </c>
      <c r="SR669" s="10"/>
      <c r="SS669" s="273"/>
      <c r="ST669" s="203" t="s">
        <v>124</v>
      </c>
      <c r="SU669" s="276" t="s">
        <v>660</v>
      </c>
      <c r="SW669" s="204"/>
      <c r="SX669" s="204">
        <f>VLOOKUP(SU669,$A$681:$F$2483,6,FALSE)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643</v>
      </c>
      <c r="TF669" s="204"/>
      <c r="TG669" s="204">
        <f>VLOOKUP(TD669,$A$681:$F$2483,6,FALSE)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978</v>
      </c>
      <c r="TO669" s="204"/>
      <c r="TP669" s="204">
        <f>VLOOKUP(TM669,$A$681:$F$2483,6,FALSE)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613</v>
      </c>
      <c r="TX669" s="204"/>
      <c r="TY669" s="204">
        <f>VLOOKUP(TV669,$A$681:$F$2483,6,FALSE)</f>
        <v>20</v>
      </c>
      <c r="TZ669" s="203" t="s">
        <v>69</v>
      </c>
      <c r="UA669" s="10">
        <f>TY669*1.1</f>
        <v>22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VLOOKUP(UE669,$A$681:$F$2483,6,FALSE)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2066</v>
      </c>
      <c r="UP669" s="204"/>
      <c r="UQ669" s="204">
        <f>VLOOKUP(UN669,$A$681:$F$2483,6,FALSE)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706</v>
      </c>
      <c r="UY669" s="204"/>
      <c r="UZ669" s="204">
        <f>VLOOKUP(UW669,$A$681:$F$2483,6,FALSE)</f>
        <v>95</v>
      </c>
      <c r="VA669" s="203" t="s">
        <v>69</v>
      </c>
      <c r="VB669" s="10">
        <f>UZ669*1.1</f>
        <v>104.50000000000001</v>
      </c>
      <c r="VC669" s="10"/>
      <c r="VD669" s="273"/>
      <c r="VE669" s="203" t="s">
        <v>124</v>
      </c>
      <c r="VF669" s="276" t="s">
        <v>2508</v>
      </c>
      <c r="VH669" s="204"/>
      <c r="VI669" s="204">
        <f>VLOOKUP(VF669,$A$681:$F$2483,6,FALSE)</f>
        <v>33</v>
      </c>
      <c r="VJ669" s="203" t="s">
        <v>69</v>
      </c>
      <c r="VK669" s="10">
        <f>VI669*1.1</f>
        <v>36.300000000000004</v>
      </c>
      <c r="VL669" s="10"/>
      <c r="VM669" s="273"/>
      <c r="VN669" s="203" t="s">
        <v>124</v>
      </c>
      <c r="VO669" s="276" t="s">
        <v>830</v>
      </c>
      <c r="VQ669" s="204"/>
      <c r="VR669" s="204">
        <f>VLOOKUP(VO669,$A$681:$F$2483,6,FALSE)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VLOOKUP(VX669,$A$681:$F$2483,6,FALSE)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2724</v>
      </c>
      <c r="WI669" s="204"/>
      <c r="WJ669" s="204">
        <f>VLOOKUP(WG669,$A$681:$F$2483,6,FALSE)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VLOOKUP(WP669,$A$681:$F$2483,6,FALSE)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VLOOKUP(WY669,$A$681:$F$2483,6,FALSE)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534</v>
      </c>
      <c r="XJ669" s="204"/>
      <c r="XK669" s="204">
        <f>VLOOKUP(XH669,$A$681:$F$2483,6,FALSE)</f>
        <v>47</v>
      </c>
      <c r="XL669" s="203" t="s">
        <v>69</v>
      </c>
      <c r="XM669" s="10">
        <f>XK669*1.1</f>
        <v>51.7</v>
      </c>
      <c r="XO669" s="273"/>
      <c r="XP669" s="203" t="s">
        <v>124</v>
      </c>
      <c r="XQ669" s="276" t="s">
        <v>2831</v>
      </c>
      <c r="XS669" s="204"/>
      <c r="XT669" s="204">
        <f>VLOOKUP(XQ669,$A$681:$F$2483,6,FALSE)</f>
        <v>252</v>
      </c>
      <c r="XU669" s="203" t="s">
        <v>69</v>
      </c>
      <c r="XV669" s="10">
        <f>XT669*1.1</f>
        <v>277.20000000000005</v>
      </c>
      <c r="XW669" s="10"/>
      <c r="XX669" s="273"/>
      <c r="XY669" s="203" t="s">
        <v>124</v>
      </c>
      <c r="XZ669" s="276" t="s">
        <v>692</v>
      </c>
      <c r="YB669" s="204"/>
      <c r="YC669" s="204">
        <f>VLOOKUP(XZ669,$A$681:$F$2483,6,FALSE)</f>
        <v>81</v>
      </c>
      <c r="YD669" s="203" t="s">
        <v>69</v>
      </c>
      <c r="YE669" s="10">
        <f>YC669*1.1</f>
        <v>89.100000000000009</v>
      </c>
      <c r="YG669" s="273"/>
      <c r="YH669" s="203" t="s">
        <v>124</v>
      </c>
      <c r="YI669" s="278" t="s">
        <v>183</v>
      </c>
      <c r="YK669" s="204"/>
      <c r="YL669" s="204" t="e">
        <f>VLOOKUP(YI669,$A$681:$F$2483,6,FALSE)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VLOOKUP(YR669,$A$681:$F$2483,6,FALSE)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2820</v>
      </c>
      <c r="ZC669" s="204"/>
      <c r="ZD669" s="204">
        <f>VLOOKUP(ZA669,$A$681:$F$2483,6,FALSE)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1295</v>
      </c>
      <c r="ZL669" s="204"/>
      <c r="ZM669" s="204">
        <f>VLOOKUP(ZJ669,$A$681:$F$2483,6,FALSE)</f>
        <v>87</v>
      </c>
      <c r="ZN669" s="203" t="s">
        <v>69</v>
      </c>
      <c r="ZO669" s="10">
        <f>ZM669*1.1</f>
        <v>95.7</v>
      </c>
      <c r="ZQ669" s="273"/>
      <c r="ZR669" s="203" t="s">
        <v>124</v>
      </c>
      <c r="ZS669" s="276" t="s">
        <v>838</v>
      </c>
      <c r="ZU669" s="204"/>
      <c r="ZV669" s="204">
        <f>VLOOKUP(ZS669,$A$681:$F$2483,6,FALSE)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961</v>
      </c>
      <c r="AAD669" s="204"/>
      <c r="AAE669" s="204">
        <f>VLOOKUP(AAB669,$A$681:$F$2483,6,FALSE)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1831</v>
      </c>
      <c r="AAM669" s="204"/>
      <c r="AAN669" s="204">
        <f>VLOOKUP(AAK669,$A$681:$F$2483,6,FALSE)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2765</v>
      </c>
      <c r="AAV669" s="204"/>
      <c r="AAW669" s="204">
        <f>VLOOKUP(AAT669,$A$681:$F$2483,6,FALSE)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VLOOKUP(ABC669,$A$681:$F$2483,6,FALSE)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694</v>
      </c>
      <c r="ABN669" s="204"/>
      <c r="ABO669" s="204">
        <f>VLOOKUP(ABL669,$A$681:$F$2483,6,FALSE)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2820</v>
      </c>
      <c r="ABW669" s="204"/>
      <c r="ABX669" s="204">
        <f>VLOOKUP(ABU669,$A$681:$F$2483,6,FALSE)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VLOOKUP(ACD669,$A$681:$F$2483,6,FALSE)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VLOOKUP(ACM669,$A$681:$F$2483,6,FALSE)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VLOOKUP(ACV669,$A$681:$F$2483,6,FALSE)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VLOOKUP(ADE669,$A$681:$F$2483,6,FALSE)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VLOOKUP(ADN669,$A$681:$F$2483,6,FALSE)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VLOOKUP(ADW669,$A$681:$F$2483,6,FALSE)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VLOOKUP(AEF669,$A$681:$F$2483,6,FALSE)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VLOOKUP(AEO669,$A$681:$F$2483,6,FALSE)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VLOOKUP(AEX669,$A$681:$F$2483,6,FALSE)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VLOOKUP(AFG669,$A$681:$F$2483,6,FALSE)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VLOOKUP(AFP669,$A$681:$F$2483,6,FALSE)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VLOOKUP(AFY669,$A$681:$F$2483,6,FALSE)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VLOOKUP(AGH669,$A$681:$F$2483,6,FALSE)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VLOOKUP(AGQ669,$A$681:$F$2483,6,FALSE)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1443</v>
      </c>
      <c r="AHB669" s="204"/>
      <c r="AHC669" s="204">
        <f>VLOOKUP(AGZ669,$A$681:$F$2483,6,FALSE)</f>
        <v>52</v>
      </c>
      <c r="AHD669" s="203" t="s">
        <v>69</v>
      </c>
      <c r="AHE669" s="10">
        <f>AHC669*1.1</f>
        <v>57.2</v>
      </c>
      <c r="AHF669" s="10"/>
      <c r="AHG669" s="273"/>
      <c r="AHH669" s="203" t="s">
        <v>124</v>
      </c>
      <c r="AHI669" s="276" t="s">
        <v>2732</v>
      </c>
      <c r="AHK669" s="204"/>
      <c r="AHL669" s="204">
        <f>VLOOKUP(AHI669,$A$681:$F$2483,6,FALSE)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2518</v>
      </c>
      <c r="AHT669" s="204"/>
      <c r="AHU669" s="204">
        <f>VLOOKUP(AHR669,$A$681:$F$2483,6,FALSE)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721</v>
      </c>
      <c r="AIC669" s="204"/>
      <c r="AID669" s="204">
        <f>VLOOKUP(AIA669,$A$681:$F$2483,6,FALSE)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2337</v>
      </c>
      <c r="AIL669" s="204"/>
      <c r="AIM669" s="204">
        <f>VLOOKUP(AIJ669,$A$681:$F$2483,6,FALSE)</f>
        <v>12</v>
      </c>
      <c r="AIN669" s="203" t="s">
        <v>69</v>
      </c>
      <c r="AIO669" s="10">
        <f>AIM669*1.1</f>
        <v>13.200000000000001</v>
      </c>
      <c r="AIP669" s="10"/>
      <c r="AIQ669" s="273"/>
      <c r="AIR669" s="203" t="s">
        <v>124</v>
      </c>
      <c r="AIS669" s="276" t="s">
        <v>443</v>
      </c>
      <c r="AIU669" s="204"/>
      <c r="AIV669" s="204">
        <f>VLOOKUP(AIS669,$A$681:$F$2483,6,FALSE)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2669</v>
      </c>
      <c r="AJD669" s="204"/>
      <c r="AJE669" s="204">
        <f>VLOOKUP(AJB669,$A$681:$F$2483,6,FALSE)</f>
        <v>111</v>
      </c>
      <c r="AJF669" s="203" t="s">
        <v>69</v>
      </c>
      <c r="AJG669" s="10">
        <f>AJE669*1.1</f>
        <v>122.10000000000001</v>
      </c>
      <c r="AJH669" s="10"/>
      <c r="AJI669" s="273"/>
      <c r="AJJ669" s="203" t="s">
        <v>124</v>
      </c>
      <c r="AJK669" s="276" t="s">
        <v>486</v>
      </c>
      <c r="AJM669" s="204"/>
      <c r="AJN669" s="204">
        <f>VLOOKUP(AJK669,$A$681:$F$2483,6,FALSE)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654</v>
      </c>
      <c r="AJV669" s="204"/>
      <c r="AJW669" s="204">
        <f>VLOOKUP(AJT669,$A$681:$F$2483,6,FALSE)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494</v>
      </c>
      <c r="AKE669" s="204"/>
      <c r="AKF669" s="204">
        <f>VLOOKUP(AKC669,$A$681:$F$2483,6,FALSE)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2820</v>
      </c>
      <c r="AKN669" s="204"/>
      <c r="AKO669" s="204">
        <f>VLOOKUP(AKL669,$A$681:$F$2483,6,FALSE)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1785</v>
      </c>
      <c r="AKW669" s="204"/>
      <c r="AKX669" s="204">
        <f>VLOOKUP(AKU669,$A$681:$F$2483,6,FALSE)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695</v>
      </c>
      <c r="ALF669" s="204"/>
      <c r="ALG669" s="204">
        <f>VLOOKUP(ALD669,$A$681:$F$2483,6,FALSE)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2641</v>
      </c>
      <c r="ALO669" s="204"/>
      <c r="ALP669" s="204">
        <f>VLOOKUP(ALM669,$A$681:$F$2483,6,FALSE)</f>
        <v>21</v>
      </c>
      <c r="ALQ669" s="203" t="s">
        <v>69</v>
      </c>
      <c r="ALR669" s="10">
        <f>ALP669*1.1</f>
        <v>23.1</v>
      </c>
      <c r="ALS669" s="10"/>
      <c r="ALT669" s="273"/>
      <c r="ALU669" s="203" t="s">
        <v>124</v>
      </c>
      <c r="ALV669" s="276" t="s">
        <v>1209</v>
      </c>
      <c r="ALX669" s="204"/>
      <c r="ALY669" s="204">
        <f>VLOOKUP(ALV669,$A$681:$F$2483,6,FALSE)</f>
        <v>2</v>
      </c>
      <c r="ALZ669" s="203" t="s">
        <v>69</v>
      </c>
      <c r="AMA669" s="10">
        <f>ALY669*1.1</f>
        <v>2.2000000000000002</v>
      </c>
      <c r="AMB669" s="10"/>
      <c r="AMC669" s="273"/>
      <c r="AMD669" s="203" t="s">
        <v>124</v>
      </c>
      <c r="AME669" s="276" t="s">
        <v>586</v>
      </c>
      <c r="AMG669" s="204"/>
      <c r="AMH669" s="204">
        <f>VLOOKUP(AME669,$A$681:$F$2483,6,FALSE)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2752</v>
      </c>
      <c r="AMP669" s="204"/>
      <c r="AMQ669" s="204">
        <f>VLOOKUP(AMN669,$A$681:$F$2483,6,FALSE)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534</v>
      </c>
      <c r="AMY669" s="204"/>
      <c r="AMZ669" s="204">
        <f>VLOOKUP(AMW669,$A$681:$F$2483,6,FALSE)</f>
        <v>47</v>
      </c>
      <c r="ANA669" s="203" t="s">
        <v>69</v>
      </c>
      <c r="ANB669" s="10">
        <f>AMZ669*1.1</f>
        <v>51.7</v>
      </c>
      <c r="ANC669" s="10"/>
      <c r="AND669" s="273"/>
      <c r="ANE669" s="203" t="s">
        <v>124</v>
      </c>
      <c r="ANF669" s="276" t="s">
        <v>1194</v>
      </c>
      <c r="ANH669" s="204"/>
      <c r="ANI669" s="204">
        <f>VLOOKUP(ANF669,$A$681:$F$2483,6,FALSE)</f>
        <v>28</v>
      </c>
      <c r="ANJ669" s="203" t="s">
        <v>69</v>
      </c>
      <c r="ANK669" s="10">
        <f>ANI669*1.1</f>
        <v>30.800000000000004</v>
      </c>
      <c r="ANL669" s="10"/>
      <c r="ANM669" s="273"/>
      <c r="ANN669" s="203" t="s">
        <v>124</v>
      </c>
      <c r="ANO669" s="276" t="s">
        <v>1179</v>
      </c>
      <c r="ANQ669" s="204"/>
      <c r="ANR669" s="204">
        <f>VLOOKUP(ANO669,$A$681:$F$2483,6,FALSE)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2744</v>
      </c>
      <c r="ANZ669" s="204"/>
      <c r="AOA669" s="204">
        <f>VLOOKUP(ANX669,$A$681:$F$2483,6,FALSE)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2820</v>
      </c>
      <c r="AOI669" s="204"/>
      <c r="AOJ669" s="204">
        <f>VLOOKUP(AOG669,$A$681:$F$2483,6,FALSE)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2628</v>
      </c>
      <c r="AOR669" s="204"/>
      <c r="AOS669" s="204">
        <f>VLOOKUP(AOP669,$A$681:$F$2483,6,FALSE)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692</v>
      </c>
      <c r="APA669" s="204"/>
      <c r="APB669" s="204">
        <f>VLOOKUP(AOY669,$A$681:$F$2483,6,FALSE)</f>
        <v>81</v>
      </c>
      <c r="APC669" s="203" t="s">
        <v>69</v>
      </c>
      <c r="APD669" s="10">
        <f>APB669*1.1</f>
        <v>89.100000000000009</v>
      </c>
      <c r="APE669" s="10"/>
      <c r="APF669" s="273"/>
      <c r="APG669" s="203" t="s">
        <v>124</v>
      </c>
      <c r="APH669" s="276" t="s">
        <v>2123</v>
      </c>
      <c r="APJ669" s="204"/>
      <c r="APK669" s="204">
        <f>VLOOKUP(APH669,$A$681:$F$2483,6,FALSE)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982</v>
      </c>
      <c r="APS669" s="204"/>
      <c r="APT669" s="204">
        <f>VLOOKUP(APQ669,$A$681:$F$2483,6,FALSE)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630</v>
      </c>
      <c r="AQB669" s="204"/>
      <c r="AQC669" s="204">
        <f>VLOOKUP(APZ669,$A$681:$F$2483,6,FALSE)</f>
        <v>31</v>
      </c>
      <c r="AQD669" s="203" t="s">
        <v>69</v>
      </c>
      <c r="AQE669" s="10">
        <f>AQC669*1.1</f>
        <v>34.1</v>
      </c>
      <c r="AQF669" s="10"/>
      <c r="AQG669" s="273"/>
    </row>
    <row r="670" spans="1:1125" ht="15">
      <c r="D670" s="1"/>
      <c r="H670" s="10">
        <f>SUM(G665:G669)</f>
        <v>667.8</v>
      </c>
      <c r="I670" s="266"/>
      <c r="Q670" s="10">
        <f>SUM(P665:P669)</f>
        <v>180.5</v>
      </c>
      <c r="R670" s="266"/>
      <c r="Z670" s="10">
        <f>SUM(Y665:Y669)</f>
        <v>670.6</v>
      </c>
      <c r="AA670" s="266"/>
      <c r="AI670" s="10">
        <f>SUM(AH665:AH669)</f>
        <v>480.9</v>
      </c>
      <c r="AJ670" s="266"/>
      <c r="AR670" s="10">
        <f>SUM(AQ665:AQ669)</f>
        <v>613.29999999999995</v>
      </c>
      <c r="AS670" s="266"/>
      <c r="AW670" s="1"/>
      <c r="BA670" s="10">
        <f>SUM(AZ665:AZ669)</f>
        <v>92.6</v>
      </c>
      <c r="BB670" s="266"/>
      <c r="BF670" s="1"/>
      <c r="BJ670" s="10">
        <f>SUM(BI665:BI669)</f>
        <v>204.7</v>
      </c>
      <c r="BK670" s="266"/>
      <c r="BO670" s="1"/>
      <c r="BS670" s="10">
        <f>SUM(BR665:BR669)</f>
        <v>580.20000000000005</v>
      </c>
      <c r="BT670" s="266"/>
      <c r="BX670" s="1"/>
      <c r="CB670" s="10">
        <f>SUM(CA665:CA669)</f>
        <v>375.6</v>
      </c>
      <c r="CC670" s="266"/>
      <c r="CG670" s="1"/>
      <c r="CK670" s="10">
        <f>SUM(CJ665:CJ669)</f>
        <v>201.7</v>
      </c>
      <c r="CL670" s="266"/>
      <c r="CP670" s="1"/>
      <c r="CT670" s="10">
        <f>SUM(CS665:CS669)</f>
        <v>197.8</v>
      </c>
      <c r="CU670" s="266"/>
      <c r="CY670" s="1"/>
      <c r="DC670" s="10">
        <f>SUM(DB665:DB669)</f>
        <v>153.29999999999998</v>
      </c>
      <c r="DD670" s="266"/>
      <c r="DH670" s="1"/>
      <c r="DL670" s="10">
        <f>SUM(DK665:DK669)</f>
        <v>512.5</v>
      </c>
      <c r="DM670" s="266"/>
      <c r="DQ670" s="1"/>
      <c r="DU670" s="10">
        <f>SUM(DT665:DT669)</f>
        <v>284.3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97.2</v>
      </c>
      <c r="EN670" s="266"/>
      <c r="ER670" s="1"/>
      <c r="EV670" s="10">
        <f>SUM(EU665:EU669)</f>
        <v>241</v>
      </c>
      <c r="EW670" s="266"/>
      <c r="FA670" s="1"/>
      <c r="FE670" s="10">
        <f>SUM(FD665:FD669)</f>
        <v>562.09999999999991</v>
      </c>
      <c r="FF670" s="266"/>
      <c r="FJ670" s="1"/>
      <c r="FN670" s="10">
        <f>SUM(FM665:FM669)</f>
        <v>478.6</v>
      </c>
      <c r="FO670" s="266"/>
      <c r="FS670" s="1"/>
      <c r="FW670" s="10">
        <f>SUM(FV665:FV669)</f>
        <v>296.10000000000002</v>
      </c>
      <c r="FX670" s="266"/>
      <c r="GB670" s="1"/>
      <c r="GF670" s="10">
        <f>SUM(GE665:GE669)</f>
        <v>619.69999999999993</v>
      </c>
      <c r="GG670" s="266"/>
      <c r="GK670" s="1"/>
      <c r="GO670" s="10">
        <f>SUM(GN665:GN669)</f>
        <v>218.9</v>
      </c>
      <c r="GP670" s="266"/>
      <c r="GR670" s="14"/>
      <c r="GX670" s="10">
        <f>SUM(GW665:GW669)</f>
        <v>409.2</v>
      </c>
      <c r="GY670" s="266"/>
      <c r="HC670" s="1"/>
      <c r="HG670" s="10">
        <f>SUM(HF665:HF669)</f>
        <v>103.4</v>
      </c>
      <c r="HH670" s="266"/>
      <c r="HP670" s="10">
        <f>SUM(HO665:HO669)</f>
        <v>284.89999999999998</v>
      </c>
      <c r="HQ670" s="266"/>
      <c r="HR670" s="1"/>
      <c r="HU670" s="1"/>
      <c r="HV670" s="1"/>
      <c r="HW670" s="1"/>
      <c r="HX670" s="1"/>
      <c r="HY670" s="10">
        <f>SUM(HX665:HX669)</f>
        <v>963.9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86.4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136.20000000000002</v>
      </c>
      <c r="JA670" s="266"/>
      <c r="JB670" s="1"/>
      <c r="JE670" s="1"/>
      <c r="JF670" s="1"/>
      <c r="JG670" s="1"/>
      <c r="JH670" s="1"/>
      <c r="JI670" s="10">
        <f>SUM(JH665:JH669)</f>
        <v>323.09999999999997</v>
      </c>
      <c r="JJ670" s="266"/>
      <c r="JK670" s="1"/>
      <c r="JN670" s="1"/>
      <c r="JO670" s="1"/>
      <c r="JP670" s="1"/>
      <c r="JQ670" s="1"/>
      <c r="JR670" s="10">
        <f>SUM(JQ665:JQ669)</f>
        <v>438.40000000000003</v>
      </c>
      <c r="JS670" s="266"/>
      <c r="JT670" s="1"/>
      <c r="JW670" s="1"/>
      <c r="JX670" s="1"/>
      <c r="JY670" s="1"/>
      <c r="JZ670" s="1"/>
      <c r="KA670" s="10">
        <f>SUM(JZ665:JZ669)</f>
        <v>255.90000000000003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382.50000000000006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258.5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246.90000000000003</v>
      </c>
      <c r="LU670" s="266"/>
      <c r="LV670" s="1"/>
      <c r="LY670" s="1"/>
      <c r="LZ670" s="1"/>
      <c r="MA670" s="1"/>
      <c r="MB670" s="1"/>
      <c r="MC670" s="10">
        <f>SUM(MB665:MB669)</f>
        <v>39.400000000000006</v>
      </c>
      <c r="MD670" s="266"/>
      <c r="ME670" s="1"/>
      <c r="MH670" s="1"/>
      <c r="MI670" s="1"/>
      <c r="MJ670" s="1"/>
      <c r="MK670" s="1"/>
      <c r="ML670" s="10">
        <f>SUM(MK665:MK669)</f>
        <v>175.2</v>
      </c>
      <c r="MM670" s="266"/>
      <c r="MN670" s="1"/>
      <c r="MQ670" s="1"/>
      <c r="MR670" s="1"/>
      <c r="MS670" s="1"/>
      <c r="MT670" s="1"/>
      <c r="MU670" s="10">
        <f>SUM(MT665:MT669)</f>
        <v>273.89999999999998</v>
      </c>
      <c r="MV670" s="266"/>
      <c r="MW670" s="1"/>
      <c r="MZ670" s="1"/>
      <c r="NA670" s="1"/>
      <c r="NB670" s="1"/>
      <c r="NC670" s="1"/>
      <c r="ND670" s="10">
        <f>SUM(NC665:NC669)</f>
        <v>395.79999999999995</v>
      </c>
      <c r="NE670" s="266"/>
      <c r="NF670" s="1"/>
      <c r="NI670" s="1"/>
      <c r="NJ670" s="1"/>
      <c r="NK670" s="1"/>
      <c r="NL670" s="1"/>
      <c r="NM670" s="10">
        <f>SUM(NL665:NL669)</f>
        <v>150.6</v>
      </c>
      <c r="NN670" s="266"/>
      <c r="NO670" s="1"/>
      <c r="NR670" s="1"/>
      <c r="NS670" s="1"/>
      <c r="NT670" s="1"/>
      <c r="NU670" s="1"/>
      <c r="NV670" s="10">
        <f>SUM(NU665:NU669)</f>
        <v>129.89999999999998</v>
      </c>
      <c r="NW670" s="266"/>
      <c r="NX670" s="1"/>
      <c r="NY670" s="14"/>
      <c r="OB670" s="1"/>
      <c r="OC670" s="1"/>
      <c r="OD670" s="1"/>
      <c r="OE670" s="10">
        <f>SUM(OD665:OD669)</f>
        <v>29.4</v>
      </c>
      <c r="OF670" s="266"/>
      <c r="OG670" s="1"/>
      <c r="OJ670" s="1"/>
      <c r="OK670" s="1"/>
      <c r="OL670" s="1"/>
      <c r="OM670" s="1"/>
      <c r="ON670" s="10">
        <f>SUM(OM665:OM669)</f>
        <v>286.60000000000002</v>
      </c>
      <c r="OO670" s="266"/>
      <c r="OP670" s="1"/>
      <c r="OS670" s="1"/>
      <c r="OT670" s="1"/>
      <c r="OU670" s="1"/>
      <c r="OV670" s="1"/>
      <c r="OW670" s="10">
        <f>SUM(OV665:OV669)</f>
        <v>433.50000000000006</v>
      </c>
      <c r="OX670" s="266"/>
      <c r="OY670" s="1"/>
      <c r="PB670" s="1"/>
      <c r="PC670" s="1"/>
      <c r="PD670" s="1"/>
      <c r="PE670" s="1"/>
      <c r="PF670" s="10">
        <f>SUM(PE665:PE669)</f>
        <v>640.4</v>
      </c>
      <c r="PG670" s="266"/>
      <c r="PH670" s="1"/>
      <c r="PK670" s="1"/>
      <c r="PL670" s="1"/>
      <c r="PM670" s="1"/>
      <c r="PN670" s="1"/>
      <c r="PO670" s="10">
        <f>SUM(PN665:PN669)</f>
        <v>586.90000000000009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543.9</v>
      </c>
      <c r="QQ670" s="266"/>
      <c r="QR670" s="1"/>
      <c r="QU670" s="1"/>
      <c r="QV670" s="1"/>
      <c r="QW670" s="1"/>
      <c r="QX670" s="1"/>
      <c r="QY670" s="10">
        <f>SUM(QX665:QX669)</f>
        <v>324.59999999999997</v>
      </c>
      <c r="QZ670" s="266"/>
      <c r="RA670" s="1"/>
      <c r="RD670" s="1"/>
      <c r="RE670" s="1"/>
      <c r="RF670" s="1"/>
      <c r="RG670" s="1"/>
      <c r="RH670" s="10">
        <f>SUM(RG665:RG669)</f>
        <v>24.400000000000002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126.3</v>
      </c>
      <c r="SA670" s="42"/>
      <c r="SB670" s="2"/>
      <c r="SE670" s="1"/>
      <c r="SF670" s="1"/>
      <c r="SG670" s="1"/>
      <c r="SH670" s="1"/>
      <c r="SI670" s="10">
        <f>SUM(SH665:SH669)</f>
        <v>204.4</v>
      </c>
      <c r="SJ670" s="42"/>
      <c r="SK670" s="2"/>
      <c r="SN670" s="1"/>
      <c r="SO670" s="1"/>
      <c r="SP670" s="1"/>
      <c r="SQ670" s="1"/>
      <c r="SR670" s="10">
        <f>SUM(SQ665:SQ669)</f>
        <v>586.6</v>
      </c>
      <c r="SS670" s="42"/>
      <c r="ST670" s="2"/>
      <c r="SW670" s="1"/>
      <c r="SX670" s="1"/>
      <c r="SY670" s="1"/>
      <c r="SZ670" s="1"/>
      <c r="TA670" s="10">
        <f>SUM(SZ665:SZ669)</f>
        <v>115.9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139.69999999999999</v>
      </c>
      <c r="TT670" s="42"/>
      <c r="TU670" s="2"/>
      <c r="TX670" s="1"/>
      <c r="TY670" s="1"/>
      <c r="TZ670" s="1"/>
      <c r="UA670" s="1"/>
      <c r="UB670" s="10">
        <f>SUM(UA665:UA669)</f>
        <v>620.40000000000009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34.1</v>
      </c>
      <c r="UU670" s="42"/>
      <c r="UV670" s="2"/>
      <c r="UY670" s="1"/>
      <c r="UZ670" s="1"/>
      <c r="VA670" s="1"/>
      <c r="VB670" s="1"/>
      <c r="VC670" s="10">
        <f>SUM(VB665:VB669)</f>
        <v>243.2</v>
      </c>
      <c r="VD670" s="42"/>
      <c r="VE670" s="2"/>
      <c r="VH670" s="1"/>
      <c r="VI670" s="1"/>
      <c r="VJ670" s="1"/>
      <c r="VK670" s="1"/>
      <c r="VL670" s="10">
        <f>SUM(VK665:VK669)</f>
        <v>162.9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19.599999999999998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106.2</v>
      </c>
      <c r="XO670" s="42"/>
      <c r="XP670" s="2"/>
      <c r="XS670" s="1"/>
      <c r="XT670" s="1"/>
      <c r="XU670" s="1"/>
      <c r="XV670" s="1"/>
      <c r="XW670" s="10">
        <f>SUM(XV665:XV669)</f>
        <v>466.40000000000003</v>
      </c>
      <c r="XX670" s="42"/>
      <c r="XY670" s="2"/>
      <c r="YF670" s="10">
        <f>SUM(YE665:YE669)</f>
        <v>312.5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266.60000000000002</v>
      </c>
      <c r="ZH670" s="42"/>
      <c r="ZI670" s="2"/>
      <c r="ZP670" s="10">
        <f>SUM(ZO665:ZO669)</f>
        <v>478.2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249.8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194.9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103.7</v>
      </c>
      <c r="AHG670" s="42"/>
      <c r="AHH670" s="2"/>
      <c r="AHK670" s="1"/>
      <c r="AHL670" s="1"/>
      <c r="AHM670" s="1"/>
      <c r="AHN670" s="1"/>
      <c r="AHO670" s="10">
        <f>SUM(AHN665:AHN669)</f>
        <v>25.799999999999997</v>
      </c>
      <c r="AHP670" s="42"/>
      <c r="AHQ670" s="2"/>
      <c r="AHT670" s="1"/>
      <c r="AHU670" s="1"/>
      <c r="AHV670" s="1"/>
      <c r="AHW670" s="1"/>
      <c r="AHX670" s="10">
        <f>SUM(AHW665:AHW669)</f>
        <v>139.19999999999999</v>
      </c>
      <c r="AHY670" s="42"/>
      <c r="AHZ670" s="2"/>
      <c r="AIC670" s="1"/>
      <c r="AID670" s="1"/>
      <c r="AIE670" s="1"/>
      <c r="AIF670" s="1"/>
      <c r="AIG670" s="10">
        <f>SUM(AIF665:AIF669)</f>
        <v>52.199999999999996</v>
      </c>
      <c r="AIH670" s="42"/>
      <c r="AII670" s="2"/>
      <c r="AIL670" s="1"/>
      <c r="AIM670" s="1"/>
      <c r="AIN670" s="1"/>
      <c r="AIO670" s="1"/>
      <c r="AIP670" s="10">
        <f>SUM(AIO665:AIO669)</f>
        <v>45.4</v>
      </c>
      <c r="AIQ670" s="42"/>
      <c r="AIR670" s="2"/>
      <c r="AIU670" s="1"/>
      <c r="AIV670" s="1"/>
      <c r="AIW670" s="1"/>
      <c r="AIX670" s="1"/>
      <c r="AIY670" s="10">
        <f>SUM(AIX665:AIX669)</f>
        <v>309.5</v>
      </c>
      <c r="AIZ670" s="42"/>
      <c r="AJA670" s="2"/>
      <c r="AJD670" s="1"/>
      <c r="AJE670" s="1"/>
      <c r="AJF670" s="1"/>
      <c r="AJG670" s="1"/>
      <c r="AJH670" s="10">
        <f>SUM(AJG665:AJG669)</f>
        <v>294</v>
      </c>
      <c r="AJI670" s="42"/>
      <c r="AJJ670" s="2"/>
      <c r="AJM670" s="1"/>
      <c r="AJN670" s="1"/>
      <c r="AJO670" s="1"/>
      <c r="AJP670" s="1"/>
      <c r="AJQ670" s="10">
        <f>SUM(AJP665:AJP669)</f>
        <v>410.9</v>
      </c>
      <c r="AJR670" s="42"/>
      <c r="AJS670" s="2"/>
      <c r="AJV670" s="1"/>
      <c r="AJW670" s="1"/>
      <c r="AJX670" s="1"/>
      <c r="AJY670" s="1"/>
      <c r="AJZ670" s="10">
        <f>SUM(AJY665:AJY669)</f>
        <v>109</v>
      </c>
      <c r="AKA670" s="42"/>
      <c r="AKB670" s="2"/>
      <c r="AKE670" s="1"/>
      <c r="AKF670" s="1"/>
      <c r="AKG670" s="1"/>
      <c r="AKH670" s="1"/>
      <c r="AKI670" s="10">
        <f>SUM(AKH665:AKH669)</f>
        <v>255.2</v>
      </c>
      <c r="AKJ670" s="42"/>
      <c r="AKK670" s="2"/>
      <c r="AKN670" s="1"/>
      <c r="AKO670" s="1"/>
      <c r="AKP670" s="1"/>
      <c r="AKQ670" s="1"/>
      <c r="AKR670" s="10">
        <f>SUM(AKQ665:AKQ669)</f>
        <v>286.5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39.1</v>
      </c>
      <c r="ALK670" s="42"/>
      <c r="ALL670" s="2"/>
      <c r="ALO670" s="1"/>
      <c r="ALP670" s="1"/>
      <c r="ALQ670" s="1"/>
      <c r="ALR670" s="1"/>
      <c r="ALS670" s="10">
        <f>SUM(ALR665:ALR669)</f>
        <v>41.4</v>
      </c>
      <c r="ALT670" s="42"/>
      <c r="ALU670" s="2"/>
      <c r="ALX670" s="1"/>
      <c r="ALY670" s="1"/>
      <c r="ALZ670" s="1"/>
      <c r="AMA670" s="1"/>
      <c r="AMB670" s="10">
        <f>SUM(AMA665:AMA669)</f>
        <v>115.6</v>
      </c>
      <c r="AMC670" s="42"/>
      <c r="AMD670" s="2"/>
      <c r="AMG670" s="1"/>
      <c r="AMH670" s="1"/>
      <c r="AMI670" s="1"/>
      <c r="AMJ670" s="1"/>
      <c r="AMK670" s="10">
        <f>SUM(AMJ665:AMJ669)</f>
        <v>324.20000000000005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442.4</v>
      </c>
      <c r="AND670" s="42"/>
      <c r="ANE670" s="2"/>
      <c r="ANH670" s="1"/>
      <c r="ANI670" s="1"/>
      <c r="ANJ670" s="1"/>
      <c r="ANK670" s="1"/>
      <c r="ANL670" s="10">
        <f>SUM(ANK665:ANK669)</f>
        <v>265.40000000000003</v>
      </c>
      <c r="ANM670" s="42"/>
      <c r="ANN670" s="2"/>
      <c r="ANQ670" s="1"/>
      <c r="ANR670" s="1"/>
      <c r="ANS670" s="1"/>
      <c r="ANT670" s="1"/>
      <c r="ANU670" s="10">
        <f>SUM(ANT665:ANT669)</f>
        <v>138.69999999999999</v>
      </c>
      <c r="ANV670" s="42"/>
      <c r="ANW670" s="2"/>
      <c r="ANZ670" s="1"/>
      <c r="AOA670" s="1"/>
      <c r="AOB670" s="1"/>
      <c r="AOC670" s="1"/>
      <c r="AOD670" s="10">
        <f>SUM(AOC665:AOC669)</f>
        <v>102.7</v>
      </c>
      <c r="AOE670" s="42"/>
      <c r="AOF670" s="2"/>
      <c r="AOI670" s="1"/>
      <c r="AOJ670" s="1"/>
      <c r="AOK670" s="1"/>
      <c r="AOL670" s="1"/>
      <c r="AOM670" s="10">
        <f>SUM(AOL665:AOL669)</f>
        <v>62.599999999999994</v>
      </c>
      <c r="AON670" s="42"/>
      <c r="AOO670" s="2"/>
      <c r="AOR670" s="1"/>
      <c r="AOS670" s="1"/>
      <c r="AOT670" s="1"/>
      <c r="AOU670" s="1"/>
      <c r="AOV670" s="10">
        <f>SUM(AOU665:AOU669)</f>
        <v>389.8</v>
      </c>
      <c r="AOW670" s="42"/>
      <c r="AOX670" s="2"/>
      <c r="APA670" s="1"/>
      <c r="APB670" s="1"/>
      <c r="APC670" s="1"/>
      <c r="APD670" s="1"/>
      <c r="APE670" s="10">
        <f>SUM(APD665:APD669)</f>
        <v>264.8</v>
      </c>
      <c r="APF670" s="42"/>
      <c r="APG670" s="2"/>
      <c r="APJ670" s="1"/>
      <c r="APK670" s="1"/>
      <c r="APL670" s="1"/>
      <c r="APM670" s="1"/>
      <c r="APN670" s="10">
        <f>SUM(APM665:APM669)</f>
        <v>67.5</v>
      </c>
      <c r="APO670" s="42"/>
      <c r="APP670" s="2"/>
      <c r="APS670" s="1"/>
      <c r="APT670" s="1"/>
      <c r="APU670" s="1"/>
      <c r="APV670" s="1"/>
      <c r="APW670" s="10">
        <f>SUM(APV665:APV669)</f>
        <v>101.9</v>
      </c>
      <c r="APX670" s="42"/>
      <c r="APY670" s="2"/>
      <c r="AQB670" s="1"/>
      <c r="AQC670" s="1"/>
      <c r="AQD670" s="1"/>
      <c r="AQE670" s="1"/>
      <c r="AQF670" s="10">
        <f>SUM(AQE665:AQE669)</f>
        <v>201.1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1551</v>
      </c>
      <c r="F672" s="57"/>
      <c r="G672" s="205">
        <f>SUM(G599:G669)</f>
        <v>22109.349999999995</v>
      </c>
      <c r="H672" s="57"/>
      <c r="I672" s="272"/>
      <c r="J672" s="57"/>
      <c r="N672" s="15" t="s">
        <v>1551</v>
      </c>
      <c r="O672" s="57"/>
      <c r="P672" s="205">
        <f>SUM(P599:P669)</f>
        <v>22184.550000000007</v>
      </c>
      <c r="Q672" s="57"/>
      <c r="R672" s="272"/>
      <c r="S672" s="57"/>
      <c r="W672" s="15" t="s">
        <v>1551</v>
      </c>
      <c r="X672" s="57"/>
      <c r="Y672" s="205">
        <f>SUM(Y599:Y669)</f>
        <v>23188.799999999999</v>
      </c>
      <c r="Z672" s="57"/>
      <c r="AA672" s="272"/>
      <c r="AB672" s="57"/>
      <c r="AF672" s="15" t="s">
        <v>1551</v>
      </c>
      <c r="AG672" s="57"/>
      <c r="AH672" s="205">
        <f>SUM(AH599:AH669)</f>
        <v>22964.749999999996</v>
      </c>
      <c r="AI672" s="57"/>
      <c r="AJ672" s="272"/>
      <c r="AK672" s="57"/>
      <c r="AO672" s="15" t="s">
        <v>1551</v>
      </c>
      <c r="AP672" s="57"/>
      <c r="AQ672" s="205">
        <f>SUM(AQ599:AQ669)</f>
        <v>23937.649999999998</v>
      </c>
      <c r="AR672" s="57"/>
      <c r="AS672" s="272"/>
      <c r="AT672" s="57"/>
      <c r="AX672" s="15" t="s">
        <v>1551</v>
      </c>
      <c r="AY672" s="57"/>
      <c r="AZ672" s="205">
        <f>SUM(AZ599:AZ669)</f>
        <v>20937.699999999997</v>
      </c>
      <c r="BA672" s="57"/>
      <c r="BB672" s="272"/>
      <c r="BC672" s="57"/>
      <c r="BG672" s="15" t="s">
        <v>1551</v>
      </c>
      <c r="BH672" s="57"/>
      <c r="BI672" s="205">
        <f>SUM(BI599:BI669)</f>
        <v>22000.799999999999</v>
      </c>
      <c r="BJ672" s="57"/>
      <c r="BK672" s="272"/>
      <c r="BL672" s="57"/>
      <c r="BP672" s="15" t="s">
        <v>1551</v>
      </c>
      <c r="BQ672" s="57"/>
      <c r="BR672" s="205">
        <f>SUM(BR599:BR669)</f>
        <v>23329.499999999993</v>
      </c>
      <c r="BS672" s="57"/>
      <c r="BT672" s="272"/>
      <c r="BU672" s="57"/>
      <c r="BY672" s="15" t="s">
        <v>1551</v>
      </c>
      <c r="BZ672" s="57"/>
      <c r="CA672" s="205">
        <f>SUM(CA599:CA669)</f>
        <v>21902.35</v>
      </c>
      <c r="CB672" s="57"/>
      <c r="CC672" s="272"/>
      <c r="CD672" s="57"/>
      <c r="CH672" s="15" t="s">
        <v>1551</v>
      </c>
      <c r="CI672" s="57"/>
      <c r="CJ672" s="205">
        <f>SUM(CJ599:CJ669)</f>
        <v>23196.299999999988</v>
      </c>
      <c r="CK672" s="57"/>
      <c r="CL672" s="272"/>
      <c r="CM672" s="57"/>
      <c r="CQ672" s="15" t="s">
        <v>1551</v>
      </c>
      <c r="CR672" s="57"/>
      <c r="CS672" s="205">
        <f>SUM(CS599:CS669)</f>
        <v>21387.5</v>
      </c>
      <c r="CT672" s="57"/>
      <c r="CU672" s="272"/>
      <c r="CV672" s="57"/>
      <c r="CZ672" s="15" t="s">
        <v>1551</v>
      </c>
      <c r="DA672" s="57"/>
      <c r="DB672" s="205">
        <f>SUM(DB599:DB669)</f>
        <v>23154.599999999991</v>
      </c>
      <c r="DC672" s="57"/>
      <c r="DD672" s="272"/>
      <c r="DE672" s="57"/>
      <c r="DI672" s="15" t="s">
        <v>1551</v>
      </c>
      <c r="DJ672" s="57"/>
      <c r="DK672" s="205">
        <f>SUM(DK599:DK669)</f>
        <v>22099.65</v>
      </c>
      <c r="DL672" s="57"/>
      <c r="DM672" s="272"/>
      <c r="DN672" s="57"/>
      <c r="DR672" s="15" t="s">
        <v>1551</v>
      </c>
      <c r="DS672" s="57"/>
      <c r="DT672" s="205">
        <f>SUM(DT599:DT669)</f>
        <v>21304.099999999991</v>
      </c>
      <c r="DU672" s="57"/>
      <c r="DV672" s="272"/>
      <c r="DW672" s="57"/>
      <c r="EA672" s="15" t="s">
        <v>1551</v>
      </c>
      <c r="EB672" s="57"/>
      <c r="EC672" s="205" t="e">
        <f>SUM(EC599:EC669)</f>
        <v>#N/A</v>
      </c>
      <c r="ED672" s="57"/>
      <c r="EE672" s="272"/>
      <c r="EF672" s="57"/>
      <c r="EJ672" s="15" t="s">
        <v>1551</v>
      </c>
      <c r="EK672" s="57"/>
      <c r="EL672" s="205">
        <f>SUM(EL599:EL669)</f>
        <v>18975.749999999996</v>
      </c>
      <c r="EM672" s="57"/>
      <c r="EN672" s="272"/>
      <c r="EO672" s="57"/>
      <c r="ES672" s="15" t="s">
        <v>1551</v>
      </c>
      <c r="ET672" s="57"/>
      <c r="EU672" s="205">
        <f>SUM(EU599:EU669)</f>
        <v>21275.05</v>
      </c>
      <c r="EV672" s="57"/>
      <c r="EW672" s="272"/>
      <c r="EX672" s="57"/>
      <c r="FB672" s="15" t="s">
        <v>1551</v>
      </c>
      <c r="FC672" s="57"/>
      <c r="FD672" s="205">
        <f>SUM(FD599:FD669)</f>
        <v>20537.149999999994</v>
      </c>
      <c r="FE672" s="57"/>
      <c r="FF672" s="272"/>
      <c r="FG672" s="57"/>
      <c r="FK672" s="15" t="s">
        <v>1551</v>
      </c>
      <c r="FL672" s="57"/>
      <c r="FM672" s="205">
        <f>SUM(FM599:FM669)</f>
        <v>22540.350000000002</v>
      </c>
      <c r="FN672" s="57"/>
      <c r="FO672" s="272"/>
      <c r="FP672" s="57"/>
      <c r="FT672" s="15" t="s">
        <v>1551</v>
      </c>
      <c r="FU672" s="57"/>
      <c r="FV672" s="205">
        <f>SUM(FV599:FV669)</f>
        <v>23554.349999999995</v>
      </c>
      <c r="FW672" s="57"/>
      <c r="FX672" s="272"/>
      <c r="FY672" s="57"/>
      <c r="GC672" s="15" t="s">
        <v>1551</v>
      </c>
      <c r="GD672" s="57"/>
      <c r="GE672" s="205">
        <f>SUM(GE599:GE669)</f>
        <v>21837.55</v>
      </c>
      <c r="GF672" s="57"/>
      <c r="GG672" s="272"/>
      <c r="GH672" s="57"/>
      <c r="GL672" s="15" t="s">
        <v>1551</v>
      </c>
      <c r="GM672" s="57"/>
      <c r="GN672" s="205">
        <f>SUM(GN599:GN669)</f>
        <v>20777.950000000004</v>
      </c>
      <c r="GO672" s="57"/>
      <c r="GP672" s="272"/>
      <c r="GQ672" s="57"/>
      <c r="GU672" s="15" t="s">
        <v>1551</v>
      </c>
      <c r="GV672" s="57"/>
      <c r="GW672" s="205">
        <f>SUM(GW599:GW669)</f>
        <v>20943.7</v>
      </c>
      <c r="GX672" s="57"/>
      <c r="GY672" s="272"/>
      <c r="GZ672" s="57"/>
      <c r="HD672" s="15" t="s">
        <v>1551</v>
      </c>
      <c r="HE672" s="57"/>
      <c r="HF672" s="205">
        <f>SUM(HF599:HF669)</f>
        <v>22458.000000000007</v>
      </c>
      <c r="HG672" s="57"/>
      <c r="HH672" s="272"/>
      <c r="HI672" s="57"/>
      <c r="HM672" s="15" t="s">
        <v>1551</v>
      </c>
      <c r="HN672" s="57"/>
      <c r="HO672" s="205">
        <f>SUM(HO599:HO669)</f>
        <v>23216.5</v>
      </c>
      <c r="HP672" s="57"/>
      <c r="HQ672" s="272"/>
      <c r="HR672" s="57"/>
      <c r="HV672" s="15" t="s">
        <v>1551</v>
      </c>
      <c r="HW672" s="57"/>
      <c r="HX672" s="205">
        <f>SUM(HX599:HX669)</f>
        <v>21000.600000000002</v>
      </c>
      <c r="HY672" s="57"/>
      <c r="HZ672" s="272"/>
      <c r="IA672" s="57"/>
      <c r="IE672" s="15" t="s">
        <v>1551</v>
      </c>
      <c r="IF672" s="57"/>
      <c r="IG672" s="205" t="e">
        <f>SUM(IG599:IG669)</f>
        <v>#N/A</v>
      </c>
      <c r="IH672" s="57"/>
      <c r="II672" s="272"/>
      <c r="IJ672" s="57"/>
      <c r="IN672" s="15" t="s">
        <v>1551</v>
      </c>
      <c r="IO672" s="57"/>
      <c r="IP672" s="205">
        <f>SUM(IP599:IP669)</f>
        <v>22720.750000000004</v>
      </c>
      <c r="IQ672" s="57"/>
      <c r="IR672" s="272"/>
      <c r="IS672" s="57"/>
      <c r="IU672" s="15"/>
      <c r="IW672" s="15" t="s">
        <v>1551</v>
      </c>
      <c r="IX672" s="57"/>
      <c r="IY672" s="205">
        <f>SUM(IY599:IY669)</f>
        <v>19822.599999999999</v>
      </c>
      <c r="IZ672" s="57"/>
      <c r="JA672" s="272"/>
      <c r="JB672" s="57"/>
      <c r="JF672" s="15" t="s">
        <v>1551</v>
      </c>
      <c r="JG672" s="57"/>
      <c r="JH672" s="205">
        <f>SUM(JH599:JH669)</f>
        <v>20143.649999999994</v>
      </c>
      <c r="JI672" s="57"/>
      <c r="JJ672" s="272"/>
      <c r="JK672" s="57"/>
      <c r="JO672" s="15" t="s">
        <v>1551</v>
      </c>
      <c r="JP672" s="57"/>
      <c r="JQ672" s="205">
        <f>SUM(JQ599:JQ669)</f>
        <v>17534.950000000004</v>
      </c>
      <c r="JR672" s="57"/>
      <c r="JS672" s="272"/>
      <c r="JT672" s="57"/>
      <c r="JX672" s="15" t="s">
        <v>1551</v>
      </c>
      <c r="JY672" s="57"/>
      <c r="JZ672" s="205">
        <f>SUM(JZ599:JZ669)</f>
        <v>18753.199999999993</v>
      </c>
      <c r="KA672" s="57"/>
      <c r="KB672" s="272"/>
      <c r="KC672" s="57"/>
      <c r="KG672" s="15" t="s">
        <v>1551</v>
      </c>
      <c r="KH672" s="57"/>
      <c r="KI672" s="205">
        <f>SUM(KI599:KI669)</f>
        <v>19391.300000000003</v>
      </c>
      <c r="KJ672" s="57"/>
      <c r="KK672" s="272"/>
      <c r="KL672" s="57"/>
      <c r="KP672" s="15" t="s">
        <v>1551</v>
      </c>
      <c r="KQ672" s="57"/>
      <c r="KR672" s="205">
        <f>SUM(KR599:KR669)</f>
        <v>18858.3</v>
      </c>
      <c r="KS672" s="57"/>
      <c r="KT672" s="272"/>
      <c r="KU672" s="57"/>
      <c r="KY672" s="15" t="s">
        <v>1551</v>
      </c>
      <c r="KZ672" s="57"/>
      <c r="LA672" s="205">
        <f>SUM(LA599:LA669)</f>
        <v>21244.800000000007</v>
      </c>
      <c r="LB672" s="57"/>
      <c r="LC672" s="272"/>
      <c r="LD672" s="57"/>
      <c r="LH672" s="15" t="s">
        <v>1551</v>
      </c>
      <c r="LI672" s="57"/>
      <c r="LJ672" s="205">
        <f>SUM(LJ599:LJ669)</f>
        <v>19891.250000000007</v>
      </c>
      <c r="LK672" s="57"/>
      <c r="LL672" s="272"/>
      <c r="LM672" s="57"/>
      <c r="LQ672" s="15" t="s">
        <v>1551</v>
      </c>
      <c r="LR672" s="57"/>
      <c r="LS672" s="205">
        <f>SUM(LS599:LS669)</f>
        <v>22296.149999999991</v>
      </c>
      <c r="LT672" s="57"/>
      <c r="LU672" s="272"/>
      <c r="LV672" s="57"/>
      <c r="LZ672" s="15" t="s">
        <v>1551</v>
      </c>
      <c r="MA672" s="57"/>
      <c r="MB672" s="205">
        <f>SUM(MB599:MB669)</f>
        <v>17149.350000000009</v>
      </c>
      <c r="MC672" s="57"/>
      <c r="MD672" s="272"/>
      <c r="ME672" s="57"/>
      <c r="MI672" s="15" t="s">
        <v>1551</v>
      </c>
      <c r="MJ672" s="57"/>
      <c r="MK672" s="205">
        <f>SUM(MK599:MK669)</f>
        <v>21258.250000000011</v>
      </c>
      <c r="ML672" s="57"/>
      <c r="MM672" s="272"/>
      <c r="MN672" s="57"/>
      <c r="MR672" s="15" t="s">
        <v>1551</v>
      </c>
      <c r="MS672" s="57"/>
      <c r="MT672" s="205">
        <f>SUM(MT599:MT669)</f>
        <v>19862.5</v>
      </c>
      <c r="MU672" s="57"/>
      <c r="MV672" s="272"/>
      <c r="MW672" s="57"/>
      <c r="NA672" s="15" t="s">
        <v>1551</v>
      </c>
      <c r="NB672" s="57"/>
      <c r="NC672" s="205">
        <f>SUM(NC599:NC669)</f>
        <v>20714.800000000007</v>
      </c>
      <c r="ND672" s="57"/>
      <c r="NE672" s="272"/>
      <c r="NF672" s="57"/>
      <c r="NJ672" s="15" t="s">
        <v>1551</v>
      </c>
      <c r="NK672" s="57"/>
      <c r="NL672" s="205">
        <f>SUM(NL599:NL669)</f>
        <v>16918.350000000002</v>
      </c>
      <c r="NM672" s="57"/>
      <c r="NN672" s="272"/>
      <c r="NO672" s="57"/>
      <c r="NS672" s="15" t="s">
        <v>1551</v>
      </c>
      <c r="NT672" s="57"/>
      <c r="NU672" s="205">
        <f>SUM(NU599:NU669)</f>
        <v>17626.450000000004</v>
      </c>
      <c r="NV672" s="57"/>
      <c r="NW672" s="272"/>
      <c r="NX672" s="57"/>
      <c r="OB672" s="15" t="s">
        <v>1551</v>
      </c>
      <c r="OC672" s="57"/>
      <c r="OD672" s="205">
        <f>SUM(OD599:OD669)</f>
        <v>11922.000000000002</v>
      </c>
      <c r="OE672" s="57"/>
      <c r="OF672" s="272"/>
      <c r="OG672" s="57"/>
      <c r="OK672" s="15" t="s">
        <v>1551</v>
      </c>
      <c r="OL672" s="57"/>
      <c r="OM672" s="205">
        <f>SUM(OM599:OM669)</f>
        <v>21348.450000000004</v>
      </c>
      <c r="ON672" s="57"/>
      <c r="OO672" s="272"/>
      <c r="OP672" s="57"/>
      <c r="OT672" s="15" t="s">
        <v>1551</v>
      </c>
      <c r="OU672" s="57"/>
      <c r="OV672" s="205">
        <f>SUM(OV599:OV669)</f>
        <v>15202.100000000002</v>
      </c>
      <c r="OW672" s="57"/>
      <c r="OX672" s="272"/>
      <c r="OY672" s="57"/>
      <c r="PC672" s="15" t="s">
        <v>1551</v>
      </c>
      <c r="PD672" s="57"/>
      <c r="PE672" s="205">
        <f>SUM(PE599:PE669)</f>
        <v>21366.350000000006</v>
      </c>
      <c r="PF672" s="57"/>
      <c r="PG672" s="272"/>
      <c r="PH672" s="57"/>
      <c r="PL672" s="15" t="s">
        <v>1551</v>
      </c>
      <c r="PM672" s="57"/>
      <c r="PN672" s="205">
        <f>SUM(PN599:PN669)</f>
        <v>21190.099999999991</v>
      </c>
      <c r="PO672" s="57"/>
      <c r="PP672" s="272"/>
      <c r="PQ672" s="57"/>
      <c r="PU672" s="15" t="s">
        <v>1551</v>
      </c>
      <c r="PV672" s="57"/>
      <c r="PW672" s="205" t="e">
        <f>SUM(PW599:PW669)</f>
        <v>#N/A</v>
      </c>
      <c r="PX672" s="57"/>
      <c r="PY672" s="272"/>
      <c r="PZ672" s="57"/>
      <c r="QD672" s="15" t="s">
        <v>1551</v>
      </c>
      <c r="QE672" s="57"/>
      <c r="QF672" s="205">
        <f>SUM(QF599:QF669)</f>
        <v>17482.599999999999</v>
      </c>
      <c r="QG672" s="57"/>
      <c r="QH672" s="272"/>
      <c r="QI672" s="57"/>
      <c r="QM672" s="15" t="s">
        <v>1551</v>
      </c>
      <c r="QN672" s="57"/>
      <c r="QO672" s="205">
        <f>SUM(QO599:QO669)</f>
        <v>19245.94999999999</v>
      </c>
      <c r="QP672" s="57"/>
      <c r="QQ672" s="272"/>
      <c r="QR672" s="57"/>
      <c r="QV672" s="15" t="s">
        <v>1551</v>
      </c>
      <c r="QW672" s="57"/>
      <c r="QX672" s="205">
        <f>SUM(QX599:QX669)</f>
        <v>20669.550000000003</v>
      </c>
      <c r="QY672" s="57"/>
      <c r="QZ672" s="272"/>
      <c r="RA672" s="57"/>
      <c r="RE672" s="15" t="s">
        <v>1551</v>
      </c>
      <c r="RF672" s="57"/>
      <c r="RG672" s="205">
        <f>SUM(RG599:RG669)</f>
        <v>18897.7</v>
      </c>
      <c r="RH672" s="57"/>
      <c r="RI672" s="272"/>
      <c r="RJ672" s="57"/>
      <c r="RN672" s="15" t="s">
        <v>1551</v>
      </c>
      <c r="RO672" s="57"/>
      <c r="RP672" s="205" t="e">
        <f>SUM(RP599:RP669)</f>
        <v>#N/A</v>
      </c>
      <c r="RQ672" s="57"/>
      <c r="RR672" s="272"/>
      <c r="RS672" s="182"/>
      <c r="RW672" s="15" t="s">
        <v>1551</v>
      </c>
      <c r="RY672" s="205">
        <f>SUM(RY599:RY669)</f>
        <v>23069.55</v>
      </c>
      <c r="SA672" s="274"/>
      <c r="SB672" s="182"/>
      <c r="SF672" s="15" t="s">
        <v>1551</v>
      </c>
      <c r="SH672" s="205">
        <f>SUM(SH599:SH669)</f>
        <v>21794.249999999993</v>
      </c>
      <c r="SJ672" s="274"/>
      <c r="SK672" s="182"/>
      <c r="SO672" s="15" t="s">
        <v>1551</v>
      </c>
      <c r="SQ672" s="205">
        <f>SUM(SQ599:SQ669)</f>
        <v>22387.599999999999</v>
      </c>
      <c r="SS672" s="274"/>
      <c r="ST672" s="182"/>
      <c r="SX672" s="15" t="s">
        <v>1551</v>
      </c>
      <c r="SZ672" s="205">
        <f>SUM(SZ599:SZ669)</f>
        <v>16077.2</v>
      </c>
      <c r="TB672" s="274"/>
      <c r="TC672" s="182"/>
      <c r="TG672" s="15" t="s">
        <v>1551</v>
      </c>
      <c r="TI672" s="205">
        <f>SUM(TI599:TI669)</f>
        <v>19634.099999999999</v>
      </c>
      <c r="TK672" s="274"/>
      <c r="TL672" s="182"/>
      <c r="TP672" s="15" t="s">
        <v>1551</v>
      </c>
      <c r="TR672" s="205">
        <f>SUM(TR599:TR669)</f>
        <v>16974.19999999999</v>
      </c>
      <c r="TT672" s="274"/>
      <c r="TU672" s="182"/>
      <c r="TY672" s="15" t="s">
        <v>1551</v>
      </c>
      <c r="UA672" s="205">
        <f>SUM(UA599:UA669)</f>
        <v>18436.999999999993</v>
      </c>
      <c r="UC672" s="274"/>
      <c r="UD672" s="182"/>
      <c r="UH672" s="15" t="s">
        <v>1551</v>
      </c>
      <c r="UJ672" s="205" t="e">
        <f>SUM(UJ599:UJ669)</f>
        <v>#N/A</v>
      </c>
      <c r="UL672" s="274"/>
      <c r="UM672" s="182"/>
      <c r="UQ672" s="15" t="s">
        <v>1551</v>
      </c>
      <c r="US672" s="205">
        <f>SUM(US599:US669)</f>
        <v>18479.2</v>
      </c>
      <c r="UU672" s="274"/>
      <c r="UV672" s="182"/>
      <c r="UZ672" s="15" t="s">
        <v>1551</v>
      </c>
      <c r="VB672" s="205">
        <f>SUM(VB599:VB669)</f>
        <v>18678.2</v>
      </c>
      <c r="VD672" s="274"/>
      <c r="VE672" s="182"/>
      <c r="VI672" s="15" t="s">
        <v>1551</v>
      </c>
      <c r="VK672" s="205">
        <f>SUM(VK599:VK669)</f>
        <v>19155.199999999997</v>
      </c>
      <c r="VM672" s="274"/>
      <c r="VN672" s="182"/>
      <c r="VR672" s="15" t="s">
        <v>1551</v>
      </c>
      <c r="VT672" s="205">
        <f>SUM(VT599:VT669)</f>
        <v>13729.699999999999</v>
      </c>
      <c r="VV672" s="274"/>
      <c r="VW672" s="182"/>
      <c r="WA672" s="15" t="s">
        <v>1551</v>
      </c>
      <c r="WC672" s="205" t="e">
        <f>SUM(WC599:WC669)</f>
        <v>#N/A</v>
      </c>
      <c r="WE672" s="274"/>
      <c r="WF672" s="182"/>
      <c r="WJ672" s="15" t="s">
        <v>1551</v>
      </c>
      <c r="WL672" s="205">
        <f>SUM(WL599:WL669)</f>
        <v>14198.899999999996</v>
      </c>
      <c r="WN672" s="274"/>
      <c r="WO672" s="182"/>
      <c r="WS672" s="15" t="s">
        <v>1551</v>
      </c>
      <c r="WU672" s="205" t="e">
        <f>SUM(WU599:WU669)</f>
        <v>#N/A</v>
      </c>
      <c r="WW672" s="274"/>
      <c r="WX672" s="182"/>
      <c r="XB672" s="15" t="s">
        <v>1551</v>
      </c>
      <c r="XD672" s="205" t="e">
        <f>SUM(XD599:XD669)</f>
        <v>#N/A</v>
      </c>
      <c r="XF672" s="274"/>
      <c r="XG672" s="182"/>
      <c r="XK672" s="15" t="s">
        <v>1551</v>
      </c>
      <c r="XM672" s="205">
        <f>SUM(XM599:XM669)</f>
        <v>17243.2</v>
      </c>
      <c r="XO672" s="274"/>
      <c r="XP672" s="182"/>
      <c r="XT672" s="15" t="s">
        <v>1551</v>
      </c>
      <c r="XV672" s="205">
        <f>SUM(XV599:XV669)</f>
        <v>20627.500000000007</v>
      </c>
      <c r="XX672" s="274"/>
      <c r="XY672" s="182"/>
      <c r="YC672" s="15" t="s">
        <v>1551</v>
      </c>
      <c r="YE672" s="205">
        <f>SUM(YE599:YE669)</f>
        <v>19779.399999999994</v>
      </c>
      <c r="YG672" s="274"/>
      <c r="YH672" s="182"/>
      <c r="YL672" s="15" t="s">
        <v>1551</v>
      </c>
      <c r="YN672" s="205" t="e">
        <f>SUM(YN599:YN669)</f>
        <v>#N/A</v>
      </c>
      <c r="YP672" s="274"/>
      <c r="YQ672" s="182"/>
      <c r="YU672" s="15" t="s">
        <v>1551</v>
      </c>
      <c r="YW672" s="205" t="e">
        <f>SUM(YW599:YW669)</f>
        <v>#N/A</v>
      </c>
      <c r="YY672" s="274"/>
      <c r="YZ672" s="182"/>
      <c r="ZD672" s="15" t="s">
        <v>1551</v>
      </c>
      <c r="ZF672" s="205">
        <f>SUM(ZF599:ZF669)</f>
        <v>20961.599999999995</v>
      </c>
      <c r="ZH672" s="274"/>
      <c r="ZI672" s="182"/>
      <c r="ZM672" s="15" t="s">
        <v>1551</v>
      </c>
      <c r="ZO672" s="205">
        <f>SUM(ZO599:ZO669)</f>
        <v>20849.299999999996</v>
      </c>
      <c r="ZQ672" s="274"/>
      <c r="ZR672" s="182"/>
      <c r="ZV672" s="15" t="s">
        <v>1551</v>
      </c>
      <c r="ZX672" s="205">
        <f>SUM(ZX599:ZX669)</f>
        <v>19234.8</v>
      </c>
      <c r="ZZ672" s="274"/>
      <c r="AAA672" s="182"/>
      <c r="AAE672" s="15" t="s">
        <v>1551</v>
      </c>
      <c r="AAG672" s="205">
        <f>SUM(AAG599:AAG669)</f>
        <v>16505.900000000001</v>
      </c>
      <c r="AAI672" s="274"/>
      <c r="AAJ672" s="182"/>
      <c r="AAN672" s="15" t="s">
        <v>1551</v>
      </c>
      <c r="AAP672" s="205">
        <f>SUM(AAP599:AAP669)</f>
        <v>18406.7</v>
      </c>
      <c r="AAR672" s="274"/>
      <c r="AAS672" s="182"/>
      <c r="AAW672" s="15" t="s">
        <v>1551</v>
      </c>
      <c r="AAY672" s="205">
        <f>SUM(AAY599:AAY669)</f>
        <v>15846.449999999999</v>
      </c>
      <c r="ABA672" s="274"/>
      <c r="ABB672" s="182"/>
      <c r="ABF672" s="15" t="s">
        <v>1551</v>
      </c>
      <c r="ABH672" s="205" t="e">
        <f>SUM(ABH599:ABH669)</f>
        <v>#N/A</v>
      </c>
      <c r="ABJ672" s="274"/>
      <c r="ABK672" s="182"/>
      <c r="ABO672" s="15" t="s">
        <v>1551</v>
      </c>
      <c r="ABQ672" s="205">
        <f>SUM(ABQ599:ABQ669)</f>
        <v>14246</v>
      </c>
      <c r="ABS672" s="274"/>
      <c r="ABT672" s="182"/>
      <c r="ABX672" s="15" t="s">
        <v>1551</v>
      </c>
      <c r="ABZ672" s="205">
        <f>SUM(ABZ599:ABZ669)</f>
        <v>19429.499999999993</v>
      </c>
      <c r="ACB672" s="274"/>
      <c r="ACC672" s="182"/>
      <c r="ACG672" s="15" t="s">
        <v>1551</v>
      </c>
      <c r="ACI672" s="205" t="e">
        <f>SUM(ACI599:ACI669)</f>
        <v>#N/A</v>
      </c>
      <c r="ACK672" s="274"/>
      <c r="ACL672" s="182"/>
      <c r="ACP672" s="15" t="s">
        <v>1551</v>
      </c>
      <c r="ACR672" s="205" t="e">
        <f>SUM(ACR599:ACR669)</f>
        <v>#N/A</v>
      </c>
      <c r="ACT672" s="274"/>
      <c r="ACU672" s="182"/>
      <c r="ACY672" s="15" t="s">
        <v>1551</v>
      </c>
      <c r="ADA672" s="205" t="e">
        <f>SUM(ADA599:ADA669)</f>
        <v>#N/A</v>
      </c>
      <c r="ADC672" s="274"/>
      <c r="ADD672" s="182"/>
      <c r="ADH672" s="15" t="s">
        <v>1551</v>
      </c>
      <c r="ADJ672" s="205" t="e">
        <f>SUM(ADJ599:ADJ669)</f>
        <v>#N/A</v>
      </c>
      <c r="ADL672" s="274"/>
      <c r="ADM672" s="182"/>
      <c r="ADQ672" s="15" t="s">
        <v>1551</v>
      </c>
      <c r="ADS672" s="205" t="e">
        <f>SUM(ADS599:ADS669)</f>
        <v>#N/A</v>
      </c>
      <c r="ADU672" s="274"/>
      <c r="ADV672" s="182"/>
      <c r="ADZ672" s="15" t="s">
        <v>1551</v>
      </c>
      <c r="AEB672" s="205" t="e">
        <f>SUM(AEB599:AEB669)</f>
        <v>#N/A</v>
      </c>
      <c r="AED672" s="274"/>
      <c r="AEE672" s="182"/>
      <c r="AEI672" s="15" t="s">
        <v>1551</v>
      </c>
      <c r="AEK672" s="205" t="e">
        <f>SUM(AEK599:AEK669)</f>
        <v>#N/A</v>
      </c>
      <c r="AEM672" s="274"/>
      <c r="AEN672" s="182"/>
      <c r="AER672" s="15" t="s">
        <v>1551</v>
      </c>
      <c r="AET672" s="205" t="e">
        <f>SUM(AET599:AET669)</f>
        <v>#N/A</v>
      </c>
      <c r="AEV672" s="274"/>
      <c r="AEW672" s="182"/>
      <c r="AFA672" s="15" t="s">
        <v>1551</v>
      </c>
      <c r="AFC672" s="205" t="e">
        <f>SUM(AFC599:AFC669)</f>
        <v>#N/A</v>
      </c>
      <c r="AFE672" s="274"/>
      <c r="AFF672" s="182"/>
      <c r="AFJ672" s="15" t="s">
        <v>1551</v>
      </c>
      <c r="AFL672" s="205" t="e">
        <f>SUM(AFL599:AFL669)</f>
        <v>#N/A</v>
      </c>
      <c r="AFN672" s="274"/>
      <c r="AFO672" s="182"/>
      <c r="AFS672" s="15" t="s">
        <v>1551</v>
      </c>
      <c r="AFU672" s="205" t="e">
        <f>SUM(AFU599:AFU669)</f>
        <v>#N/A</v>
      </c>
      <c r="AFW672" s="274"/>
      <c r="AFX672" s="182"/>
      <c r="AGB672" s="15" t="s">
        <v>1551</v>
      </c>
      <c r="AGD672" s="205" t="e">
        <f>SUM(AGD599:AGD669)</f>
        <v>#N/A</v>
      </c>
      <c r="AGF672" s="274"/>
      <c r="AGG672" s="182"/>
      <c r="AGK672" s="15" t="s">
        <v>1551</v>
      </c>
      <c r="AGM672" s="205" t="e">
        <f>SUM(AGM599:AGM669)</f>
        <v>#N/A</v>
      </c>
      <c r="AGO672" s="274"/>
      <c r="AGP672" s="182"/>
      <c r="AGT672" s="15" t="s">
        <v>1551</v>
      </c>
      <c r="AGV672" s="205" t="e">
        <f>SUM(AGV599:AGV669)</f>
        <v>#N/A</v>
      </c>
      <c r="AGX672" s="274"/>
      <c r="AGY672" s="182"/>
      <c r="AHC672" s="15" t="s">
        <v>1551</v>
      </c>
      <c r="AHE672" s="205">
        <f>SUM(AHE599:AHE669)</f>
        <v>17615.599999999999</v>
      </c>
      <c r="AHG672" s="274"/>
      <c r="AHH672" s="182"/>
      <c r="AHL672" s="15" t="s">
        <v>1551</v>
      </c>
      <c r="AHN672" s="205">
        <f>SUM(AHN599:AHN669)</f>
        <v>14009.399999999994</v>
      </c>
      <c r="AHP672" s="274"/>
      <c r="AHQ672" s="182"/>
      <c r="AHU672" s="15" t="s">
        <v>1551</v>
      </c>
      <c r="AHW672" s="205">
        <f>SUM(AHW599:AHW669)</f>
        <v>21010.449999999993</v>
      </c>
      <c r="AHY672" s="274"/>
      <c r="AHZ672" s="182"/>
      <c r="AID672" s="15" t="s">
        <v>1551</v>
      </c>
      <c r="AIF672" s="205">
        <f>SUM(AIF599:AIF669)</f>
        <v>16848.099999999999</v>
      </c>
      <c r="AIH672" s="274"/>
      <c r="AII672" s="182"/>
      <c r="AIM672" s="15" t="s">
        <v>1551</v>
      </c>
      <c r="AIO672" s="205">
        <f>SUM(AIO599:AIO669)</f>
        <v>18070.799999999996</v>
      </c>
      <c r="AIQ672" s="274"/>
      <c r="AIR672" s="182"/>
      <c r="AIV672" s="15" t="s">
        <v>1551</v>
      </c>
      <c r="AIX672" s="205">
        <f>SUM(AIX599:AIX669)</f>
        <v>18399</v>
      </c>
      <c r="AIZ672" s="274"/>
      <c r="AJA672" s="182"/>
      <c r="AJE672" s="15" t="s">
        <v>1551</v>
      </c>
      <c r="AJG672" s="205">
        <f>SUM(AJG599:AJG669)</f>
        <v>18239.799999999996</v>
      </c>
      <c r="AJI672" s="274"/>
      <c r="AJJ672" s="182"/>
      <c r="AJN672" s="15" t="s">
        <v>1551</v>
      </c>
      <c r="AJP672" s="205">
        <f>SUM(AJP599:AJP669)</f>
        <v>20312.999999999996</v>
      </c>
      <c r="AJR672" s="274"/>
      <c r="AJS672" s="182"/>
      <c r="AJW672" s="15" t="s">
        <v>1551</v>
      </c>
      <c r="AJY672" s="205">
        <f>SUM(AJY599:AJY669)</f>
        <v>18025.050000000007</v>
      </c>
      <c r="AKA672" s="274"/>
      <c r="AKB672" s="182"/>
      <c r="AKF672" s="15" t="s">
        <v>1551</v>
      </c>
      <c r="AKH672" s="205">
        <f>SUM(AKH599:AKH669)</f>
        <v>20987.350000000002</v>
      </c>
      <c r="AKJ672" s="274"/>
      <c r="AKK672" s="182"/>
      <c r="AKO672" s="15" t="s">
        <v>1551</v>
      </c>
      <c r="AKQ672" s="205">
        <f>SUM(AKQ599:AKQ669)</f>
        <v>20955.600000000006</v>
      </c>
      <c r="AKS672" s="274"/>
      <c r="AKT672" s="182"/>
      <c r="AKX672" s="15" t="s">
        <v>1551</v>
      </c>
      <c r="AKZ672" s="205">
        <f>SUM(AKZ599:AKZ669)</f>
        <v>14959.000000000005</v>
      </c>
      <c r="ALB672" s="274"/>
      <c r="ALC672" s="182"/>
      <c r="ALG672" s="15" t="s">
        <v>1551</v>
      </c>
      <c r="ALI672" s="205">
        <f>SUM(ALI599:ALI669)</f>
        <v>18152.500000000004</v>
      </c>
      <c r="ALK672" s="274"/>
      <c r="ALL672" s="182"/>
      <c r="ALP672" s="15" t="s">
        <v>1551</v>
      </c>
      <c r="ALR672" s="205">
        <f>SUM(ALR599:ALR669)</f>
        <v>16287.949999999999</v>
      </c>
      <c r="ALT672" s="274"/>
      <c r="ALU672" s="182"/>
      <c r="ALY672" s="15" t="s">
        <v>1551</v>
      </c>
      <c r="AMA672" s="205">
        <f>SUM(AMA599:AMA669)</f>
        <v>18868.100000000002</v>
      </c>
      <c r="AMC672" s="274"/>
      <c r="AMD672" s="182"/>
      <c r="AMH672" s="15" t="s">
        <v>1551</v>
      </c>
      <c r="AMJ672" s="205">
        <f>SUM(AMJ599:AMJ669)</f>
        <v>18358.800000000003</v>
      </c>
      <c r="AML672" s="274"/>
      <c r="AMM672" s="182"/>
      <c r="AMQ672" s="15" t="s">
        <v>1551</v>
      </c>
      <c r="AMS672" s="205">
        <f>SUM(AMS599:AMS669)</f>
        <v>18764.599999999999</v>
      </c>
      <c r="AMU672" s="274"/>
      <c r="AMV672" s="182"/>
      <c r="AMZ672" s="15" t="s">
        <v>1551</v>
      </c>
      <c r="ANB672" s="205">
        <f>SUM(ANB599:ANB669)</f>
        <v>21215.150000000005</v>
      </c>
      <c r="AND672" s="274"/>
      <c r="ANE672" s="182"/>
      <c r="ANI672" s="15" t="s">
        <v>1551</v>
      </c>
      <c r="ANK672" s="205">
        <f>SUM(ANK599:ANK669)</f>
        <v>17652.599999999991</v>
      </c>
      <c r="ANM672" s="274"/>
      <c r="ANN672" s="182"/>
      <c r="ANR672" s="15" t="s">
        <v>1551</v>
      </c>
      <c r="ANT672" s="205">
        <f>SUM(ANT599:ANT669)</f>
        <v>18098.599999999999</v>
      </c>
      <c r="ANV672" s="274"/>
      <c r="ANW672" s="182"/>
      <c r="AOA672" s="15" t="s">
        <v>1551</v>
      </c>
      <c r="AOC672" s="205">
        <f>SUM(AOC599:AOC669)</f>
        <v>19552.95</v>
      </c>
      <c r="AOE672" s="274"/>
      <c r="AOF672" s="182"/>
      <c r="AOJ672" s="15" t="s">
        <v>1551</v>
      </c>
      <c r="AOL672" s="205">
        <f>SUM(AOL599:AOL669)</f>
        <v>22051.600000000002</v>
      </c>
      <c r="AON672" s="274"/>
      <c r="AOO672" s="182"/>
      <c r="AOS672" s="15" t="s">
        <v>1551</v>
      </c>
      <c r="AOU672" s="205">
        <f>SUM(AOU599:AOU669)</f>
        <v>21912.749999999996</v>
      </c>
      <c r="AOW672" s="274"/>
      <c r="AOX672" s="182"/>
      <c r="APB672" s="15" t="s">
        <v>1551</v>
      </c>
      <c r="APD672" s="205">
        <f>SUM(APD599:APD669)</f>
        <v>21648.2</v>
      </c>
      <c r="APF672" s="274"/>
      <c r="APG672" s="182"/>
      <c r="APK672" s="15" t="s">
        <v>1551</v>
      </c>
      <c r="APM672" s="205">
        <f>SUM(APM599:APM669)</f>
        <v>18741.499999999996</v>
      </c>
      <c r="APO672" s="274"/>
      <c r="APP672" s="182"/>
      <c r="APT672" s="15" t="s">
        <v>1551</v>
      </c>
      <c r="APV672" s="205">
        <f>SUM(APV599:APV669)</f>
        <v>19671.800000000003</v>
      </c>
      <c r="APX672" s="274"/>
      <c r="APY672" s="182"/>
      <c r="AQC672" s="15" t="s">
        <v>1551</v>
      </c>
      <c r="AQE672" s="205">
        <f>SUM(AQE599:AQE669)</f>
        <v>19127.199999999997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802</v>
      </c>
      <c r="D680" s="16" t="s">
        <v>148</v>
      </c>
      <c r="E680" s="17" t="s">
        <v>1997</v>
      </c>
      <c r="F680" s="16" t="s">
        <v>56</v>
      </c>
      <c r="G680" s="17" t="s">
        <v>126</v>
      </c>
      <c r="H680" s="17" t="s">
        <v>127</v>
      </c>
      <c r="I680" s="17" t="s">
        <v>1617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2638</v>
      </c>
      <c r="B681" s="28"/>
      <c r="C681" s="275"/>
      <c r="D681" s="411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571</v>
      </c>
      <c r="B682" s="413"/>
      <c r="C682" s="413"/>
      <c r="D682" s="411" t="s">
        <v>132</v>
      </c>
      <c r="E682" s="50">
        <f t="shared" si="0"/>
        <v>12</v>
      </c>
      <c r="F682" s="284">
        <f t="shared" si="1"/>
        <v>25</v>
      </c>
      <c r="H682" s="50">
        <v>13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1193</v>
      </c>
      <c r="B683" s="28"/>
      <c r="C683" s="413"/>
      <c r="D683" s="411" t="s">
        <v>129</v>
      </c>
      <c r="E683" s="50">
        <f t="shared" si="0"/>
        <v>3</v>
      </c>
      <c r="F683" s="284">
        <f t="shared" si="1"/>
        <v>21</v>
      </c>
      <c r="G683" s="50">
        <v>19</v>
      </c>
      <c r="H683" s="449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440</v>
      </c>
      <c r="B684" s="279"/>
      <c r="C684" s="410"/>
      <c r="D684" s="411" t="s">
        <v>134</v>
      </c>
      <c r="E684" s="50">
        <f t="shared" si="0"/>
        <v>22</v>
      </c>
      <c r="F684" s="284">
        <f t="shared" si="1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2765</v>
      </c>
      <c r="B685" s="28"/>
      <c r="C685" s="275"/>
      <c r="D685" s="411" t="s">
        <v>129</v>
      </c>
      <c r="E685" s="50">
        <f t="shared" si="0"/>
        <v>2</v>
      </c>
      <c r="F685" s="284">
        <f t="shared" si="1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2060</v>
      </c>
      <c r="B686" s="410"/>
      <c r="C686" s="410"/>
      <c r="D686" s="1" t="s">
        <v>131</v>
      </c>
      <c r="E686" s="50">
        <f t="shared" si="0"/>
        <v>1</v>
      </c>
      <c r="F686" s="284">
        <f t="shared" si="1"/>
        <v>97</v>
      </c>
      <c r="H686" s="449">
        <v>28</v>
      </c>
      <c r="I686" s="50">
        <v>34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2700</v>
      </c>
      <c r="B687" s="28"/>
      <c r="C687" s="275"/>
      <c r="D687" s="411" t="s">
        <v>129</v>
      </c>
      <c r="E687" s="50">
        <f t="shared" si="0"/>
        <v>6</v>
      </c>
      <c r="F687" s="284">
        <f t="shared" si="1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1183</v>
      </c>
      <c r="B688" s="413"/>
      <c r="C688" s="413"/>
      <c r="D688" s="411" t="s">
        <v>135</v>
      </c>
      <c r="E688" s="50">
        <f t="shared" si="0"/>
        <v>9</v>
      </c>
      <c r="F688" s="284">
        <f t="shared" si="1"/>
        <v>4</v>
      </c>
      <c r="H688" s="449"/>
      <c r="I688" s="50">
        <v>4</v>
      </c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2808</v>
      </c>
      <c r="B689" s="413"/>
      <c r="C689" s="413"/>
      <c r="D689" s="411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416</v>
      </c>
      <c r="B690" s="410"/>
      <c r="C690" s="410"/>
      <c r="D690" s="411" t="s">
        <v>136</v>
      </c>
      <c r="E690" s="50">
        <f t="shared" si="0"/>
        <v>93</v>
      </c>
      <c r="F690" s="284">
        <f t="shared" si="1"/>
        <v>207</v>
      </c>
      <c r="G690" s="50">
        <v>13</v>
      </c>
      <c r="H690" s="449">
        <v>152</v>
      </c>
      <c r="I690" s="50">
        <v>40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2517</v>
      </c>
      <c r="B691" s="28"/>
      <c r="C691" s="275"/>
      <c r="D691" s="411" t="s">
        <v>129</v>
      </c>
      <c r="E691" s="50">
        <f t="shared" si="0"/>
        <v>1</v>
      </c>
      <c r="F691" s="284">
        <f t="shared" si="1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1205</v>
      </c>
      <c r="B692" s="279"/>
      <c r="C692" s="410"/>
      <c r="D692" s="411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49"/>
      <c r="J692" s="50">
        <v>36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1267</v>
      </c>
      <c r="B693" s="413"/>
      <c r="C693" s="413"/>
      <c r="D693" s="411" t="s">
        <v>135</v>
      </c>
      <c r="E693" s="50">
        <f t="shared" si="0"/>
        <v>12</v>
      </c>
      <c r="F693" s="284">
        <f t="shared" si="1"/>
        <v>38</v>
      </c>
      <c r="H693" s="50">
        <v>14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999</v>
      </c>
      <c r="B694" s="413"/>
      <c r="C694" s="413"/>
      <c r="D694" s="411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1001</v>
      </c>
      <c r="B695" s="279"/>
      <c r="C695" s="410"/>
      <c r="D695" s="411" t="s">
        <v>138</v>
      </c>
      <c r="E695" s="50">
        <f t="shared" si="0"/>
        <v>29</v>
      </c>
      <c r="F695" s="284">
        <f t="shared" si="1"/>
        <v>914</v>
      </c>
      <c r="G695" s="50">
        <v>515</v>
      </c>
      <c r="H695" s="449">
        <v>377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650</v>
      </c>
      <c r="B696" s="28"/>
      <c r="C696" s="275"/>
      <c r="D696" s="411" t="s">
        <v>129</v>
      </c>
      <c r="E696" s="50">
        <f t="shared" si="0"/>
        <v>6</v>
      </c>
      <c r="F696" s="284">
        <f t="shared" si="1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2566</v>
      </c>
      <c r="B697" s="28"/>
      <c r="C697" s="275"/>
      <c r="D697" s="411" t="s">
        <v>129</v>
      </c>
      <c r="E697" s="50">
        <f t="shared" si="0"/>
        <v>1</v>
      </c>
      <c r="F697" s="284">
        <f t="shared" si="1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830</v>
      </c>
      <c r="B698" s="28"/>
      <c r="C698" s="275"/>
      <c r="D698" s="411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2071</v>
      </c>
      <c r="B699" s="413"/>
      <c r="C699" s="413"/>
      <c r="D699" s="411" t="s">
        <v>132</v>
      </c>
      <c r="E699" s="50">
        <f t="shared" si="0"/>
        <v>4</v>
      </c>
      <c r="F699" s="284">
        <f t="shared" si="1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1722</v>
      </c>
      <c r="B700" s="28"/>
      <c r="C700" s="275"/>
      <c r="D700" s="411" t="s">
        <v>129</v>
      </c>
      <c r="E700" s="50">
        <f t="shared" si="0"/>
        <v>0</v>
      </c>
      <c r="F700" s="284">
        <f t="shared" si="1"/>
        <v>3</v>
      </c>
      <c r="H700" s="449"/>
      <c r="I700" s="50">
        <v>1</v>
      </c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1189</v>
      </c>
      <c r="B701" s="413"/>
      <c r="C701" s="413"/>
      <c r="D701" s="411" t="s">
        <v>135</v>
      </c>
      <c r="E701" s="50">
        <f t="shared" si="0"/>
        <v>4</v>
      </c>
      <c r="F701" s="284">
        <f t="shared" si="1"/>
        <v>51</v>
      </c>
      <c r="H701" s="50">
        <v>8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2738</v>
      </c>
      <c r="B702" s="28"/>
      <c r="C702" s="275"/>
      <c r="D702" s="411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2608</v>
      </c>
      <c r="B703" s="28"/>
      <c r="C703" s="275"/>
      <c r="D703" s="411" t="s">
        <v>129</v>
      </c>
      <c r="E703" s="50">
        <f t="shared" si="0"/>
        <v>0</v>
      </c>
      <c r="F703" s="284">
        <f t="shared" si="1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2814</v>
      </c>
      <c r="B704" s="28"/>
      <c r="C704" s="275"/>
      <c r="D704" s="411" t="s">
        <v>129</v>
      </c>
      <c r="E704" s="50">
        <f t="shared" si="0"/>
        <v>0</v>
      </c>
      <c r="F704" s="284">
        <f t="shared" si="1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604</v>
      </c>
      <c r="B705" s="279"/>
      <c r="C705" s="410"/>
      <c r="D705" s="411" t="s">
        <v>134</v>
      </c>
      <c r="E705" s="50">
        <f t="shared" si="0"/>
        <v>10</v>
      </c>
      <c r="F705" s="284">
        <f t="shared" si="1"/>
        <v>192</v>
      </c>
      <c r="G705" s="50">
        <v>2</v>
      </c>
      <c r="H705" s="449">
        <v>135</v>
      </c>
      <c r="I705" s="50">
        <v>55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3116</v>
      </c>
      <c r="B706" s="28"/>
      <c r="C706" s="275"/>
      <c r="D706" s="411" t="s">
        <v>129</v>
      </c>
      <c r="E706" s="50">
        <f t="shared" si="0"/>
        <v>0</v>
      </c>
      <c r="F706" s="284">
        <f t="shared" si="1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2679</v>
      </c>
      <c r="B707" s="28"/>
      <c r="C707" s="413"/>
      <c r="D707" s="411" t="s">
        <v>129</v>
      </c>
      <c r="E707" s="50">
        <f t="shared" si="0"/>
        <v>0</v>
      </c>
      <c r="F707" s="284">
        <f t="shared" si="1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678</v>
      </c>
      <c r="B708" s="412"/>
      <c r="C708" s="410"/>
      <c r="D708" s="411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1186</v>
      </c>
      <c r="B709" s="28"/>
      <c r="C709" s="275"/>
      <c r="D709" s="411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1181</v>
      </c>
      <c r="B710" s="28"/>
      <c r="C710" s="275"/>
      <c r="D710" s="411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1321</v>
      </c>
      <c r="B711" s="279"/>
      <c r="C711" s="410"/>
      <c r="D711" s="411" t="s">
        <v>137</v>
      </c>
      <c r="E711" s="50">
        <f t="shared" si="0"/>
        <v>3</v>
      </c>
      <c r="F711" s="284">
        <f t="shared" si="1"/>
        <v>118</v>
      </c>
      <c r="G711" s="50">
        <v>101</v>
      </c>
      <c r="J711" s="50">
        <v>17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546</v>
      </c>
      <c r="B712" s="410"/>
      <c r="C712" s="410"/>
      <c r="D712" s="1" t="s">
        <v>131</v>
      </c>
      <c r="E712" s="50">
        <f t="shared" si="0"/>
        <v>13</v>
      </c>
      <c r="F712" s="284">
        <f t="shared" si="1"/>
        <v>46</v>
      </c>
      <c r="H712" s="449">
        <v>45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2511</v>
      </c>
      <c r="B713" s="413"/>
      <c r="C713" s="413"/>
      <c r="D713" s="411" t="s">
        <v>132</v>
      </c>
      <c r="E713" s="50">
        <f t="shared" si="0"/>
        <v>7</v>
      </c>
      <c r="F713" s="284">
        <f t="shared" si="1"/>
        <v>10</v>
      </c>
      <c r="H713" s="449">
        <v>7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690</v>
      </c>
      <c r="B714" s="279"/>
      <c r="C714" s="410"/>
      <c r="D714" s="411" t="s">
        <v>134</v>
      </c>
      <c r="E714" s="50">
        <f t="shared" si="0"/>
        <v>47</v>
      </c>
      <c r="F714" s="284">
        <f t="shared" si="1"/>
        <v>170</v>
      </c>
      <c r="G714" s="50">
        <v>65</v>
      </c>
      <c r="H714" s="449">
        <v>56</v>
      </c>
      <c r="I714" s="50">
        <v>49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2543</v>
      </c>
      <c r="B715" s="413"/>
      <c r="C715" s="413"/>
      <c r="D715" s="411" t="s">
        <v>130</v>
      </c>
      <c r="E715" s="50">
        <f t="shared" si="0"/>
        <v>10</v>
      </c>
      <c r="F715" s="284">
        <f t="shared" si="1"/>
        <v>28</v>
      </c>
      <c r="H715" s="50">
        <v>4</v>
      </c>
      <c r="I715" s="50">
        <v>22</v>
      </c>
      <c r="J715" s="50">
        <v>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984</v>
      </c>
      <c r="B716" s="413"/>
      <c r="C716" s="413"/>
      <c r="D716" s="411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2064</v>
      </c>
      <c r="B717" s="279"/>
      <c r="C717" s="410"/>
      <c r="D717" s="411" t="s">
        <v>139</v>
      </c>
      <c r="E717" s="50">
        <f t="shared" si="0"/>
        <v>64</v>
      </c>
      <c r="F717" s="284">
        <f t="shared" si="1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2718</v>
      </c>
      <c r="B718" s="413"/>
      <c r="C718" s="413"/>
      <c r="D718" s="411" t="s">
        <v>130</v>
      </c>
      <c r="E718" s="50">
        <f t="shared" si="0"/>
        <v>4</v>
      </c>
      <c r="F718" s="284">
        <f t="shared" si="1"/>
        <v>12</v>
      </c>
      <c r="H718" s="449"/>
      <c r="J718" s="50">
        <v>12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1185</v>
      </c>
      <c r="B719" s="28"/>
      <c r="C719" s="413"/>
      <c r="D719" s="411" t="s">
        <v>129</v>
      </c>
      <c r="E719" s="50">
        <f t="shared" si="0"/>
        <v>0</v>
      </c>
      <c r="F719" s="284">
        <f t="shared" si="1"/>
        <v>21</v>
      </c>
      <c r="H719" s="449"/>
      <c r="J719" s="50">
        <v>21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847</v>
      </c>
      <c r="B720" s="28"/>
      <c r="C720" s="275"/>
      <c r="D720" s="411" t="s">
        <v>129</v>
      </c>
      <c r="E720" s="50">
        <f t="shared" si="0"/>
        <v>1</v>
      </c>
      <c r="F720" s="284">
        <f t="shared" si="1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1446</v>
      </c>
      <c r="B721" s="279"/>
      <c r="C721" s="410"/>
      <c r="D721" s="411" t="s">
        <v>137</v>
      </c>
      <c r="E721" s="50">
        <f t="shared" si="0"/>
        <v>15</v>
      </c>
      <c r="F721" s="284">
        <f t="shared" si="1"/>
        <v>170</v>
      </c>
      <c r="H721" s="449">
        <v>116</v>
      </c>
      <c r="I721" s="50">
        <v>53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1203</v>
      </c>
      <c r="B722" s="413"/>
      <c r="C722" s="413"/>
      <c r="D722" s="411" t="s">
        <v>132</v>
      </c>
      <c r="E722" s="50">
        <f t="shared" si="0"/>
        <v>4</v>
      </c>
      <c r="F722" s="284">
        <f t="shared" si="1"/>
        <v>13</v>
      </c>
      <c r="G722" s="50">
        <v>9</v>
      </c>
      <c r="H722" s="50">
        <v>2</v>
      </c>
      <c r="I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2860</v>
      </c>
      <c r="B723" s="28"/>
      <c r="C723" s="275"/>
      <c r="D723" s="411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507</v>
      </c>
      <c r="B724" s="410"/>
      <c r="C724" s="410"/>
      <c r="D724" s="1" t="s">
        <v>131</v>
      </c>
      <c r="E724" s="50">
        <f t="shared" si="0"/>
        <v>27</v>
      </c>
      <c r="F724" s="284">
        <f t="shared" si="1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2844</v>
      </c>
      <c r="B725" s="28"/>
      <c r="C725" s="413"/>
      <c r="D725" s="411" t="s">
        <v>129</v>
      </c>
      <c r="E725" s="50">
        <f t="shared" si="0"/>
        <v>0</v>
      </c>
      <c r="F725" s="284">
        <f t="shared" si="1"/>
        <v>11</v>
      </c>
      <c r="I725" s="50">
        <v>11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2093</v>
      </c>
      <c r="B726" s="410"/>
      <c r="C726" s="410"/>
      <c r="D726" s="1" t="s">
        <v>131</v>
      </c>
      <c r="E726" s="50">
        <f t="shared" si="0"/>
        <v>4</v>
      </c>
      <c r="F726" s="284">
        <f t="shared" si="1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2102</v>
      </c>
      <c r="B727" s="28"/>
      <c r="C727" s="275"/>
      <c r="D727" s="411" t="s">
        <v>129</v>
      </c>
      <c r="E727" s="50">
        <f t="shared" si="0"/>
        <v>1</v>
      </c>
      <c r="F727" s="284">
        <f t="shared" si="1"/>
        <v>4</v>
      </c>
      <c r="H727" s="449">
        <v>4</v>
      </c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535</v>
      </c>
      <c r="B728" s="28"/>
      <c r="C728" s="275"/>
      <c r="D728" s="411" t="s">
        <v>129</v>
      </c>
      <c r="E728" s="50">
        <f t="shared" si="0"/>
        <v>0</v>
      </c>
      <c r="F728" s="284">
        <f t="shared" si="1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715</v>
      </c>
      <c r="B729" s="410"/>
      <c r="C729" s="410"/>
      <c r="D729" s="1" t="s">
        <v>131</v>
      </c>
      <c r="E729" s="50">
        <f t="shared" si="0"/>
        <v>10</v>
      </c>
      <c r="F729" s="284">
        <f t="shared" si="1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644</v>
      </c>
      <c r="B730" s="413"/>
      <c r="C730" s="413"/>
      <c r="D730" s="411" t="s">
        <v>130</v>
      </c>
      <c r="E730" s="50">
        <f t="shared" si="0"/>
        <v>5</v>
      </c>
      <c r="F730" s="284">
        <f t="shared" si="1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699</v>
      </c>
      <c r="B731" s="413"/>
      <c r="C731" s="413"/>
      <c r="D731" s="411" t="s">
        <v>130</v>
      </c>
      <c r="E731" s="50">
        <f t="shared" si="0"/>
        <v>5</v>
      </c>
      <c r="F731" s="284">
        <f t="shared" si="1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422</v>
      </c>
      <c r="B732" s="410"/>
      <c r="C732" s="410"/>
      <c r="D732" s="411" t="s">
        <v>133</v>
      </c>
      <c r="E732" s="50">
        <f t="shared" si="0"/>
        <v>19</v>
      </c>
      <c r="F732" s="284">
        <f t="shared" si="1"/>
        <v>274</v>
      </c>
      <c r="G732" s="50">
        <v>12</v>
      </c>
      <c r="H732" s="50">
        <v>246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503</v>
      </c>
      <c r="B733" s="410"/>
      <c r="C733" s="410"/>
      <c r="D733" s="411" t="s">
        <v>140</v>
      </c>
      <c r="E733" s="50">
        <f t="shared" si="0"/>
        <v>8</v>
      </c>
      <c r="F733" s="284">
        <f t="shared" si="1"/>
        <v>189</v>
      </c>
      <c r="G733" s="50">
        <v>143</v>
      </c>
      <c r="H733" s="449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2066</v>
      </c>
      <c r="B734" s="28"/>
      <c r="C734" s="413"/>
      <c r="D734" s="411" t="s">
        <v>129</v>
      </c>
      <c r="E734" s="50">
        <f t="shared" si="0"/>
        <v>9</v>
      </c>
      <c r="F734" s="284">
        <f t="shared" si="1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2308</v>
      </c>
      <c r="B735" s="275"/>
      <c r="C735" s="275"/>
      <c r="D735" s="411" t="s">
        <v>130</v>
      </c>
      <c r="E735" s="50">
        <f t="shared" si="0"/>
        <v>2</v>
      </c>
      <c r="F735" s="284">
        <f t="shared" si="1"/>
        <v>20</v>
      </c>
      <c r="I735" s="50">
        <v>2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2327</v>
      </c>
      <c r="B736" s="413"/>
      <c r="C736" s="413"/>
      <c r="D736" s="411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2671</v>
      </c>
      <c r="B737" s="28"/>
      <c r="C737" s="275"/>
      <c r="D737" s="411" t="s">
        <v>129</v>
      </c>
      <c r="E737" s="50">
        <f t="shared" si="0"/>
        <v>0</v>
      </c>
      <c r="F737" s="284">
        <f t="shared" si="1"/>
        <v>1</v>
      </c>
      <c r="H737" s="449"/>
      <c r="J737" s="50">
        <v>1</v>
      </c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2629</v>
      </c>
      <c r="B738" s="28"/>
      <c r="C738" s="275"/>
      <c r="D738" s="411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585</v>
      </c>
      <c r="B739" s="413"/>
      <c r="C739" s="413"/>
      <c r="D739" s="411" t="s">
        <v>130</v>
      </c>
      <c r="E739" s="50">
        <f t="shared" si="0"/>
        <v>6</v>
      </c>
      <c r="F739" s="284">
        <f t="shared" si="1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969</v>
      </c>
      <c r="B740" s="28"/>
      <c r="C740" s="413"/>
      <c r="D740" s="411" t="s">
        <v>129</v>
      </c>
      <c r="E740" s="50">
        <f t="shared" si="0"/>
        <v>0</v>
      </c>
      <c r="F740" s="284">
        <f t="shared" si="1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1227</v>
      </c>
      <c r="B741" s="413"/>
      <c r="C741" s="413"/>
      <c r="D741" s="411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2564</v>
      </c>
      <c r="B742" s="28"/>
      <c r="C742" s="413"/>
      <c r="D742" s="411" t="s">
        <v>129</v>
      </c>
      <c r="E742" s="50">
        <f t="shared" si="0"/>
        <v>0</v>
      </c>
      <c r="F742" s="284">
        <f t="shared" si="1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532</v>
      </c>
      <c r="B743" s="28"/>
      <c r="C743" s="275"/>
      <c r="D743" s="411" t="s">
        <v>129</v>
      </c>
      <c r="E743" s="50">
        <f t="shared" si="0"/>
        <v>3</v>
      </c>
      <c r="F743" s="284">
        <f t="shared" si="1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1272</v>
      </c>
      <c r="B744" s="279"/>
      <c r="C744" s="410"/>
      <c r="D744" s="411" t="s">
        <v>137</v>
      </c>
      <c r="E744" s="50">
        <f t="shared" si="0"/>
        <v>10</v>
      </c>
      <c r="F744" s="284">
        <f t="shared" si="1"/>
        <v>46</v>
      </c>
      <c r="H744" s="449">
        <v>40</v>
      </c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544</v>
      </c>
      <c r="B745" s="410"/>
      <c r="C745" s="410"/>
      <c r="D745" s="411" t="s">
        <v>140</v>
      </c>
      <c r="E745" s="50">
        <f t="shared" ref="E745:E808" si="2">COUNTIF($A$599:$AQF$672,A745)</f>
        <v>5</v>
      </c>
      <c r="F745" s="284">
        <f t="shared" ref="F745:F808" si="3">SUM(G745:L745)</f>
        <v>132</v>
      </c>
      <c r="G745" s="50">
        <v>51</v>
      </c>
      <c r="H745" s="50">
        <v>51</v>
      </c>
      <c r="I745" s="50">
        <v>30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1293</v>
      </c>
      <c r="B746" s="410"/>
      <c r="C746" s="410"/>
      <c r="D746" s="1" t="s">
        <v>131</v>
      </c>
      <c r="E746" s="50">
        <f t="shared" si="2"/>
        <v>32</v>
      </c>
      <c r="F746" s="284">
        <f t="shared" si="3"/>
        <v>52</v>
      </c>
      <c r="H746" s="449">
        <v>45</v>
      </c>
      <c r="I746" s="50">
        <v>7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1269</v>
      </c>
      <c r="B747" s="413"/>
      <c r="C747" s="413"/>
      <c r="D747" s="411" t="s">
        <v>132</v>
      </c>
      <c r="E747" s="50">
        <f t="shared" si="2"/>
        <v>10</v>
      </c>
      <c r="F747" s="284">
        <f t="shared" si="3"/>
        <v>3</v>
      </c>
      <c r="H747" s="449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3097</v>
      </c>
      <c r="B748" s="28"/>
      <c r="C748" s="413"/>
      <c r="D748" s="411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445</v>
      </c>
      <c r="B749" s="275"/>
      <c r="C749" s="275"/>
      <c r="D749" s="411" t="s">
        <v>135</v>
      </c>
      <c r="E749" s="50">
        <f t="shared" si="2"/>
        <v>18</v>
      </c>
      <c r="F749" s="284">
        <f t="shared" si="3"/>
        <v>80</v>
      </c>
      <c r="H749" s="50">
        <v>61</v>
      </c>
      <c r="I749" s="50">
        <v>15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451</v>
      </c>
      <c r="B750" s="410"/>
      <c r="C750" s="410"/>
      <c r="D750" s="411" t="s">
        <v>140</v>
      </c>
      <c r="E750" s="50">
        <f t="shared" si="2"/>
        <v>35</v>
      </c>
      <c r="F750" s="284">
        <f t="shared" si="3"/>
        <v>97</v>
      </c>
      <c r="H750" s="50">
        <v>50</v>
      </c>
      <c r="I750" s="50">
        <v>28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700</v>
      </c>
      <c r="B751" s="28"/>
      <c r="C751" s="275"/>
      <c r="D751" s="411" t="s">
        <v>129</v>
      </c>
      <c r="E751" s="50">
        <f t="shared" si="2"/>
        <v>0</v>
      </c>
      <c r="F751" s="284">
        <f t="shared" si="3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441</v>
      </c>
      <c r="B752" s="410"/>
      <c r="C752" s="410"/>
      <c r="D752" s="411" t="s">
        <v>140</v>
      </c>
      <c r="E752" s="50">
        <f t="shared" si="2"/>
        <v>15</v>
      </c>
      <c r="F752" s="284">
        <f t="shared" si="3"/>
        <v>425</v>
      </c>
      <c r="G752" s="50">
        <v>46</v>
      </c>
      <c r="H752" s="50">
        <v>339</v>
      </c>
      <c r="I752" s="50">
        <v>40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2649</v>
      </c>
      <c r="B753" s="28"/>
      <c r="C753" s="413"/>
      <c r="D753" s="411" t="s">
        <v>129</v>
      </c>
      <c r="E753" s="50">
        <f t="shared" si="2"/>
        <v>0</v>
      </c>
      <c r="F753" s="284">
        <f t="shared" si="3"/>
        <v>47</v>
      </c>
      <c r="H753" s="449">
        <v>34</v>
      </c>
      <c r="I753" s="50">
        <v>5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837</v>
      </c>
      <c r="B754" s="28"/>
      <c r="C754" s="275"/>
      <c r="D754" s="411" t="s">
        <v>129</v>
      </c>
      <c r="E754" s="50">
        <f t="shared" si="2"/>
        <v>0</v>
      </c>
      <c r="F754" s="284">
        <f t="shared" si="3"/>
        <v>44</v>
      </c>
      <c r="H754" s="449">
        <v>42</v>
      </c>
      <c r="J754" s="50">
        <v>2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1000</v>
      </c>
      <c r="B755" s="28"/>
      <c r="C755" s="275"/>
      <c r="D755" s="411" t="s">
        <v>129</v>
      </c>
      <c r="E755" s="50">
        <f t="shared" si="2"/>
        <v>0</v>
      </c>
      <c r="F755" s="284">
        <f t="shared" si="3"/>
        <v>3</v>
      </c>
      <c r="H755" s="449"/>
      <c r="I755" s="50">
        <v>3</v>
      </c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2070</v>
      </c>
      <c r="B756" s="410"/>
      <c r="C756" s="410"/>
      <c r="D756" s="1" t="s">
        <v>131</v>
      </c>
      <c r="E756" s="50">
        <f t="shared" si="2"/>
        <v>4</v>
      </c>
      <c r="F756" s="284">
        <f t="shared" si="3"/>
        <v>88</v>
      </c>
      <c r="G756" s="50">
        <v>40</v>
      </c>
      <c r="H756" s="449">
        <v>33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893</v>
      </c>
      <c r="B757" s="28"/>
      <c r="C757" s="413"/>
      <c r="D757" s="411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2322</v>
      </c>
      <c r="B758" s="28"/>
      <c r="C758" s="275"/>
      <c r="D758" s="411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820</v>
      </c>
      <c r="B759" s="410"/>
      <c r="C759" s="410"/>
      <c r="D759" s="411" t="s">
        <v>136</v>
      </c>
      <c r="E759" s="50">
        <f t="shared" si="2"/>
        <v>15</v>
      </c>
      <c r="F759" s="284">
        <f t="shared" si="3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3122</v>
      </c>
      <c r="B760" s="28"/>
      <c r="C760" s="275"/>
      <c r="D760" s="411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1445</v>
      </c>
      <c r="B761" s="413"/>
      <c r="C761" s="413"/>
      <c r="D761" s="411" t="s">
        <v>132</v>
      </c>
      <c r="E761" s="50">
        <f t="shared" si="2"/>
        <v>1</v>
      </c>
      <c r="F761" s="284">
        <f t="shared" si="3"/>
        <v>68</v>
      </c>
      <c r="H761" s="50">
        <v>50</v>
      </c>
      <c r="I761" s="50">
        <v>14</v>
      </c>
      <c r="J761" s="50">
        <v>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523</v>
      </c>
      <c r="B762" s="413"/>
      <c r="C762" s="413"/>
      <c r="D762" s="411" t="s">
        <v>135</v>
      </c>
      <c r="E762" s="50">
        <f t="shared" si="2"/>
        <v>4</v>
      </c>
      <c r="F762" s="284">
        <f t="shared" si="3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989</v>
      </c>
      <c r="B763" s="413"/>
      <c r="C763" s="413"/>
      <c r="D763" s="411" t="s">
        <v>132</v>
      </c>
      <c r="E763" s="50">
        <f t="shared" si="2"/>
        <v>3</v>
      </c>
      <c r="F763" s="284">
        <f t="shared" si="3"/>
        <v>88</v>
      </c>
      <c r="H763" s="449">
        <v>24</v>
      </c>
      <c r="I763" s="50">
        <v>15</v>
      </c>
      <c r="J763" s="50">
        <v>49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985</v>
      </c>
      <c r="B764" s="28"/>
      <c r="C764" s="275"/>
      <c r="D764" s="411" t="s">
        <v>129</v>
      </c>
      <c r="E764" s="50">
        <f t="shared" si="2"/>
        <v>0</v>
      </c>
      <c r="F764" s="284">
        <f t="shared" si="3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467</v>
      </c>
      <c r="B765" s="279"/>
      <c r="C765" s="410"/>
      <c r="D765" s="411" t="s">
        <v>138</v>
      </c>
      <c r="E765" s="50">
        <f t="shared" si="2"/>
        <v>12</v>
      </c>
      <c r="F765" s="284">
        <f t="shared" si="3"/>
        <v>623</v>
      </c>
      <c r="G765" s="50">
        <v>243</v>
      </c>
      <c r="H765" s="50">
        <v>328</v>
      </c>
      <c r="I765" s="50">
        <v>41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1187</v>
      </c>
      <c r="B766" s="279"/>
      <c r="C766" s="410"/>
      <c r="D766" s="411" t="s">
        <v>134</v>
      </c>
      <c r="E766" s="50">
        <f t="shared" si="2"/>
        <v>18</v>
      </c>
      <c r="F766" s="284">
        <f t="shared" si="3"/>
        <v>22</v>
      </c>
      <c r="H766" s="449">
        <v>22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2668</v>
      </c>
      <c r="B767" s="28"/>
      <c r="C767" s="275"/>
      <c r="D767" s="411" t="s">
        <v>129</v>
      </c>
      <c r="E767" s="50">
        <f t="shared" si="2"/>
        <v>0</v>
      </c>
      <c r="F767" s="284">
        <f t="shared" si="3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566</v>
      </c>
      <c r="B768" s="410"/>
      <c r="C768" s="410"/>
      <c r="D768" s="1" t="s">
        <v>131</v>
      </c>
      <c r="E768" s="50">
        <f t="shared" si="2"/>
        <v>4</v>
      </c>
      <c r="F768" s="284">
        <f t="shared" si="3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684</v>
      </c>
      <c r="B769" s="413"/>
      <c r="C769" s="413"/>
      <c r="D769" s="411" t="s">
        <v>135</v>
      </c>
      <c r="E769" s="50">
        <f t="shared" si="2"/>
        <v>7</v>
      </c>
      <c r="F769" s="284">
        <f t="shared" si="3"/>
        <v>149</v>
      </c>
      <c r="H769" s="449">
        <v>129</v>
      </c>
      <c r="I769" s="50">
        <v>20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1730</v>
      </c>
      <c r="B770" s="413"/>
      <c r="C770" s="413"/>
      <c r="D770" s="411" t="s">
        <v>132</v>
      </c>
      <c r="E770" s="50">
        <f t="shared" si="2"/>
        <v>3</v>
      </c>
      <c r="F770" s="284">
        <f t="shared" si="3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2536</v>
      </c>
      <c r="B771" s="28"/>
      <c r="C771" s="275"/>
      <c r="D771" s="411" t="s">
        <v>129</v>
      </c>
      <c r="E771" s="50">
        <f t="shared" si="2"/>
        <v>0</v>
      </c>
      <c r="F771" s="284">
        <f t="shared" si="3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2654</v>
      </c>
      <c r="B772" s="28"/>
      <c r="C772" s="275"/>
      <c r="D772" s="411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475</v>
      </c>
      <c r="B773" s="413"/>
      <c r="C773" s="413"/>
      <c r="D773" s="411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589</v>
      </c>
      <c r="B774" s="410"/>
      <c r="C774" s="410"/>
      <c r="D774" s="1" t="s">
        <v>131</v>
      </c>
      <c r="E774" s="50">
        <f t="shared" si="2"/>
        <v>9</v>
      </c>
      <c r="F774" s="284">
        <f t="shared" si="3"/>
        <v>0</v>
      </c>
      <c r="H774" s="449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2101</v>
      </c>
      <c r="B775" s="28"/>
      <c r="C775" s="413"/>
      <c r="D775" s="411" t="s">
        <v>129</v>
      </c>
      <c r="E775" s="50">
        <f t="shared" si="2"/>
        <v>0</v>
      </c>
      <c r="F775" s="284">
        <f t="shared" si="3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691</v>
      </c>
      <c r="B776" s="413"/>
      <c r="C776" s="413"/>
      <c r="D776" s="411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2074</v>
      </c>
      <c r="B777" s="28"/>
      <c r="C777" s="275"/>
      <c r="D777" s="411" t="s">
        <v>129</v>
      </c>
      <c r="E777" s="50">
        <f t="shared" si="2"/>
        <v>0</v>
      </c>
      <c r="F777" s="284">
        <f t="shared" si="3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569</v>
      </c>
      <c r="B778" s="413"/>
      <c r="C778" s="413"/>
      <c r="D778" s="411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692</v>
      </c>
      <c r="B779" s="28"/>
      <c r="C779" s="275"/>
      <c r="D779" s="411" t="s">
        <v>129</v>
      </c>
      <c r="E779" s="50">
        <f t="shared" si="2"/>
        <v>29</v>
      </c>
      <c r="F779" s="284">
        <f t="shared" si="3"/>
        <v>81</v>
      </c>
      <c r="G779" s="50">
        <v>19</v>
      </c>
      <c r="H779" s="50">
        <v>5</v>
      </c>
      <c r="I779" s="50">
        <v>48</v>
      </c>
      <c r="J779" s="50">
        <v>9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2812</v>
      </c>
      <c r="B780" s="28"/>
      <c r="C780" s="275"/>
      <c r="D780" s="411" t="s">
        <v>129</v>
      </c>
      <c r="E780" s="50">
        <f t="shared" si="2"/>
        <v>0</v>
      </c>
      <c r="F780" s="284">
        <f t="shared" si="3"/>
        <v>6</v>
      </c>
      <c r="J780" s="50">
        <v>6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519</v>
      </c>
      <c r="B781" s="413"/>
      <c r="C781" s="413"/>
      <c r="D781" s="411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1192</v>
      </c>
      <c r="B782" s="413"/>
      <c r="C782" s="413"/>
      <c r="D782" s="411" t="s">
        <v>132</v>
      </c>
      <c r="E782" s="50">
        <f t="shared" si="2"/>
        <v>16</v>
      </c>
      <c r="F782" s="284">
        <f t="shared" si="3"/>
        <v>0</v>
      </c>
      <c r="H782" s="449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2552</v>
      </c>
      <c r="B783" s="28"/>
      <c r="C783" s="413"/>
      <c r="D783" s="411" t="s">
        <v>129</v>
      </c>
      <c r="E783" s="50">
        <f t="shared" si="2"/>
        <v>0</v>
      </c>
      <c r="F783" s="284">
        <f t="shared" si="3"/>
        <v>25</v>
      </c>
      <c r="I783" s="50">
        <v>12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2561</v>
      </c>
      <c r="B784" s="28"/>
      <c r="C784" s="275"/>
      <c r="D784" s="411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2103</v>
      </c>
      <c r="B785" s="28"/>
      <c r="C785" s="275"/>
      <c r="D785" s="411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1216</v>
      </c>
      <c r="B786" s="28"/>
      <c r="C786" s="275"/>
      <c r="D786" s="411" t="s">
        <v>129</v>
      </c>
      <c r="E786" s="50">
        <f t="shared" si="2"/>
        <v>0</v>
      </c>
      <c r="F786" s="284">
        <f t="shared" si="3"/>
        <v>12</v>
      </c>
      <c r="H786" s="449"/>
      <c r="I786" s="50">
        <v>12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844</v>
      </c>
      <c r="B787" s="413"/>
      <c r="C787" s="413"/>
      <c r="D787" s="411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548</v>
      </c>
      <c r="B788" s="206"/>
      <c r="C788" s="275"/>
      <c r="D788" s="411" t="s">
        <v>130</v>
      </c>
      <c r="E788" s="50">
        <f t="shared" si="2"/>
        <v>2</v>
      </c>
      <c r="F788" s="284">
        <f t="shared" si="3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2104</v>
      </c>
      <c r="B789" s="413"/>
      <c r="C789" s="413"/>
      <c r="D789" s="411" t="s">
        <v>130</v>
      </c>
      <c r="E789" s="50">
        <f t="shared" si="2"/>
        <v>0</v>
      </c>
      <c r="F789" s="284">
        <f t="shared" si="3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539</v>
      </c>
      <c r="B790" s="279"/>
      <c r="C790" s="410"/>
      <c r="D790" s="411" t="s">
        <v>134</v>
      </c>
      <c r="E790" s="50">
        <f t="shared" si="2"/>
        <v>10</v>
      </c>
      <c r="F790" s="284">
        <f t="shared" si="3"/>
        <v>16</v>
      </c>
      <c r="I790" s="50">
        <v>15</v>
      </c>
      <c r="J790" s="50">
        <v>1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693</v>
      </c>
      <c r="B791" s="410"/>
      <c r="C791" s="410"/>
      <c r="D791" s="411" t="s">
        <v>136</v>
      </c>
      <c r="E791" s="50">
        <f t="shared" si="2"/>
        <v>8</v>
      </c>
      <c r="F791" s="284">
        <f t="shared" si="3"/>
        <v>38</v>
      </c>
      <c r="G791" s="50">
        <v>37</v>
      </c>
      <c r="I791" s="50">
        <v>1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2554</v>
      </c>
      <c r="B792" s="28"/>
      <c r="C792" s="275"/>
      <c r="D792" s="411" t="s">
        <v>129</v>
      </c>
      <c r="E792" s="50">
        <f t="shared" si="2"/>
        <v>0</v>
      </c>
      <c r="F792" s="284">
        <f t="shared" si="3"/>
        <v>18</v>
      </c>
      <c r="I792" s="50">
        <v>4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508</v>
      </c>
      <c r="B793" s="413"/>
      <c r="C793" s="413"/>
      <c r="D793" s="411" t="s">
        <v>130</v>
      </c>
      <c r="E793" s="50">
        <f t="shared" si="2"/>
        <v>5</v>
      </c>
      <c r="F793" s="284">
        <f t="shared" si="3"/>
        <v>9</v>
      </c>
      <c r="I793" s="50">
        <v>4</v>
      </c>
      <c r="J793" s="50">
        <v>5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2780</v>
      </c>
      <c r="B794" s="28"/>
      <c r="C794" s="275"/>
      <c r="D794" s="411" t="s">
        <v>129</v>
      </c>
      <c r="E794" s="50">
        <f t="shared" si="2"/>
        <v>0</v>
      </c>
      <c r="F794" s="284">
        <f t="shared" si="3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2806</v>
      </c>
      <c r="B795" s="28"/>
      <c r="C795" s="275"/>
      <c r="D795" s="411" t="s">
        <v>129</v>
      </c>
      <c r="E795" s="50">
        <f t="shared" si="2"/>
        <v>0</v>
      </c>
      <c r="F795" s="284">
        <f t="shared" si="3"/>
        <v>20</v>
      </c>
      <c r="I795" s="50">
        <v>19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2080</v>
      </c>
      <c r="B796" s="413"/>
      <c r="C796" s="413"/>
      <c r="D796" s="411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2781</v>
      </c>
      <c r="B797" s="28"/>
      <c r="C797" s="275"/>
      <c r="D797" s="411" t="s">
        <v>129</v>
      </c>
      <c r="E797" s="50">
        <f t="shared" si="2"/>
        <v>0</v>
      </c>
      <c r="F797" s="284">
        <f t="shared" si="3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2646</v>
      </c>
      <c r="B798" s="28"/>
      <c r="C798" s="413"/>
      <c r="D798" s="411" t="s">
        <v>129</v>
      </c>
      <c r="E798" s="50">
        <f t="shared" si="2"/>
        <v>0</v>
      </c>
      <c r="F798" s="284">
        <f t="shared" si="3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1694</v>
      </c>
      <c r="B799" s="28"/>
      <c r="C799" s="275"/>
      <c r="D799" s="411" t="s">
        <v>129</v>
      </c>
      <c r="E799" s="50">
        <f t="shared" si="2"/>
        <v>0</v>
      </c>
      <c r="F799" s="284">
        <f t="shared" si="3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455</v>
      </c>
      <c r="B800" s="279"/>
      <c r="C800" s="410"/>
      <c r="D800" s="411" t="s">
        <v>137</v>
      </c>
      <c r="E800" s="50">
        <f t="shared" si="2"/>
        <v>31</v>
      </c>
      <c r="F800" s="284">
        <f t="shared" si="3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2314</v>
      </c>
      <c r="B801" s="413"/>
      <c r="C801" s="413"/>
      <c r="D801" s="411" t="s">
        <v>132</v>
      </c>
      <c r="E801" s="50">
        <f t="shared" si="2"/>
        <v>4</v>
      </c>
      <c r="F801" s="284">
        <f t="shared" si="3"/>
        <v>23</v>
      </c>
      <c r="J801" s="50">
        <v>23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2082</v>
      </c>
      <c r="B802" s="28"/>
      <c r="C802" s="275"/>
      <c r="D802" s="411" t="s">
        <v>129</v>
      </c>
      <c r="E802" s="50">
        <f t="shared" si="2"/>
        <v>0</v>
      </c>
      <c r="F802" s="284">
        <f t="shared" si="3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1680</v>
      </c>
      <c r="B803" s="410"/>
      <c r="C803" s="410"/>
      <c r="D803" s="411" t="s">
        <v>140</v>
      </c>
      <c r="E803" s="50">
        <f t="shared" si="2"/>
        <v>18</v>
      </c>
      <c r="F803" s="284">
        <f t="shared" si="3"/>
        <v>350</v>
      </c>
      <c r="G803" s="50">
        <v>179</v>
      </c>
      <c r="H803" s="449">
        <v>92</v>
      </c>
      <c r="I803" s="50">
        <v>61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2056</v>
      </c>
      <c r="B804" s="279"/>
      <c r="C804" s="410"/>
      <c r="D804" s="411" t="s">
        <v>137</v>
      </c>
      <c r="E804" s="50">
        <f t="shared" si="2"/>
        <v>5</v>
      </c>
      <c r="F804" s="284">
        <f t="shared" si="3"/>
        <v>218</v>
      </c>
      <c r="G804" s="50">
        <v>74</v>
      </c>
      <c r="H804" s="50">
        <v>128</v>
      </c>
      <c r="I804" s="50">
        <v>15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3118</v>
      </c>
      <c r="B805" s="28"/>
      <c r="C805" s="275"/>
      <c r="D805" s="411" t="s">
        <v>129</v>
      </c>
      <c r="E805" s="50">
        <f t="shared" si="2"/>
        <v>0</v>
      </c>
      <c r="F805" s="284">
        <f t="shared" si="3"/>
        <v>27</v>
      </c>
      <c r="I805" s="50">
        <v>10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1701</v>
      </c>
      <c r="B806" s="28"/>
      <c r="C806" s="275"/>
      <c r="D806" s="411" t="s">
        <v>129</v>
      </c>
      <c r="E806" s="50">
        <f t="shared" si="2"/>
        <v>0</v>
      </c>
      <c r="F806" s="284">
        <f t="shared" si="3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2565</v>
      </c>
      <c r="B807" s="28"/>
      <c r="C807" s="275"/>
      <c r="D807" s="411" t="s">
        <v>129</v>
      </c>
      <c r="E807" s="50">
        <f t="shared" si="2"/>
        <v>0</v>
      </c>
      <c r="F807" s="284">
        <f t="shared" si="3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819</v>
      </c>
      <c r="B808" s="28"/>
      <c r="C808" s="413"/>
      <c r="D808" s="411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2054</v>
      </c>
      <c r="B809" s="413"/>
      <c r="C809" s="413"/>
      <c r="D809" s="411" t="s">
        <v>132</v>
      </c>
      <c r="E809" s="50">
        <f t="shared" ref="E809:E872" si="4">COUNTIF($A$599:$AQF$672,A809)</f>
        <v>2</v>
      </c>
      <c r="F809" s="284">
        <f t="shared" ref="F809:F872" si="5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1678</v>
      </c>
      <c r="B810" s="28"/>
      <c r="C810" s="275"/>
      <c r="D810" s="411" t="s">
        <v>129</v>
      </c>
      <c r="E810" s="50">
        <f t="shared" si="4"/>
        <v>1</v>
      </c>
      <c r="F810" s="284">
        <f t="shared" si="5"/>
        <v>4</v>
      </c>
      <c r="J810" s="50">
        <v>4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2767</v>
      </c>
      <c r="B811" s="28"/>
      <c r="C811" s="275"/>
      <c r="D811" s="411" t="s">
        <v>129</v>
      </c>
      <c r="E811" s="50">
        <f t="shared" si="4"/>
        <v>0</v>
      </c>
      <c r="F811" s="284">
        <f t="shared" si="5"/>
        <v>4</v>
      </c>
      <c r="H811" s="50">
        <v>2</v>
      </c>
      <c r="I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534</v>
      </c>
      <c r="B812" s="28"/>
      <c r="C812" s="413"/>
      <c r="D812" s="411" t="s">
        <v>129</v>
      </c>
      <c r="E812" s="50">
        <f t="shared" si="4"/>
        <v>10</v>
      </c>
      <c r="F812" s="284">
        <f t="shared" si="5"/>
        <v>47</v>
      </c>
      <c r="H812" s="50">
        <v>21</v>
      </c>
      <c r="I812" s="50">
        <v>6</v>
      </c>
      <c r="J812" s="50">
        <v>20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2619</v>
      </c>
      <c r="B813" s="28"/>
      <c r="C813" s="275"/>
      <c r="D813" s="411" t="s">
        <v>129</v>
      </c>
      <c r="E813" s="50">
        <f t="shared" si="4"/>
        <v>3</v>
      </c>
      <c r="F813" s="284">
        <f t="shared" si="5"/>
        <v>36</v>
      </c>
      <c r="H813" s="449"/>
      <c r="I813" s="50">
        <v>3</v>
      </c>
      <c r="J813" s="50">
        <v>33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1690</v>
      </c>
      <c r="B814" s="28"/>
      <c r="C814" s="275"/>
      <c r="D814" s="411" t="s">
        <v>129</v>
      </c>
      <c r="E814" s="50">
        <f t="shared" si="4"/>
        <v>0</v>
      </c>
      <c r="F814" s="284">
        <f t="shared" si="5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476</v>
      </c>
      <c r="B815" s="410"/>
      <c r="C815" s="410"/>
      <c r="D815" s="411" t="s">
        <v>136</v>
      </c>
      <c r="E815" s="50">
        <f t="shared" si="4"/>
        <v>7</v>
      </c>
      <c r="F815" s="284">
        <f t="shared" si="5"/>
        <v>53</v>
      </c>
      <c r="G815" s="50">
        <v>4</v>
      </c>
      <c r="H815" s="50">
        <v>24</v>
      </c>
      <c r="J815" s="50">
        <v>25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1719</v>
      </c>
      <c r="B816" s="28"/>
      <c r="C816" s="275"/>
      <c r="D816" s="411" t="s">
        <v>129</v>
      </c>
      <c r="E816" s="50">
        <f t="shared" si="4"/>
        <v>0</v>
      </c>
      <c r="F816" s="284">
        <f t="shared" si="5"/>
        <v>13</v>
      </c>
      <c r="I816" s="50">
        <v>3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2730</v>
      </c>
      <c r="B817" s="28"/>
      <c r="C817" s="275"/>
      <c r="D817" s="411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1732</v>
      </c>
      <c r="B818" s="28"/>
      <c r="C818" s="275"/>
      <c r="D818" s="411" t="s">
        <v>129</v>
      </c>
      <c r="E818" s="50">
        <f t="shared" si="4"/>
        <v>2</v>
      </c>
      <c r="F818" s="284">
        <f t="shared" si="5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609</v>
      </c>
      <c r="B819" s="279"/>
      <c r="C819" s="410"/>
      <c r="D819" s="411" t="s">
        <v>134</v>
      </c>
      <c r="E819" s="50">
        <f t="shared" si="4"/>
        <v>9</v>
      </c>
      <c r="F819" s="284">
        <f t="shared" si="5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437</v>
      </c>
      <c r="B820" s="279"/>
      <c r="C820" s="410"/>
      <c r="D820" s="411" t="s">
        <v>138</v>
      </c>
      <c r="E820" s="50">
        <f t="shared" si="4"/>
        <v>31</v>
      </c>
      <c r="F820" s="284">
        <f t="shared" si="5"/>
        <v>52</v>
      </c>
      <c r="H820" s="50">
        <v>27</v>
      </c>
      <c r="I820" s="50">
        <v>5</v>
      </c>
      <c r="J820" s="50">
        <v>20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1195</v>
      </c>
      <c r="B821" s="28"/>
      <c r="C821" s="275"/>
      <c r="D821" s="411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708</v>
      </c>
      <c r="B822" s="28"/>
      <c r="C822" s="413"/>
      <c r="D822" s="411" t="s">
        <v>129</v>
      </c>
      <c r="E822" s="50">
        <f t="shared" si="4"/>
        <v>0</v>
      </c>
      <c r="F822" s="284">
        <f t="shared" si="5"/>
        <v>21</v>
      </c>
      <c r="I822" s="50">
        <v>7</v>
      </c>
      <c r="J822" s="50">
        <v>14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2795</v>
      </c>
      <c r="B823" s="28"/>
      <c r="C823" s="275"/>
      <c r="D823" s="411" t="s">
        <v>129</v>
      </c>
      <c r="E823" s="50">
        <f t="shared" si="4"/>
        <v>0</v>
      </c>
      <c r="F823" s="284">
        <f t="shared" si="5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658</v>
      </c>
      <c r="B824" s="28"/>
      <c r="C824" s="275"/>
      <c r="D824" s="411" t="s">
        <v>129</v>
      </c>
      <c r="E824" s="50">
        <f t="shared" si="4"/>
        <v>0</v>
      </c>
      <c r="F824" s="284">
        <f t="shared" si="5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1828</v>
      </c>
      <c r="B825" s="206"/>
      <c r="C825" s="413"/>
      <c r="D825" s="411" t="s">
        <v>130</v>
      </c>
      <c r="E825" s="50">
        <f t="shared" si="4"/>
        <v>5</v>
      </c>
      <c r="F825" s="284">
        <f t="shared" si="5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668</v>
      </c>
      <c r="B826" s="28"/>
      <c r="C826" s="275"/>
      <c r="D826" s="411" t="s">
        <v>129</v>
      </c>
      <c r="E826" s="50">
        <f t="shared" si="4"/>
        <v>0</v>
      </c>
      <c r="F826" s="284">
        <f t="shared" si="5"/>
        <v>15</v>
      </c>
      <c r="J826" s="50">
        <v>15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520</v>
      </c>
      <c r="B827" s="410"/>
      <c r="C827" s="410"/>
      <c r="D827" s="411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495</v>
      </c>
      <c r="B828" s="410"/>
      <c r="C828" s="410"/>
      <c r="D828" s="411" t="s">
        <v>136</v>
      </c>
      <c r="E828" s="50">
        <f t="shared" si="4"/>
        <v>6</v>
      </c>
      <c r="F828" s="284">
        <f t="shared" si="5"/>
        <v>364</v>
      </c>
      <c r="G828" s="50">
        <v>223</v>
      </c>
      <c r="H828" s="50">
        <v>127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863</v>
      </c>
      <c r="B829" s="28"/>
      <c r="C829" s="413"/>
      <c r="D829" s="411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959</v>
      </c>
      <c r="B830" s="28"/>
      <c r="C830" s="275"/>
      <c r="D830" s="411" t="s">
        <v>129</v>
      </c>
      <c r="E830" s="50">
        <f t="shared" si="4"/>
        <v>0</v>
      </c>
      <c r="F830" s="284">
        <f t="shared" si="5"/>
        <v>6</v>
      </c>
      <c r="H830" s="449"/>
      <c r="J830" s="50">
        <v>6</v>
      </c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486</v>
      </c>
      <c r="B831" s="28"/>
      <c r="C831" s="413"/>
      <c r="D831" s="411" t="s">
        <v>129</v>
      </c>
      <c r="E831" s="50">
        <f t="shared" si="4"/>
        <v>2</v>
      </c>
      <c r="F831" s="284">
        <f t="shared" si="5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579</v>
      </c>
      <c r="B832" s="28"/>
      <c r="C832" s="275"/>
      <c r="D832" s="411" t="s">
        <v>129</v>
      </c>
      <c r="E832" s="50">
        <f t="shared" si="4"/>
        <v>0</v>
      </c>
      <c r="F832" s="284">
        <f t="shared" si="5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590</v>
      </c>
      <c r="B833" s="410"/>
      <c r="C833" s="410"/>
      <c r="D833" s="1" t="s">
        <v>131</v>
      </c>
      <c r="E833" s="50">
        <f t="shared" si="4"/>
        <v>22</v>
      </c>
      <c r="F833" s="284">
        <f t="shared" si="5"/>
        <v>81</v>
      </c>
      <c r="H833" s="50">
        <v>81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549</v>
      </c>
      <c r="B834" s="279"/>
      <c r="C834" s="410"/>
      <c r="D834" s="411" t="s">
        <v>137</v>
      </c>
      <c r="E834" s="50">
        <f t="shared" si="4"/>
        <v>14</v>
      </c>
      <c r="F834" s="284">
        <f t="shared" si="5"/>
        <v>84</v>
      </c>
      <c r="G834" s="50">
        <v>8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625</v>
      </c>
      <c r="B835" s="410"/>
      <c r="C835" s="410"/>
      <c r="D835" s="411" t="s">
        <v>136</v>
      </c>
      <c r="E835" s="50">
        <f t="shared" si="4"/>
        <v>10</v>
      </c>
      <c r="F835" s="284">
        <f t="shared" si="5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2053</v>
      </c>
      <c r="B836" s="413"/>
      <c r="C836" s="413"/>
      <c r="D836" s="411" t="s">
        <v>132</v>
      </c>
      <c r="E836" s="50">
        <f t="shared" si="4"/>
        <v>6</v>
      </c>
      <c r="F836" s="284">
        <f t="shared" si="5"/>
        <v>76</v>
      </c>
      <c r="G836" s="50">
        <v>14</v>
      </c>
      <c r="H836" s="50">
        <v>1</v>
      </c>
      <c r="I836" s="50">
        <v>51</v>
      </c>
      <c r="J836" s="50">
        <v>10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1180</v>
      </c>
      <c r="B837" s="28"/>
      <c r="C837" s="275"/>
      <c r="D837" s="411" t="s">
        <v>129</v>
      </c>
      <c r="E837" s="50">
        <f t="shared" si="4"/>
        <v>1</v>
      </c>
      <c r="F837" s="284">
        <f t="shared" si="5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616</v>
      </c>
      <c r="B838" s="413"/>
      <c r="C838" s="413"/>
      <c r="D838" s="411" t="s">
        <v>130</v>
      </c>
      <c r="E838" s="50">
        <f t="shared" si="4"/>
        <v>12</v>
      </c>
      <c r="F838" s="284">
        <f t="shared" si="5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2578</v>
      </c>
      <c r="B839" s="28"/>
      <c r="C839" s="275"/>
      <c r="D839" s="411" t="s">
        <v>129</v>
      </c>
      <c r="E839" s="50">
        <f t="shared" si="4"/>
        <v>1</v>
      </c>
      <c r="F839" s="284">
        <f t="shared" si="5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3078</v>
      </c>
      <c r="B840" s="28"/>
      <c r="C840" s="275"/>
      <c r="D840" s="411" t="s">
        <v>129</v>
      </c>
      <c r="E840" s="50">
        <f t="shared" si="4"/>
        <v>0</v>
      </c>
      <c r="F840" s="284">
        <f t="shared" si="5"/>
        <v>9</v>
      </c>
      <c r="H840" s="449"/>
      <c r="J840" s="50">
        <v>9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2660</v>
      </c>
      <c r="B841" s="28"/>
      <c r="C841" s="275"/>
      <c r="D841" s="411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2085</v>
      </c>
      <c r="B842" s="28"/>
      <c r="C842" s="413"/>
      <c r="D842" s="411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709</v>
      </c>
      <c r="B843" s="413"/>
      <c r="C843" s="413"/>
      <c r="D843" s="411" t="s">
        <v>135</v>
      </c>
      <c r="E843" s="50">
        <f t="shared" si="4"/>
        <v>12</v>
      </c>
      <c r="F843" s="284">
        <f t="shared" si="5"/>
        <v>142</v>
      </c>
      <c r="G843" s="50">
        <v>19</v>
      </c>
      <c r="H843" s="50">
        <v>60</v>
      </c>
      <c r="I843" s="50">
        <v>63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2100</v>
      </c>
      <c r="B844" s="413"/>
      <c r="C844" s="413"/>
      <c r="D844" s="411" t="s">
        <v>135</v>
      </c>
      <c r="E844" s="50">
        <f t="shared" si="4"/>
        <v>3</v>
      </c>
      <c r="F844" s="284">
        <f t="shared" si="5"/>
        <v>21</v>
      </c>
      <c r="H844" s="449">
        <v>12</v>
      </c>
      <c r="I844" s="50">
        <v>9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521</v>
      </c>
      <c r="B845" s="279"/>
      <c r="C845" s="410"/>
      <c r="D845" s="411" t="s">
        <v>137</v>
      </c>
      <c r="E845" s="50">
        <f t="shared" si="4"/>
        <v>14</v>
      </c>
      <c r="F845" s="284">
        <f t="shared" si="5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1831</v>
      </c>
      <c r="B846" s="28"/>
      <c r="C846" s="275"/>
      <c r="D846" s="411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2682</v>
      </c>
      <c r="B847" s="413"/>
      <c r="C847" s="413"/>
      <c r="D847" s="411" t="s">
        <v>132</v>
      </c>
      <c r="E847" s="50">
        <f t="shared" si="4"/>
        <v>4</v>
      </c>
      <c r="F847" s="284">
        <f t="shared" si="5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1294</v>
      </c>
      <c r="B848" s="28"/>
      <c r="C848" s="275"/>
      <c r="D848" s="411" t="s">
        <v>129</v>
      </c>
      <c r="E848" s="50">
        <f t="shared" si="4"/>
        <v>0</v>
      </c>
      <c r="F848" s="284">
        <f t="shared" si="5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2602</v>
      </c>
      <c r="B849" s="28"/>
      <c r="C849" s="275"/>
      <c r="D849" s="411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2576</v>
      </c>
      <c r="B850" s="413"/>
      <c r="C850" s="413"/>
      <c r="D850" s="411" t="s">
        <v>130</v>
      </c>
      <c r="E850" s="50">
        <f t="shared" si="4"/>
        <v>1</v>
      </c>
      <c r="F850" s="284">
        <f t="shared" si="5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515</v>
      </c>
      <c r="B851" s="410"/>
      <c r="C851" s="410"/>
      <c r="D851" s="411" t="s">
        <v>136</v>
      </c>
      <c r="E851" s="50">
        <f t="shared" si="4"/>
        <v>18</v>
      </c>
      <c r="F851" s="284">
        <f t="shared" si="5"/>
        <v>558</v>
      </c>
      <c r="G851" s="50">
        <v>124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651</v>
      </c>
      <c r="B852" s="28"/>
      <c r="C852" s="413"/>
      <c r="D852" s="411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629</v>
      </c>
      <c r="B853" s="413"/>
      <c r="C853" s="413"/>
      <c r="D853" s="411" t="s">
        <v>135</v>
      </c>
      <c r="E853" s="50">
        <f t="shared" si="4"/>
        <v>13</v>
      </c>
      <c r="F853" s="284">
        <f t="shared" si="5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1449</v>
      </c>
      <c r="B854" s="413"/>
      <c r="C854" s="413"/>
      <c r="D854" s="411" t="s">
        <v>132</v>
      </c>
      <c r="E854" s="50">
        <f t="shared" si="4"/>
        <v>2</v>
      </c>
      <c r="F854" s="284">
        <f t="shared" si="5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2653</v>
      </c>
      <c r="B855" s="28"/>
      <c r="C855" s="413"/>
      <c r="D855" s="411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2105</v>
      </c>
      <c r="B856" s="28"/>
      <c r="C856" s="275"/>
      <c r="D856" s="411" t="s">
        <v>129</v>
      </c>
      <c r="E856" s="50">
        <f t="shared" si="4"/>
        <v>0</v>
      </c>
      <c r="F856" s="284">
        <f t="shared" si="5"/>
        <v>8</v>
      </c>
      <c r="H856" s="50">
        <v>4</v>
      </c>
      <c r="I856" s="50">
        <v>4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1697</v>
      </c>
      <c r="B857" s="28"/>
      <c r="C857" s="275"/>
      <c r="D857" s="411" t="s">
        <v>129</v>
      </c>
      <c r="E857" s="50">
        <f t="shared" si="4"/>
        <v>0</v>
      </c>
      <c r="F857" s="284">
        <f t="shared" si="5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2558</v>
      </c>
      <c r="B858" s="413"/>
      <c r="C858" s="413"/>
      <c r="D858" s="411" t="s">
        <v>135</v>
      </c>
      <c r="E858" s="50">
        <f t="shared" si="4"/>
        <v>2</v>
      </c>
      <c r="F858" s="284">
        <f t="shared" si="5"/>
        <v>24</v>
      </c>
      <c r="G858" s="50">
        <v>10</v>
      </c>
      <c r="H858" s="50">
        <v>5</v>
      </c>
      <c r="I858" s="50">
        <v>7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511</v>
      </c>
      <c r="B859" s="410"/>
      <c r="C859" s="410"/>
      <c r="D859" s="411" t="s">
        <v>136</v>
      </c>
      <c r="E859" s="50">
        <f t="shared" si="4"/>
        <v>4</v>
      </c>
      <c r="F859" s="284">
        <f t="shared" si="5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525</v>
      </c>
      <c r="B860" s="28"/>
      <c r="C860" s="275"/>
      <c r="D860" s="411" t="s">
        <v>129</v>
      </c>
      <c r="E860" s="50">
        <f t="shared" si="4"/>
        <v>1</v>
      </c>
      <c r="F860" s="284">
        <f t="shared" si="5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2661</v>
      </c>
      <c r="B861" s="28"/>
      <c r="C861" s="413"/>
      <c r="D861" s="411" t="s">
        <v>129</v>
      </c>
      <c r="E861" s="50">
        <f t="shared" si="4"/>
        <v>0</v>
      </c>
      <c r="F861" s="284">
        <f t="shared" si="5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834</v>
      </c>
      <c r="B862" s="28"/>
      <c r="C862" s="413"/>
      <c r="D862" s="411" t="s">
        <v>129</v>
      </c>
      <c r="E862" s="50">
        <f t="shared" si="4"/>
        <v>0</v>
      </c>
      <c r="F862" s="284">
        <f t="shared" si="5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556</v>
      </c>
      <c r="B863" s="28"/>
      <c r="C863" s="410"/>
      <c r="D863" s="411" t="s">
        <v>137</v>
      </c>
      <c r="E863" s="50">
        <f t="shared" si="4"/>
        <v>13</v>
      </c>
      <c r="F863" s="284">
        <f t="shared" si="5"/>
        <v>264</v>
      </c>
      <c r="G863" s="50">
        <v>149</v>
      </c>
      <c r="H863" s="50">
        <v>90</v>
      </c>
      <c r="J863" s="50">
        <v>25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492</v>
      </c>
      <c r="B864" s="279"/>
      <c r="C864" s="410"/>
      <c r="D864" s="411" t="s">
        <v>134</v>
      </c>
      <c r="E864" s="50">
        <f t="shared" si="4"/>
        <v>16</v>
      </c>
      <c r="F864" s="284">
        <f t="shared" si="5"/>
        <v>167</v>
      </c>
      <c r="G864" s="50">
        <v>55</v>
      </c>
      <c r="H864" s="449">
        <v>35</v>
      </c>
      <c r="I864" s="50">
        <v>73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580</v>
      </c>
      <c r="B865" s="410"/>
      <c r="C865" s="410"/>
      <c r="D865" s="411" t="s">
        <v>133</v>
      </c>
      <c r="E865" s="50">
        <f t="shared" si="4"/>
        <v>13</v>
      </c>
      <c r="F865" s="284">
        <f t="shared" si="5"/>
        <v>98</v>
      </c>
      <c r="H865" s="449">
        <v>24</v>
      </c>
      <c r="I865" s="50">
        <v>48</v>
      </c>
      <c r="J865" s="50">
        <v>26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2739</v>
      </c>
      <c r="B866" s="28"/>
      <c r="C866" s="275"/>
      <c r="D866" s="411" t="s">
        <v>129</v>
      </c>
      <c r="E866" s="50">
        <f t="shared" si="4"/>
        <v>1</v>
      </c>
      <c r="F866" s="284">
        <f t="shared" si="5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478</v>
      </c>
      <c r="B867" s="413"/>
      <c r="C867" s="413"/>
      <c r="D867" s="411" t="s">
        <v>132</v>
      </c>
      <c r="E867" s="50">
        <f t="shared" si="4"/>
        <v>17</v>
      </c>
      <c r="F867" s="284">
        <f t="shared" si="5"/>
        <v>250</v>
      </c>
      <c r="H867" s="449">
        <v>122</v>
      </c>
      <c r="I867" s="50">
        <v>100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2840</v>
      </c>
      <c r="B868" s="28"/>
      <c r="C868" s="275"/>
      <c r="D868" s="411" t="s">
        <v>129</v>
      </c>
      <c r="E868" s="50">
        <f t="shared" si="4"/>
        <v>0</v>
      </c>
      <c r="F868" s="284">
        <f t="shared" si="5"/>
        <v>33</v>
      </c>
      <c r="H868" s="50">
        <v>1</v>
      </c>
      <c r="I868" s="50">
        <v>12</v>
      </c>
      <c r="J868" s="50">
        <v>20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2106</v>
      </c>
      <c r="B869" s="206"/>
      <c r="C869" s="275"/>
      <c r="D869" s="411" t="s">
        <v>130</v>
      </c>
      <c r="E869" s="50">
        <f t="shared" si="4"/>
        <v>0</v>
      </c>
      <c r="F869" s="284">
        <f t="shared" si="5"/>
        <v>23</v>
      </c>
      <c r="H869" s="449"/>
      <c r="I869" s="50">
        <v>3</v>
      </c>
      <c r="J869" s="50">
        <v>5</v>
      </c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2325</v>
      </c>
      <c r="B870" s="28"/>
      <c r="C870" s="275"/>
      <c r="D870" s="411" t="s">
        <v>129</v>
      </c>
      <c r="E870" s="50">
        <f t="shared" si="4"/>
        <v>0</v>
      </c>
      <c r="F870" s="284">
        <f t="shared" si="5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1450</v>
      </c>
      <c r="B871" s="279"/>
      <c r="C871" s="410"/>
      <c r="D871" s="411" t="s">
        <v>137</v>
      </c>
      <c r="E871" s="50">
        <f t="shared" si="4"/>
        <v>8</v>
      </c>
      <c r="F871" s="284">
        <f t="shared" si="5"/>
        <v>54</v>
      </c>
      <c r="H871" s="50">
        <v>17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980</v>
      </c>
      <c r="B872" s="413"/>
      <c r="C872" s="413"/>
      <c r="D872" s="411" t="s">
        <v>135</v>
      </c>
      <c r="E872" s="50">
        <f t="shared" si="4"/>
        <v>2</v>
      </c>
      <c r="F872" s="284">
        <f t="shared" si="5"/>
        <v>5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599</v>
      </c>
      <c r="B873" s="410"/>
      <c r="C873" s="410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697</v>
      </c>
      <c r="B874" s="413"/>
      <c r="C874" s="413"/>
      <c r="D874" s="411" t="s">
        <v>135</v>
      </c>
      <c r="E874" s="50">
        <f t="shared" si="6"/>
        <v>3</v>
      </c>
      <c r="F874" s="284">
        <f t="shared" si="7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876</v>
      </c>
      <c r="B875" s="28"/>
      <c r="C875" s="275"/>
      <c r="D875" s="411" t="s">
        <v>129</v>
      </c>
      <c r="E875" s="50">
        <f t="shared" si="6"/>
        <v>0</v>
      </c>
      <c r="F875" s="284">
        <f t="shared" si="7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2729</v>
      </c>
      <c r="B876" s="28"/>
      <c r="C876" s="275"/>
      <c r="D876" s="411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3094</v>
      </c>
      <c r="B877" s="413"/>
      <c r="C877" s="413"/>
      <c r="D877" s="411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1255</v>
      </c>
      <c r="B878" s="279"/>
      <c r="C878" s="410"/>
      <c r="D878" s="411" t="s">
        <v>137</v>
      </c>
      <c r="E878" s="50">
        <f t="shared" si="6"/>
        <v>15</v>
      </c>
      <c r="F878" s="284">
        <f t="shared" si="7"/>
        <v>78</v>
      </c>
      <c r="G878" s="50">
        <v>48</v>
      </c>
      <c r="H878" s="50">
        <v>6</v>
      </c>
      <c r="I878" s="50">
        <v>16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2723</v>
      </c>
      <c r="B879" s="28"/>
      <c r="C879" s="413"/>
      <c r="D879" s="411" t="s">
        <v>129</v>
      </c>
      <c r="E879" s="50">
        <f t="shared" si="6"/>
        <v>0</v>
      </c>
      <c r="F879" s="284">
        <f t="shared" si="7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2659</v>
      </c>
      <c r="B880" s="28"/>
      <c r="C880" s="275"/>
      <c r="D880" s="411" t="s">
        <v>129</v>
      </c>
      <c r="E880" s="50">
        <f t="shared" si="6"/>
        <v>0</v>
      </c>
      <c r="F880" s="284">
        <f t="shared" si="7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2824</v>
      </c>
      <c r="B881" s="28"/>
      <c r="C881" s="275"/>
      <c r="D881" s="411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3088</v>
      </c>
      <c r="B882" s="28"/>
      <c r="C882" s="413"/>
      <c r="D882" s="411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853</v>
      </c>
      <c r="B883" s="410"/>
      <c r="C883" s="410"/>
      <c r="D883" s="1" t="s">
        <v>131</v>
      </c>
      <c r="E883" s="50">
        <f t="shared" si="6"/>
        <v>10</v>
      </c>
      <c r="F883" s="284">
        <f t="shared" si="7"/>
        <v>42</v>
      </c>
      <c r="H883" s="50">
        <v>38</v>
      </c>
      <c r="I883" s="50">
        <v>4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612</v>
      </c>
      <c r="B884" s="279"/>
      <c r="C884" s="410"/>
      <c r="D884" s="411" t="s">
        <v>137</v>
      </c>
      <c r="E884" s="50">
        <f t="shared" si="6"/>
        <v>3</v>
      </c>
      <c r="F884" s="284">
        <f t="shared" si="7"/>
        <v>40</v>
      </c>
      <c r="H884" s="50">
        <v>5</v>
      </c>
      <c r="I884" s="50">
        <v>12</v>
      </c>
      <c r="J884" s="50">
        <v>23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608</v>
      </c>
      <c r="B885" s="410"/>
      <c r="C885" s="410"/>
      <c r="D885" s="1" t="s">
        <v>131</v>
      </c>
      <c r="E885" s="50">
        <f t="shared" si="6"/>
        <v>4</v>
      </c>
      <c r="F885" s="284">
        <f t="shared" si="7"/>
        <v>166</v>
      </c>
      <c r="G885" s="50">
        <v>7</v>
      </c>
      <c r="H885" s="50">
        <v>94</v>
      </c>
      <c r="I885" s="50">
        <v>23</v>
      </c>
      <c r="J885" s="50">
        <v>42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2861</v>
      </c>
      <c r="B886" s="28"/>
      <c r="C886" s="275"/>
      <c r="D886" s="411" t="s">
        <v>129</v>
      </c>
      <c r="E886" s="50">
        <f t="shared" si="6"/>
        <v>0</v>
      </c>
      <c r="F886" s="284">
        <f t="shared" si="7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613</v>
      </c>
      <c r="B887" s="28"/>
      <c r="C887" s="275"/>
      <c r="D887" s="411" t="s">
        <v>129</v>
      </c>
      <c r="E887" s="50">
        <f t="shared" si="6"/>
        <v>3</v>
      </c>
      <c r="F887" s="284">
        <f t="shared" si="7"/>
        <v>20</v>
      </c>
      <c r="H887" s="50">
        <v>16</v>
      </c>
      <c r="I887" s="50">
        <v>4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482</v>
      </c>
      <c r="B888" s="413"/>
      <c r="C888" s="413"/>
      <c r="D888" s="411" t="s">
        <v>130</v>
      </c>
      <c r="E888" s="50">
        <f t="shared" si="6"/>
        <v>17</v>
      </c>
      <c r="F888" s="284">
        <f t="shared" si="7"/>
        <v>42</v>
      </c>
      <c r="H888" s="50">
        <v>42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1275</v>
      </c>
      <c r="B889" s="413"/>
      <c r="C889" s="413"/>
      <c r="D889" s="411" t="s">
        <v>132</v>
      </c>
      <c r="E889" s="50">
        <f t="shared" si="6"/>
        <v>9</v>
      </c>
      <c r="F889" s="284">
        <f t="shared" si="7"/>
        <v>116</v>
      </c>
      <c r="H889" s="50">
        <v>18</v>
      </c>
      <c r="I889" s="50">
        <v>74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499</v>
      </c>
      <c r="B890" s="413"/>
      <c r="C890" s="413"/>
      <c r="D890" s="411" t="s">
        <v>135</v>
      </c>
      <c r="E890" s="50">
        <f t="shared" si="6"/>
        <v>6</v>
      </c>
      <c r="F890" s="284">
        <f t="shared" si="7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843</v>
      </c>
      <c r="B891" s="28"/>
      <c r="C891" s="275"/>
      <c r="D891" s="411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2285</v>
      </c>
      <c r="B892" s="410"/>
      <c r="C892" s="410"/>
      <c r="D892" s="411" t="s">
        <v>133</v>
      </c>
      <c r="E892" s="50">
        <f t="shared" si="6"/>
        <v>47</v>
      </c>
      <c r="F892" s="284">
        <f t="shared" si="7"/>
        <v>588</v>
      </c>
      <c r="H892" s="50">
        <v>338</v>
      </c>
      <c r="I892" s="50">
        <v>161</v>
      </c>
      <c r="J892" s="50">
        <v>89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553</v>
      </c>
      <c r="B893" s="413"/>
      <c r="C893" s="413"/>
      <c r="D893" s="411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541</v>
      </c>
      <c r="B894" s="28"/>
      <c r="C894" s="275"/>
      <c r="D894" s="411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3125</v>
      </c>
      <c r="B895" s="28"/>
      <c r="C895" s="275"/>
      <c r="D895" s="411" t="s">
        <v>129</v>
      </c>
      <c r="E895" s="50">
        <f t="shared" si="6"/>
        <v>0</v>
      </c>
      <c r="F895" s="284">
        <f t="shared" si="7"/>
        <v>0</v>
      </c>
      <c r="H895" s="449"/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632</v>
      </c>
      <c r="B896" s="413"/>
      <c r="C896" s="413"/>
      <c r="D896" s="411" t="s">
        <v>130</v>
      </c>
      <c r="E896" s="50">
        <f t="shared" si="6"/>
        <v>4</v>
      </c>
      <c r="F896" s="284">
        <f t="shared" si="7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2328</v>
      </c>
      <c r="B897" s="28"/>
      <c r="C897" s="275"/>
      <c r="D897" s="411" t="s">
        <v>129</v>
      </c>
      <c r="E897" s="50">
        <f t="shared" si="6"/>
        <v>0</v>
      </c>
      <c r="F897" s="284">
        <f t="shared" si="7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2676</v>
      </c>
      <c r="B898" s="413"/>
      <c r="C898" s="413"/>
      <c r="D898" s="411" t="s">
        <v>132</v>
      </c>
      <c r="E898" s="50">
        <f t="shared" si="6"/>
        <v>2</v>
      </c>
      <c r="F898" s="284">
        <f t="shared" si="7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2644</v>
      </c>
      <c r="B899" s="28"/>
      <c r="C899" s="275"/>
      <c r="D899" s="411" t="s">
        <v>129</v>
      </c>
      <c r="E899" s="50">
        <f t="shared" si="6"/>
        <v>0</v>
      </c>
      <c r="F899" s="284">
        <f t="shared" si="7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654</v>
      </c>
      <c r="B900" s="28"/>
      <c r="C900" s="275"/>
      <c r="D900" s="411" t="s">
        <v>129</v>
      </c>
      <c r="E900" s="50">
        <f t="shared" si="6"/>
        <v>1</v>
      </c>
      <c r="F900" s="284">
        <f t="shared" si="7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841</v>
      </c>
      <c r="B901" s="28"/>
      <c r="C901" s="275"/>
      <c r="D901" s="411" t="s">
        <v>129</v>
      </c>
      <c r="E901" s="50">
        <f t="shared" si="6"/>
        <v>2</v>
      </c>
      <c r="F901" s="284">
        <f t="shared" si="7"/>
        <v>1</v>
      </c>
      <c r="H901" s="50">
        <v>1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457</v>
      </c>
      <c r="B902" s="413"/>
      <c r="C902" s="413"/>
      <c r="D902" s="411" t="s">
        <v>132</v>
      </c>
      <c r="E902" s="50">
        <f t="shared" si="6"/>
        <v>18</v>
      </c>
      <c r="F902" s="284">
        <f t="shared" si="7"/>
        <v>136</v>
      </c>
      <c r="H902" s="449">
        <v>136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2796</v>
      </c>
      <c r="B903" s="28"/>
      <c r="C903" s="275"/>
      <c r="D903" s="411" t="s">
        <v>129</v>
      </c>
      <c r="E903" s="50">
        <f t="shared" si="6"/>
        <v>0</v>
      </c>
      <c r="F903" s="284">
        <f t="shared" si="7"/>
        <v>1</v>
      </c>
      <c r="J903" s="50">
        <v>1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2320</v>
      </c>
      <c r="B904" s="28"/>
      <c r="C904" s="275"/>
      <c r="D904" s="411" t="s">
        <v>129</v>
      </c>
      <c r="E904" s="50">
        <f t="shared" si="6"/>
        <v>0</v>
      </c>
      <c r="F904" s="284">
        <f t="shared" si="7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976</v>
      </c>
      <c r="B905" s="413"/>
      <c r="C905" s="413"/>
      <c r="D905" s="411" t="s">
        <v>132</v>
      </c>
      <c r="E905" s="50">
        <f t="shared" si="6"/>
        <v>4</v>
      </c>
      <c r="F905" s="284">
        <f t="shared" si="7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2656</v>
      </c>
      <c r="B906" s="28"/>
      <c r="C906" s="275"/>
      <c r="D906" s="411" t="s">
        <v>129</v>
      </c>
      <c r="E906" s="50">
        <f t="shared" si="6"/>
        <v>0</v>
      </c>
      <c r="F906" s="284">
        <f t="shared" si="7"/>
        <v>7</v>
      </c>
      <c r="J906" s="50">
        <v>7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427</v>
      </c>
      <c r="B907" s="412"/>
      <c r="C907" s="410"/>
      <c r="D907" s="411" t="s">
        <v>139</v>
      </c>
      <c r="E907" s="50">
        <f t="shared" si="6"/>
        <v>17</v>
      </c>
      <c r="F907" s="284">
        <f t="shared" si="7"/>
        <v>196</v>
      </c>
      <c r="H907" s="50">
        <v>104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439</v>
      </c>
      <c r="B908" s="279"/>
      <c r="C908" s="410"/>
      <c r="D908" s="411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587</v>
      </c>
      <c r="B909" s="413"/>
      <c r="C909" s="413"/>
      <c r="D909" s="411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2703</v>
      </c>
      <c r="B910" s="28"/>
      <c r="C910" s="275"/>
      <c r="D910" s="411" t="s">
        <v>129</v>
      </c>
      <c r="E910" s="50">
        <f t="shared" si="6"/>
        <v>0</v>
      </c>
      <c r="F910" s="284">
        <f t="shared" si="7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998</v>
      </c>
      <c r="B911" s="413"/>
      <c r="C911" s="413"/>
      <c r="D911" s="411" t="s">
        <v>135</v>
      </c>
      <c r="E911" s="50">
        <f t="shared" si="6"/>
        <v>3</v>
      </c>
      <c r="F911" s="284">
        <f t="shared" si="7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862</v>
      </c>
      <c r="B912" s="410"/>
      <c r="C912" s="410"/>
      <c r="D912" s="1" t="s">
        <v>131</v>
      </c>
      <c r="E912" s="50">
        <f t="shared" si="6"/>
        <v>10</v>
      </c>
      <c r="F912" s="284">
        <f t="shared" si="7"/>
        <v>57</v>
      </c>
      <c r="H912" s="50">
        <v>57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2624</v>
      </c>
      <c r="B913" s="28"/>
      <c r="C913" s="275"/>
      <c r="D913" s="411" t="s">
        <v>129</v>
      </c>
      <c r="E913" s="50">
        <f t="shared" si="6"/>
        <v>0</v>
      </c>
      <c r="F913" s="284">
        <f t="shared" si="7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1257</v>
      </c>
      <c r="B914" s="28"/>
      <c r="C914" s="275"/>
      <c r="D914" s="411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979</v>
      </c>
      <c r="B915" s="28"/>
      <c r="C915" s="275"/>
      <c r="D915" s="411" t="s">
        <v>129</v>
      </c>
      <c r="E915" s="50">
        <f t="shared" si="6"/>
        <v>0</v>
      </c>
      <c r="F915" s="284">
        <f t="shared" si="7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1210</v>
      </c>
      <c r="B916" s="28"/>
      <c r="C916" s="275"/>
      <c r="D916" s="411" t="s">
        <v>129</v>
      </c>
      <c r="E916" s="50">
        <f t="shared" si="6"/>
        <v>0</v>
      </c>
      <c r="F916" s="284">
        <f t="shared" si="7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2836</v>
      </c>
      <c r="B917" s="28"/>
      <c r="C917" s="275"/>
      <c r="D917" s="411" t="s">
        <v>129</v>
      </c>
      <c r="E917" s="50">
        <f t="shared" si="6"/>
        <v>1</v>
      </c>
      <c r="F917" s="284">
        <f t="shared" si="7"/>
        <v>44</v>
      </c>
      <c r="G917" s="50">
        <v>17</v>
      </c>
      <c r="H917" s="50">
        <v>6</v>
      </c>
      <c r="I917" s="50">
        <v>21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653</v>
      </c>
      <c r="B918" s="413"/>
      <c r="C918" s="413"/>
      <c r="D918" s="411" t="s">
        <v>132</v>
      </c>
      <c r="E918" s="50">
        <f t="shared" si="6"/>
        <v>4</v>
      </c>
      <c r="F918" s="284">
        <f t="shared" si="7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1842</v>
      </c>
      <c r="B919" s="28"/>
      <c r="C919" s="275"/>
      <c r="D919" s="411" t="s">
        <v>129</v>
      </c>
      <c r="E919" s="50">
        <f t="shared" si="6"/>
        <v>1</v>
      </c>
      <c r="F919" s="284">
        <f t="shared" si="7"/>
        <v>32</v>
      </c>
      <c r="H919" s="50">
        <v>3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836</v>
      </c>
      <c r="B920" s="28"/>
      <c r="C920" s="413"/>
      <c r="D920" s="411" t="s">
        <v>129</v>
      </c>
      <c r="E920" s="50">
        <f t="shared" si="6"/>
        <v>0</v>
      </c>
      <c r="F920" s="284">
        <f t="shared" si="7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2086</v>
      </c>
      <c r="B921" s="413"/>
      <c r="C921" s="413"/>
      <c r="D921" s="411" t="s">
        <v>132</v>
      </c>
      <c r="E921" s="50">
        <f t="shared" si="6"/>
        <v>1</v>
      </c>
      <c r="F921" s="284">
        <f t="shared" si="7"/>
        <v>11</v>
      </c>
      <c r="I921" s="50">
        <v>11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617</v>
      </c>
      <c r="B922" s="275"/>
      <c r="C922" s="275"/>
      <c r="D922" s="411" t="s">
        <v>130</v>
      </c>
      <c r="E922" s="50">
        <f t="shared" si="6"/>
        <v>1</v>
      </c>
      <c r="F922" s="284">
        <f t="shared" si="7"/>
        <v>66</v>
      </c>
      <c r="H922" s="449">
        <v>65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2513</v>
      </c>
      <c r="B923" s="28"/>
      <c r="C923" s="275"/>
      <c r="D923" s="411" t="s">
        <v>129</v>
      </c>
      <c r="E923" s="50">
        <f t="shared" si="6"/>
        <v>0</v>
      </c>
      <c r="F923" s="284">
        <f t="shared" si="7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1679</v>
      </c>
      <c r="B924" s="413"/>
      <c r="C924" s="413"/>
      <c r="D924" s="411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2818</v>
      </c>
      <c r="B925" s="28"/>
      <c r="C925" s="275"/>
      <c r="D925" s="411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2512</v>
      </c>
      <c r="B926" s="413"/>
      <c r="C926" s="413"/>
      <c r="D926" s="411" t="s">
        <v>135</v>
      </c>
      <c r="E926" s="50">
        <f t="shared" si="6"/>
        <v>3</v>
      </c>
      <c r="F926" s="284">
        <f t="shared" si="7"/>
        <v>84</v>
      </c>
      <c r="H926" s="50">
        <v>45</v>
      </c>
      <c r="I926" s="50">
        <v>14</v>
      </c>
      <c r="J926" s="50">
        <v>25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567</v>
      </c>
      <c r="B927" s="413"/>
      <c r="C927" s="413"/>
      <c r="D927" s="411" t="s">
        <v>132</v>
      </c>
      <c r="E927" s="50">
        <f t="shared" si="6"/>
        <v>33</v>
      </c>
      <c r="F927" s="284">
        <f t="shared" si="7"/>
        <v>260</v>
      </c>
      <c r="G927" s="50">
        <v>173</v>
      </c>
      <c r="H927" s="50">
        <v>87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2333</v>
      </c>
      <c r="B928" s="28"/>
      <c r="C928" s="275"/>
      <c r="D928" s="411" t="s">
        <v>129</v>
      </c>
      <c r="E928" s="50">
        <f t="shared" si="6"/>
        <v>0</v>
      </c>
      <c r="F928" s="284">
        <f t="shared" si="7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498</v>
      </c>
      <c r="B929" s="410"/>
      <c r="C929" s="410"/>
      <c r="D929" s="1" t="s">
        <v>131</v>
      </c>
      <c r="E929" s="50">
        <f t="shared" si="6"/>
        <v>4</v>
      </c>
      <c r="F929" s="284">
        <f t="shared" si="7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846</v>
      </c>
      <c r="B930" s="28"/>
      <c r="C930" s="413"/>
      <c r="D930" s="411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2107</v>
      </c>
      <c r="B931" s="28"/>
      <c r="C931" s="275"/>
      <c r="D931" s="411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3095</v>
      </c>
      <c r="B932" s="410"/>
      <c r="C932" s="410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2587</v>
      </c>
      <c r="B933" s="28"/>
      <c r="C933" s="275"/>
      <c r="D933" s="411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572</v>
      </c>
      <c r="B934" s="413"/>
      <c r="C934" s="413"/>
      <c r="D934" s="411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698</v>
      </c>
      <c r="B935" s="28"/>
      <c r="C935" s="275"/>
      <c r="D935" s="411" t="s">
        <v>129</v>
      </c>
      <c r="E935" s="50">
        <f t="shared" si="6"/>
        <v>0</v>
      </c>
      <c r="F935" s="284">
        <f t="shared" si="7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1295</v>
      </c>
      <c r="B936" s="28"/>
      <c r="C936" s="275"/>
      <c r="D936" s="411" t="s">
        <v>129</v>
      </c>
      <c r="E936" s="50">
        <f t="shared" si="6"/>
        <v>9</v>
      </c>
      <c r="F936" s="284">
        <f t="shared" si="7"/>
        <v>87</v>
      </c>
      <c r="G936" s="50">
        <v>10</v>
      </c>
      <c r="H936" s="449">
        <v>3</v>
      </c>
      <c r="I936" s="50">
        <v>74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618</v>
      </c>
      <c r="B937" s="275"/>
      <c r="C937" s="275"/>
      <c r="D937" s="411" t="s">
        <v>132</v>
      </c>
      <c r="E937" s="50">
        <f t="shared" ref="E937:E1000" si="8">COUNTIF($A$599:$AQF$672,A937)</f>
        <v>35</v>
      </c>
      <c r="F937" s="284">
        <f t="shared" ref="F937:F1000" si="9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679</v>
      </c>
      <c r="B938" s="28"/>
      <c r="C938" s="275"/>
      <c r="D938" s="411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635</v>
      </c>
      <c r="B939" s="413"/>
      <c r="C939" s="413"/>
      <c r="D939" s="411" t="s">
        <v>132</v>
      </c>
      <c r="E939" s="50">
        <f t="shared" si="8"/>
        <v>8</v>
      </c>
      <c r="F939" s="284">
        <f t="shared" si="9"/>
        <v>12</v>
      </c>
      <c r="I939" s="50">
        <v>12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1698</v>
      </c>
      <c r="B940" s="410"/>
      <c r="C940" s="410"/>
      <c r="D940" s="1" t="s">
        <v>131</v>
      </c>
      <c r="E940" s="50">
        <f t="shared" si="8"/>
        <v>4</v>
      </c>
      <c r="F940" s="284">
        <f t="shared" si="9"/>
        <v>46</v>
      </c>
      <c r="I940" s="50">
        <v>38</v>
      </c>
      <c r="J940" s="50">
        <v>8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809</v>
      </c>
      <c r="B941" s="413"/>
      <c r="C941" s="413"/>
      <c r="D941" s="411" t="s">
        <v>132</v>
      </c>
      <c r="E941" s="50">
        <f t="shared" si="8"/>
        <v>6</v>
      </c>
      <c r="F941" s="284">
        <f t="shared" si="9"/>
        <v>19</v>
      </c>
      <c r="J941" s="50">
        <v>19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2577</v>
      </c>
      <c r="B942" s="28"/>
      <c r="C942" s="275"/>
      <c r="D942" s="411" t="s">
        <v>129</v>
      </c>
      <c r="E942" s="50">
        <f t="shared" si="8"/>
        <v>0</v>
      </c>
      <c r="F942" s="284">
        <f t="shared" si="9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1190</v>
      </c>
      <c r="B943" s="28"/>
      <c r="C943" s="275"/>
      <c r="D943" s="411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829</v>
      </c>
      <c r="B944" s="279"/>
      <c r="C944" s="410"/>
      <c r="D944" s="411" t="s">
        <v>138</v>
      </c>
      <c r="E944" s="50">
        <f t="shared" si="8"/>
        <v>91</v>
      </c>
      <c r="F944" s="284">
        <f t="shared" si="9"/>
        <v>1056</v>
      </c>
      <c r="G944" s="50">
        <v>179</v>
      </c>
      <c r="H944" s="50">
        <v>864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462</v>
      </c>
      <c r="B945" s="279"/>
      <c r="C945" s="410"/>
      <c r="D945" s="411" t="s">
        <v>134</v>
      </c>
      <c r="E945" s="50">
        <f t="shared" si="8"/>
        <v>65</v>
      </c>
      <c r="F945" s="284">
        <f t="shared" si="9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955</v>
      </c>
      <c r="B946" s="28"/>
      <c r="C946" s="413"/>
      <c r="D946" s="411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822</v>
      </c>
      <c r="B947" s="28"/>
      <c r="C947" s="413"/>
      <c r="D947" s="411" t="s">
        <v>129</v>
      </c>
      <c r="E947" s="50">
        <f t="shared" si="8"/>
        <v>0</v>
      </c>
      <c r="F947" s="284">
        <f t="shared" si="9"/>
        <v>8</v>
      </c>
      <c r="J947" s="50">
        <v>8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994</v>
      </c>
      <c r="B948" s="28"/>
      <c r="C948" s="413"/>
      <c r="D948" s="411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646</v>
      </c>
      <c r="B949" s="28"/>
      <c r="C949" s="275"/>
      <c r="D949" s="411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2699</v>
      </c>
      <c r="B950" s="413"/>
      <c r="C950" s="413"/>
      <c r="D950" s="411" t="s">
        <v>132</v>
      </c>
      <c r="E950" s="50">
        <f t="shared" si="8"/>
        <v>1</v>
      </c>
      <c r="F950" s="284">
        <f t="shared" si="9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2312</v>
      </c>
      <c r="B951" s="410"/>
      <c r="C951" s="410"/>
      <c r="D951" s="1" t="s">
        <v>131</v>
      </c>
      <c r="E951" s="50">
        <f t="shared" si="8"/>
        <v>2</v>
      </c>
      <c r="F951" s="284">
        <f t="shared" si="9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1283</v>
      </c>
      <c r="B952" s="28"/>
      <c r="C952" s="413"/>
      <c r="D952" s="411" t="s">
        <v>129</v>
      </c>
      <c r="E952" s="50">
        <f t="shared" si="8"/>
        <v>13</v>
      </c>
      <c r="F952" s="284">
        <f t="shared" si="9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2594</v>
      </c>
      <c r="B953" s="28"/>
      <c r="C953" s="275"/>
      <c r="D953" s="411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575</v>
      </c>
      <c r="B954" s="28"/>
      <c r="C954" s="413"/>
      <c r="D954" s="411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3098</v>
      </c>
      <c r="B955" s="28"/>
      <c r="C955" s="275"/>
      <c r="D955" s="411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872</v>
      </c>
      <c r="B956" s="28"/>
      <c r="C956" s="413"/>
      <c r="D956" s="411" t="s">
        <v>129</v>
      </c>
      <c r="E956" s="50">
        <f t="shared" si="8"/>
        <v>0</v>
      </c>
      <c r="F956" s="284">
        <f t="shared" si="9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1829</v>
      </c>
      <c r="B957" s="28"/>
      <c r="C957" s="413"/>
      <c r="D957" s="411" t="s">
        <v>129</v>
      </c>
      <c r="E957" s="50">
        <f t="shared" si="8"/>
        <v>0</v>
      </c>
      <c r="F957" s="284">
        <f t="shared" si="9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2606</v>
      </c>
      <c r="B958" s="28"/>
      <c r="C958" s="275"/>
      <c r="D958" s="411" t="s">
        <v>129</v>
      </c>
      <c r="E958" s="50">
        <f t="shared" si="8"/>
        <v>0</v>
      </c>
      <c r="F958" s="284">
        <f t="shared" si="9"/>
        <v>9</v>
      </c>
      <c r="H958" s="449"/>
      <c r="I958" s="50">
        <v>4</v>
      </c>
      <c r="J958" s="50">
        <v>5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636</v>
      </c>
      <c r="B959" s="28"/>
      <c r="C959" s="275"/>
      <c r="D959" s="411" t="s">
        <v>129</v>
      </c>
      <c r="E959" s="50">
        <f t="shared" si="8"/>
        <v>0</v>
      </c>
      <c r="F959" s="284">
        <f t="shared" si="9"/>
        <v>9</v>
      </c>
      <c r="J959" s="50">
        <v>9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633</v>
      </c>
      <c r="B960" s="410"/>
      <c r="C960" s="410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2341</v>
      </c>
      <c r="B961" s="28"/>
      <c r="C961" s="275"/>
      <c r="D961" s="411" t="s">
        <v>129</v>
      </c>
      <c r="E961" s="50">
        <f t="shared" si="8"/>
        <v>1</v>
      </c>
      <c r="F961" s="284">
        <f t="shared" si="9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1260</v>
      </c>
      <c r="B962" s="410"/>
      <c r="C962" s="410"/>
      <c r="D962" s="1" t="s">
        <v>131</v>
      </c>
      <c r="E962" s="50">
        <f t="shared" si="8"/>
        <v>5</v>
      </c>
      <c r="F962" s="284">
        <f t="shared" si="9"/>
        <v>91</v>
      </c>
      <c r="G962" s="50">
        <v>3</v>
      </c>
      <c r="H962" s="50">
        <v>24</v>
      </c>
      <c r="J962" s="50">
        <v>64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2090</v>
      </c>
      <c r="B963" s="28"/>
      <c r="C963" s="275"/>
      <c r="D963" s="411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960</v>
      </c>
      <c r="B964" s="413"/>
      <c r="C964" s="413"/>
      <c r="D964" s="411" t="s">
        <v>132</v>
      </c>
      <c r="E964" s="50">
        <f t="shared" si="8"/>
        <v>3</v>
      </c>
      <c r="F964" s="284">
        <f t="shared" si="9"/>
        <v>4</v>
      </c>
      <c r="J964" s="50">
        <v>4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2664</v>
      </c>
      <c r="B965" s="28"/>
      <c r="C965" s="413"/>
      <c r="D965" s="411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2622</v>
      </c>
      <c r="B966" s="28"/>
      <c r="C966" s="275"/>
      <c r="D966" s="411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1713</v>
      </c>
      <c r="B967" s="413"/>
      <c r="C967" s="413"/>
      <c r="D967" s="411" t="s">
        <v>135</v>
      </c>
      <c r="E967" s="50">
        <f t="shared" si="8"/>
        <v>1</v>
      </c>
      <c r="F967" s="284">
        <f t="shared" si="9"/>
        <v>52</v>
      </c>
      <c r="G967" s="50">
        <v>27</v>
      </c>
      <c r="H967" s="50">
        <v>13</v>
      </c>
      <c r="J967" s="50">
        <v>12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2067</v>
      </c>
      <c r="B968" s="413"/>
      <c r="C968" s="413"/>
      <c r="D968" s="411" t="s">
        <v>130</v>
      </c>
      <c r="E968" s="50">
        <f t="shared" si="8"/>
        <v>19</v>
      </c>
      <c r="F968" s="284">
        <f t="shared" si="9"/>
        <v>52</v>
      </c>
      <c r="H968" s="449">
        <v>19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2745</v>
      </c>
      <c r="B969" s="28"/>
      <c r="C969" s="275"/>
      <c r="D969" s="411" t="s">
        <v>129</v>
      </c>
      <c r="E969" s="50">
        <f t="shared" si="8"/>
        <v>0</v>
      </c>
      <c r="F969" s="284">
        <f t="shared" si="9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2807</v>
      </c>
      <c r="B970" s="28"/>
      <c r="C970" s="275"/>
      <c r="D970" s="411" t="s">
        <v>129</v>
      </c>
      <c r="E970" s="50">
        <f t="shared" si="8"/>
        <v>0</v>
      </c>
      <c r="F970" s="284">
        <f t="shared" si="9"/>
        <v>41</v>
      </c>
      <c r="I970" s="50">
        <v>30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458</v>
      </c>
      <c r="B971" s="413"/>
      <c r="C971" s="413"/>
      <c r="D971" s="411" t="s">
        <v>135</v>
      </c>
      <c r="E971" s="50">
        <f t="shared" si="8"/>
        <v>6</v>
      </c>
      <c r="F971" s="284">
        <f t="shared" si="9"/>
        <v>75</v>
      </c>
      <c r="G971" s="50">
        <v>17</v>
      </c>
      <c r="H971" s="50">
        <v>40</v>
      </c>
      <c r="J971" s="50">
        <v>18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1184</v>
      </c>
      <c r="B972" s="28"/>
      <c r="C972" s="275"/>
      <c r="D972" s="411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2615</v>
      </c>
      <c r="B973" s="28"/>
      <c r="C973" s="275"/>
      <c r="D973" s="411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964</v>
      </c>
      <c r="B974" s="279"/>
      <c r="C974" s="410"/>
      <c r="D974" s="411" t="s">
        <v>137</v>
      </c>
      <c r="E974" s="50">
        <f t="shared" si="8"/>
        <v>3</v>
      </c>
      <c r="F974" s="284">
        <f t="shared" si="9"/>
        <v>104</v>
      </c>
      <c r="G974" s="50">
        <v>44</v>
      </c>
      <c r="I974" s="50">
        <v>37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704</v>
      </c>
      <c r="B975" s="410"/>
      <c r="C975" s="410"/>
      <c r="D975" s="411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2633</v>
      </c>
      <c r="B976" s="28"/>
      <c r="C976" s="413"/>
      <c r="D976" s="411" t="s">
        <v>129</v>
      </c>
      <c r="E976" s="50">
        <f t="shared" si="8"/>
        <v>0</v>
      </c>
      <c r="F976" s="284">
        <f t="shared" si="9"/>
        <v>16</v>
      </c>
      <c r="H976" s="449">
        <v>7</v>
      </c>
      <c r="J976" s="50">
        <v>9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557</v>
      </c>
      <c r="B977" s="413"/>
      <c r="C977" s="413"/>
      <c r="D977" s="411" t="s">
        <v>132</v>
      </c>
      <c r="E977" s="50">
        <f t="shared" si="8"/>
        <v>9</v>
      </c>
      <c r="F977" s="284">
        <f t="shared" si="9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2825</v>
      </c>
      <c r="B978" s="28"/>
      <c r="C978" s="275"/>
      <c r="D978" s="411" t="s">
        <v>129</v>
      </c>
      <c r="E978" s="50">
        <f t="shared" si="8"/>
        <v>0</v>
      </c>
      <c r="F978" s="284">
        <f t="shared" si="9"/>
        <v>51</v>
      </c>
      <c r="H978" s="449">
        <v>45</v>
      </c>
      <c r="I978" s="50">
        <v>2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2600</v>
      </c>
      <c r="B979" s="28"/>
      <c r="C979" s="275"/>
      <c r="D979" s="411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2652</v>
      </c>
      <c r="B980" s="28"/>
      <c r="C980" s="413"/>
      <c r="D980" s="411" t="s">
        <v>129</v>
      </c>
      <c r="E980" s="50">
        <f t="shared" si="8"/>
        <v>0</v>
      </c>
      <c r="F980" s="284">
        <f t="shared" si="9"/>
        <v>18</v>
      </c>
      <c r="H980" s="50">
        <v>2</v>
      </c>
      <c r="I980" s="50">
        <v>5</v>
      </c>
      <c r="J980" s="50">
        <v>11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652</v>
      </c>
      <c r="B981" s="28"/>
      <c r="C981" s="275"/>
      <c r="D981" s="411" t="s">
        <v>129</v>
      </c>
      <c r="E981" s="50">
        <f t="shared" si="8"/>
        <v>0</v>
      </c>
      <c r="F981" s="284">
        <f t="shared" si="9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2562</v>
      </c>
      <c r="B982" s="413"/>
      <c r="C982" s="413"/>
      <c r="D982" s="411" t="s">
        <v>130</v>
      </c>
      <c r="E982" s="50">
        <f t="shared" si="8"/>
        <v>1</v>
      </c>
      <c r="F982" s="284">
        <f t="shared" si="9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2752</v>
      </c>
      <c r="B983" s="28"/>
      <c r="C983" s="413"/>
      <c r="D983" s="411" t="s">
        <v>129</v>
      </c>
      <c r="E983" s="50">
        <f t="shared" si="8"/>
        <v>14</v>
      </c>
      <c r="F983" s="284">
        <f t="shared" si="9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2108</v>
      </c>
      <c r="B984" s="28"/>
      <c r="C984" s="275"/>
      <c r="D984" s="411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449</v>
      </c>
      <c r="B985" s="279"/>
      <c r="C985" s="410"/>
      <c r="D985" s="411" t="s">
        <v>137</v>
      </c>
      <c r="E985" s="50">
        <f t="shared" si="8"/>
        <v>11</v>
      </c>
      <c r="F985" s="284">
        <f t="shared" si="9"/>
        <v>17</v>
      </c>
      <c r="H985" s="50">
        <v>9</v>
      </c>
      <c r="I985" s="50">
        <v>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858</v>
      </c>
      <c r="B986" s="410"/>
      <c r="C986" s="410"/>
      <c r="D986" s="1" t="s">
        <v>131</v>
      </c>
      <c r="E986" s="50">
        <f t="shared" si="8"/>
        <v>2</v>
      </c>
      <c r="F986" s="284">
        <f t="shared" si="9"/>
        <v>24</v>
      </c>
      <c r="G986" s="50">
        <v>19</v>
      </c>
      <c r="J986" s="50">
        <v>5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1188</v>
      </c>
      <c r="B987" s="413"/>
      <c r="C987" s="413"/>
      <c r="D987" s="411" t="s">
        <v>135</v>
      </c>
      <c r="E987" s="50">
        <f t="shared" si="8"/>
        <v>8</v>
      </c>
      <c r="F987" s="284">
        <f t="shared" si="9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504</v>
      </c>
      <c r="B988" s="410"/>
      <c r="C988" s="410"/>
      <c r="D988" s="1" t="s">
        <v>131</v>
      </c>
      <c r="E988" s="50">
        <f t="shared" si="8"/>
        <v>3</v>
      </c>
      <c r="F988" s="284">
        <f t="shared" si="9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1721</v>
      </c>
      <c r="B989" s="413"/>
      <c r="C989" s="413"/>
      <c r="D989" s="411" t="s">
        <v>130</v>
      </c>
      <c r="E989" s="50">
        <f t="shared" si="8"/>
        <v>1</v>
      </c>
      <c r="F989" s="284">
        <f t="shared" si="9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1233</v>
      </c>
      <c r="B990" s="28"/>
      <c r="C990" s="275"/>
      <c r="D990" s="411" t="s">
        <v>129</v>
      </c>
      <c r="E990" s="50">
        <f t="shared" si="8"/>
        <v>1</v>
      </c>
      <c r="F990" s="284">
        <f t="shared" si="9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2109</v>
      </c>
      <c r="B991" s="28"/>
      <c r="C991" s="413"/>
      <c r="D991" s="411" t="s">
        <v>129</v>
      </c>
      <c r="E991" s="50">
        <f t="shared" si="8"/>
        <v>0</v>
      </c>
      <c r="F991" s="284">
        <f t="shared" si="9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601</v>
      </c>
      <c r="B992" s="410"/>
      <c r="C992" s="410"/>
      <c r="D992" s="411" t="s">
        <v>140</v>
      </c>
      <c r="E992" s="50">
        <f t="shared" si="8"/>
        <v>32</v>
      </c>
      <c r="F992" s="284">
        <f t="shared" si="9"/>
        <v>392</v>
      </c>
      <c r="G992" s="50">
        <v>37</v>
      </c>
      <c r="H992" s="50">
        <v>221</v>
      </c>
      <c r="I992" s="50">
        <v>134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3096</v>
      </c>
      <c r="B993" s="28"/>
      <c r="C993" s="275"/>
      <c r="D993" s="411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2088</v>
      </c>
      <c r="B994" s="413"/>
      <c r="C994" s="413"/>
      <c r="D994" s="411" t="s">
        <v>132</v>
      </c>
      <c r="E994" s="50">
        <f t="shared" si="8"/>
        <v>5</v>
      </c>
      <c r="F994" s="284">
        <f t="shared" si="9"/>
        <v>37</v>
      </c>
      <c r="H994" s="50">
        <v>1</v>
      </c>
      <c r="I994" s="50">
        <v>31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547</v>
      </c>
      <c r="B995" s="410"/>
      <c r="C995" s="410"/>
      <c r="D995" s="411" t="s">
        <v>136</v>
      </c>
      <c r="E995" s="50">
        <f t="shared" si="8"/>
        <v>11</v>
      </c>
      <c r="F995" s="284">
        <f t="shared" si="9"/>
        <v>99</v>
      </c>
      <c r="H995" s="449">
        <v>73</v>
      </c>
      <c r="I995" s="50">
        <v>18</v>
      </c>
      <c r="J995" s="50">
        <v>8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1285</v>
      </c>
      <c r="B996" s="28"/>
      <c r="C996" s="413"/>
      <c r="D996" s="411" t="s">
        <v>129</v>
      </c>
      <c r="E996" s="50">
        <f t="shared" si="8"/>
        <v>1</v>
      </c>
      <c r="F996" s="284">
        <f t="shared" si="9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974</v>
      </c>
      <c r="B997" s="410"/>
      <c r="C997" s="410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517</v>
      </c>
      <c r="B998" s="410"/>
      <c r="C998" s="410"/>
      <c r="D998" s="411" t="s">
        <v>133</v>
      </c>
      <c r="E998" s="50">
        <f t="shared" si="8"/>
        <v>42</v>
      </c>
      <c r="F998" s="284">
        <f t="shared" si="9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2855</v>
      </c>
      <c r="B999" s="28"/>
      <c r="C999" s="275"/>
      <c r="D999" s="411" t="s">
        <v>129</v>
      </c>
      <c r="E999" s="50">
        <f t="shared" si="8"/>
        <v>0</v>
      </c>
      <c r="F999" s="284">
        <f t="shared" si="9"/>
        <v>17</v>
      </c>
      <c r="H999" s="50">
        <v>5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484</v>
      </c>
      <c r="B1000" s="410"/>
      <c r="C1000" s="410"/>
      <c r="D1000" s="411" t="s">
        <v>136</v>
      </c>
      <c r="E1000" s="50">
        <f t="shared" si="8"/>
        <v>16</v>
      </c>
      <c r="F1000" s="284">
        <f t="shared" si="9"/>
        <v>151</v>
      </c>
      <c r="G1000" s="50">
        <v>30</v>
      </c>
      <c r="H1000" s="50">
        <v>54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2337</v>
      </c>
      <c r="B1001" s="28"/>
      <c r="C1001" s="275"/>
      <c r="D1001" s="411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12</v>
      </c>
      <c r="I1001" s="50">
        <v>12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2722</v>
      </c>
      <c r="B1002" s="413"/>
      <c r="C1002" s="413"/>
      <c r="D1002" s="411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2867</v>
      </c>
      <c r="B1003" s="28"/>
      <c r="C1003" s="413"/>
      <c r="D1003" s="411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962</v>
      </c>
      <c r="B1004" s="410"/>
      <c r="C1004" s="410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524</v>
      </c>
      <c r="B1005" s="28"/>
      <c r="C1005" s="410"/>
      <c r="D1005" s="411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835</v>
      </c>
      <c r="B1006" s="410"/>
      <c r="C1006" s="410"/>
      <c r="D1006" s="1" t="s">
        <v>131</v>
      </c>
      <c r="E1006" s="50">
        <f t="shared" si="10"/>
        <v>4</v>
      </c>
      <c r="F1006" s="284">
        <f t="shared" si="11"/>
        <v>42</v>
      </c>
      <c r="H1006" s="50">
        <v>14</v>
      </c>
      <c r="I1006" s="50">
        <v>11</v>
      </c>
      <c r="J1006" s="50">
        <v>17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626</v>
      </c>
      <c r="B1007" s="279"/>
      <c r="C1007" s="410"/>
      <c r="D1007" s="411" t="s">
        <v>134</v>
      </c>
      <c r="E1007" s="50">
        <f t="shared" si="10"/>
        <v>5</v>
      </c>
      <c r="F1007" s="284">
        <f t="shared" si="11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3136</v>
      </c>
      <c r="B1008" s="413"/>
      <c r="C1008" s="413"/>
      <c r="D1008" s="411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2817</v>
      </c>
      <c r="B1009" s="28"/>
      <c r="C1009" s="413"/>
      <c r="D1009" s="411" t="s">
        <v>129</v>
      </c>
      <c r="E1009" s="50">
        <f t="shared" si="10"/>
        <v>0</v>
      </c>
      <c r="F1009" s="284">
        <f t="shared" si="11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593</v>
      </c>
      <c r="B1010" s="28"/>
      <c r="C1010" s="275"/>
      <c r="D1010" s="411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821</v>
      </c>
      <c r="B1011" s="279"/>
      <c r="C1011" s="410"/>
      <c r="D1011" s="411" t="s">
        <v>139</v>
      </c>
      <c r="E1011" s="50">
        <f t="shared" si="10"/>
        <v>48</v>
      </c>
      <c r="F1011" s="284">
        <f t="shared" si="11"/>
        <v>124</v>
      </c>
      <c r="G1011" s="50">
        <v>31</v>
      </c>
      <c r="H1011" s="50">
        <v>29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2110</v>
      </c>
      <c r="B1012" s="413"/>
      <c r="C1012" s="413"/>
      <c r="D1012" s="411" t="s">
        <v>132</v>
      </c>
      <c r="E1012" s="50">
        <f t="shared" si="10"/>
        <v>0</v>
      </c>
      <c r="F1012" s="284">
        <f t="shared" si="11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659</v>
      </c>
      <c r="B1013" s="413"/>
      <c r="C1013" s="413"/>
      <c r="D1013" s="411" t="s">
        <v>130</v>
      </c>
      <c r="E1013" s="50">
        <f t="shared" si="10"/>
        <v>11</v>
      </c>
      <c r="F1013" s="284">
        <f t="shared" si="11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967</v>
      </c>
      <c r="B1014" s="28"/>
      <c r="C1014" s="275"/>
      <c r="D1014" s="411" t="s">
        <v>129</v>
      </c>
      <c r="E1014" s="50">
        <f t="shared" si="10"/>
        <v>0</v>
      </c>
      <c r="F1014" s="284">
        <f t="shared" si="11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594</v>
      </c>
      <c r="B1015" s="28"/>
      <c r="C1015" s="275"/>
      <c r="D1015" s="411" t="s">
        <v>129</v>
      </c>
      <c r="E1015" s="50">
        <f t="shared" si="10"/>
        <v>0</v>
      </c>
      <c r="F1015" s="284">
        <f t="shared" si="11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2849</v>
      </c>
      <c r="B1016" s="28"/>
      <c r="C1016" s="275"/>
      <c r="D1016" s="411" t="s">
        <v>129</v>
      </c>
      <c r="E1016" s="50">
        <f t="shared" si="10"/>
        <v>0</v>
      </c>
      <c r="F1016" s="284">
        <f t="shared" si="11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2111</v>
      </c>
      <c r="B1017" s="28"/>
      <c r="C1017" s="275"/>
      <c r="D1017" s="411" t="s">
        <v>129</v>
      </c>
      <c r="E1017" s="50">
        <f t="shared" si="10"/>
        <v>0</v>
      </c>
      <c r="F1017" s="284">
        <f t="shared" si="11"/>
        <v>3</v>
      </c>
      <c r="H1017" s="449"/>
      <c r="I1017" s="50">
        <v>3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2832</v>
      </c>
      <c r="B1018" s="413"/>
      <c r="C1018" s="413"/>
      <c r="D1018" s="411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963</v>
      </c>
      <c r="B1019" s="410"/>
      <c r="C1019" s="410"/>
      <c r="D1019" s="1" t="s">
        <v>131</v>
      </c>
      <c r="E1019" s="50">
        <f t="shared" si="10"/>
        <v>6</v>
      </c>
      <c r="F1019" s="284">
        <f t="shared" si="11"/>
        <v>61</v>
      </c>
      <c r="H1019" s="50">
        <v>14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2112</v>
      </c>
      <c r="B1020" s="28"/>
      <c r="C1020" s="275"/>
      <c r="D1020" s="411" t="s">
        <v>129</v>
      </c>
      <c r="E1020" s="50">
        <f t="shared" si="10"/>
        <v>0</v>
      </c>
      <c r="F1020" s="284">
        <f t="shared" si="11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642</v>
      </c>
      <c r="B1021" s="413"/>
      <c r="C1021" s="413"/>
      <c r="D1021" s="411" t="s">
        <v>130</v>
      </c>
      <c r="E1021" s="50">
        <f t="shared" si="10"/>
        <v>5</v>
      </c>
      <c r="F1021" s="284">
        <f t="shared" si="11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2663</v>
      </c>
      <c r="B1022" s="28"/>
      <c r="C1022" s="275"/>
      <c r="D1022" s="411" t="s">
        <v>129</v>
      </c>
      <c r="E1022" s="50">
        <f t="shared" si="10"/>
        <v>0</v>
      </c>
      <c r="F1022" s="284">
        <f t="shared" si="11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2332</v>
      </c>
      <c r="B1023" s="28"/>
      <c r="C1023" s="275"/>
      <c r="D1023" s="411" t="s">
        <v>129</v>
      </c>
      <c r="E1023" s="50">
        <f t="shared" si="10"/>
        <v>0</v>
      </c>
      <c r="F1023" s="284">
        <f t="shared" si="11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2113</v>
      </c>
      <c r="B1024" s="413"/>
      <c r="C1024" s="413"/>
      <c r="D1024" s="411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1254</v>
      </c>
      <c r="B1025" s="28"/>
      <c r="C1025" s="275"/>
      <c r="D1025" s="411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2613</v>
      </c>
      <c r="B1026" s="28"/>
      <c r="C1026" s="275"/>
      <c r="D1026" s="411" t="s">
        <v>129</v>
      </c>
      <c r="E1026" s="50">
        <f t="shared" si="10"/>
        <v>0</v>
      </c>
      <c r="F1026" s="284">
        <f t="shared" si="11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2822</v>
      </c>
      <c r="B1027" s="28"/>
      <c r="C1027" s="275"/>
      <c r="D1027" s="411" t="s">
        <v>129</v>
      </c>
      <c r="E1027" s="50">
        <f t="shared" si="10"/>
        <v>0</v>
      </c>
      <c r="F1027" s="284">
        <f t="shared" si="11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2797</v>
      </c>
      <c r="B1028" s="28"/>
      <c r="C1028" s="275"/>
      <c r="D1028" s="411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2058</v>
      </c>
      <c r="B1029" s="28"/>
      <c r="C1029" s="275"/>
      <c r="D1029" s="411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2114</v>
      </c>
      <c r="B1030" s="28"/>
      <c r="C1030" s="275"/>
      <c r="D1030" s="411" t="s">
        <v>129</v>
      </c>
      <c r="E1030" s="50">
        <f t="shared" si="10"/>
        <v>0</v>
      </c>
      <c r="F1030" s="284">
        <f t="shared" si="11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1840</v>
      </c>
      <c r="B1031" s="28"/>
      <c r="C1031" s="413"/>
      <c r="D1031" s="411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2706</v>
      </c>
      <c r="B1032" s="28"/>
      <c r="C1032" s="275"/>
      <c r="D1032" s="411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648</v>
      </c>
      <c r="B1033" s="28"/>
      <c r="C1033" s="413"/>
      <c r="D1033" s="411" t="s">
        <v>129</v>
      </c>
      <c r="E1033" s="50">
        <f t="shared" si="10"/>
        <v>0</v>
      </c>
      <c r="F1033" s="284">
        <f t="shared" si="11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2725</v>
      </c>
      <c r="B1034" s="28"/>
      <c r="C1034" s="275"/>
      <c r="D1034" s="411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2115</v>
      </c>
      <c r="B1035" s="28"/>
      <c r="C1035" s="413"/>
      <c r="D1035" s="411" t="s">
        <v>129</v>
      </c>
      <c r="E1035" s="50">
        <f t="shared" si="10"/>
        <v>3</v>
      </c>
      <c r="F1035" s="284">
        <f t="shared" si="11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2721</v>
      </c>
      <c r="B1036" s="28"/>
      <c r="C1036" s="275"/>
      <c r="D1036" s="411" t="s">
        <v>129</v>
      </c>
      <c r="E1036" s="50">
        <f t="shared" si="10"/>
        <v>0</v>
      </c>
      <c r="F1036" s="284">
        <f t="shared" si="11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2605</v>
      </c>
      <c r="B1037" s="413"/>
      <c r="C1037" s="413"/>
      <c r="D1037" s="411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991</v>
      </c>
      <c r="B1038" s="413"/>
      <c r="C1038" s="413"/>
      <c r="D1038" s="411" t="s">
        <v>130</v>
      </c>
      <c r="E1038" s="50">
        <f t="shared" si="10"/>
        <v>3</v>
      </c>
      <c r="F1038" s="284">
        <f t="shared" si="11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2831</v>
      </c>
      <c r="B1039" s="28"/>
      <c r="C1039" s="275"/>
      <c r="D1039" s="411" t="s">
        <v>129</v>
      </c>
      <c r="E1039" s="50">
        <f t="shared" si="10"/>
        <v>18</v>
      </c>
      <c r="F1039" s="284">
        <f t="shared" si="11"/>
        <v>252</v>
      </c>
      <c r="H1039" s="50">
        <v>75</v>
      </c>
      <c r="I1039" s="50">
        <v>136</v>
      </c>
      <c r="J1039" s="50">
        <v>41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2550</v>
      </c>
      <c r="B1040" s="28"/>
      <c r="C1040" s="275"/>
      <c r="D1040" s="411" t="s">
        <v>129</v>
      </c>
      <c r="E1040" s="50">
        <f t="shared" si="10"/>
        <v>0</v>
      </c>
      <c r="F1040" s="284">
        <f t="shared" si="11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469</v>
      </c>
      <c r="B1041" s="410"/>
      <c r="C1041" s="410"/>
      <c r="D1041" s="411" t="s">
        <v>140</v>
      </c>
      <c r="E1041" s="50">
        <f t="shared" si="10"/>
        <v>43</v>
      </c>
      <c r="F1041" s="284">
        <f t="shared" si="11"/>
        <v>279</v>
      </c>
      <c r="G1041" s="50">
        <v>68</v>
      </c>
      <c r="H1041" s="50">
        <v>105</v>
      </c>
      <c r="I1041" s="50">
        <v>70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2524</v>
      </c>
      <c r="B1042" s="28"/>
      <c r="C1042" s="275"/>
      <c r="D1042" s="411" t="s">
        <v>129</v>
      </c>
      <c r="E1042" s="50">
        <f t="shared" si="10"/>
        <v>0</v>
      </c>
      <c r="F1042" s="284">
        <f t="shared" si="11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2816</v>
      </c>
      <c r="B1043" s="28"/>
      <c r="C1043" s="275"/>
      <c r="D1043" s="411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479</v>
      </c>
      <c r="B1044" s="413"/>
      <c r="C1044" s="413"/>
      <c r="D1044" s="411" t="s">
        <v>135</v>
      </c>
      <c r="E1044" s="50">
        <f t="shared" si="10"/>
        <v>3</v>
      </c>
      <c r="F1044" s="284">
        <f t="shared" si="11"/>
        <v>192</v>
      </c>
      <c r="G1044" s="50">
        <v>36</v>
      </c>
      <c r="H1044" s="50">
        <v>95</v>
      </c>
      <c r="I1044" s="50">
        <v>52</v>
      </c>
      <c r="J1044" s="50">
        <v>9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588</v>
      </c>
      <c r="B1045" s="413"/>
      <c r="C1045" s="413"/>
      <c r="D1045" s="411" t="s">
        <v>130</v>
      </c>
      <c r="E1045" s="50">
        <f t="shared" si="10"/>
        <v>1</v>
      </c>
      <c r="F1045" s="284">
        <f t="shared" si="11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669</v>
      </c>
      <c r="B1046" s="279"/>
      <c r="C1046" s="410"/>
      <c r="D1046" s="411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2549</v>
      </c>
      <c r="B1047" s="28"/>
      <c r="C1047" s="275"/>
      <c r="D1047" s="411" t="s">
        <v>129</v>
      </c>
      <c r="E1047" s="50">
        <f t="shared" si="10"/>
        <v>0</v>
      </c>
      <c r="F1047" s="284">
        <f t="shared" si="11"/>
        <v>7</v>
      </c>
      <c r="I1047" s="50">
        <v>4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2596</v>
      </c>
      <c r="B1048" s="28"/>
      <c r="C1048" s="275"/>
      <c r="D1048" s="411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1291</v>
      </c>
      <c r="B1049" s="28"/>
      <c r="C1049" s="275"/>
      <c r="D1049" s="411" t="s">
        <v>129</v>
      </c>
      <c r="E1049" s="50">
        <f t="shared" si="10"/>
        <v>0</v>
      </c>
      <c r="F1049" s="284">
        <f t="shared" si="11"/>
        <v>23</v>
      </c>
      <c r="H1049" s="50">
        <v>5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832</v>
      </c>
      <c r="B1050" s="413"/>
      <c r="C1050" s="413"/>
      <c r="D1050" s="411" t="s">
        <v>130</v>
      </c>
      <c r="E1050" s="50">
        <f t="shared" si="10"/>
        <v>2</v>
      </c>
      <c r="F1050" s="284">
        <f t="shared" si="11"/>
        <v>28</v>
      </c>
      <c r="I1050" s="50">
        <v>15</v>
      </c>
      <c r="J1050" s="50">
        <v>13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491</v>
      </c>
      <c r="B1051" s="410"/>
      <c r="C1051" s="410"/>
      <c r="D1051" s="411" t="s">
        <v>136</v>
      </c>
      <c r="E1051" s="50">
        <f t="shared" si="10"/>
        <v>6</v>
      </c>
      <c r="F1051" s="284">
        <f t="shared" si="11"/>
        <v>97</v>
      </c>
      <c r="G1051" s="50">
        <v>30</v>
      </c>
      <c r="H1051" s="50">
        <v>25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1266</v>
      </c>
      <c r="B1052" s="413"/>
      <c r="C1052" s="413"/>
      <c r="D1052" s="411" t="s">
        <v>130</v>
      </c>
      <c r="E1052" s="50">
        <f t="shared" si="10"/>
        <v>2</v>
      </c>
      <c r="F1052" s="284">
        <f t="shared" si="11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2857</v>
      </c>
      <c r="B1053" s="28"/>
      <c r="C1053" s="275"/>
      <c r="D1053" s="411" t="s">
        <v>129</v>
      </c>
      <c r="E1053" s="50">
        <f t="shared" si="10"/>
        <v>0</v>
      </c>
      <c r="F1053" s="284">
        <f t="shared" si="11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2658</v>
      </c>
      <c r="B1054" s="413"/>
      <c r="C1054" s="413"/>
      <c r="D1054" s="411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502</v>
      </c>
      <c r="B1055" s="279"/>
      <c r="C1055" s="410"/>
      <c r="D1055" s="411" t="s">
        <v>137</v>
      </c>
      <c r="E1055" s="50">
        <f t="shared" si="10"/>
        <v>35</v>
      </c>
      <c r="F1055" s="284">
        <f t="shared" si="11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868</v>
      </c>
      <c r="B1056" s="170"/>
      <c r="C1056" s="410"/>
      <c r="D1056" s="411" t="s">
        <v>137</v>
      </c>
      <c r="E1056" s="50">
        <f t="shared" si="10"/>
        <v>0</v>
      </c>
      <c r="F1056" s="284">
        <f t="shared" si="11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2573</v>
      </c>
      <c r="B1057" s="28"/>
      <c r="C1057" s="275"/>
      <c r="D1057" s="411" t="s">
        <v>129</v>
      </c>
      <c r="E1057" s="50">
        <f t="shared" si="10"/>
        <v>0</v>
      </c>
      <c r="F1057" s="284">
        <f t="shared" si="11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643</v>
      </c>
      <c r="B1058" s="28"/>
      <c r="C1058" s="275"/>
      <c r="D1058" s="411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670</v>
      </c>
      <c r="B1059" s="28"/>
      <c r="C1059" s="275"/>
      <c r="D1059" s="411" t="s">
        <v>129</v>
      </c>
      <c r="E1059" s="50">
        <f t="shared" si="10"/>
        <v>1</v>
      </c>
      <c r="F1059" s="284">
        <f t="shared" si="11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808</v>
      </c>
      <c r="B1060" s="413"/>
      <c r="C1060" s="413"/>
      <c r="D1060" s="411" t="s">
        <v>135</v>
      </c>
      <c r="E1060" s="50">
        <f t="shared" si="10"/>
        <v>11</v>
      </c>
      <c r="F1060" s="284">
        <f t="shared" si="11"/>
        <v>41</v>
      </c>
      <c r="H1060" s="50">
        <v>16</v>
      </c>
      <c r="I1060" s="50">
        <v>25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1289</v>
      </c>
      <c r="B1061" s="28"/>
      <c r="C1061" s="275"/>
      <c r="D1061" s="411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2707</v>
      </c>
      <c r="B1062" s="28"/>
      <c r="C1062" s="275"/>
      <c r="D1062" s="411" t="s">
        <v>129</v>
      </c>
      <c r="E1062" s="50">
        <f t="shared" si="10"/>
        <v>0</v>
      </c>
      <c r="F1062" s="284">
        <f t="shared" si="11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655</v>
      </c>
      <c r="B1063" s="413"/>
      <c r="C1063" s="413"/>
      <c r="D1063" s="411" t="s">
        <v>132</v>
      </c>
      <c r="E1063" s="50">
        <f t="shared" si="10"/>
        <v>9</v>
      </c>
      <c r="F1063" s="284">
        <f t="shared" si="11"/>
        <v>105</v>
      </c>
      <c r="G1063" s="50">
        <v>71</v>
      </c>
      <c r="H1063" s="50">
        <v>33</v>
      </c>
      <c r="I1063" s="50">
        <v>1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886</v>
      </c>
      <c r="B1064" s="413"/>
      <c r="C1064" s="413"/>
      <c r="D1064" s="411" t="s">
        <v>132</v>
      </c>
      <c r="E1064" s="50">
        <f t="shared" si="10"/>
        <v>3</v>
      </c>
      <c r="F1064" s="284">
        <f t="shared" si="11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2518</v>
      </c>
      <c r="B1065" s="28"/>
      <c r="C1065" s="275"/>
      <c r="D1065" s="411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1246</v>
      </c>
      <c r="B1066" s="410"/>
      <c r="C1066" s="410"/>
      <c r="D1066" s="411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2647</v>
      </c>
      <c r="B1067" s="410"/>
      <c r="C1067" s="410"/>
      <c r="D1067" s="1" t="s">
        <v>131</v>
      </c>
      <c r="E1067" s="50">
        <f t="shared" si="12"/>
        <v>4</v>
      </c>
      <c r="F1067" s="284">
        <f t="shared" si="13"/>
        <v>413</v>
      </c>
      <c r="G1067" s="50">
        <v>101</v>
      </c>
      <c r="H1067" s="50">
        <v>175</v>
      </c>
      <c r="I1067" s="50">
        <v>75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1703</v>
      </c>
      <c r="B1068" s="413"/>
      <c r="C1068" s="413"/>
      <c r="D1068" s="411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2746</v>
      </c>
      <c r="B1069" s="28"/>
      <c r="C1069" s="275"/>
      <c r="D1069" s="411" t="s">
        <v>129</v>
      </c>
      <c r="E1069" s="50">
        <f t="shared" si="12"/>
        <v>0</v>
      </c>
      <c r="F1069" s="284">
        <f t="shared" si="13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1733</v>
      </c>
      <c r="B1070" s="28"/>
      <c r="C1070" s="413"/>
      <c r="D1070" s="411" t="s">
        <v>129</v>
      </c>
      <c r="E1070" s="50">
        <f t="shared" si="12"/>
        <v>1</v>
      </c>
      <c r="F1070" s="284">
        <f t="shared" si="13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2805</v>
      </c>
      <c r="B1071" s="28"/>
      <c r="C1071" s="275"/>
      <c r="D1071" s="411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2677</v>
      </c>
      <c r="B1072" s="28"/>
      <c r="C1072" s="275"/>
      <c r="D1072" s="411" t="s">
        <v>129</v>
      </c>
      <c r="E1072" s="50">
        <f t="shared" si="12"/>
        <v>1</v>
      </c>
      <c r="F1072" s="284">
        <f t="shared" si="13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2681</v>
      </c>
      <c r="B1073" s="28"/>
      <c r="C1073" s="275"/>
      <c r="D1073" s="411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542</v>
      </c>
      <c r="B1074" s="28"/>
      <c r="C1074" s="275"/>
      <c r="D1074" s="411" t="s">
        <v>129</v>
      </c>
      <c r="E1074" s="50">
        <f t="shared" si="12"/>
        <v>1</v>
      </c>
      <c r="F1074" s="284">
        <f t="shared" si="13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576</v>
      </c>
      <c r="B1075" s="410"/>
      <c r="C1075" s="410"/>
      <c r="D1075" s="411" t="s">
        <v>140</v>
      </c>
      <c r="E1075" s="50">
        <f t="shared" si="12"/>
        <v>11</v>
      </c>
      <c r="F1075" s="284">
        <f t="shared" si="13"/>
        <v>50</v>
      </c>
      <c r="H1075" s="50">
        <v>20</v>
      </c>
      <c r="I1075" s="50">
        <v>19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513</v>
      </c>
      <c r="B1076" s="279"/>
      <c r="C1076" s="410"/>
      <c r="D1076" s="411" t="s">
        <v>134</v>
      </c>
      <c r="E1076" s="50">
        <f t="shared" si="12"/>
        <v>8</v>
      </c>
      <c r="F1076" s="284">
        <f t="shared" si="13"/>
        <v>103</v>
      </c>
      <c r="H1076" s="50">
        <v>13</v>
      </c>
      <c r="I1076" s="50">
        <v>27</v>
      </c>
      <c r="J1076" s="50">
        <v>63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2051</v>
      </c>
      <c r="B1077" s="413"/>
      <c r="C1077" s="413"/>
      <c r="D1077" s="411" t="s">
        <v>135</v>
      </c>
      <c r="E1077" s="50">
        <f t="shared" si="12"/>
        <v>2</v>
      </c>
      <c r="F1077" s="284">
        <f t="shared" si="13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2782</v>
      </c>
      <c r="B1078" s="410"/>
      <c r="C1078" s="410"/>
      <c r="D1078" s="1" t="s">
        <v>131</v>
      </c>
      <c r="E1078" s="50">
        <f t="shared" si="12"/>
        <v>11</v>
      </c>
      <c r="F1078" s="284">
        <f t="shared" si="13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2116</v>
      </c>
      <c r="B1079" s="28"/>
      <c r="C1079" s="275"/>
      <c r="D1079" s="411" t="s">
        <v>129</v>
      </c>
      <c r="E1079" s="50">
        <f t="shared" si="12"/>
        <v>0</v>
      </c>
      <c r="F1079" s="284">
        <f t="shared" si="13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824</v>
      </c>
      <c r="B1080" s="412"/>
      <c r="C1080" s="410"/>
      <c r="D1080" s="411" t="s">
        <v>139</v>
      </c>
      <c r="E1080" s="50">
        <f t="shared" si="12"/>
        <v>16</v>
      </c>
      <c r="F1080" s="284">
        <f t="shared" si="13"/>
        <v>174</v>
      </c>
      <c r="H1080" s="50">
        <v>103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710</v>
      </c>
      <c r="B1081" s="412"/>
      <c r="C1081" s="410"/>
      <c r="D1081" s="411" t="s">
        <v>139</v>
      </c>
      <c r="E1081" s="50">
        <f t="shared" si="12"/>
        <v>21</v>
      </c>
      <c r="F1081" s="284">
        <f t="shared" si="13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2311</v>
      </c>
      <c r="B1082" s="413"/>
      <c r="C1082" s="413"/>
      <c r="D1082" s="411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716</v>
      </c>
      <c r="B1083" s="410"/>
      <c r="C1083" s="410"/>
      <c r="D1083" s="411" t="s">
        <v>136</v>
      </c>
      <c r="E1083" s="50">
        <f t="shared" si="12"/>
        <v>40</v>
      </c>
      <c r="F1083" s="284">
        <f t="shared" si="13"/>
        <v>475</v>
      </c>
      <c r="H1083" s="50">
        <v>359</v>
      </c>
      <c r="I1083" s="50">
        <v>53</v>
      </c>
      <c r="J1083" s="50">
        <v>63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664</v>
      </c>
      <c r="B1084" s="410"/>
      <c r="C1084" s="410"/>
      <c r="D1084" s="411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630</v>
      </c>
      <c r="B1085" s="28"/>
      <c r="C1085" s="275"/>
      <c r="D1085" s="411" t="s">
        <v>129</v>
      </c>
      <c r="E1085" s="50">
        <f t="shared" si="12"/>
        <v>7</v>
      </c>
      <c r="F1085" s="284">
        <f t="shared" si="13"/>
        <v>31</v>
      </c>
      <c r="H1085" s="50">
        <v>31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510</v>
      </c>
      <c r="B1086" s="410"/>
      <c r="C1086" s="410"/>
      <c r="D1086" s="411" t="s">
        <v>136</v>
      </c>
      <c r="E1086" s="50">
        <f t="shared" si="12"/>
        <v>14</v>
      </c>
      <c r="F1086" s="284">
        <f t="shared" si="13"/>
        <v>39</v>
      </c>
      <c r="H1086" s="50">
        <v>6</v>
      </c>
      <c r="I1086" s="50">
        <v>1</v>
      </c>
      <c r="J1086" s="50">
        <v>32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2827</v>
      </c>
      <c r="B1087" s="28"/>
      <c r="C1087" s="275"/>
      <c r="D1087" s="411" t="s">
        <v>129</v>
      </c>
      <c r="E1087" s="50">
        <f t="shared" si="12"/>
        <v>1</v>
      </c>
      <c r="F1087" s="284">
        <f t="shared" si="13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987</v>
      </c>
      <c r="B1088" s="206"/>
      <c r="C1088" s="275"/>
      <c r="D1088" s="411" t="s">
        <v>130</v>
      </c>
      <c r="E1088" s="50">
        <f t="shared" si="12"/>
        <v>1</v>
      </c>
      <c r="F1088" s="284">
        <f t="shared" si="13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2313</v>
      </c>
      <c r="B1089" s="28"/>
      <c r="C1089" s="275"/>
      <c r="D1089" s="411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1235</v>
      </c>
      <c r="B1090" s="170"/>
      <c r="C1090" s="410"/>
      <c r="D1090" s="411" t="s">
        <v>137</v>
      </c>
      <c r="E1090" s="50">
        <f t="shared" si="12"/>
        <v>6</v>
      </c>
      <c r="F1090" s="284">
        <f t="shared" si="13"/>
        <v>62</v>
      </c>
      <c r="H1090" s="50">
        <v>47</v>
      </c>
      <c r="I1090" s="50">
        <v>15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2094</v>
      </c>
      <c r="B1091" s="410"/>
      <c r="C1091" s="410"/>
      <c r="D1091" s="1" t="s">
        <v>131</v>
      </c>
      <c r="E1091" s="50">
        <f t="shared" si="12"/>
        <v>4</v>
      </c>
      <c r="F1091" s="284">
        <f t="shared" si="13"/>
        <v>13</v>
      </c>
      <c r="G1091" s="50">
        <v>1</v>
      </c>
      <c r="H1091" s="50">
        <v>9</v>
      </c>
      <c r="I1091" s="50">
        <v>3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2712</v>
      </c>
      <c r="B1092" s="28"/>
      <c r="C1092" s="275"/>
      <c r="D1092" s="411" t="s">
        <v>129</v>
      </c>
      <c r="E1092" s="50">
        <f t="shared" si="12"/>
        <v>0</v>
      </c>
      <c r="F1092" s="284">
        <f t="shared" si="13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2623</v>
      </c>
      <c r="B1093" s="28"/>
      <c r="C1093" s="275"/>
      <c r="D1093" s="411" t="s">
        <v>129</v>
      </c>
      <c r="E1093" s="50">
        <f t="shared" si="12"/>
        <v>0</v>
      </c>
      <c r="F1093" s="284">
        <f t="shared" si="13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610</v>
      </c>
      <c r="B1094" s="279"/>
      <c r="C1094" s="410"/>
      <c r="D1094" s="411" t="s">
        <v>137</v>
      </c>
      <c r="E1094" s="50">
        <f t="shared" si="12"/>
        <v>2</v>
      </c>
      <c r="F1094" s="284">
        <f t="shared" si="13"/>
        <v>41</v>
      </c>
      <c r="G1094" s="50">
        <v>3</v>
      </c>
      <c r="H1094" s="449">
        <v>5</v>
      </c>
      <c r="I1094" s="50">
        <v>30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671</v>
      </c>
      <c r="B1095" s="28"/>
      <c r="C1095" s="413"/>
      <c r="D1095" s="411" t="s">
        <v>129</v>
      </c>
      <c r="E1095" s="50">
        <f t="shared" si="12"/>
        <v>1</v>
      </c>
      <c r="F1095" s="284">
        <f t="shared" si="13"/>
        <v>66</v>
      </c>
      <c r="H1095" s="50">
        <v>24</v>
      </c>
      <c r="I1095" s="50">
        <v>23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2642</v>
      </c>
      <c r="B1096" s="28"/>
      <c r="C1096" s="275"/>
      <c r="D1096" s="411" t="s">
        <v>129</v>
      </c>
      <c r="E1096" s="50">
        <f t="shared" si="12"/>
        <v>0</v>
      </c>
      <c r="F1096" s="284">
        <f t="shared" si="13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2740</v>
      </c>
      <c r="B1097" s="28"/>
      <c r="C1097" s="275"/>
      <c r="D1097" s="411" t="s">
        <v>129</v>
      </c>
      <c r="E1097" s="50">
        <f t="shared" si="12"/>
        <v>0</v>
      </c>
      <c r="F1097" s="284">
        <f t="shared" si="13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2117</v>
      </c>
      <c r="B1098" s="28"/>
      <c r="C1098" s="275"/>
      <c r="D1098" s="411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1692</v>
      </c>
      <c r="B1099" s="413"/>
      <c r="C1099" s="413"/>
      <c r="D1099" s="411" t="s">
        <v>130</v>
      </c>
      <c r="E1099" s="50">
        <f t="shared" si="12"/>
        <v>3</v>
      </c>
      <c r="F1099" s="284">
        <f t="shared" si="13"/>
        <v>54</v>
      </c>
      <c r="G1099" s="50">
        <v>50</v>
      </c>
      <c r="H1099" s="50">
        <v>3</v>
      </c>
      <c r="J1099" s="50">
        <v>1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1258</v>
      </c>
      <c r="B1100" s="413"/>
      <c r="C1100" s="413"/>
      <c r="D1100" s="411" t="s">
        <v>132</v>
      </c>
      <c r="E1100" s="50">
        <f t="shared" si="12"/>
        <v>1</v>
      </c>
      <c r="F1100" s="284">
        <f t="shared" si="13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2851</v>
      </c>
      <c r="B1101" s="28"/>
      <c r="C1101" s="275"/>
      <c r="D1101" s="411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2636</v>
      </c>
      <c r="B1102" s="28"/>
      <c r="C1102" s="275"/>
      <c r="D1102" s="411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2118</v>
      </c>
      <c r="B1103" s="28"/>
      <c r="C1103" s="275"/>
      <c r="D1103" s="411" t="s">
        <v>129</v>
      </c>
      <c r="E1103" s="50">
        <f t="shared" si="12"/>
        <v>0</v>
      </c>
      <c r="F1103" s="284">
        <f t="shared" si="13"/>
        <v>0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452</v>
      </c>
      <c r="B1104" s="413"/>
      <c r="C1104" s="413"/>
      <c r="D1104" s="411" t="s">
        <v>130</v>
      </c>
      <c r="E1104" s="50">
        <f t="shared" si="12"/>
        <v>11</v>
      </c>
      <c r="F1104" s="284">
        <f t="shared" si="13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3081</v>
      </c>
      <c r="B1105" s="28"/>
      <c r="C1105" s="275"/>
      <c r="D1105" s="411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2643</v>
      </c>
      <c r="B1106" s="28"/>
      <c r="C1106" s="275"/>
      <c r="D1106" s="411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2326</v>
      </c>
      <c r="B1107" s="28"/>
      <c r="C1107" s="275"/>
      <c r="D1107" s="411" t="s">
        <v>129</v>
      </c>
      <c r="E1107" s="50">
        <f t="shared" si="12"/>
        <v>0</v>
      </c>
      <c r="F1107" s="284">
        <f t="shared" si="13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3080</v>
      </c>
      <c r="B1108" s="28"/>
      <c r="C1108" s="275"/>
      <c r="D1108" s="411" t="s">
        <v>129</v>
      </c>
      <c r="E1108" s="50">
        <f t="shared" si="12"/>
        <v>0</v>
      </c>
      <c r="F1108" s="284">
        <f t="shared" si="13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2119</v>
      </c>
      <c r="B1109" s="28"/>
      <c r="C1109" s="275"/>
      <c r="D1109" s="411" t="s">
        <v>129</v>
      </c>
      <c r="E1109" s="50">
        <f t="shared" si="12"/>
        <v>0</v>
      </c>
      <c r="F1109" s="284">
        <f t="shared" si="13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465</v>
      </c>
      <c r="B1110" s="28"/>
      <c r="C1110" s="275"/>
      <c r="D1110" s="411" t="s">
        <v>129</v>
      </c>
      <c r="E1110" s="50">
        <f t="shared" si="12"/>
        <v>3</v>
      </c>
      <c r="F1110" s="284">
        <f t="shared" si="13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426</v>
      </c>
      <c r="B1111" s="279"/>
      <c r="C1111" s="410"/>
      <c r="D1111" s="411" t="s">
        <v>134</v>
      </c>
      <c r="E1111" s="50">
        <f t="shared" si="12"/>
        <v>6</v>
      </c>
      <c r="F1111" s="284">
        <f t="shared" si="13"/>
        <v>272</v>
      </c>
      <c r="G1111" s="50">
        <v>20</v>
      </c>
      <c r="H1111" s="50">
        <v>207</v>
      </c>
      <c r="I1111" s="50">
        <v>40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1699</v>
      </c>
      <c r="B1112" s="28"/>
      <c r="C1112" s="275"/>
      <c r="D1112" s="411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483</v>
      </c>
      <c r="B1113" s="410"/>
      <c r="C1113" s="410"/>
      <c r="D1113" s="411" t="s">
        <v>140</v>
      </c>
      <c r="E1113" s="50">
        <f t="shared" si="12"/>
        <v>80</v>
      </c>
      <c r="F1113" s="284">
        <f t="shared" si="13"/>
        <v>192</v>
      </c>
      <c r="G1113" s="50">
        <v>12</v>
      </c>
      <c r="H1113" s="50">
        <v>77</v>
      </c>
      <c r="I1113" s="50">
        <v>92</v>
      </c>
      <c r="J1113" s="50">
        <v>11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688</v>
      </c>
      <c r="B1114" s="413"/>
      <c r="C1114" s="413"/>
      <c r="D1114" s="411" t="s">
        <v>130</v>
      </c>
      <c r="E1114" s="50">
        <f t="shared" si="12"/>
        <v>2</v>
      </c>
      <c r="F1114" s="284">
        <f t="shared" si="13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2627</v>
      </c>
      <c r="B1115" s="410"/>
      <c r="C1115" s="410"/>
      <c r="D1115" s="1" t="s">
        <v>131</v>
      </c>
      <c r="E1115" s="50">
        <f t="shared" si="12"/>
        <v>3</v>
      </c>
      <c r="F1115" s="284">
        <f t="shared" si="13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3112</v>
      </c>
      <c r="B1116" s="28"/>
      <c r="C1116" s="275"/>
      <c r="D1116" s="411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2815</v>
      </c>
      <c r="B1117" s="28"/>
      <c r="C1117" s="275"/>
      <c r="D1117" s="411" t="s">
        <v>129</v>
      </c>
      <c r="E1117" s="50">
        <f t="shared" si="12"/>
        <v>0</v>
      </c>
      <c r="F1117" s="284">
        <f t="shared" si="13"/>
        <v>20</v>
      </c>
      <c r="J1117" s="50">
        <v>20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2120</v>
      </c>
      <c r="B1118" s="28"/>
      <c r="C1118" s="275"/>
      <c r="D1118" s="411" t="s">
        <v>129</v>
      </c>
      <c r="E1118" s="50">
        <f t="shared" si="12"/>
        <v>0</v>
      </c>
      <c r="F1118" s="284">
        <f t="shared" si="13"/>
        <v>5</v>
      </c>
      <c r="I1118" s="50">
        <v>5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3100</v>
      </c>
      <c r="B1119" s="28"/>
      <c r="C1119" s="275"/>
      <c r="D1119" s="411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2057</v>
      </c>
      <c r="B1120" s="206"/>
      <c r="C1120" s="275"/>
      <c r="D1120" s="411" t="s">
        <v>130</v>
      </c>
      <c r="E1120" s="50">
        <f t="shared" si="12"/>
        <v>15</v>
      </c>
      <c r="F1120" s="284">
        <f t="shared" si="13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2076</v>
      </c>
      <c r="B1121" s="410"/>
      <c r="C1121" s="410"/>
      <c r="D1121" s="411" t="s">
        <v>136</v>
      </c>
      <c r="E1121" s="50">
        <f t="shared" si="12"/>
        <v>33</v>
      </c>
      <c r="F1121" s="284">
        <f t="shared" si="13"/>
        <v>247</v>
      </c>
      <c r="G1121" s="50">
        <v>130</v>
      </c>
      <c r="H1121" s="50">
        <v>66</v>
      </c>
      <c r="I1121" s="50">
        <v>51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672</v>
      </c>
      <c r="B1122" s="28"/>
      <c r="C1122" s="275"/>
      <c r="D1122" s="411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2734</v>
      </c>
      <c r="B1123" s="28"/>
      <c r="C1123" s="275"/>
      <c r="D1123" s="411" t="s">
        <v>129</v>
      </c>
      <c r="E1123" s="50">
        <f t="shared" si="12"/>
        <v>0</v>
      </c>
      <c r="F1123" s="284">
        <f t="shared" si="13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1268</v>
      </c>
      <c r="B1124" s="410"/>
      <c r="C1124" s="410"/>
      <c r="D1124" s="411" t="s">
        <v>136</v>
      </c>
      <c r="E1124" s="50">
        <f t="shared" si="12"/>
        <v>17</v>
      </c>
      <c r="F1124" s="284">
        <f t="shared" si="13"/>
        <v>434</v>
      </c>
      <c r="G1124" s="50">
        <v>26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2551</v>
      </c>
      <c r="B1125" s="28"/>
      <c r="C1125" s="275"/>
      <c r="D1125" s="411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602</v>
      </c>
      <c r="B1126" s="28"/>
      <c r="C1126" s="275"/>
      <c r="D1126" s="411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2793</v>
      </c>
      <c r="B1127" s="28"/>
      <c r="C1127" s="275"/>
      <c r="D1127" s="411" t="s">
        <v>129</v>
      </c>
      <c r="E1127" s="50">
        <f t="shared" si="12"/>
        <v>0</v>
      </c>
      <c r="F1127" s="284">
        <f t="shared" si="13"/>
        <v>22</v>
      </c>
      <c r="H1127" s="50">
        <v>2</v>
      </c>
      <c r="J1127" s="50">
        <v>20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2588</v>
      </c>
      <c r="B1128" s="28"/>
      <c r="C1128" s="275"/>
      <c r="D1128" s="411" t="s">
        <v>129</v>
      </c>
      <c r="E1128" s="50">
        <f t="shared" si="12"/>
        <v>0</v>
      </c>
      <c r="F1128" s="284">
        <f t="shared" si="13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2589</v>
      </c>
      <c r="B1129" s="28"/>
      <c r="C1129" s="275"/>
      <c r="D1129" s="411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466</v>
      </c>
      <c r="B1130" s="279"/>
      <c r="C1130" s="410"/>
      <c r="D1130" s="411" t="s">
        <v>134</v>
      </c>
      <c r="E1130" s="50">
        <f t="shared" si="14"/>
        <v>7</v>
      </c>
      <c r="F1130" s="284">
        <f t="shared" si="15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1251</v>
      </c>
      <c r="B1131" s="413"/>
      <c r="C1131" s="413"/>
      <c r="D1131" s="411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2617</v>
      </c>
      <c r="B1132" s="28"/>
      <c r="C1132" s="275"/>
      <c r="D1132" s="411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1204</v>
      </c>
      <c r="B1133" s="410"/>
      <c r="C1133" s="410"/>
      <c r="D1133" s="411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2843</v>
      </c>
      <c r="B1134" s="28"/>
      <c r="C1134" s="275"/>
      <c r="D1134" s="411" t="s">
        <v>129</v>
      </c>
      <c r="E1134" s="50">
        <f t="shared" si="14"/>
        <v>5</v>
      </c>
      <c r="F1134" s="284">
        <f t="shared" si="15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647</v>
      </c>
      <c r="B1135" s="279"/>
      <c r="C1135" s="410"/>
      <c r="D1135" s="411" t="s">
        <v>134</v>
      </c>
      <c r="E1135" s="50">
        <f t="shared" si="14"/>
        <v>2</v>
      </c>
      <c r="F1135" s="284">
        <f t="shared" si="15"/>
        <v>114</v>
      </c>
      <c r="H1135" s="50">
        <v>40</v>
      </c>
      <c r="I1135" s="50">
        <v>49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614</v>
      </c>
      <c r="B1136" s="279"/>
      <c r="C1136" s="410"/>
      <c r="D1136" s="411" t="s">
        <v>134</v>
      </c>
      <c r="E1136" s="50">
        <f t="shared" si="14"/>
        <v>4</v>
      </c>
      <c r="F1136" s="284">
        <f t="shared" si="15"/>
        <v>52</v>
      </c>
      <c r="G1136" s="50">
        <v>1</v>
      </c>
      <c r="H1136" s="50">
        <v>46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2772</v>
      </c>
      <c r="B1137" s="28"/>
      <c r="C1137" s="275"/>
      <c r="D1137" s="411" t="s">
        <v>129</v>
      </c>
      <c r="E1137" s="50">
        <f t="shared" si="14"/>
        <v>1</v>
      </c>
      <c r="F1137" s="284">
        <f t="shared" si="15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3101</v>
      </c>
      <c r="B1138" s="28"/>
      <c r="C1138" s="413"/>
      <c r="D1138" s="411" t="s">
        <v>129</v>
      </c>
      <c r="E1138" s="50">
        <f t="shared" si="14"/>
        <v>0</v>
      </c>
      <c r="F1138" s="284">
        <f t="shared" si="15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460</v>
      </c>
      <c r="B1139" s="410"/>
      <c r="C1139" s="410"/>
      <c r="D1139" s="411" t="s">
        <v>136</v>
      </c>
      <c r="E1139" s="50">
        <f t="shared" si="14"/>
        <v>35</v>
      </c>
      <c r="F1139" s="284">
        <f t="shared" si="15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2829</v>
      </c>
      <c r="B1140" s="28"/>
      <c r="C1140" s="275"/>
      <c r="D1140" s="411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2618</v>
      </c>
      <c r="B1141" s="413"/>
      <c r="C1141" s="413"/>
      <c r="D1141" s="411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2669</v>
      </c>
      <c r="B1142" s="28"/>
      <c r="C1142" s="275"/>
      <c r="D1142" s="411" t="s">
        <v>129</v>
      </c>
      <c r="E1142" s="50">
        <f t="shared" si="14"/>
        <v>1</v>
      </c>
      <c r="F1142" s="284">
        <f t="shared" si="15"/>
        <v>111</v>
      </c>
      <c r="I1142" s="50">
        <v>83</v>
      </c>
      <c r="J1142" s="50">
        <v>28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627</v>
      </c>
      <c r="B1143" s="413"/>
      <c r="C1143" s="413"/>
      <c r="D1143" s="411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2744</v>
      </c>
      <c r="B1144" s="28"/>
      <c r="C1144" s="275"/>
      <c r="D1144" s="411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1684</v>
      </c>
      <c r="B1145" s="28"/>
      <c r="C1145" s="275"/>
      <c r="D1145" s="411" t="s">
        <v>129</v>
      </c>
      <c r="E1145" s="50">
        <f t="shared" si="14"/>
        <v>0</v>
      </c>
      <c r="F1145" s="284">
        <f t="shared" si="15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649</v>
      </c>
      <c r="B1146" s="413"/>
      <c r="C1146" s="413"/>
      <c r="D1146" s="411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581</v>
      </c>
      <c r="B1147" s="413"/>
      <c r="C1147" s="413"/>
      <c r="D1147" s="411" t="s">
        <v>130</v>
      </c>
      <c r="E1147" s="50">
        <f t="shared" si="14"/>
        <v>7</v>
      </c>
      <c r="F1147" s="284">
        <f t="shared" si="15"/>
        <v>16</v>
      </c>
      <c r="H1147" s="50">
        <v>16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2510</v>
      </c>
      <c r="B1148" s="28"/>
      <c r="C1148" s="413"/>
      <c r="D1148" s="411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2593</v>
      </c>
      <c r="B1149" s="28"/>
      <c r="C1149" s="413"/>
      <c r="D1149" s="411" t="s">
        <v>129</v>
      </c>
      <c r="E1149" s="50">
        <f t="shared" si="14"/>
        <v>0</v>
      </c>
      <c r="F1149" s="284">
        <f t="shared" si="15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2821</v>
      </c>
      <c r="B1150" s="413"/>
      <c r="C1150" s="413"/>
      <c r="D1150" s="411" t="s">
        <v>130</v>
      </c>
      <c r="E1150" s="50">
        <f t="shared" si="14"/>
        <v>4</v>
      </c>
      <c r="F1150" s="284">
        <f t="shared" si="15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450</v>
      </c>
      <c r="B1151" s="279"/>
      <c r="C1151" s="410"/>
      <c r="D1151" s="411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1288</v>
      </c>
      <c r="B1152" s="28"/>
      <c r="C1152" s="275"/>
      <c r="D1152" s="411" t="s">
        <v>129</v>
      </c>
      <c r="E1152" s="50">
        <f t="shared" si="14"/>
        <v>1</v>
      </c>
      <c r="F1152" s="284">
        <f t="shared" si="15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1731</v>
      </c>
      <c r="B1153" s="410"/>
      <c r="C1153" s="410"/>
      <c r="D1153" s="411" t="s">
        <v>140</v>
      </c>
      <c r="E1153" s="50">
        <f t="shared" si="14"/>
        <v>49</v>
      </c>
      <c r="F1153" s="284">
        <f t="shared" si="15"/>
        <v>502</v>
      </c>
      <c r="H1153" s="50">
        <v>323</v>
      </c>
      <c r="I1153" s="50">
        <v>159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2701</v>
      </c>
      <c r="B1154" s="28"/>
      <c r="C1154" s="413"/>
      <c r="D1154" s="411" t="s">
        <v>129</v>
      </c>
      <c r="E1154" s="50">
        <f t="shared" si="14"/>
        <v>1</v>
      </c>
      <c r="F1154" s="284">
        <f t="shared" si="15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2735</v>
      </c>
      <c r="B1155" s="413"/>
      <c r="C1155" s="413"/>
      <c r="D1155" s="411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2535</v>
      </c>
      <c r="B1156" s="28"/>
      <c r="C1156" s="275"/>
      <c r="D1156" s="411" t="s">
        <v>129</v>
      </c>
      <c r="E1156" s="50">
        <f t="shared" si="14"/>
        <v>0</v>
      </c>
      <c r="F1156" s="284">
        <f t="shared" si="15"/>
        <v>2</v>
      </c>
      <c r="I1156" s="50">
        <v>2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487</v>
      </c>
      <c r="B1157" s="279"/>
      <c r="C1157" s="410"/>
      <c r="D1157" s="411" t="s">
        <v>137</v>
      </c>
      <c r="E1157" s="50">
        <f t="shared" si="14"/>
        <v>26</v>
      </c>
      <c r="F1157" s="284">
        <f t="shared" si="15"/>
        <v>273</v>
      </c>
      <c r="H1157" s="50">
        <v>265</v>
      </c>
      <c r="I1157" s="50">
        <v>3</v>
      </c>
      <c r="J1157" s="50">
        <v>5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2586</v>
      </c>
      <c r="B1158" s="413"/>
      <c r="C1158" s="413"/>
      <c r="D1158" s="411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573</v>
      </c>
      <c r="B1159" s="28"/>
      <c r="C1159" s="275"/>
      <c r="D1159" s="411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425</v>
      </c>
      <c r="B1160" s="412"/>
      <c r="C1160" s="410"/>
      <c r="D1160" s="411" t="s">
        <v>139</v>
      </c>
      <c r="E1160" s="50">
        <f t="shared" si="14"/>
        <v>11</v>
      </c>
      <c r="F1160" s="284">
        <f t="shared" si="15"/>
        <v>222</v>
      </c>
      <c r="G1160" s="50">
        <v>20</v>
      </c>
      <c r="H1160" s="50">
        <v>131</v>
      </c>
      <c r="I1160" s="50">
        <v>56</v>
      </c>
      <c r="J1160" s="50">
        <v>15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1211</v>
      </c>
      <c r="B1161" s="279"/>
      <c r="C1161" s="410"/>
      <c r="D1161" s="411" t="s">
        <v>137</v>
      </c>
      <c r="E1161" s="50">
        <f t="shared" si="14"/>
        <v>2</v>
      </c>
      <c r="F1161" s="284">
        <f t="shared" si="15"/>
        <v>162</v>
      </c>
      <c r="H1161" s="50">
        <v>120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432</v>
      </c>
      <c r="B1162" s="413"/>
      <c r="C1162" s="413"/>
      <c r="D1162" s="411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1839</v>
      </c>
      <c r="B1163" s="28"/>
      <c r="C1163" s="275"/>
      <c r="D1163" s="411" t="s">
        <v>129</v>
      </c>
      <c r="E1163" s="50">
        <f t="shared" si="14"/>
        <v>0</v>
      </c>
      <c r="F1163" s="284">
        <f t="shared" si="15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561</v>
      </c>
      <c r="B1164" s="28"/>
      <c r="C1164" s="413"/>
      <c r="D1164" s="411" t="s">
        <v>129</v>
      </c>
      <c r="E1164" s="50">
        <f t="shared" si="14"/>
        <v>1</v>
      </c>
      <c r="F1164" s="284">
        <f t="shared" si="15"/>
        <v>8</v>
      </c>
      <c r="I1164" s="50">
        <v>1</v>
      </c>
      <c r="J1164" s="50">
        <v>7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1256</v>
      </c>
      <c r="B1165" s="28"/>
      <c r="C1165" s="275"/>
      <c r="D1165" s="411" t="s">
        <v>129</v>
      </c>
      <c r="E1165" s="50">
        <f t="shared" si="14"/>
        <v>0</v>
      </c>
      <c r="F1165" s="284">
        <f t="shared" si="15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496</v>
      </c>
      <c r="B1166" s="279"/>
      <c r="C1166" s="410"/>
      <c r="D1166" s="411" t="s">
        <v>138</v>
      </c>
      <c r="E1166" s="50">
        <f t="shared" si="14"/>
        <v>16</v>
      </c>
      <c r="F1166" s="284">
        <f t="shared" si="15"/>
        <v>340</v>
      </c>
      <c r="G1166" s="50">
        <v>37</v>
      </c>
      <c r="H1166" s="449">
        <v>280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583</v>
      </c>
      <c r="B1167" s="279"/>
      <c r="C1167" s="410"/>
      <c r="D1167" s="411" t="s">
        <v>137</v>
      </c>
      <c r="E1167" s="50">
        <f t="shared" si="14"/>
        <v>21</v>
      </c>
      <c r="F1167" s="284">
        <f t="shared" si="15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423</v>
      </c>
      <c r="B1168" s="279"/>
      <c r="C1168" s="410"/>
      <c r="D1168" s="411" t="s">
        <v>137</v>
      </c>
      <c r="E1168" s="50">
        <f t="shared" si="14"/>
        <v>14</v>
      </c>
      <c r="F1168" s="284">
        <f t="shared" si="15"/>
        <v>202</v>
      </c>
      <c r="G1168" s="50">
        <v>43</v>
      </c>
      <c r="H1168" s="50">
        <v>159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705</v>
      </c>
      <c r="B1169" s="413"/>
      <c r="C1169" s="413"/>
      <c r="D1169" s="411" t="s">
        <v>130</v>
      </c>
      <c r="E1169" s="50">
        <f t="shared" si="14"/>
        <v>8</v>
      </c>
      <c r="F1169" s="284">
        <f t="shared" si="15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3079</v>
      </c>
      <c r="B1170" s="28"/>
      <c r="C1170" s="413"/>
      <c r="D1170" s="411" t="s">
        <v>129</v>
      </c>
      <c r="E1170" s="50">
        <f t="shared" si="14"/>
        <v>0</v>
      </c>
      <c r="F1170" s="284">
        <f t="shared" si="15"/>
        <v>7</v>
      </c>
      <c r="J1170" s="50">
        <v>7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2828</v>
      </c>
      <c r="B1171" s="28"/>
      <c r="C1171" s="275"/>
      <c r="D1171" s="411" t="s">
        <v>129</v>
      </c>
      <c r="E1171" s="50">
        <f t="shared" si="14"/>
        <v>0</v>
      </c>
      <c r="F1171" s="284">
        <f t="shared" si="15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2655</v>
      </c>
      <c r="B1172" s="28"/>
      <c r="C1172" s="275"/>
      <c r="D1172" s="411" t="s">
        <v>129</v>
      </c>
      <c r="E1172" s="50">
        <f t="shared" si="14"/>
        <v>1</v>
      </c>
      <c r="F1172" s="284">
        <f t="shared" si="15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1700</v>
      </c>
      <c r="B1173" s="413"/>
      <c r="C1173" s="413"/>
      <c r="D1173" s="411" t="s">
        <v>135</v>
      </c>
      <c r="E1173" s="50">
        <f t="shared" si="14"/>
        <v>6</v>
      </c>
      <c r="F1173" s="284">
        <f t="shared" si="15"/>
        <v>176</v>
      </c>
      <c r="G1173" s="50">
        <v>65</v>
      </c>
      <c r="H1173" s="50">
        <v>57</v>
      </c>
      <c r="I1173" s="50">
        <v>26</v>
      </c>
      <c r="J1173" s="50">
        <v>28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474</v>
      </c>
      <c r="B1174" s="279"/>
      <c r="C1174" s="410"/>
      <c r="D1174" s="411" t="s">
        <v>134</v>
      </c>
      <c r="E1174" s="50">
        <f t="shared" si="14"/>
        <v>11</v>
      </c>
      <c r="F1174" s="284">
        <f t="shared" si="15"/>
        <v>312</v>
      </c>
      <c r="G1174" s="50">
        <v>1</v>
      </c>
      <c r="H1174" s="50">
        <v>253</v>
      </c>
      <c r="I1174" s="50">
        <v>58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2121</v>
      </c>
      <c r="B1175" s="413"/>
      <c r="C1175" s="413"/>
      <c r="D1175" s="411" t="s">
        <v>130</v>
      </c>
      <c r="E1175" s="50">
        <f t="shared" si="14"/>
        <v>1</v>
      </c>
      <c r="F1175" s="284">
        <f t="shared" si="15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454</v>
      </c>
      <c r="B1176" s="410"/>
      <c r="C1176" s="410"/>
      <c r="D1176" s="411" t="s">
        <v>133</v>
      </c>
      <c r="E1176" s="50">
        <f t="shared" si="14"/>
        <v>16</v>
      </c>
      <c r="F1176" s="284">
        <f t="shared" si="15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2792</v>
      </c>
      <c r="B1177" s="413"/>
      <c r="C1177" s="413"/>
      <c r="D1177" s="411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2508</v>
      </c>
      <c r="B1178" s="28"/>
      <c r="C1178" s="413"/>
      <c r="D1178" s="411" t="s">
        <v>129</v>
      </c>
      <c r="E1178" s="50">
        <f t="shared" si="14"/>
        <v>2</v>
      </c>
      <c r="F1178" s="284">
        <f t="shared" si="15"/>
        <v>33</v>
      </c>
      <c r="G1178" s="50">
        <v>9</v>
      </c>
      <c r="H1178" s="50">
        <v>5</v>
      </c>
      <c r="I1178" s="50">
        <v>11</v>
      </c>
      <c r="J1178" s="50">
        <v>8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472</v>
      </c>
      <c r="B1179" s="412"/>
      <c r="C1179" s="410"/>
      <c r="D1179" s="411" t="s">
        <v>139</v>
      </c>
      <c r="E1179" s="50">
        <f t="shared" si="14"/>
        <v>18</v>
      </c>
      <c r="F1179" s="284">
        <f t="shared" si="15"/>
        <v>521</v>
      </c>
      <c r="G1179" s="50">
        <v>12</v>
      </c>
      <c r="H1179" s="50">
        <v>494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665</v>
      </c>
      <c r="B1180" s="410"/>
      <c r="C1180" s="410"/>
      <c r="D1180" s="1" t="s">
        <v>131</v>
      </c>
      <c r="E1180" s="50">
        <f t="shared" si="14"/>
        <v>1</v>
      </c>
      <c r="F1180" s="284">
        <f t="shared" si="15"/>
        <v>13</v>
      </c>
      <c r="G1180" s="50">
        <v>6</v>
      </c>
      <c r="I1180" s="50">
        <v>7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434</v>
      </c>
      <c r="B1181" s="279"/>
      <c r="C1181" s="410"/>
      <c r="D1181" s="411" t="s">
        <v>134</v>
      </c>
      <c r="E1181" s="50">
        <f t="shared" si="14"/>
        <v>6</v>
      </c>
      <c r="F1181" s="284">
        <f t="shared" si="15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1220</v>
      </c>
      <c r="B1182" s="413"/>
      <c r="C1182" s="413"/>
      <c r="D1182" s="411" t="s">
        <v>130</v>
      </c>
      <c r="E1182" s="50">
        <f t="shared" si="14"/>
        <v>2</v>
      </c>
      <c r="F1182" s="284">
        <f t="shared" si="15"/>
        <v>5</v>
      </c>
      <c r="H1182" s="449"/>
      <c r="J1182" s="50">
        <v>5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2515</v>
      </c>
      <c r="B1183" s="279"/>
      <c r="C1183" s="410"/>
      <c r="D1183" s="411" t="s">
        <v>137</v>
      </c>
      <c r="E1183" s="50">
        <f t="shared" si="14"/>
        <v>3</v>
      </c>
      <c r="F1183" s="284">
        <f t="shared" si="15"/>
        <v>11</v>
      </c>
      <c r="J1183" s="50">
        <v>11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2665</v>
      </c>
      <c r="B1184" s="413"/>
      <c r="C1184" s="413"/>
      <c r="D1184" s="411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1734</v>
      </c>
      <c r="B1185" s="410"/>
      <c r="C1185" s="410"/>
      <c r="D1185" s="1" t="s">
        <v>131</v>
      </c>
      <c r="E1185" s="50">
        <f t="shared" si="14"/>
        <v>1</v>
      </c>
      <c r="F1185" s="284">
        <f t="shared" si="15"/>
        <v>177</v>
      </c>
      <c r="H1185" s="50">
        <v>100</v>
      </c>
      <c r="I1185" s="50">
        <v>69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2837</v>
      </c>
      <c r="B1186" s="28"/>
      <c r="C1186" s="275"/>
      <c r="D1186" s="411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595</v>
      </c>
      <c r="B1187" s="413"/>
      <c r="C1187" s="413"/>
      <c r="D1187" s="411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2794</v>
      </c>
      <c r="B1188" s="28"/>
      <c r="C1188" s="275"/>
      <c r="D1188" s="411" t="s">
        <v>129</v>
      </c>
      <c r="E1188" s="50">
        <f t="shared" si="14"/>
        <v>0</v>
      </c>
      <c r="F1188" s="284">
        <f t="shared" si="15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2601</v>
      </c>
      <c r="B1189" s="28"/>
      <c r="C1189" s="275"/>
      <c r="D1189" s="411" t="s">
        <v>129</v>
      </c>
      <c r="E1189" s="50">
        <f t="shared" si="14"/>
        <v>0</v>
      </c>
      <c r="F1189" s="284">
        <f t="shared" si="15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3099</v>
      </c>
      <c r="B1190" s="28"/>
      <c r="C1190" s="413"/>
      <c r="D1190" s="411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2834</v>
      </c>
      <c r="B1191" s="28"/>
      <c r="C1191" s="275"/>
      <c r="D1191" s="411" t="s">
        <v>129</v>
      </c>
      <c r="E1191" s="50">
        <f t="shared" si="14"/>
        <v>4</v>
      </c>
      <c r="F1191" s="284">
        <f t="shared" si="15"/>
        <v>56</v>
      </c>
      <c r="I1191" s="50">
        <v>31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694</v>
      </c>
      <c r="B1192" s="28"/>
      <c r="C1192" s="413"/>
      <c r="D1192" s="411" t="s">
        <v>129</v>
      </c>
      <c r="E1192" s="50">
        <f t="shared" si="14"/>
        <v>2</v>
      </c>
      <c r="F1192" s="284">
        <f t="shared" si="15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2069</v>
      </c>
      <c r="B1193" s="413"/>
      <c r="C1193" s="413"/>
      <c r="D1193" s="411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1219</v>
      </c>
      <c r="B1194" s="410"/>
      <c r="C1194" s="410"/>
      <c r="D1194" s="411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2582</v>
      </c>
      <c r="B1195" s="28"/>
      <c r="C1195" s="413"/>
      <c r="D1195" s="411" t="s">
        <v>129</v>
      </c>
      <c r="E1195" s="50">
        <f t="shared" si="16"/>
        <v>1</v>
      </c>
      <c r="F1195" s="284">
        <f t="shared" si="17"/>
        <v>14</v>
      </c>
      <c r="I1195" s="50">
        <v>1</v>
      </c>
      <c r="J1195" s="50">
        <v>13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2640</v>
      </c>
      <c r="B1196" s="28"/>
      <c r="C1196" s="275"/>
      <c r="D1196" s="411" t="s">
        <v>129</v>
      </c>
      <c r="E1196" s="50">
        <f t="shared" si="16"/>
        <v>0</v>
      </c>
      <c r="F1196" s="284">
        <f t="shared" si="17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997</v>
      </c>
      <c r="B1197" s="28"/>
      <c r="C1197" s="413"/>
      <c r="D1197" s="411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1729</v>
      </c>
      <c r="B1198" s="28"/>
      <c r="C1198" s="275"/>
      <c r="D1198" s="411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2545</v>
      </c>
      <c r="B1199" s="28"/>
      <c r="C1199" s="275"/>
      <c r="D1199" s="411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2555</v>
      </c>
      <c r="B1200" s="28"/>
      <c r="C1200" s="275"/>
      <c r="D1200" s="411" t="s">
        <v>129</v>
      </c>
      <c r="E1200" s="50">
        <f t="shared" si="16"/>
        <v>0</v>
      </c>
      <c r="F1200" s="284">
        <f t="shared" si="17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667</v>
      </c>
      <c r="B1201" s="413"/>
      <c r="C1201" s="413"/>
      <c r="D1201" s="411" t="s">
        <v>132</v>
      </c>
      <c r="E1201" s="50">
        <f t="shared" si="16"/>
        <v>2</v>
      </c>
      <c r="F1201" s="284">
        <f t="shared" si="17"/>
        <v>15</v>
      </c>
      <c r="H1201" s="50">
        <v>11</v>
      </c>
      <c r="I1201" s="50">
        <v>4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951</v>
      </c>
      <c r="B1202" s="413"/>
      <c r="C1202" s="413"/>
      <c r="D1202" s="411" t="s">
        <v>130</v>
      </c>
      <c r="E1202" s="50">
        <f t="shared" si="16"/>
        <v>2</v>
      </c>
      <c r="F1202" s="284">
        <f t="shared" si="17"/>
        <v>6</v>
      </c>
      <c r="J1202" s="50">
        <v>6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554</v>
      </c>
      <c r="B1203" s="28"/>
      <c r="C1203" s="275"/>
      <c r="D1203" s="411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864</v>
      </c>
      <c r="B1204" s="28"/>
      <c r="C1204" s="275"/>
      <c r="D1204" s="411" t="s">
        <v>129</v>
      </c>
      <c r="E1204" s="50">
        <f t="shared" si="16"/>
        <v>0</v>
      </c>
      <c r="F1204" s="284">
        <f t="shared" si="17"/>
        <v>6</v>
      </c>
      <c r="I1204" s="50">
        <v>1</v>
      </c>
      <c r="J1204" s="50">
        <v>5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2791</v>
      </c>
      <c r="B1205" s="28"/>
      <c r="C1205" s="275"/>
      <c r="D1205" s="411" t="s">
        <v>129</v>
      </c>
      <c r="E1205" s="50">
        <f t="shared" si="16"/>
        <v>0</v>
      </c>
      <c r="F1205" s="284">
        <f t="shared" si="17"/>
        <v>6</v>
      </c>
      <c r="I1205" s="50">
        <v>4</v>
      </c>
      <c r="J1205" s="50">
        <v>2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2841</v>
      </c>
      <c r="B1206" s="28"/>
      <c r="C1206" s="275"/>
      <c r="D1206" s="411" t="s">
        <v>129</v>
      </c>
      <c r="E1206" s="50">
        <f t="shared" si="16"/>
        <v>0</v>
      </c>
      <c r="F1206" s="284">
        <f t="shared" si="17"/>
        <v>16</v>
      </c>
      <c r="I1206" s="50">
        <v>16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995</v>
      </c>
      <c r="B1207" s="410"/>
      <c r="C1207" s="410"/>
      <c r="D1207" s="411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417</v>
      </c>
      <c r="B1208" s="410"/>
      <c r="C1208" s="410"/>
      <c r="D1208" s="411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2768</v>
      </c>
      <c r="B1209" s="28"/>
      <c r="C1209" s="275"/>
      <c r="D1209" s="411" t="s">
        <v>129</v>
      </c>
      <c r="E1209" s="50">
        <f t="shared" si="16"/>
        <v>0</v>
      </c>
      <c r="F1209" s="284">
        <f t="shared" si="17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1830</v>
      </c>
      <c r="B1210" s="279"/>
      <c r="C1210" s="410"/>
      <c r="D1210" s="411" t="s">
        <v>134</v>
      </c>
      <c r="E1210" s="50">
        <f t="shared" si="16"/>
        <v>3</v>
      </c>
      <c r="F1210" s="284">
        <f t="shared" si="17"/>
        <v>82</v>
      </c>
      <c r="G1210" s="50">
        <v>11</v>
      </c>
      <c r="H1210" s="50">
        <v>58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2846</v>
      </c>
      <c r="B1211" s="28"/>
      <c r="C1211" s="275"/>
      <c r="D1211" s="411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2695</v>
      </c>
      <c r="B1212" s="28"/>
      <c r="C1212" s="275"/>
      <c r="D1212" s="411" t="s">
        <v>129</v>
      </c>
      <c r="E1212" s="50">
        <f t="shared" si="16"/>
        <v>0</v>
      </c>
      <c r="F1212" s="284">
        <f t="shared" si="17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2318</v>
      </c>
      <c r="B1213" s="413"/>
      <c r="C1213" s="413"/>
      <c r="D1213" s="411" t="s">
        <v>130</v>
      </c>
      <c r="E1213" s="50">
        <f t="shared" si="16"/>
        <v>1</v>
      </c>
      <c r="F1213" s="284">
        <f t="shared" si="17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2315</v>
      </c>
      <c r="B1214" s="28"/>
      <c r="C1214" s="275"/>
      <c r="D1214" s="411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488</v>
      </c>
      <c r="B1215" s="279"/>
      <c r="C1215" s="410"/>
      <c r="D1215" s="411" t="s">
        <v>134</v>
      </c>
      <c r="E1215" s="50">
        <f t="shared" si="16"/>
        <v>23</v>
      </c>
      <c r="F1215" s="284">
        <f t="shared" si="17"/>
        <v>151</v>
      </c>
      <c r="G1215" s="50">
        <v>7</v>
      </c>
      <c r="H1215" s="449">
        <v>100</v>
      </c>
      <c r="J1215" s="50">
        <v>44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701</v>
      </c>
      <c r="B1216" s="28"/>
      <c r="C1216" s="275"/>
      <c r="D1216" s="411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577</v>
      </c>
      <c r="B1217" s="279"/>
      <c r="C1217" s="410"/>
      <c r="D1217" s="411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506</v>
      </c>
      <c r="B1218" s="410"/>
      <c r="C1218" s="410"/>
      <c r="D1218" s="411" t="s">
        <v>133</v>
      </c>
      <c r="E1218" s="50">
        <f t="shared" si="16"/>
        <v>12</v>
      </c>
      <c r="F1218" s="284">
        <f t="shared" si="17"/>
        <v>432</v>
      </c>
      <c r="G1218" s="50">
        <v>48</v>
      </c>
      <c r="H1218" s="50">
        <v>365</v>
      </c>
      <c r="I1218" s="50">
        <v>3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1201</v>
      </c>
      <c r="B1219" s="28"/>
      <c r="C1219" s="413"/>
      <c r="D1219" s="411" t="s">
        <v>129</v>
      </c>
      <c r="E1219" s="50">
        <f t="shared" si="16"/>
        <v>0</v>
      </c>
      <c r="F1219" s="284">
        <f t="shared" si="17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545</v>
      </c>
      <c r="B1220" s="28"/>
      <c r="C1220" s="275"/>
      <c r="D1220" s="411" t="s">
        <v>129</v>
      </c>
      <c r="E1220" s="50">
        <f t="shared" si="16"/>
        <v>0</v>
      </c>
      <c r="F1220" s="284">
        <f t="shared" si="17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856</v>
      </c>
      <c r="B1221" s="28"/>
      <c r="C1221" s="275"/>
      <c r="D1221" s="411" t="s">
        <v>129</v>
      </c>
      <c r="E1221" s="50">
        <f t="shared" si="16"/>
        <v>0</v>
      </c>
      <c r="F1221" s="284">
        <f t="shared" si="17"/>
        <v>40</v>
      </c>
      <c r="G1221" s="50">
        <v>15</v>
      </c>
      <c r="I1221" s="50">
        <v>3</v>
      </c>
      <c r="J1221" s="50">
        <v>22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953</v>
      </c>
      <c r="B1222" s="28"/>
      <c r="C1222" s="413"/>
      <c r="D1222" s="411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2319</v>
      </c>
      <c r="B1223" s="28"/>
      <c r="C1223" s="275"/>
      <c r="D1223" s="411" t="s">
        <v>129</v>
      </c>
      <c r="E1223" s="50">
        <f t="shared" si="16"/>
        <v>0</v>
      </c>
      <c r="F1223" s="284">
        <f t="shared" si="17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447</v>
      </c>
      <c r="B1224" s="279"/>
      <c r="C1224" s="410"/>
      <c r="D1224" s="411" t="s">
        <v>137</v>
      </c>
      <c r="E1224" s="50">
        <f t="shared" si="16"/>
        <v>8</v>
      </c>
      <c r="F1224" s="284">
        <f t="shared" si="17"/>
        <v>208</v>
      </c>
      <c r="G1224" s="50">
        <v>83</v>
      </c>
      <c r="H1224" s="50">
        <v>119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2783</v>
      </c>
      <c r="B1225" s="413"/>
      <c r="C1225" s="413"/>
      <c r="D1225" s="411" t="s">
        <v>130</v>
      </c>
      <c r="E1225" s="50">
        <f t="shared" si="16"/>
        <v>2</v>
      </c>
      <c r="F1225" s="284">
        <f t="shared" si="17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685</v>
      </c>
      <c r="B1226" s="413"/>
      <c r="C1226" s="413"/>
      <c r="D1226" s="411" t="s">
        <v>130</v>
      </c>
      <c r="E1226" s="50">
        <f t="shared" si="16"/>
        <v>1</v>
      </c>
      <c r="F1226" s="284">
        <f t="shared" si="17"/>
        <v>17</v>
      </c>
      <c r="I1226" s="50">
        <v>9</v>
      </c>
      <c r="J1226" s="50">
        <v>8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2122</v>
      </c>
      <c r="B1227" s="28"/>
      <c r="C1227" s="275"/>
      <c r="D1227" s="411" t="s">
        <v>129</v>
      </c>
      <c r="E1227" s="50">
        <f t="shared" si="16"/>
        <v>0</v>
      </c>
      <c r="F1227" s="284">
        <f t="shared" si="17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596</v>
      </c>
      <c r="B1228" s="413"/>
      <c r="C1228" s="413"/>
      <c r="D1228" s="411" t="s">
        <v>135</v>
      </c>
      <c r="E1228" s="50">
        <f t="shared" si="16"/>
        <v>1</v>
      </c>
      <c r="F1228" s="284">
        <f t="shared" si="17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717</v>
      </c>
      <c r="B1229" s="410"/>
      <c r="C1229" s="410"/>
      <c r="D1229" s="1" t="s">
        <v>131</v>
      </c>
      <c r="E1229" s="50">
        <f t="shared" si="16"/>
        <v>0</v>
      </c>
      <c r="F1229" s="284">
        <f t="shared" si="17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559</v>
      </c>
      <c r="B1230" s="413"/>
      <c r="C1230" s="413"/>
      <c r="D1230" s="411" t="s">
        <v>135</v>
      </c>
      <c r="E1230" s="50">
        <f t="shared" si="16"/>
        <v>4</v>
      </c>
      <c r="F1230" s="284">
        <f t="shared" si="17"/>
        <v>56</v>
      </c>
      <c r="H1230" s="50">
        <v>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971</v>
      </c>
      <c r="B1231" s="28"/>
      <c r="C1231" s="275"/>
      <c r="D1231" s="411" t="s">
        <v>129</v>
      </c>
      <c r="E1231" s="50">
        <f t="shared" si="16"/>
        <v>1</v>
      </c>
      <c r="F1231" s="284">
        <f t="shared" si="17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2803</v>
      </c>
      <c r="B1232" s="28"/>
      <c r="C1232" s="275"/>
      <c r="D1232" s="411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2052</v>
      </c>
      <c r="B1233" s="28"/>
      <c r="C1233" s="413"/>
      <c r="D1233" s="411" t="s">
        <v>129</v>
      </c>
      <c r="E1233" s="50">
        <f t="shared" si="16"/>
        <v>4</v>
      </c>
      <c r="F1233" s="284">
        <f t="shared" si="17"/>
        <v>35</v>
      </c>
      <c r="G1233" s="50">
        <v>22</v>
      </c>
      <c r="H1233" s="50">
        <v>7</v>
      </c>
      <c r="I1233" s="50">
        <v>6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2306</v>
      </c>
      <c r="B1234" s="28"/>
      <c r="C1234" s="275"/>
      <c r="D1234" s="411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2779</v>
      </c>
      <c r="B1235" s="28"/>
      <c r="C1235" s="275"/>
      <c r="D1235" s="411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1714</v>
      </c>
      <c r="B1236" s="28"/>
      <c r="C1236" s="413"/>
      <c r="D1236" s="411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497</v>
      </c>
      <c r="B1237" s="410"/>
      <c r="C1237" s="410"/>
      <c r="D1237" s="411" t="s">
        <v>140</v>
      </c>
      <c r="E1237" s="50">
        <f t="shared" si="16"/>
        <v>10</v>
      </c>
      <c r="F1237" s="284">
        <f t="shared" si="17"/>
        <v>314</v>
      </c>
      <c r="G1237" s="50">
        <v>112</v>
      </c>
      <c r="H1237" s="50">
        <v>142</v>
      </c>
      <c r="I1237" s="50">
        <v>25</v>
      </c>
      <c r="J1237" s="50">
        <v>35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1785</v>
      </c>
      <c r="B1238" s="28"/>
      <c r="C1238" s="275"/>
      <c r="D1238" s="411" t="s">
        <v>129</v>
      </c>
      <c r="E1238" s="50">
        <f t="shared" si="16"/>
        <v>1</v>
      </c>
      <c r="F1238" s="284">
        <f t="shared" si="17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2693</v>
      </c>
      <c r="B1239" s="28"/>
      <c r="C1239" s="275"/>
      <c r="D1239" s="411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1182</v>
      </c>
      <c r="B1240" s="28"/>
      <c r="C1240" s="275"/>
      <c r="D1240" s="411" t="s">
        <v>129</v>
      </c>
      <c r="E1240" s="50">
        <f t="shared" si="16"/>
        <v>1</v>
      </c>
      <c r="F1240" s="284">
        <f t="shared" si="17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2630</v>
      </c>
      <c r="B1241" s="413"/>
      <c r="C1241" s="413"/>
      <c r="D1241" s="411" t="s">
        <v>130</v>
      </c>
      <c r="E1241" s="50">
        <f t="shared" si="16"/>
        <v>33</v>
      </c>
      <c r="F1241" s="284">
        <f t="shared" si="17"/>
        <v>182</v>
      </c>
      <c r="H1241" s="50">
        <v>116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470</v>
      </c>
      <c r="B1242" s="412"/>
      <c r="C1242" s="410"/>
      <c r="D1242" s="411" t="s">
        <v>139</v>
      </c>
      <c r="E1242" s="50">
        <f t="shared" si="16"/>
        <v>11</v>
      </c>
      <c r="F1242" s="284">
        <f t="shared" si="17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436</v>
      </c>
      <c r="B1243" s="412"/>
      <c r="C1243" s="410"/>
      <c r="D1243" s="411" t="s">
        <v>139</v>
      </c>
      <c r="E1243" s="50">
        <f t="shared" si="16"/>
        <v>56</v>
      </c>
      <c r="F1243" s="284">
        <f t="shared" si="17"/>
        <v>178</v>
      </c>
      <c r="H1243" s="449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702</v>
      </c>
      <c r="B1244" s="28"/>
      <c r="C1244" s="275"/>
      <c r="D1244" s="411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533</v>
      </c>
      <c r="B1245" s="413"/>
      <c r="C1245" s="413"/>
      <c r="D1245" s="411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2572</v>
      </c>
      <c r="B1246" s="413"/>
      <c r="C1246" s="413"/>
      <c r="D1246" s="411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2590</v>
      </c>
      <c r="B1247" s="28"/>
      <c r="C1247" s="275"/>
      <c r="D1247" s="411" t="s">
        <v>129</v>
      </c>
      <c r="E1247" s="50">
        <f t="shared" si="16"/>
        <v>0</v>
      </c>
      <c r="F1247" s="284">
        <f t="shared" si="17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2338</v>
      </c>
      <c r="B1248" s="413"/>
      <c r="C1248" s="413"/>
      <c r="D1248" s="411" t="s">
        <v>130</v>
      </c>
      <c r="E1248" s="50">
        <f t="shared" si="16"/>
        <v>4</v>
      </c>
      <c r="F1248" s="284">
        <f t="shared" si="17"/>
        <v>7</v>
      </c>
      <c r="J1248" s="50">
        <v>7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421</v>
      </c>
      <c r="B1249" s="410"/>
      <c r="C1249" s="410"/>
      <c r="D1249" s="411" t="s">
        <v>133</v>
      </c>
      <c r="E1249" s="50">
        <f t="shared" si="16"/>
        <v>28</v>
      </c>
      <c r="F1249" s="284">
        <f t="shared" si="17"/>
        <v>315</v>
      </c>
      <c r="G1249" s="50">
        <v>124</v>
      </c>
      <c r="H1249" s="449">
        <v>191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2546</v>
      </c>
      <c r="B1250" s="28"/>
      <c r="C1250" s="413"/>
      <c r="D1250" s="411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2741</v>
      </c>
      <c r="B1251" s="28"/>
      <c r="C1251" s="413"/>
      <c r="D1251" s="411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2788</v>
      </c>
      <c r="B1252" s="413"/>
      <c r="C1252" s="413"/>
      <c r="D1252" s="411" t="s">
        <v>130</v>
      </c>
      <c r="E1252" s="50">
        <f t="shared" si="16"/>
        <v>1</v>
      </c>
      <c r="F1252" s="284">
        <f t="shared" si="17"/>
        <v>14</v>
      </c>
      <c r="I1252" s="50">
        <v>13</v>
      </c>
      <c r="J1252" s="50">
        <v>1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825</v>
      </c>
      <c r="B1253" s="413"/>
      <c r="C1253" s="413"/>
      <c r="D1253" s="411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558</v>
      </c>
      <c r="B1254" s="410"/>
      <c r="C1254" s="410"/>
      <c r="D1254" s="411" t="s">
        <v>133</v>
      </c>
      <c r="E1254" s="50">
        <f t="shared" si="16"/>
        <v>11</v>
      </c>
      <c r="F1254" s="284">
        <f t="shared" si="17"/>
        <v>384</v>
      </c>
      <c r="G1254" s="50">
        <v>72</v>
      </c>
      <c r="H1254" s="50">
        <v>279</v>
      </c>
      <c r="I1254" s="50">
        <v>27</v>
      </c>
      <c r="J1254" s="50">
        <v>6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2798</v>
      </c>
      <c r="B1255" s="28"/>
      <c r="C1255" s="275"/>
      <c r="D1255" s="411" t="s">
        <v>129</v>
      </c>
      <c r="E1255" s="50">
        <f t="shared" si="16"/>
        <v>0</v>
      </c>
      <c r="F1255" s="284">
        <f t="shared" si="17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2771</v>
      </c>
      <c r="B1256" s="28"/>
      <c r="C1256" s="275"/>
      <c r="D1256" s="411" t="s">
        <v>129</v>
      </c>
      <c r="E1256" s="50">
        <f t="shared" si="16"/>
        <v>0</v>
      </c>
      <c r="F1256" s="284">
        <f t="shared" si="17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718</v>
      </c>
      <c r="B1257" s="279"/>
      <c r="C1257" s="410"/>
      <c r="D1257" s="411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233</v>
      </c>
      <c r="G1257" s="50">
        <v>68</v>
      </c>
      <c r="H1257" s="50">
        <v>5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2764</v>
      </c>
      <c r="B1258" s="28"/>
      <c r="C1258" s="275"/>
      <c r="D1258" s="411" t="s">
        <v>129</v>
      </c>
      <c r="E1258" s="50">
        <f t="shared" si="18"/>
        <v>0</v>
      </c>
      <c r="F1258" s="284">
        <f t="shared" si="19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711</v>
      </c>
      <c r="B1259" s="410"/>
      <c r="C1259" s="410"/>
      <c r="D1259" s="411" t="s">
        <v>133</v>
      </c>
      <c r="E1259" s="50">
        <f t="shared" si="18"/>
        <v>8</v>
      </c>
      <c r="F1259" s="284">
        <f t="shared" si="19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686</v>
      </c>
      <c r="B1260" s="413"/>
      <c r="C1260" s="413"/>
      <c r="D1260" s="411" t="s">
        <v>132</v>
      </c>
      <c r="E1260" s="50">
        <f t="shared" si="18"/>
        <v>5</v>
      </c>
      <c r="F1260" s="284">
        <f t="shared" si="19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639</v>
      </c>
      <c r="B1261" s="410"/>
      <c r="C1261" s="410"/>
      <c r="D1261" s="411" t="s">
        <v>133</v>
      </c>
      <c r="E1261" s="50">
        <f t="shared" si="18"/>
        <v>35</v>
      </c>
      <c r="F1261" s="284">
        <f t="shared" si="19"/>
        <v>274</v>
      </c>
      <c r="H1261" s="50">
        <v>190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2678</v>
      </c>
      <c r="B1262" s="28"/>
      <c r="C1262" s="275"/>
      <c r="D1262" s="411" t="s">
        <v>129</v>
      </c>
      <c r="E1262" s="50">
        <f t="shared" si="18"/>
        <v>0</v>
      </c>
      <c r="F1262" s="284">
        <f t="shared" si="19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719</v>
      </c>
      <c r="B1263" s="28"/>
      <c r="C1263" s="413"/>
      <c r="D1263" s="411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550</v>
      </c>
      <c r="B1264" s="413"/>
      <c r="C1264" s="413"/>
      <c r="D1264" s="411" t="s">
        <v>135</v>
      </c>
      <c r="E1264" s="50">
        <f t="shared" si="18"/>
        <v>1</v>
      </c>
      <c r="F1264" s="284">
        <f t="shared" si="19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634</v>
      </c>
      <c r="B1265" s="413"/>
      <c r="C1265" s="413"/>
      <c r="D1265" s="411" t="s">
        <v>135</v>
      </c>
      <c r="E1265" s="50">
        <f t="shared" si="18"/>
        <v>4</v>
      </c>
      <c r="F1265" s="284">
        <f t="shared" si="19"/>
        <v>23</v>
      </c>
      <c r="G1265" s="50">
        <v>11</v>
      </c>
      <c r="H1265" s="449">
        <v>3</v>
      </c>
      <c r="I1265" s="50">
        <v>9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2591</v>
      </c>
      <c r="B1266" s="28"/>
      <c r="C1266" s="413"/>
      <c r="D1266" s="411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2324</v>
      </c>
      <c r="B1267" s="28"/>
      <c r="C1267" s="275"/>
      <c r="D1267" s="411" t="s">
        <v>129</v>
      </c>
      <c r="E1267" s="50">
        <f t="shared" si="18"/>
        <v>0</v>
      </c>
      <c r="F1267" s="284">
        <f t="shared" si="19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2670</v>
      </c>
      <c r="B1268" s="413"/>
      <c r="C1268" s="413"/>
      <c r="D1268" s="411" t="s">
        <v>132</v>
      </c>
      <c r="E1268" s="50">
        <f t="shared" si="18"/>
        <v>5</v>
      </c>
      <c r="F1268" s="284">
        <f t="shared" si="19"/>
        <v>43</v>
      </c>
      <c r="H1268" s="50">
        <v>25</v>
      </c>
      <c r="I1268" s="50">
        <v>12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2611</v>
      </c>
      <c r="B1269" s="28"/>
      <c r="C1269" s="275"/>
      <c r="D1269" s="411" t="s">
        <v>129</v>
      </c>
      <c r="E1269" s="50">
        <f t="shared" si="18"/>
        <v>0</v>
      </c>
      <c r="F1269" s="284">
        <f t="shared" si="19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1286</v>
      </c>
      <c r="B1270" s="410"/>
      <c r="C1270" s="410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2838</v>
      </c>
      <c r="B1271" s="28"/>
      <c r="C1271" s="275"/>
      <c r="D1271" s="411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1723</v>
      </c>
      <c r="B1272" s="28"/>
      <c r="C1272" s="275"/>
      <c r="D1272" s="411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2307</v>
      </c>
      <c r="B1273" s="28"/>
      <c r="C1273" s="275"/>
      <c r="D1273" s="411" t="s">
        <v>129</v>
      </c>
      <c r="E1273" s="50">
        <f t="shared" si="18"/>
        <v>0</v>
      </c>
      <c r="F1273" s="284">
        <f t="shared" si="19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2574</v>
      </c>
      <c r="B1274" s="28"/>
      <c r="C1274" s="275"/>
      <c r="D1274" s="411" t="s">
        <v>129</v>
      </c>
      <c r="E1274" s="50">
        <f t="shared" si="18"/>
        <v>1</v>
      </c>
      <c r="F1274" s="284">
        <f t="shared" si="19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522</v>
      </c>
      <c r="B1275" s="28"/>
      <c r="C1275" s="275"/>
      <c r="D1275" s="411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2595</v>
      </c>
      <c r="B1276" s="28"/>
      <c r="C1276" s="275"/>
      <c r="D1276" s="411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1309</v>
      </c>
      <c r="B1277" s="413"/>
      <c r="C1277" s="413"/>
      <c r="D1277" s="411" t="s">
        <v>130</v>
      </c>
      <c r="E1277" s="50">
        <f t="shared" si="18"/>
        <v>5</v>
      </c>
      <c r="F1277" s="284">
        <f t="shared" si="19"/>
        <v>0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461</v>
      </c>
      <c r="B1278" s="410"/>
      <c r="C1278" s="410"/>
      <c r="D1278" s="411" t="s">
        <v>133</v>
      </c>
      <c r="E1278" s="50">
        <f t="shared" si="18"/>
        <v>23</v>
      </c>
      <c r="F1278" s="284">
        <f t="shared" si="19"/>
        <v>534</v>
      </c>
      <c r="G1278" s="50">
        <v>53</v>
      </c>
      <c r="H1278" s="50">
        <v>414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574</v>
      </c>
      <c r="B1279" s="413"/>
      <c r="C1279" s="413"/>
      <c r="D1279" s="411" t="s">
        <v>135</v>
      </c>
      <c r="E1279" s="50">
        <f t="shared" si="18"/>
        <v>5</v>
      </c>
      <c r="F1279" s="284">
        <f t="shared" si="19"/>
        <v>135</v>
      </c>
      <c r="H1279" s="50">
        <v>57</v>
      </c>
      <c r="I1279" s="50">
        <v>72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489</v>
      </c>
      <c r="B1280" s="279"/>
      <c r="C1280" s="410"/>
      <c r="D1280" s="411" t="s">
        <v>134</v>
      </c>
      <c r="E1280" s="50">
        <f t="shared" si="18"/>
        <v>3</v>
      </c>
      <c r="F1280" s="284">
        <f t="shared" si="19"/>
        <v>49</v>
      </c>
      <c r="H1280" s="50">
        <v>40</v>
      </c>
      <c r="J1280" s="50">
        <v>9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961</v>
      </c>
      <c r="B1281" s="28"/>
      <c r="C1281" s="275"/>
      <c r="D1281" s="411" t="s">
        <v>129</v>
      </c>
      <c r="E1281" s="50">
        <f t="shared" si="18"/>
        <v>2</v>
      </c>
      <c r="F1281" s="284">
        <f t="shared" si="19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438</v>
      </c>
      <c r="B1282" s="410"/>
      <c r="C1282" s="410"/>
      <c r="D1282" s="411" t="s">
        <v>140</v>
      </c>
      <c r="E1282" s="50">
        <f t="shared" si="18"/>
        <v>9</v>
      </c>
      <c r="F1282" s="284">
        <f t="shared" si="19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1282</v>
      </c>
      <c r="B1283" s="28"/>
      <c r="C1283" s="275"/>
      <c r="D1283" s="411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2123</v>
      </c>
      <c r="B1284" s="28"/>
      <c r="C1284" s="275"/>
      <c r="D1284" s="411" t="s">
        <v>129</v>
      </c>
      <c r="E1284" s="50">
        <f t="shared" si="18"/>
        <v>1</v>
      </c>
      <c r="F1284" s="284">
        <f t="shared" si="19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1271</v>
      </c>
      <c r="B1285" s="413"/>
      <c r="C1285" s="413"/>
      <c r="D1285" s="411" t="s">
        <v>135</v>
      </c>
      <c r="E1285" s="50">
        <f t="shared" si="18"/>
        <v>1</v>
      </c>
      <c r="F1285" s="284">
        <f t="shared" si="19"/>
        <v>56</v>
      </c>
      <c r="H1285" s="50">
        <v>31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2124</v>
      </c>
      <c r="B1286" s="28"/>
      <c r="C1286" s="275"/>
      <c r="D1286" s="411" t="s">
        <v>129</v>
      </c>
      <c r="E1286" s="50">
        <f t="shared" si="18"/>
        <v>0</v>
      </c>
      <c r="F1286" s="284">
        <f t="shared" si="19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2125</v>
      </c>
      <c r="B1287" s="28"/>
      <c r="C1287" s="275"/>
      <c r="D1287" s="411" t="s">
        <v>129</v>
      </c>
      <c r="E1287" s="50">
        <f t="shared" si="18"/>
        <v>0</v>
      </c>
      <c r="F1287" s="284">
        <f t="shared" si="19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970</v>
      </c>
      <c r="B1288" s="410"/>
      <c r="C1288" s="410"/>
      <c r="D1288" s="1" t="s">
        <v>131</v>
      </c>
      <c r="E1288" s="50">
        <f t="shared" si="18"/>
        <v>1</v>
      </c>
      <c r="F1288" s="284">
        <f t="shared" si="19"/>
        <v>3</v>
      </c>
      <c r="J1288" s="50">
        <v>3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2126</v>
      </c>
      <c r="B1289" s="28"/>
      <c r="C1289" s="275"/>
      <c r="D1289" s="411" t="s">
        <v>129</v>
      </c>
      <c r="E1289" s="50">
        <f t="shared" si="18"/>
        <v>0</v>
      </c>
      <c r="F1289" s="284">
        <f t="shared" si="19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1693</v>
      </c>
      <c r="B1290" s="28"/>
      <c r="C1290" s="275"/>
      <c r="D1290" s="411" t="s">
        <v>129</v>
      </c>
      <c r="E1290" s="50">
        <f t="shared" si="18"/>
        <v>0</v>
      </c>
      <c r="F1290" s="284">
        <f t="shared" si="19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1677</v>
      </c>
      <c r="B1291" s="413"/>
      <c r="C1291" s="413"/>
      <c r="D1291" s="411" t="s">
        <v>130</v>
      </c>
      <c r="E1291" s="50">
        <f t="shared" si="18"/>
        <v>3</v>
      </c>
      <c r="F1291" s="284">
        <f t="shared" si="19"/>
        <v>5</v>
      </c>
      <c r="J1291" s="50">
        <v>5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564</v>
      </c>
      <c r="B1292" s="413"/>
      <c r="C1292" s="413"/>
      <c r="D1292" s="411" t="s">
        <v>132</v>
      </c>
      <c r="E1292" s="50">
        <f t="shared" si="18"/>
        <v>7</v>
      </c>
      <c r="F1292" s="284">
        <f t="shared" si="19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706</v>
      </c>
      <c r="B1293" s="28"/>
      <c r="C1293" s="413"/>
      <c r="D1293" s="411" t="s">
        <v>129</v>
      </c>
      <c r="E1293" s="50">
        <f t="shared" si="18"/>
        <v>5</v>
      </c>
      <c r="F1293" s="284">
        <f t="shared" si="19"/>
        <v>95</v>
      </c>
      <c r="H1293" s="50">
        <v>12</v>
      </c>
      <c r="I1293" s="50">
        <v>77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443</v>
      </c>
      <c r="B1294" s="28"/>
      <c r="C1294" s="275"/>
      <c r="D1294" s="411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1710</v>
      </c>
      <c r="B1295" s="279"/>
      <c r="C1295" s="410"/>
      <c r="D1295" s="411" t="s">
        <v>137</v>
      </c>
      <c r="E1295" s="50">
        <f t="shared" si="18"/>
        <v>10</v>
      </c>
      <c r="F1295" s="284">
        <f t="shared" si="19"/>
        <v>64</v>
      </c>
      <c r="G1295" s="50">
        <v>26</v>
      </c>
      <c r="H1295" s="50">
        <v>17</v>
      </c>
      <c r="I1295" s="50">
        <v>1</v>
      </c>
      <c r="J1295" s="50">
        <v>20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1837</v>
      </c>
      <c r="B1296" s="28"/>
      <c r="C1296" s="275"/>
      <c r="D1296" s="411" t="s">
        <v>129</v>
      </c>
      <c r="E1296" s="50">
        <f t="shared" si="18"/>
        <v>0</v>
      </c>
      <c r="F1296" s="284">
        <f t="shared" si="19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849</v>
      </c>
      <c r="B1297" s="28"/>
      <c r="C1297" s="275"/>
      <c r="D1297" s="411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2762</v>
      </c>
      <c r="B1298" s="413"/>
      <c r="C1298" s="413"/>
      <c r="D1298" s="411" t="s">
        <v>130</v>
      </c>
      <c r="E1298" s="50">
        <f t="shared" si="18"/>
        <v>9</v>
      </c>
      <c r="F1298" s="284">
        <f t="shared" si="19"/>
        <v>15</v>
      </c>
      <c r="H1298" s="449"/>
      <c r="I1298" s="50">
        <v>15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619</v>
      </c>
      <c r="B1299" s="28"/>
      <c r="C1299" s="275"/>
      <c r="D1299" s="411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823</v>
      </c>
      <c r="B1300" s="413"/>
      <c r="C1300" s="413"/>
      <c r="D1300" s="411" t="s">
        <v>132</v>
      </c>
      <c r="E1300" s="50">
        <f t="shared" si="18"/>
        <v>2</v>
      </c>
      <c r="F1300" s="284">
        <f t="shared" si="19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2727</v>
      </c>
      <c r="B1301" s="28"/>
      <c r="C1301" s="275"/>
      <c r="D1301" s="411" t="s">
        <v>129</v>
      </c>
      <c r="E1301" s="50">
        <f t="shared" si="18"/>
        <v>0</v>
      </c>
      <c r="F1301" s="284">
        <f t="shared" si="19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2790</v>
      </c>
      <c r="B1302" s="28"/>
      <c r="C1302" s="413"/>
      <c r="D1302" s="411" t="s">
        <v>129</v>
      </c>
      <c r="E1302" s="50">
        <f t="shared" si="18"/>
        <v>0</v>
      </c>
      <c r="F1302" s="284">
        <f t="shared" si="19"/>
        <v>0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2675</v>
      </c>
      <c r="B1303" s="28"/>
      <c r="C1303" s="275"/>
      <c r="D1303" s="411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968</v>
      </c>
      <c r="B1304" s="413"/>
      <c r="C1304" s="413"/>
      <c r="D1304" s="411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861</v>
      </c>
      <c r="B1305" s="28"/>
      <c r="C1305" s="275"/>
      <c r="D1305" s="411" t="s">
        <v>129</v>
      </c>
      <c r="E1305" s="50">
        <f t="shared" si="18"/>
        <v>0</v>
      </c>
      <c r="F1305" s="284">
        <f t="shared" si="19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435</v>
      </c>
      <c r="B1306" s="279"/>
      <c r="C1306" s="410"/>
      <c r="D1306" s="411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3102</v>
      </c>
      <c r="B1307" s="28"/>
      <c r="C1307" s="275"/>
      <c r="D1307" s="411" t="s">
        <v>129</v>
      </c>
      <c r="E1307" s="50">
        <f t="shared" si="18"/>
        <v>0</v>
      </c>
      <c r="F1307" s="284">
        <f t="shared" si="19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620</v>
      </c>
      <c r="B1308" s="279"/>
      <c r="C1308" s="410"/>
      <c r="D1308" s="411" t="s">
        <v>134</v>
      </c>
      <c r="E1308" s="50">
        <f t="shared" si="18"/>
        <v>8</v>
      </c>
      <c r="F1308" s="284">
        <f t="shared" si="19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2728</v>
      </c>
      <c r="B1309" s="28"/>
      <c r="C1309" s="275"/>
      <c r="D1309" s="411" t="s">
        <v>129</v>
      </c>
      <c r="E1309" s="50">
        <f t="shared" si="18"/>
        <v>0</v>
      </c>
      <c r="F1309" s="284">
        <f t="shared" si="19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3075</v>
      </c>
      <c r="B1310" s="28"/>
      <c r="C1310" s="275"/>
      <c r="D1310" s="411" t="s">
        <v>129</v>
      </c>
      <c r="E1310" s="50">
        <f t="shared" si="18"/>
        <v>0</v>
      </c>
      <c r="F1310" s="284">
        <f t="shared" si="19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563</v>
      </c>
      <c r="B1311" s="28"/>
      <c r="C1311" s="413"/>
      <c r="D1311" s="411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623</v>
      </c>
      <c r="B1312" s="413"/>
      <c r="C1312" s="413"/>
      <c r="D1312" s="411" t="s">
        <v>132</v>
      </c>
      <c r="E1312" s="50">
        <f t="shared" si="18"/>
        <v>2</v>
      </c>
      <c r="F1312" s="284">
        <f t="shared" si="19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1736</v>
      </c>
      <c r="B1313" s="28"/>
      <c r="C1313" s="275"/>
      <c r="D1313" s="411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1726</v>
      </c>
      <c r="B1314" s="28"/>
      <c r="C1314" s="275"/>
      <c r="D1314" s="411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1833</v>
      </c>
      <c r="B1315" s="28"/>
      <c r="C1315" s="275"/>
      <c r="D1315" s="411" t="s">
        <v>129</v>
      </c>
      <c r="E1315" s="50">
        <f t="shared" si="18"/>
        <v>0</v>
      </c>
      <c r="F1315" s="284">
        <f t="shared" si="19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2127</v>
      </c>
      <c r="B1316" s="410"/>
      <c r="C1316" s="410"/>
      <c r="D1316" s="1" t="s">
        <v>131</v>
      </c>
      <c r="E1316" s="50">
        <f t="shared" si="18"/>
        <v>1</v>
      </c>
      <c r="F1316" s="284">
        <f t="shared" si="19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2128</v>
      </c>
      <c r="B1317" s="28"/>
      <c r="C1317" s="275"/>
      <c r="D1317" s="411" t="s">
        <v>129</v>
      </c>
      <c r="E1317" s="50">
        <f t="shared" si="18"/>
        <v>0</v>
      </c>
      <c r="F1317" s="284">
        <f t="shared" si="19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983</v>
      </c>
      <c r="B1318" s="28"/>
      <c r="C1318" s="275"/>
      <c r="D1318" s="411" t="s">
        <v>129</v>
      </c>
      <c r="E1318" s="50">
        <f t="shared" si="18"/>
        <v>0</v>
      </c>
      <c r="F1318" s="284">
        <f t="shared" si="19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485</v>
      </c>
      <c r="B1319" s="279"/>
      <c r="C1319" s="410"/>
      <c r="D1319" s="411" t="s">
        <v>137</v>
      </c>
      <c r="E1319" s="50">
        <f t="shared" si="18"/>
        <v>14</v>
      </c>
      <c r="F1319" s="284">
        <f t="shared" si="19"/>
        <v>90</v>
      </c>
      <c r="H1319" s="50">
        <v>5</v>
      </c>
      <c r="I1319" s="50">
        <v>75</v>
      </c>
      <c r="J1319" s="50">
        <v>10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695</v>
      </c>
      <c r="B1320" s="28"/>
      <c r="C1320" s="413"/>
      <c r="D1320" s="411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2719</v>
      </c>
      <c r="B1321" s="28"/>
      <c r="C1321" s="275"/>
      <c r="D1321" s="411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1261</v>
      </c>
      <c r="B1322" s="413"/>
      <c r="C1322" s="413"/>
      <c r="D1322" s="411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2680</v>
      </c>
      <c r="B1323" s="410"/>
      <c r="C1323" s="410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2129</v>
      </c>
      <c r="B1324" s="28"/>
      <c r="C1324" s="275"/>
      <c r="D1324" s="411" t="s">
        <v>129</v>
      </c>
      <c r="E1324" s="50">
        <f t="shared" si="20"/>
        <v>0</v>
      </c>
      <c r="F1324" s="284">
        <f t="shared" si="21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2516</v>
      </c>
      <c r="B1325" s="28"/>
      <c r="C1325" s="275"/>
      <c r="D1325" s="411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840</v>
      </c>
      <c r="B1326" s="28"/>
      <c r="C1326" s="275"/>
      <c r="D1326" s="411" t="s">
        <v>129</v>
      </c>
      <c r="E1326" s="50">
        <f t="shared" si="20"/>
        <v>0</v>
      </c>
      <c r="F1326" s="284">
        <f t="shared" si="21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2662</v>
      </c>
      <c r="B1327" s="28"/>
      <c r="C1327" s="275"/>
      <c r="D1327" s="411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2635</v>
      </c>
      <c r="B1328" s="28"/>
      <c r="C1328" s="413"/>
      <c r="D1328" s="411" t="s">
        <v>129</v>
      </c>
      <c r="E1328" s="50">
        <f t="shared" si="20"/>
        <v>0</v>
      </c>
      <c r="F1328" s="284">
        <f t="shared" si="21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2084</v>
      </c>
      <c r="B1329" s="413"/>
      <c r="C1329" s="413"/>
      <c r="D1329" s="411" t="s">
        <v>130</v>
      </c>
      <c r="E1329" s="50">
        <f t="shared" si="20"/>
        <v>20</v>
      </c>
      <c r="F1329" s="284">
        <f t="shared" si="21"/>
        <v>112</v>
      </c>
      <c r="H1329" s="50">
        <v>25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3074</v>
      </c>
      <c r="B1330" s="28"/>
      <c r="C1330" s="275"/>
      <c r="D1330" s="411" t="s">
        <v>129</v>
      </c>
      <c r="E1330" s="50">
        <f t="shared" si="20"/>
        <v>0</v>
      </c>
      <c r="F1330" s="284">
        <f t="shared" si="21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1218</v>
      </c>
      <c r="B1331" s="410"/>
      <c r="C1331" s="410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528</v>
      </c>
      <c r="B1332" s="410"/>
      <c r="C1332" s="410"/>
      <c r="D1332" s="411" t="s">
        <v>133</v>
      </c>
      <c r="E1332" s="50">
        <f t="shared" si="20"/>
        <v>18</v>
      </c>
      <c r="F1332" s="284">
        <f t="shared" si="21"/>
        <v>294</v>
      </c>
      <c r="G1332" s="50">
        <v>88</v>
      </c>
      <c r="H1332" s="50">
        <v>200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2130</v>
      </c>
      <c r="B1333" s="413"/>
      <c r="C1333" s="413"/>
      <c r="D1333" s="411" t="s">
        <v>132</v>
      </c>
      <c r="E1333" s="50">
        <f t="shared" si="20"/>
        <v>3</v>
      </c>
      <c r="F1333" s="284">
        <f t="shared" si="21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3093</v>
      </c>
      <c r="B1334" s="28"/>
      <c r="C1334" s="275"/>
      <c r="D1334" s="411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996</v>
      </c>
      <c r="B1335" s="279"/>
      <c r="C1335" s="410"/>
      <c r="D1335" s="411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2567</v>
      </c>
      <c r="B1336" s="28"/>
      <c r="C1336" s="275"/>
      <c r="D1336" s="411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551</v>
      </c>
      <c r="B1337" s="410"/>
      <c r="C1337" s="410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680</v>
      </c>
      <c r="B1338" s="413"/>
      <c r="C1338" s="413"/>
      <c r="D1338" s="411" t="s">
        <v>132</v>
      </c>
      <c r="E1338" s="50">
        <f t="shared" si="20"/>
        <v>6</v>
      </c>
      <c r="F1338" s="284">
        <f t="shared" si="21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2811</v>
      </c>
      <c r="B1339" s="28"/>
      <c r="C1339" s="275"/>
      <c r="D1339" s="411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2773</v>
      </c>
      <c r="B1340" s="413"/>
      <c r="C1340" s="413"/>
      <c r="D1340" s="411" t="s">
        <v>132</v>
      </c>
      <c r="E1340" s="50">
        <f t="shared" si="20"/>
        <v>31</v>
      </c>
      <c r="F1340" s="284">
        <f t="shared" si="21"/>
        <v>117</v>
      </c>
      <c r="H1340" s="50">
        <v>83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444</v>
      </c>
      <c r="B1341" s="279"/>
      <c r="C1341" s="410"/>
      <c r="D1341" s="411" t="s">
        <v>137</v>
      </c>
      <c r="E1341" s="50">
        <f t="shared" si="20"/>
        <v>5</v>
      </c>
      <c r="F1341" s="284">
        <f t="shared" si="21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3124</v>
      </c>
      <c r="B1342" s="28"/>
      <c r="C1342" s="275"/>
      <c r="D1342" s="411" t="s">
        <v>129</v>
      </c>
      <c r="E1342" s="50">
        <f t="shared" si="20"/>
        <v>0</v>
      </c>
      <c r="F1342" s="284">
        <f t="shared" si="21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673</v>
      </c>
      <c r="B1343" s="28"/>
      <c r="C1343" s="275"/>
      <c r="D1343" s="411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2809</v>
      </c>
      <c r="B1344" s="413"/>
      <c r="C1344" s="413"/>
      <c r="D1344" s="411" t="s">
        <v>132</v>
      </c>
      <c r="E1344" s="50">
        <f t="shared" si="20"/>
        <v>0</v>
      </c>
      <c r="F1344" s="284">
        <f t="shared" si="21"/>
        <v>35</v>
      </c>
      <c r="J1344" s="50">
        <v>35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2537</v>
      </c>
      <c r="B1345" s="28"/>
      <c r="C1345" s="275"/>
      <c r="D1345" s="411" t="s">
        <v>129</v>
      </c>
      <c r="E1345" s="50">
        <f t="shared" si="20"/>
        <v>0</v>
      </c>
      <c r="F1345" s="284">
        <f t="shared" si="21"/>
        <v>0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2321</v>
      </c>
      <c r="B1346" s="28"/>
      <c r="C1346" s="413"/>
      <c r="D1346" s="411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591</v>
      </c>
      <c r="B1347" s="28"/>
      <c r="C1347" s="275"/>
      <c r="D1347" s="411" t="s">
        <v>129</v>
      </c>
      <c r="E1347" s="50">
        <f t="shared" si="20"/>
        <v>0</v>
      </c>
      <c r="F1347" s="284">
        <f t="shared" si="21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2845</v>
      </c>
      <c r="B1348" s="28"/>
      <c r="C1348" s="275"/>
      <c r="D1348" s="411" t="s">
        <v>129</v>
      </c>
      <c r="E1348" s="50">
        <f t="shared" si="20"/>
        <v>0</v>
      </c>
      <c r="F1348" s="284">
        <f t="shared" si="21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890</v>
      </c>
      <c r="B1349" s="413"/>
      <c r="C1349" s="413"/>
      <c r="D1349" s="411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605</v>
      </c>
      <c r="B1350" s="279"/>
      <c r="C1350" s="410"/>
      <c r="D1350" s="411" t="s">
        <v>137</v>
      </c>
      <c r="E1350" s="50">
        <f t="shared" si="20"/>
        <v>3</v>
      </c>
      <c r="F1350" s="284">
        <f t="shared" si="21"/>
        <v>8</v>
      </c>
      <c r="H1350" s="50"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592</v>
      </c>
      <c r="B1351" s="410"/>
      <c r="C1351" s="410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2547</v>
      </c>
      <c r="B1352" s="410"/>
      <c r="C1352" s="410"/>
      <c r="D1352" s="1" t="s">
        <v>131</v>
      </c>
      <c r="E1352" s="50">
        <f t="shared" si="20"/>
        <v>6</v>
      </c>
      <c r="F1352" s="284">
        <f t="shared" si="21"/>
        <v>172</v>
      </c>
      <c r="H1352" s="50">
        <v>156</v>
      </c>
      <c r="I1352" s="50">
        <v>8</v>
      </c>
      <c r="J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2568</v>
      </c>
      <c r="B1353" s="28"/>
      <c r="C1353" s="275"/>
      <c r="D1353" s="411" t="s">
        <v>129</v>
      </c>
      <c r="E1353" s="50">
        <f t="shared" si="20"/>
        <v>0</v>
      </c>
      <c r="F1353" s="284">
        <f t="shared" si="21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845</v>
      </c>
      <c r="B1354" s="413"/>
      <c r="C1354" s="413"/>
      <c r="D1354" s="411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2592</v>
      </c>
      <c r="B1355" s="28"/>
      <c r="C1355" s="275"/>
      <c r="D1355" s="411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3137</v>
      </c>
      <c r="B1356" s="413"/>
      <c r="C1356" s="413"/>
      <c r="D1356" s="411" t="s">
        <v>132</v>
      </c>
      <c r="E1356" s="50">
        <f t="shared" si="20"/>
        <v>2</v>
      </c>
      <c r="F1356" s="284">
        <f t="shared" si="21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481</v>
      </c>
      <c r="B1357" s="279"/>
      <c r="C1357" s="410"/>
      <c r="D1357" s="411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3071</v>
      </c>
      <c r="B1358" s="28"/>
      <c r="C1358" s="275"/>
      <c r="D1358" s="411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1274</v>
      </c>
      <c r="B1359" s="413"/>
      <c r="C1359" s="413"/>
      <c r="D1359" s="411" t="s">
        <v>130</v>
      </c>
      <c r="E1359" s="50">
        <f t="shared" si="20"/>
        <v>2</v>
      </c>
      <c r="F1359" s="284">
        <f t="shared" si="21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2724</v>
      </c>
      <c r="B1360" s="28"/>
      <c r="C1360" s="275"/>
      <c r="D1360" s="411" t="s">
        <v>129</v>
      </c>
      <c r="E1360" s="50">
        <f t="shared" si="20"/>
        <v>1</v>
      </c>
      <c r="F1360" s="284">
        <f t="shared" si="21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2804</v>
      </c>
      <c r="B1361" s="28"/>
      <c r="C1361" s="275"/>
      <c r="D1361" s="411" t="s">
        <v>129</v>
      </c>
      <c r="E1361" s="50">
        <f t="shared" si="20"/>
        <v>1</v>
      </c>
      <c r="F1361" s="284">
        <f t="shared" si="21"/>
        <v>18</v>
      </c>
      <c r="I1361" s="50">
        <v>14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660</v>
      </c>
      <c r="B1362" s="28"/>
      <c r="C1362" s="275"/>
      <c r="D1362" s="411" t="s">
        <v>129</v>
      </c>
      <c r="E1362" s="50">
        <f t="shared" si="20"/>
        <v>2</v>
      </c>
      <c r="F1362" s="284">
        <f t="shared" si="21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490</v>
      </c>
      <c r="B1363" s="279"/>
      <c r="C1363" s="410"/>
      <c r="D1363" s="411" t="s">
        <v>138</v>
      </c>
      <c r="E1363" s="50">
        <f t="shared" si="20"/>
        <v>27</v>
      </c>
      <c r="F1363" s="284">
        <f t="shared" si="21"/>
        <v>889</v>
      </c>
      <c r="G1363" s="50">
        <v>279</v>
      </c>
      <c r="H1363" s="50">
        <v>529</v>
      </c>
      <c r="I1363" s="50">
        <v>73</v>
      </c>
      <c r="J1363" s="50">
        <v>8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1196</v>
      </c>
      <c r="B1364" s="413"/>
      <c r="C1364" s="413"/>
      <c r="D1364" s="411" t="s">
        <v>135</v>
      </c>
      <c r="E1364" s="50">
        <f t="shared" si="20"/>
        <v>1</v>
      </c>
      <c r="F1364" s="284">
        <f t="shared" si="21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2316</v>
      </c>
      <c r="B1365" s="28"/>
      <c r="C1365" s="275"/>
      <c r="D1365" s="411" t="s">
        <v>129</v>
      </c>
      <c r="E1365" s="50">
        <f t="shared" si="20"/>
        <v>0</v>
      </c>
      <c r="F1365" s="284">
        <f t="shared" si="21"/>
        <v>2</v>
      </c>
      <c r="J1365" s="50">
        <v>2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720</v>
      </c>
      <c r="B1366" s="28"/>
      <c r="C1366" s="275"/>
      <c r="D1366" s="411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2672</v>
      </c>
      <c r="B1367" s="28"/>
      <c r="C1367" s="275"/>
      <c r="D1367" s="411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1685</v>
      </c>
      <c r="B1368" s="28"/>
      <c r="C1368" s="413"/>
      <c r="D1368" s="411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2331</v>
      </c>
      <c r="B1369" s="28"/>
      <c r="C1369" s="275"/>
      <c r="D1369" s="411" t="s">
        <v>129</v>
      </c>
      <c r="E1369" s="50">
        <f t="shared" si="20"/>
        <v>3</v>
      </c>
      <c r="F1369" s="284">
        <f t="shared" si="21"/>
        <v>116</v>
      </c>
      <c r="H1369" s="50">
        <v>37</v>
      </c>
      <c r="I1369" s="50">
        <v>24</v>
      </c>
      <c r="J1369" s="50">
        <v>55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2620</v>
      </c>
      <c r="B1370" s="28"/>
      <c r="C1370" s="275"/>
      <c r="D1370" s="411" t="s">
        <v>129</v>
      </c>
      <c r="E1370" s="50">
        <f t="shared" si="20"/>
        <v>0</v>
      </c>
      <c r="F1370" s="284">
        <f t="shared" si="21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689</v>
      </c>
      <c r="B1371" s="413"/>
      <c r="C1371" s="413"/>
      <c r="D1371" s="411" t="s">
        <v>132</v>
      </c>
      <c r="E1371" s="50">
        <f t="shared" si="20"/>
        <v>6</v>
      </c>
      <c r="F1371" s="284">
        <f t="shared" si="21"/>
        <v>72</v>
      </c>
      <c r="I1371" s="50">
        <v>40</v>
      </c>
      <c r="J1371" s="50">
        <v>32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584</v>
      </c>
      <c r="B1372" s="413"/>
      <c r="C1372" s="413"/>
      <c r="D1372" s="411" t="s">
        <v>132</v>
      </c>
      <c r="E1372" s="50">
        <f t="shared" si="20"/>
        <v>3</v>
      </c>
      <c r="F1372" s="284">
        <f t="shared" si="21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2634</v>
      </c>
      <c r="B1373" s="28"/>
      <c r="C1373" s="275"/>
      <c r="D1373" s="411" t="s">
        <v>129</v>
      </c>
      <c r="E1373" s="50">
        <f t="shared" si="20"/>
        <v>0</v>
      </c>
      <c r="F1373" s="284">
        <f t="shared" si="21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2310</v>
      </c>
      <c r="B1374" s="413"/>
      <c r="C1374" s="413"/>
      <c r="D1374" s="411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2556</v>
      </c>
      <c r="B1375" s="28"/>
      <c r="C1375" s="275"/>
      <c r="D1375" s="411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2674</v>
      </c>
      <c r="B1376" s="28"/>
      <c r="C1376" s="275"/>
      <c r="D1376" s="411" t="s">
        <v>129</v>
      </c>
      <c r="E1376" s="50">
        <f t="shared" si="20"/>
        <v>0</v>
      </c>
      <c r="F1376" s="284">
        <f t="shared" si="21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2628</v>
      </c>
      <c r="B1377" s="28"/>
      <c r="C1377" s="275"/>
      <c r="D1377" s="411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839</v>
      </c>
      <c r="B1378" s="413"/>
      <c r="C1378" s="413"/>
      <c r="D1378" s="411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2544</v>
      </c>
      <c r="B1379" s="413"/>
      <c r="C1379" s="413"/>
      <c r="D1379" s="411" t="s">
        <v>135</v>
      </c>
      <c r="E1379" s="50">
        <f t="shared" si="20"/>
        <v>1</v>
      </c>
      <c r="F1379" s="284">
        <f t="shared" si="21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2704</v>
      </c>
      <c r="B1380" s="28"/>
      <c r="C1380" s="275"/>
      <c r="D1380" s="411" t="s">
        <v>129</v>
      </c>
      <c r="E1380" s="50">
        <f t="shared" si="20"/>
        <v>0</v>
      </c>
      <c r="F1380" s="284">
        <f t="shared" si="21"/>
        <v>3</v>
      </c>
      <c r="J1380" s="50">
        <v>3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565</v>
      </c>
      <c r="B1381" s="412"/>
      <c r="C1381" s="410"/>
      <c r="D1381" s="411" t="s">
        <v>139</v>
      </c>
      <c r="E1381" s="50">
        <f t="shared" si="20"/>
        <v>48</v>
      </c>
      <c r="F1381" s="284">
        <f t="shared" si="21"/>
        <v>776</v>
      </c>
      <c r="G1381" s="50">
        <v>277</v>
      </c>
      <c r="H1381" s="50">
        <v>422</v>
      </c>
      <c r="I1381" s="50">
        <v>57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865</v>
      </c>
      <c r="B1382" s="28"/>
      <c r="C1382" s="275"/>
      <c r="D1382" s="411" t="s">
        <v>129</v>
      </c>
      <c r="E1382" s="50">
        <f t="shared" si="20"/>
        <v>0</v>
      </c>
      <c r="F1382" s="284">
        <f t="shared" si="21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2083</v>
      </c>
      <c r="B1383" s="279"/>
      <c r="C1383" s="410"/>
      <c r="D1383" s="411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1709</v>
      </c>
      <c r="B1384" s="410"/>
      <c r="C1384" s="410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1262</v>
      </c>
      <c r="B1385" s="410"/>
      <c r="C1385" s="410"/>
      <c r="D1385" s="411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2835</v>
      </c>
      <c r="B1386" s="413"/>
      <c r="C1386" s="413"/>
      <c r="D1386" s="411" t="s">
        <v>132</v>
      </c>
      <c r="E1386" s="50">
        <f t="shared" si="22"/>
        <v>8</v>
      </c>
      <c r="F1386" s="284">
        <f t="shared" si="23"/>
        <v>46</v>
      </c>
      <c r="I1386" s="50">
        <v>46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419</v>
      </c>
      <c r="B1387" s="410"/>
      <c r="C1387" s="410"/>
      <c r="D1387" s="411" t="s">
        <v>140</v>
      </c>
      <c r="E1387" s="50">
        <f t="shared" si="22"/>
        <v>8</v>
      </c>
      <c r="F1387" s="284">
        <f t="shared" si="23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2339</v>
      </c>
      <c r="B1388" s="28"/>
      <c r="C1388" s="275"/>
      <c r="D1388" s="411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2612</v>
      </c>
      <c r="B1389" s="28"/>
      <c r="C1389" s="275"/>
      <c r="D1389" s="411" t="s">
        <v>129</v>
      </c>
      <c r="E1389" s="50">
        <f t="shared" si="22"/>
        <v>0</v>
      </c>
      <c r="F1389" s="284">
        <f t="shared" si="23"/>
        <v>7</v>
      </c>
      <c r="I1389" s="50">
        <v>7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2131</v>
      </c>
      <c r="B1390" s="28"/>
      <c r="C1390" s="275"/>
      <c r="D1390" s="411" t="s">
        <v>129</v>
      </c>
      <c r="E1390" s="50">
        <f t="shared" si="22"/>
        <v>0</v>
      </c>
      <c r="F1390" s="284">
        <f t="shared" si="23"/>
        <v>123</v>
      </c>
      <c r="H1390" s="50">
        <v>71</v>
      </c>
      <c r="I1390" s="50">
        <v>11</v>
      </c>
      <c r="J1390" s="50">
        <v>41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570</v>
      </c>
      <c r="B1391" s="413"/>
      <c r="C1391" s="413"/>
      <c r="D1391" s="411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2059</v>
      </c>
      <c r="B1392" s="410"/>
      <c r="C1392" s="410"/>
      <c r="D1392" s="411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2525</v>
      </c>
      <c r="B1393" s="28"/>
      <c r="C1393" s="275"/>
      <c r="D1393" s="411" t="s">
        <v>129</v>
      </c>
      <c r="E1393" s="50">
        <f t="shared" si="22"/>
        <v>5</v>
      </c>
      <c r="F1393" s="284">
        <f t="shared" si="23"/>
        <v>1</v>
      </c>
      <c r="I1393" s="50">
        <v>1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1735</v>
      </c>
      <c r="B1394" s="28"/>
      <c r="C1394" s="275"/>
      <c r="D1394" s="411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509</v>
      </c>
      <c r="B1395" s="413"/>
      <c r="C1395" s="413"/>
      <c r="D1395" s="411" t="s">
        <v>135</v>
      </c>
      <c r="E1395" s="50">
        <f t="shared" si="22"/>
        <v>12</v>
      </c>
      <c r="F1395" s="284">
        <f t="shared" si="23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568</v>
      </c>
      <c r="B1396" s="279"/>
      <c r="C1396" s="410"/>
      <c r="D1396" s="411" t="s">
        <v>138</v>
      </c>
      <c r="E1396" s="50">
        <f t="shared" si="22"/>
        <v>97</v>
      </c>
      <c r="F1396" s="284">
        <f t="shared" si="23"/>
        <v>1587</v>
      </c>
      <c r="G1396" s="50">
        <v>725</v>
      </c>
      <c r="H1396" s="50">
        <v>764</v>
      </c>
      <c r="I1396" s="50">
        <v>78</v>
      </c>
      <c r="J1396" s="50">
        <v>20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560</v>
      </c>
      <c r="B1397" s="28"/>
      <c r="C1397" s="410"/>
      <c r="D1397" s="411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529</v>
      </c>
      <c r="B1398" s="279"/>
      <c r="C1398" s="410"/>
      <c r="D1398" s="411" t="s">
        <v>137</v>
      </c>
      <c r="E1398" s="50">
        <f t="shared" si="22"/>
        <v>8</v>
      </c>
      <c r="F1398" s="284">
        <f t="shared" si="23"/>
        <v>193</v>
      </c>
      <c r="H1398" s="50">
        <v>180</v>
      </c>
      <c r="I1398" s="50">
        <v>10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2132</v>
      </c>
      <c r="B1399" s="28"/>
      <c r="C1399" s="275"/>
      <c r="D1399" s="411" t="s">
        <v>129</v>
      </c>
      <c r="E1399" s="50">
        <f t="shared" si="22"/>
        <v>0</v>
      </c>
      <c r="F1399" s="284">
        <f t="shared" si="23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2775</v>
      </c>
      <c r="B1400" s="28"/>
      <c r="C1400" s="413"/>
      <c r="D1400" s="411" t="s">
        <v>129</v>
      </c>
      <c r="E1400" s="50">
        <f t="shared" si="22"/>
        <v>0</v>
      </c>
      <c r="F1400" s="284">
        <f t="shared" si="23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2711</v>
      </c>
      <c r="B1401" s="28"/>
      <c r="C1401" s="275"/>
      <c r="D1401" s="411" t="s">
        <v>129</v>
      </c>
      <c r="E1401" s="50">
        <f t="shared" si="22"/>
        <v>0</v>
      </c>
      <c r="F1401" s="284">
        <f t="shared" si="23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603</v>
      </c>
      <c r="B1402" s="410"/>
      <c r="C1402" s="410"/>
      <c r="D1402" s="411" t="s">
        <v>133</v>
      </c>
      <c r="E1402" s="50">
        <f t="shared" si="22"/>
        <v>8</v>
      </c>
      <c r="F1402" s="284">
        <f t="shared" si="23"/>
        <v>573</v>
      </c>
      <c r="G1402" s="50">
        <v>127</v>
      </c>
      <c r="H1402" s="449">
        <v>353</v>
      </c>
      <c r="I1402" s="50">
        <v>35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429</v>
      </c>
      <c r="B1403" s="410"/>
      <c r="C1403" s="410"/>
      <c r="D1403" s="411" t="s">
        <v>136</v>
      </c>
      <c r="E1403" s="50">
        <f t="shared" si="22"/>
        <v>2</v>
      </c>
      <c r="F1403" s="284">
        <f t="shared" si="23"/>
        <v>30</v>
      </c>
      <c r="G1403" s="50">
        <v>2</v>
      </c>
      <c r="I1403" s="50">
        <v>13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500</v>
      </c>
      <c r="B1404" s="28"/>
      <c r="C1404" s="413"/>
      <c r="D1404" s="411" t="s">
        <v>129</v>
      </c>
      <c r="E1404" s="50">
        <f t="shared" si="22"/>
        <v>0</v>
      </c>
      <c r="F1404" s="284">
        <f t="shared" si="23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2801</v>
      </c>
      <c r="B1405" s="28"/>
      <c r="C1405" s="275"/>
      <c r="D1405" s="411" t="s">
        <v>129</v>
      </c>
      <c r="E1405" s="50">
        <f t="shared" si="22"/>
        <v>0</v>
      </c>
      <c r="F1405" s="284">
        <f t="shared" si="23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1443</v>
      </c>
      <c r="B1406" s="28"/>
      <c r="C1406" s="275"/>
      <c r="D1406" s="411" t="s">
        <v>129</v>
      </c>
      <c r="E1406" s="50">
        <f t="shared" si="22"/>
        <v>1</v>
      </c>
      <c r="F1406" s="284">
        <f t="shared" si="23"/>
        <v>52</v>
      </c>
      <c r="G1406" s="50">
        <v>36</v>
      </c>
      <c r="I1406" s="50">
        <v>2</v>
      </c>
      <c r="J1406" s="50">
        <v>14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952</v>
      </c>
      <c r="B1407" s="410"/>
      <c r="C1407" s="410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2673</v>
      </c>
      <c r="B1408" s="28"/>
      <c r="C1408" s="275"/>
      <c r="D1408" s="411" t="s">
        <v>129</v>
      </c>
      <c r="E1408" s="50">
        <f t="shared" si="22"/>
        <v>0</v>
      </c>
      <c r="F1408" s="284">
        <f t="shared" si="23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2800</v>
      </c>
      <c r="B1409" s="28"/>
      <c r="C1409" s="275"/>
      <c r="D1409" s="411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2061</v>
      </c>
      <c r="B1410" s="410"/>
      <c r="C1410" s="410"/>
      <c r="D1410" s="1" t="s">
        <v>131</v>
      </c>
      <c r="E1410" s="50">
        <f t="shared" si="22"/>
        <v>10</v>
      </c>
      <c r="F1410" s="284">
        <f t="shared" si="23"/>
        <v>47</v>
      </c>
      <c r="H1410" s="50">
        <v>35</v>
      </c>
      <c r="I1410" s="50">
        <v>3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430</v>
      </c>
      <c r="B1411" s="410"/>
      <c r="C1411" s="410"/>
      <c r="D1411" s="411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2850</v>
      </c>
      <c r="B1412" s="28"/>
      <c r="C1412" s="275"/>
      <c r="D1412" s="411" t="s">
        <v>129</v>
      </c>
      <c r="E1412" s="50">
        <f t="shared" si="22"/>
        <v>0</v>
      </c>
      <c r="F1412" s="284">
        <f t="shared" si="23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2848</v>
      </c>
      <c r="B1413" s="28"/>
      <c r="C1413" s="413"/>
      <c r="D1413" s="411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628</v>
      </c>
      <c r="B1414" s="28"/>
      <c r="C1414" s="413"/>
      <c r="D1414" s="411" t="s">
        <v>129</v>
      </c>
      <c r="E1414" s="50">
        <f t="shared" si="22"/>
        <v>0</v>
      </c>
      <c r="F1414" s="284">
        <f t="shared" si="23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721</v>
      </c>
      <c r="B1415" s="28"/>
      <c r="C1415" s="275"/>
      <c r="D1415" s="411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1783</v>
      </c>
      <c r="B1416" s="28"/>
      <c r="C1416" s="413"/>
      <c r="D1416" s="411" t="s">
        <v>129</v>
      </c>
      <c r="E1416" s="50">
        <f t="shared" si="22"/>
        <v>0</v>
      </c>
      <c r="F1416" s="284">
        <f t="shared" si="23"/>
        <v>9</v>
      </c>
      <c r="J1416" s="50">
        <v>9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2819</v>
      </c>
      <c r="B1417" s="28"/>
      <c r="C1417" s="275"/>
      <c r="D1417" s="411" t="s">
        <v>129</v>
      </c>
      <c r="E1417" s="50">
        <f t="shared" si="22"/>
        <v>0</v>
      </c>
      <c r="F1417" s="284">
        <f t="shared" si="23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2539</v>
      </c>
      <c r="C1418" s="275"/>
      <c r="D1418" s="411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982</v>
      </c>
      <c r="B1419" s="28"/>
      <c r="C1419" s="275"/>
      <c r="D1419" s="411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2710</v>
      </c>
      <c r="B1420" s="28"/>
      <c r="C1420" s="275"/>
      <c r="D1420" s="411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2787</v>
      </c>
      <c r="B1421" s="28"/>
      <c r="C1421" s="275"/>
      <c r="D1421" s="411" t="s">
        <v>129</v>
      </c>
      <c r="E1421" s="50">
        <f t="shared" si="22"/>
        <v>0</v>
      </c>
      <c r="F1421" s="284">
        <f t="shared" si="23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555</v>
      </c>
      <c r="B1422" s="279"/>
      <c r="C1422" s="410"/>
      <c r="D1422" s="411" t="s">
        <v>137</v>
      </c>
      <c r="E1422" s="50">
        <f t="shared" si="22"/>
        <v>1</v>
      </c>
      <c r="F1422" s="284">
        <f t="shared" si="23"/>
        <v>5</v>
      </c>
      <c r="J1422" s="50">
        <v>5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850</v>
      </c>
      <c r="B1423" s="28"/>
      <c r="C1423" s="275"/>
      <c r="D1423" s="411" t="s">
        <v>129</v>
      </c>
      <c r="E1423" s="50">
        <f t="shared" si="22"/>
        <v>0</v>
      </c>
      <c r="F1423" s="284">
        <f t="shared" si="23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1724</v>
      </c>
      <c r="B1424" s="413"/>
      <c r="C1424" s="413"/>
      <c r="D1424" s="411" t="s">
        <v>130</v>
      </c>
      <c r="E1424" s="50">
        <f t="shared" si="22"/>
        <v>2</v>
      </c>
      <c r="F1424" s="284">
        <f t="shared" si="23"/>
        <v>10</v>
      </c>
      <c r="J1424" s="50">
        <v>10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2621</v>
      </c>
      <c r="B1425" s="28"/>
      <c r="C1425" s="275"/>
      <c r="D1425" s="411" t="s">
        <v>129</v>
      </c>
      <c r="E1425" s="50">
        <f t="shared" si="22"/>
        <v>0</v>
      </c>
      <c r="F1425" s="284">
        <f t="shared" si="23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1207</v>
      </c>
      <c r="B1426" s="28"/>
      <c r="C1426" s="275"/>
      <c r="D1426" s="411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1841</v>
      </c>
      <c r="B1427" s="28"/>
      <c r="C1427" s="275"/>
      <c r="D1427" s="411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2709</v>
      </c>
      <c r="B1428" s="413"/>
      <c r="C1428" s="413"/>
      <c r="D1428" s="411" t="s">
        <v>132</v>
      </c>
      <c r="E1428" s="50">
        <f t="shared" si="22"/>
        <v>1</v>
      </c>
      <c r="F1428" s="284">
        <f t="shared" si="23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2133</v>
      </c>
      <c r="B1429" s="28"/>
      <c r="C1429" s="275"/>
      <c r="D1429" s="411" t="s">
        <v>129</v>
      </c>
      <c r="E1429" s="50">
        <f t="shared" si="22"/>
        <v>0</v>
      </c>
      <c r="F1429" s="284">
        <f t="shared" si="23"/>
        <v>7</v>
      </c>
      <c r="H1429" s="449"/>
      <c r="I1429" s="50">
        <v>7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638</v>
      </c>
      <c r="B1430" s="28"/>
      <c r="C1430" s="275"/>
      <c r="D1430" s="411" t="s">
        <v>129</v>
      </c>
      <c r="E1430" s="50">
        <f t="shared" si="22"/>
        <v>0</v>
      </c>
      <c r="F1430" s="284">
        <f t="shared" si="23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2777</v>
      </c>
      <c r="B1431" s="28"/>
      <c r="C1431" s="275"/>
      <c r="D1431" s="411" t="s">
        <v>129</v>
      </c>
      <c r="E1431" s="50">
        <f t="shared" si="22"/>
        <v>0</v>
      </c>
      <c r="F1431" s="284">
        <f t="shared" si="23"/>
        <v>1</v>
      </c>
      <c r="J1431" s="50">
        <v>1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2134</v>
      </c>
      <c r="B1432" s="413"/>
      <c r="C1432" s="413"/>
      <c r="D1432" s="411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1444</v>
      </c>
      <c r="B1433" s="28"/>
      <c r="C1433" s="413"/>
      <c r="D1433" s="411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2847</v>
      </c>
      <c r="B1434" s="28"/>
      <c r="C1434" s="275"/>
      <c r="D1434" s="411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2135</v>
      </c>
      <c r="B1435" s="28"/>
      <c r="C1435" s="275"/>
      <c r="D1435" s="411" t="s">
        <v>129</v>
      </c>
      <c r="E1435" s="50">
        <f t="shared" si="22"/>
        <v>4</v>
      </c>
      <c r="F1435" s="284">
        <f t="shared" si="23"/>
        <v>105</v>
      </c>
      <c r="G1435" s="50">
        <v>3</v>
      </c>
      <c r="H1435" s="50">
        <v>27</v>
      </c>
      <c r="I1435" s="50">
        <v>75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2786</v>
      </c>
      <c r="B1436" s="28"/>
      <c r="C1436" s="275"/>
      <c r="D1436" s="411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2731</v>
      </c>
      <c r="B1437" s="28"/>
      <c r="C1437" s="275"/>
      <c r="D1437" s="411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891</v>
      </c>
      <c r="B1438" s="28"/>
      <c r="C1438" s="275"/>
      <c r="D1438" s="411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631</v>
      </c>
      <c r="B1439" s="410"/>
      <c r="C1439" s="410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2732</v>
      </c>
      <c r="B1440" s="28"/>
      <c r="C1440" s="275"/>
      <c r="D1440" s="411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3072</v>
      </c>
      <c r="B1441" s="28"/>
      <c r="C1441" s="275"/>
      <c r="D1441" s="411" t="s">
        <v>129</v>
      </c>
      <c r="E1441" s="50">
        <f t="shared" si="22"/>
        <v>0</v>
      </c>
      <c r="F1441" s="284">
        <f t="shared" si="23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1711</v>
      </c>
      <c r="B1442" s="413"/>
      <c r="C1442" s="413"/>
      <c r="D1442" s="411" t="s">
        <v>130</v>
      </c>
      <c r="E1442" s="50">
        <f t="shared" si="22"/>
        <v>3</v>
      </c>
      <c r="F1442" s="284">
        <f t="shared" si="23"/>
        <v>3</v>
      </c>
      <c r="J1442" s="50">
        <v>3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2136</v>
      </c>
      <c r="B1443" s="28"/>
      <c r="C1443" s="275"/>
      <c r="D1443" s="411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1641</v>
      </c>
      <c r="B1444" s="412"/>
      <c r="C1444" s="410"/>
      <c r="D1444" s="411" t="s">
        <v>139</v>
      </c>
      <c r="E1444" s="50">
        <f t="shared" si="22"/>
        <v>28</v>
      </c>
      <c r="F1444" s="284">
        <f t="shared" si="23"/>
        <v>487</v>
      </c>
      <c r="G1444" s="50">
        <v>364</v>
      </c>
      <c r="H1444" s="50">
        <v>83</v>
      </c>
      <c r="I1444" s="50">
        <v>40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681</v>
      </c>
      <c r="B1445" s="413"/>
      <c r="C1445" s="413"/>
      <c r="D1445" s="411" t="s">
        <v>135</v>
      </c>
      <c r="E1445" s="50">
        <f t="shared" si="22"/>
        <v>5</v>
      </c>
      <c r="F1445" s="284">
        <f t="shared" si="23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1178</v>
      </c>
      <c r="B1446" s="28"/>
      <c r="C1446" s="275"/>
      <c r="D1446" s="411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675</v>
      </c>
      <c r="B1447" s="410"/>
      <c r="C1447" s="410"/>
      <c r="D1447" s="1" t="s">
        <v>131</v>
      </c>
      <c r="E1447" s="50">
        <f t="shared" si="22"/>
        <v>9</v>
      </c>
      <c r="F1447" s="284">
        <f t="shared" si="23"/>
        <v>6</v>
      </c>
      <c r="H1447" s="50">
        <v>3</v>
      </c>
      <c r="I1447" s="50">
        <v>1</v>
      </c>
      <c r="J1447" s="50">
        <v>2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424</v>
      </c>
      <c r="B1448" s="412"/>
      <c r="C1448" s="410"/>
      <c r="D1448" s="411" t="s">
        <v>139</v>
      </c>
      <c r="E1448" s="50">
        <f t="shared" si="22"/>
        <v>69</v>
      </c>
      <c r="F1448" s="284">
        <f t="shared" si="23"/>
        <v>948</v>
      </c>
      <c r="G1448" s="50">
        <v>452</v>
      </c>
      <c r="H1448" s="50">
        <v>432</v>
      </c>
      <c r="I1448" s="50">
        <v>64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663</v>
      </c>
      <c r="B1449" s="28"/>
      <c r="C1449" s="275"/>
      <c r="D1449" s="411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2072</v>
      </c>
      <c r="B1450" s="28"/>
      <c r="C1450" s="275"/>
      <c r="D1450" s="411" t="s">
        <v>129</v>
      </c>
      <c r="E1450" s="50">
        <f t="shared" si="24"/>
        <v>1</v>
      </c>
      <c r="F1450" s="284">
        <f t="shared" si="25"/>
        <v>40</v>
      </c>
      <c r="H1450" s="449">
        <v>2</v>
      </c>
      <c r="I1450" s="50">
        <v>38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493</v>
      </c>
      <c r="B1451" s="28"/>
      <c r="C1451" s="413"/>
      <c r="D1451" s="411" t="s">
        <v>129</v>
      </c>
      <c r="E1451" s="50">
        <f t="shared" si="24"/>
        <v>3</v>
      </c>
      <c r="F1451" s="284">
        <f t="shared" si="25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2137</v>
      </c>
      <c r="B1452" s="28"/>
      <c r="C1452" s="275"/>
      <c r="D1452" s="411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2323</v>
      </c>
      <c r="B1453" s="28"/>
      <c r="C1453" s="275"/>
      <c r="D1453" s="411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606</v>
      </c>
      <c r="B1454" s="28"/>
      <c r="C1454" s="275"/>
      <c r="D1454" s="411" t="s">
        <v>129</v>
      </c>
      <c r="E1454" s="50">
        <f t="shared" si="24"/>
        <v>0</v>
      </c>
      <c r="F1454" s="284">
        <f t="shared" si="25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1215</v>
      </c>
      <c r="B1455" s="410"/>
      <c r="C1455" s="410"/>
      <c r="D1455" s="411" t="s">
        <v>140</v>
      </c>
      <c r="E1455" s="50">
        <f t="shared" si="24"/>
        <v>1</v>
      </c>
      <c r="F1455" s="284">
        <f t="shared" si="25"/>
        <v>148</v>
      </c>
      <c r="G1455" s="50">
        <v>6</v>
      </c>
      <c r="H1455" s="50">
        <v>73</v>
      </c>
      <c r="I1455" s="50">
        <v>60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1447</v>
      </c>
      <c r="B1456" s="413"/>
      <c r="C1456" s="413"/>
      <c r="D1456" s="411" t="s">
        <v>135</v>
      </c>
      <c r="E1456" s="50">
        <f t="shared" si="24"/>
        <v>3</v>
      </c>
      <c r="F1456" s="284">
        <f t="shared" si="25"/>
        <v>369</v>
      </c>
      <c r="G1456" s="50">
        <v>226</v>
      </c>
      <c r="H1456" s="50">
        <v>74</v>
      </c>
      <c r="I1456" s="50">
        <v>41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2616</v>
      </c>
      <c r="B1457" s="28"/>
      <c r="C1457" s="275"/>
      <c r="D1457" s="411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2075</v>
      </c>
      <c r="B1458" s="413"/>
      <c r="C1458" s="413"/>
      <c r="D1458" s="411" t="s">
        <v>130</v>
      </c>
      <c r="E1458" s="50">
        <f t="shared" si="24"/>
        <v>1</v>
      </c>
      <c r="F1458" s="284">
        <f t="shared" si="25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894</v>
      </c>
      <c r="B1459" s="28"/>
      <c r="C1459" s="413"/>
      <c r="D1459" s="411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2774</v>
      </c>
      <c r="B1460" s="410"/>
      <c r="C1460" s="410"/>
      <c r="D1460" s="1" t="s">
        <v>131</v>
      </c>
      <c r="E1460" s="50">
        <f t="shared" si="24"/>
        <v>7</v>
      </c>
      <c r="F1460" s="284">
        <f t="shared" si="25"/>
        <v>7</v>
      </c>
      <c r="I1460" s="50">
        <v>7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2514</v>
      </c>
      <c r="B1461" s="28"/>
      <c r="C1461" s="275"/>
      <c r="D1461" s="411" t="s">
        <v>129</v>
      </c>
      <c r="E1461" s="50">
        <f t="shared" si="24"/>
        <v>1</v>
      </c>
      <c r="F1461" s="284">
        <f t="shared" si="25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3077</v>
      </c>
      <c r="B1462" s="413"/>
      <c r="C1462" s="413"/>
      <c r="D1462" s="411" t="s">
        <v>130</v>
      </c>
      <c r="E1462" s="50">
        <f t="shared" si="24"/>
        <v>3</v>
      </c>
      <c r="F1462" s="284">
        <f t="shared" si="25"/>
        <v>30</v>
      </c>
      <c r="I1462" s="50">
        <v>3</v>
      </c>
      <c r="J1462" s="50">
        <v>27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414</v>
      </c>
      <c r="B1463" s="279"/>
      <c r="C1463" s="410"/>
      <c r="D1463" s="411" t="s">
        <v>134</v>
      </c>
      <c r="E1463" s="50">
        <f t="shared" si="24"/>
        <v>17</v>
      </c>
      <c r="F1463" s="284">
        <f t="shared" si="25"/>
        <v>30</v>
      </c>
      <c r="G1463" s="50">
        <v>7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2138</v>
      </c>
      <c r="B1464" s="28"/>
      <c r="C1464" s="275"/>
      <c r="D1464" s="411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2575</v>
      </c>
      <c r="B1465" s="413"/>
      <c r="C1465" s="413"/>
      <c r="D1465" s="411" t="s">
        <v>132</v>
      </c>
      <c r="E1465" s="50">
        <f t="shared" si="24"/>
        <v>6</v>
      </c>
      <c r="F1465" s="284">
        <f t="shared" si="25"/>
        <v>26</v>
      </c>
      <c r="J1465" s="50">
        <v>20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2542</v>
      </c>
      <c r="C1466" s="275"/>
      <c r="D1466" s="411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2702</v>
      </c>
      <c r="B1467" s="28"/>
      <c r="C1467" s="413"/>
      <c r="D1467" s="411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2585</v>
      </c>
      <c r="B1468" s="413"/>
      <c r="C1468" s="413"/>
      <c r="D1468" s="411" t="s">
        <v>130</v>
      </c>
      <c r="E1468" s="50">
        <f t="shared" si="24"/>
        <v>4</v>
      </c>
      <c r="F1468" s="284">
        <f t="shared" si="25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480</v>
      </c>
      <c r="B1469" s="279"/>
      <c r="C1469" s="410"/>
      <c r="D1469" s="411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2697</v>
      </c>
      <c r="B1470" s="28"/>
      <c r="C1470" s="275"/>
      <c r="D1470" s="411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536</v>
      </c>
      <c r="B1471" s="413"/>
      <c r="C1471" s="413"/>
      <c r="D1471" s="411" t="s">
        <v>135</v>
      </c>
      <c r="E1471" s="50">
        <f t="shared" si="24"/>
        <v>6</v>
      </c>
      <c r="F1471" s="284">
        <f t="shared" si="25"/>
        <v>7</v>
      </c>
      <c r="H1471" s="449"/>
      <c r="J1471" s="50">
        <v>7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2607</v>
      </c>
      <c r="B1472" s="28"/>
      <c r="C1472" s="275"/>
      <c r="D1472" s="411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637</v>
      </c>
      <c r="B1473" s="28"/>
      <c r="C1473" s="275"/>
      <c r="D1473" s="411" t="s">
        <v>129</v>
      </c>
      <c r="E1473" s="50">
        <f t="shared" si="24"/>
        <v>1</v>
      </c>
      <c r="F1473" s="284">
        <f t="shared" si="25"/>
        <v>5</v>
      </c>
      <c r="H1473" s="50">
        <v>5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2139</v>
      </c>
      <c r="B1474" s="413"/>
      <c r="C1474" s="413"/>
      <c r="D1474" s="411" t="s">
        <v>132</v>
      </c>
      <c r="E1474" s="50">
        <f t="shared" si="24"/>
        <v>2</v>
      </c>
      <c r="F1474" s="284">
        <f t="shared" si="25"/>
        <v>102</v>
      </c>
      <c r="G1474" s="50">
        <v>8</v>
      </c>
      <c r="H1474" s="50">
        <v>33</v>
      </c>
      <c r="I1474" s="50">
        <v>61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453</v>
      </c>
      <c r="B1475" s="413"/>
      <c r="C1475" s="413"/>
      <c r="D1475" s="411" t="s">
        <v>135</v>
      </c>
      <c r="E1475" s="50">
        <f t="shared" si="24"/>
        <v>53</v>
      </c>
      <c r="F1475" s="284">
        <f t="shared" si="25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854</v>
      </c>
      <c r="B1476" s="28"/>
      <c r="C1476" s="275"/>
      <c r="D1476" s="411" t="s">
        <v>129</v>
      </c>
      <c r="E1476" s="50">
        <f t="shared" si="24"/>
        <v>25</v>
      </c>
      <c r="F1476" s="284">
        <f t="shared" si="25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1786</v>
      </c>
      <c r="B1477" s="410"/>
      <c r="C1477" s="410"/>
      <c r="D1477" s="411" t="s">
        <v>136</v>
      </c>
      <c r="E1477" s="50">
        <f t="shared" si="24"/>
        <v>22</v>
      </c>
      <c r="F1477" s="284">
        <f t="shared" si="25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2833</v>
      </c>
      <c r="B1478" s="28"/>
      <c r="C1478" s="275"/>
      <c r="D1478" s="411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857</v>
      </c>
      <c r="B1479" s="413"/>
      <c r="C1479" s="413"/>
      <c r="D1479" s="411" t="s">
        <v>130</v>
      </c>
      <c r="E1479" s="50">
        <f t="shared" si="24"/>
        <v>2</v>
      </c>
      <c r="F1479" s="284">
        <f t="shared" si="25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2859</v>
      </c>
      <c r="B1480" s="28"/>
      <c r="C1480" s="275"/>
      <c r="D1480" s="411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827</v>
      </c>
      <c r="B1481" s="413"/>
      <c r="C1481" s="413"/>
      <c r="D1481" s="411" t="s">
        <v>135</v>
      </c>
      <c r="E1481" s="50">
        <f t="shared" si="24"/>
        <v>4</v>
      </c>
      <c r="F1481" s="284">
        <f t="shared" si="25"/>
        <v>9</v>
      </c>
      <c r="G1481" s="50">
        <v>2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1209</v>
      </c>
      <c r="B1482" s="28"/>
      <c r="C1482" s="275"/>
      <c r="D1482" s="411" t="s">
        <v>129</v>
      </c>
      <c r="E1482" s="50">
        <f t="shared" si="24"/>
        <v>1</v>
      </c>
      <c r="F1482" s="284">
        <f t="shared" si="25"/>
        <v>2</v>
      </c>
      <c r="H1482" s="449"/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986</v>
      </c>
      <c r="B1483" s="28"/>
      <c r="C1483" s="413"/>
      <c r="D1483" s="411" t="s">
        <v>129</v>
      </c>
      <c r="E1483" s="50">
        <f t="shared" si="24"/>
        <v>1</v>
      </c>
      <c r="F1483" s="284">
        <f t="shared" si="25"/>
        <v>0</v>
      </c>
      <c r="H1483" s="449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2802</v>
      </c>
      <c r="B1484" s="28"/>
      <c r="C1484" s="275"/>
      <c r="D1484" s="411" t="s">
        <v>129</v>
      </c>
      <c r="E1484" s="50">
        <f t="shared" si="24"/>
        <v>0</v>
      </c>
      <c r="F1484" s="284">
        <f t="shared" si="25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2839</v>
      </c>
      <c r="B1485" s="28"/>
      <c r="C1485" s="275"/>
      <c r="D1485" s="411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707</v>
      </c>
      <c r="B1486" s="28"/>
      <c r="C1486" s="413"/>
      <c r="D1486" s="411" t="s">
        <v>129</v>
      </c>
      <c r="E1486" s="50">
        <f t="shared" si="24"/>
        <v>0</v>
      </c>
      <c r="F1486" s="284">
        <f t="shared" si="25"/>
        <v>20</v>
      </c>
      <c r="H1486" s="449">
        <v>1</v>
      </c>
      <c r="I1486" s="50">
        <v>19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530</v>
      </c>
      <c r="B1487" s="279"/>
      <c r="C1487" s="410"/>
      <c r="D1487" s="411" t="s">
        <v>134</v>
      </c>
      <c r="E1487" s="50">
        <f t="shared" si="24"/>
        <v>8</v>
      </c>
      <c r="F1487" s="284">
        <f t="shared" si="25"/>
        <v>47</v>
      </c>
      <c r="H1487" s="50">
        <v>41</v>
      </c>
      <c r="I1487" s="50">
        <v>6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990</v>
      </c>
      <c r="B1488" s="410"/>
      <c r="C1488" s="410"/>
      <c r="D1488" s="1" t="s">
        <v>131</v>
      </c>
      <c r="E1488" s="50">
        <f t="shared" si="24"/>
        <v>2</v>
      </c>
      <c r="F1488" s="284">
        <f t="shared" si="25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965</v>
      </c>
      <c r="B1489" s="410"/>
      <c r="C1489" s="410"/>
      <c r="D1489" s="1" t="s">
        <v>131</v>
      </c>
      <c r="E1489" s="50">
        <f t="shared" si="24"/>
        <v>9</v>
      </c>
      <c r="F1489" s="284">
        <f t="shared" si="25"/>
        <v>9</v>
      </c>
      <c r="H1489" s="50">
        <v>2</v>
      </c>
      <c r="I1489" s="50">
        <v>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2778</v>
      </c>
      <c r="B1490" s="28"/>
      <c r="C1490" s="275"/>
      <c r="D1490" s="411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993</v>
      </c>
      <c r="B1491" s="28"/>
      <c r="C1491" s="275"/>
      <c r="D1491" s="411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2599</v>
      </c>
      <c r="B1492" s="413"/>
      <c r="C1492" s="413"/>
      <c r="D1492" s="411" t="s">
        <v>130</v>
      </c>
      <c r="E1492" s="50">
        <f t="shared" si="24"/>
        <v>1</v>
      </c>
      <c r="F1492" s="284">
        <f t="shared" si="25"/>
        <v>23</v>
      </c>
      <c r="J1492" s="50">
        <v>2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988</v>
      </c>
      <c r="B1493" s="413"/>
      <c r="C1493" s="413"/>
      <c r="D1493" s="411" t="s">
        <v>130</v>
      </c>
      <c r="E1493" s="50">
        <f t="shared" si="24"/>
        <v>3</v>
      </c>
      <c r="F1493" s="284">
        <f t="shared" si="25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2329</v>
      </c>
      <c r="B1494" s="279"/>
      <c r="C1494" s="410"/>
      <c r="D1494" s="411" t="s">
        <v>134</v>
      </c>
      <c r="E1494" s="50">
        <f t="shared" si="24"/>
        <v>33</v>
      </c>
      <c r="F1494" s="284">
        <f t="shared" si="25"/>
        <v>232</v>
      </c>
      <c r="H1494" s="50">
        <v>177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2342</v>
      </c>
      <c r="B1495" s="28"/>
      <c r="C1495" s="275"/>
      <c r="D1495" s="411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1206</v>
      </c>
      <c r="B1496" s="28"/>
      <c r="C1496" s="275"/>
      <c r="D1496" s="411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1717</v>
      </c>
      <c r="B1497" s="279"/>
      <c r="C1497" s="410"/>
      <c r="D1497" s="411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527</v>
      </c>
      <c r="B1498" s="279"/>
      <c r="C1498" s="410"/>
      <c r="D1498" s="411" t="s">
        <v>137</v>
      </c>
      <c r="E1498" s="50">
        <f t="shared" si="24"/>
        <v>0</v>
      </c>
      <c r="F1498" s="284">
        <f t="shared" si="25"/>
        <v>2</v>
      </c>
      <c r="H1498" s="50">
        <v>2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2720</v>
      </c>
      <c r="B1499" s="28"/>
      <c r="C1499" s="275"/>
      <c r="D1499" s="411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2856</v>
      </c>
      <c r="B1500" s="28"/>
      <c r="C1500" s="275"/>
      <c r="D1500" s="411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892</v>
      </c>
      <c r="B1501" s="28"/>
      <c r="C1501" s="275"/>
      <c r="D1501" s="411" t="s">
        <v>129</v>
      </c>
      <c r="E1501" s="50">
        <f t="shared" si="24"/>
        <v>0</v>
      </c>
      <c r="F1501" s="284">
        <f t="shared" si="25"/>
        <v>4</v>
      </c>
      <c r="J1501" s="50">
        <v>4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852</v>
      </c>
      <c r="B1502" s="413"/>
      <c r="C1502" s="413"/>
      <c r="D1502" s="411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597</v>
      </c>
      <c r="B1503" s="410"/>
      <c r="C1503" s="410"/>
      <c r="D1503" s="411" t="s">
        <v>140</v>
      </c>
      <c r="E1503" s="50">
        <f t="shared" si="24"/>
        <v>16</v>
      </c>
      <c r="F1503" s="284">
        <f t="shared" si="25"/>
        <v>149</v>
      </c>
      <c r="G1503" s="50">
        <v>1</v>
      </c>
      <c r="H1503" s="50">
        <v>83</v>
      </c>
      <c r="I1503" s="50">
        <v>51</v>
      </c>
      <c r="J1503" s="50">
        <v>14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1191</v>
      </c>
      <c r="B1504" s="28"/>
      <c r="C1504" s="413"/>
      <c r="D1504" s="411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2050</v>
      </c>
      <c r="B1505" s="410"/>
      <c r="C1505" s="410"/>
      <c r="D1505" s="411" t="s">
        <v>140</v>
      </c>
      <c r="E1505" s="50">
        <f t="shared" si="24"/>
        <v>25</v>
      </c>
      <c r="F1505" s="284">
        <f t="shared" si="25"/>
        <v>880</v>
      </c>
      <c r="G1505" s="50">
        <v>124</v>
      </c>
      <c r="H1505" s="50">
        <v>550</v>
      </c>
      <c r="I1505" s="50">
        <v>157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501</v>
      </c>
      <c r="B1506" s="410"/>
      <c r="C1506" s="410"/>
      <c r="D1506" s="411" t="s">
        <v>136</v>
      </c>
      <c r="E1506" s="50">
        <f t="shared" si="24"/>
        <v>4</v>
      </c>
      <c r="F1506" s="284">
        <f t="shared" si="25"/>
        <v>230</v>
      </c>
      <c r="G1506" s="50">
        <v>111</v>
      </c>
      <c r="H1506" s="50">
        <v>68</v>
      </c>
      <c r="I1506" s="50">
        <v>45</v>
      </c>
      <c r="J1506" s="50">
        <v>6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2140</v>
      </c>
      <c r="B1507" s="28"/>
      <c r="C1507" s="275"/>
      <c r="D1507" s="411" t="s">
        <v>129</v>
      </c>
      <c r="E1507" s="50">
        <f t="shared" si="24"/>
        <v>0</v>
      </c>
      <c r="F1507" s="284">
        <f t="shared" si="25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537</v>
      </c>
      <c r="B1508" s="413"/>
      <c r="C1508" s="413"/>
      <c r="D1508" s="411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833</v>
      </c>
      <c r="B1509" s="279"/>
      <c r="C1509" s="410"/>
      <c r="D1509" s="411" t="s">
        <v>134</v>
      </c>
      <c r="E1509" s="50">
        <f t="shared" si="24"/>
        <v>6</v>
      </c>
      <c r="F1509" s="284">
        <f t="shared" si="25"/>
        <v>89</v>
      </c>
      <c r="H1509" s="50">
        <v>75</v>
      </c>
      <c r="J1509" s="50">
        <v>14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2868</v>
      </c>
      <c r="B1510" s="28"/>
      <c r="C1510" s="275"/>
      <c r="D1510" s="411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463</v>
      </c>
      <c r="B1511" s="410"/>
      <c r="C1511" s="410"/>
      <c r="D1511" s="411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505</v>
      </c>
      <c r="B1512" s="279"/>
      <c r="C1512" s="410"/>
      <c r="D1512" s="411" t="s">
        <v>137</v>
      </c>
      <c r="E1512" s="50">
        <f t="shared" si="24"/>
        <v>9</v>
      </c>
      <c r="F1512" s="284">
        <f t="shared" si="25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2614</v>
      </c>
      <c r="B1513" s="28"/>
      <c r="C1513" s="275"/>
      <c r="D1513" s="411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2625</v>
      </c>
      <c r="B1514" s="28"/>
      <c r="C1514" s="275"/>
      <c r="D1514" s="411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826</v>
      </c>
      <c r="B1515" s="279"/>
      <c r="C1515" s="410"/>
      <c r="D1515" s="411" t="s">
        <v>134</v>
      </c>
      <c r="E1515" s="50">
        <f t="shared" si="26"/>
        <v>3</v>
      </c>
      <c r="F1515" s="284">
        <f t="shared" si="27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2340</v>
      </c>
      <c r="B1516" s="410"/>
      <c r="C1516" s="410"/>
      <c r="D1516" s="1" t="s">
        <v>131</v>
      </c>
      <c r="E1516" s="50">
        <f t="shared" si="26"/>
        <v>15</v>
      </c>
      <c r="F1516" s="284">
        <f t="shared" si="27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2826</v>
      </c>
      <c r="B1517" s="28"/>
      <c r="C1517" s="275"/>
      <c r="D1517" s="411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1232</v>
      </c>
      <c r="B1518" s="413"/>
      <c r="C1518" s="413"/>
      <c r="D1518" s="411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2081</v>
      </c>
      <c r="B1519" s="28"/>
      <c r="C1519" s="275"/>
      <c r="D1519" s="411" t="s">
        <v>129</v>
      </c>
      <c r="E1519" s="50">
        <f t="shared" si="26"/>
        <v>1</v>
      </c>
      <c r="F1519" s="284">
        <f t="shared" si="27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2141</v>
      </c>
      <c r="B1520" s="28"/>
      <c r="C1520" s="275"/>
      <c r="D1520" s="411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2639</v>
      </c>
      <c r="B1521" s="413"/>
      <c r="C1521" s="413"/>
      <c r="D1521" s="411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1720</v>
      </c>
      <c r="B1522" s="279"/>
      <c r="C1522" s="410"/>
      <c r="D1522" s="411" t="s">
        <v>137</v>
      </c>
      <c r="E1522" s="50">
        <f t="shared" si="26"/>
        <v>9</v>
      </c>
      <c r="F1522" s="284">
        <f t="shared" si="27"/>
        <v>40</v>
      </c>
      <c r="G1522" s="50">
        <v>12</v>
      </c>
      <c r="H1522" s="50">
        <v>20</v>
      </c>
      <c r="I1522" s="50">
        <v>2</v>
      </c>
      <c r="J1522" s="50">
        <v>6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2736</v>
      </c>
      <c r="B1523" s="28"/>
      <c r="C1523" s="275"/>
      <c r="D1523" s="411" t="s">
        <v>129</v>
      </c>
      <c r="E1523" s="50">
        <f t="shared" si="26"/>
        <v>0</v>
      </c>
      <c r="F1523" s="284">
        <f t="shared" si="27"/>
        <v>5</v>
      </c>
      <c r="I1523" s="50">
        <v>2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1782</v>
      </c>
      <c r="B1524" s="28"/>
      <c r="C1524" s="275"/>
      <c r="D1524" s="411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2698</v>
      </c>
      <c r="B1525" s="28"/>
      <c r="C1525" s="275"/>
      <c r="D1525" s="411" t="s">
        <v>129</v>
      </c>
      <c r="E1525" s="50">
        <f t="shared" si="26"/>
        <v>0</v>
      </c>
      <c r="F1525" s="284">
        <f t="shared" si="27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1704</v>
      </c>
      <c r="B1526" s="28"/>
      <c r="C1526" s="413"/>
      <c r="D1526" s="411" t="s">
        <v>129</v>
      </c>
      <c r="E1526" s="50">
        <f t="shared" si="26"/>
        <v>0</v>
      </c>
      <c r="F1526" s="284">
        <f t="shared" si="27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676</v>
      </c>
      <c r="B1527" s="28"/>
      <c r="C1527" s="275"/>
      <c r="D1527" s="411" t="s">
        <v>129</v>
      </c>
      <c r="E1527" s="50">
        <f t="shared" si="26"/>
        <v>0</v>
      </c>
      <c r="F1527" s="284">
        <f t="shared" si="27"/>
        <v>5</v>
      </c>
      <c r="H1527" s="449"/>
      <c r="I1527" s="50">
        <v>4</v>
      </c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807</v>
      </c>
      <c r="B1528" s="413"/>
      <c r="C1528" s="413"/>
      <c r="D1528" s="411" t="s">
        <v>135</v>
      </c>
      <c r="E1528" s="50">
        <f t="shared" si="26"/>
        <v>14</v>
      </c>
      <c r="F1528" s="284">
        <f t="shared" si="27"/>
        <v>81</v>
      </c>
      <c r="H1528" s="449">
        <v>40</v>
      </c>
      <c r="J1528" s="50">
        <v>41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712</v>
      </c>
      <c r="B1529" s="28"/>
      <c r="C1529" s="275"/>
      <c r="D1529" s="411" t="s">
        <v>129</v>
      </c>
      <c r="E1529" s="50">
        <f t="shared" si="26"/>
        <v>1</v>
      </c>
      <c r="F1529" s="284">
        <f t="shared" si="27"/>
        <v>7</v>
      </c>
      <c r="H1529" s="449">
        <v>1</v>
      </c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600</v>
      </c>
      <c r="B1530" s="413"/>
      <c r="C1530" s="413"/>
      <c r="D1530" s="411" t="s">
        <v>132</v>
      </c>
      <c r="E1530" s="50">
        <f t="shared" si="26"/>
        <v>2</v>
      </c>
      <c r="F1530" s="284">
        <f t="shared" si="27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2610</v>
      </c>
      <c r="B1531" s="413"/>
      <c r="C1531" s="413"/>
      <c r="D1531" s="411" t="s">
        <v>135</v>
      </c>
      <c r="E1531" s="50">
        <f t="shared" si="26"/>
        <v>14</v>
      </c>
      <c r="F1531" s="284">
        <f t="shared" si="27"/>
        <v>154</v>
      </c>
      <c r="G1531" s="50">
        <v>13</v>
      </c>
      <c r="H1531" s="50">
        <v>112</v>
      </c>
      <c r="I1531" s="50">
        <v>22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2737</v>
      </c>
      <c r="B1532" s="28"/>
      <c r="C1532" s="275"/>
      <c r="D1532" s="411" t="s">
        <v>129</v>
      </c>
      <c r="E1532" s="50">
        <f t="shared" si="26"/>
        <v>0</v>
      </c>
      <c r="F1532" s="284">
        <f t="shared" si="27"/>
        <v>36</v>
      </c>
      <c r="I1532" s="50">
        <v>7</v>
      </c>
      <c r="J1532" s="50">
        <v>29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428</v>
      </c>
      <c r="B1533" s="410"/>
      <c r="C1533" s="410"/>
      <c r="D1533" s="411" t="s">
        <v>136</v>
      </c>
      <c r="E1533" s="50">
        <f t="shared" si="26"/>
        <v>34</v>
      </c>
      <c r="F1533" s="284">
        <f t="shared" si="27"/>
        <v>145</v>
      </c>
      <c r="G1533" s="50">
        <v>2</v>
      </c>
      <c r="H1533" s="50">
        <v>117</v>
      </c>
      <c r="I1533" s="50">
        <v>26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448</v>
      </c>
      <c r="B1534" s="413"/>
      <c r="C1534" s="413"/>
      <c r="D1534" s="411" t="s">
        <v>130</v>
      </c>
      <c r="E1534" s="50">
        <f t="shared" si="26"/>
        <v>25</v>
      </c>
      <c r="F1534" s="284">
        <f t="shared" si="27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2609</v>
      </c>
      <c r="B1535" s="28"/>
      <c r="C1535" s="275"/>
      <c r="D1535" s="411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1229</v>
      </c>
      <c r="B1536" s="413"/>
      <c r="C1536" s="413"/>
      <c r="D1536" s="411" t="s">
        <v>132</v>
      </c>
      <c r="E1536" s="50">
        <f t="shared" si="26"/>
        <v>4</v>
      </c>
      <c r="F1536" s="284">
        <f t="shared" si="27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2641</v>
      </c>
      <c r="B1537" s="28"/>
      <c r="C1537" s="275"/>
      <c r="D1537" s="411" t="s">
        <v>129</v>
      </c>
      <c r="E1537" s="50">
        <f t="shared" si="26"/>
        <v>1</v>
      </c>
      <c r="F1537" s="284">
        <f t="shared" si="27"/>
        <v>21</v>
      </c>
      <c r="I1537" s="50">
        <v>21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2694</v>
      </c>
      <c r="B1538" s="28"/>
      <c r="C1538" s="275"/>
      <c r="D1538" s="411" t="s">
        <v>129</v>
      </c>
      <c r="E1538" s="50">
        <f t="shared" si="26"/>
        <v>0</v>
      </c>
      <c r="F1538" s="284">
        <f t="shared" si="27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1202</v>
      </c>
      <c r="B1539" s="28"/>
      <c r="C1539" s="413"/>
      <c r="D1539" s="411" t="s">
        <v>129</v>
      </c>
      <c r="E1539" s="50">
        <f t="shared" si="26"/>
        <v>1</v>
      </c>
      <c r="F1539" s="284">
        <f t="shared" si="27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831</v>
      </c>
      <c r="B1540" s="28"/>
      <c r="C1540" s="275"/>
      <c r="D1540" s="411" t="s">
        <v>129</v>
      </c>
      <c r="E1540" s="50">
        <f t="shared" si="26"/>
        <v>3</v>
      </c>
      <c r="F1540" s="284">
        <f t="shared" si="27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687</v>
      </c>
      <c r="B1541" s="410"/>
      <c r="C1541" s="410"/>
      <c r="D1541" s="1" t="s">
        <v>131</v>
      </c>
      <c r="E1541" s="50">
        <f t="shared" si="26"/>
        <v>10</v>
      </c>
      <c r="F1541" s="284">
        <f t="shared" si="27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2799</v>
      </c>
      <c r="B1542" s="413"/>
      <c r="C1542" s="413"/>
      <c r="D1542" s="411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578</v>
      </c>
      <c r="B1543" s="413"/>
      <c r="C1543" s="413"/>
      <c r="D1543" s="411" t="s">
        <v>135</v>
      </c>
      <c r="E1543" s="50">
        <f t="shared" si="26"/>
        <v>3</v>
      </c>
      <c r="F1543" s="284">
        <f t="shared" si="27"/>
        <v>52</v>
      </c>
      <c r="H1543" s="50">
        <v>28</v>
      </c>
      <c r="I1543" s="50">
        <v>23</v>
      </c>
      <c r="J1543" s="50">
        <v>1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2142</v>
      </c>
      <c r="B1544" s="28"/>
      <c r="C1544" s="413"/>
      <c r="D1544" s="411" t="s">
        <v>129</v>
      </c>
      <c r="E1544" s="50">
        <f t="shared" si="26"/>
        <v>0</v>
      </c>
      <c r="F1544" s="284">
        <f t="shared" si="27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855</v>
      </c>
      <c r="B1545" s="413"/>
      <c r="C1545" s="413"/>
      <c r="D1545" s="411" t="s">
        <v>132</v>
      </c>
      <c r="E1545" s="50">
        <f t="shared" si="26"/>
        <v>3</v>
      </c>
      <c r="F1545" s="284">
        <f t="shared" si="27"/>
        <v>64</v>
      </c>
      <c r="H1545" s="50">
        <v>5</v>
      </c>
      <c r="I1545" s="50">
        <v>25</v>
      </c>
      <c r="J1545" s="50">
        <v>34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2852</v>
      </c>
      <c r="B1546" s="28"/>
      <c r="C1546" s="275"/>
      <c r="D1546" s="411" t="s">
        <v>129</v>
      </c>
      <c r="E1546" s="50">
        <f t="shared" si="26"/>
        <v>0</v>
      </c>
      <c r="F1546" s="284">
        <f t="shared" si="27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1263</v>
      </c>
      <c r="B1547" s="413"/>
      <c r="C1547" s="413"/>
      <c r="D1547" s="411" t="s">
        <v>132</v>
      </c>
      <c r="E1547" s="50">
        <f t="shared" si="26"/>
        <v>6</v>
      </c>
      <c r="F1547" s="284">
        <f t="shared" si="27"/>
        <v>52</v>
      </c>
      <c r="G1547" s="50">
        <v>13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1228</v>
      </c>
      <c r="B1548" s="279"/>
      <c r="C1548" s="410"/>
      <c r="D1548" s="411" t="s">
        <v>137</v>
      </c>
      <c r="E1548" s="50">
        <f t="shared" si="26"/>
        <v>12</v>
      </c>
      <c r="F1548" s="284">
        <f t="shared" si="27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2055</v>
      </c>
      <c r="B1549" s="413"/>
      <c r="C1549" s="413"/>
      <c r="D1549" s="411" t="s">
        <v>135</v>
      </c>
      <c r="E1549" s="50">
        <f t="shared" si="26"/>
        <v>4</v>
      </c>
      <c r="F1549" s="284">
        <f t="shared" si="27"/>
        <v>35</v>
      </c>
      <c r="I1549" s="50">
        <v>11</v>
      </c>
      <c r="J1549" s="50">
        <v>24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889</v>
      </c>
      <c r="B1550" s="410"/>
      <c r="C1550" s="410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512</v>
      </c>
      <c r="B1551" s="413"/>
      <c r="C1551" s="413"/>
      <c r="D1551" s="411" t="s">
        <v>135</v>
      </c>
      <c r="E1551" s="50">
        <f t="shared" si="26"/>
        <v>23</v>
      </c>
      <c r="F1551" s="284">
        <f t="shared" si="27"/>
        <v>135</v>
      </c>
      <c r="G1551" s="50">
        <v>1</v>
      </c>
      <c r="H1551" s="50">
        <v>114</v>
      </c>
      <c r="I1551" s="50">
        <v>5</v>
      </c>
      <c r="J1551" s="50">
        <v>15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446</v>
      </c>
      <c r="B1552" s="410"/>
      <c r="C1552" s="410"/>
      <c r="D1552" s="411" t="s">
        <v>133</v>
      </c>
      <c r="E1552" s="50">
        <f t="shared" si="26"/>
        <v>12</v>
      </c>
      <c r="F1552" s="284">
        <f t="shared" si="27"/>
        <v>82</v>
      </c>
      <c r="G1552" s="50">
        <v>18</v>
      </c>
      <c r="H1552" s="50">
        <v>38</v>
      </c>
      <c r="I1552" s="50">
        <v>26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3083</v>
      </c>
      <c r="B1553" s="28"/>
      <c r="C1553" s="275"/>
      <c r="D1553" s="411" t="s">
        <v>129</v>
      </c>
      <c r="E1553" s="50">
        <f t="shared" si="26"/>
        <v>0</v>
      </c>
      <c r="F1553" s="284">
        <f t="shared" si="27"/>
        <v>0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978</v>
      </c>
      <c r="B1554" s="28"/>
      <c r="C1554" s="275"/>
      <c r="D1554" s="411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607</v>
      </c>
      <c r="B1555" s="170"/>
      <c r="C1555" s="410"/>
      <c r="D1555" s="411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2645</v>
      </c>
      <c r="B1556" s="28"/>
      <c r="C1556" s="275"/>
      <c r="D1556" s="411" t="s">
        <v>129</v>
      </c>
      <c r="E1556" s="50">
        <f t="shared" si="26"/>
        <v>0</v>
      </c>
      <c r="F1556" s="284">
        <f t="shared" si="27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1248</v>
      </c>
      <c r="B1557" s="279"/>
      <c r="C1557" s="410"/>
      <c r="D1557" s="411" t="s">
        <v>137</v>
      </c>
      <c r="E1557" s="50">
        <f t="shared" si="26"/>
        <v>8</v>
      </c>
      <c r="F1557" s="284">
        <f t="shared" si="27"/>
        <v>146</v>
      </c>
      <c r="H1557" s="50">
        <v>7</v>
      </c>
      <c r="I1557" s="50">
        <v>64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656</v>
      </c>
      <c r="B1558" s="279"/>
      <c r="C1558" s="410"/>
      <c r="D1558" s="411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420</v>
      </c>
      <c r="B1559" s="410"/>
      <c r="C1559" s="410"/>
      <c r="D1559" s="411" t="s">
        <v>133</v>
      </c>
      <c r="E1559" s="50">
        <f t="shared" si="26"/>
        <v>16</v>
      </c>
      <c r="F1559" s="284">
        <f t="shared" si="27"/>
        <v>412</v>
      </c>
      <c r="G1559" s="50">
        <v>405</v>
      </c>
      <c r="H1559" s="50">
        <v>6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2068</v>
      </c>
      <c r="B1560" s="413"/>
      <c r="C1560" s="413"/>
      <c r="D1560" s="411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722</v>
      </c>
      <c r="B1561" s="279"/>
      <c r="C1561" s="410"/>
      <c r="D1561" s="411" t="s">
        <v>137</v>
      </c>
      <c r="E1561" s="50">
        <f t="shared" si="26"/>
        <v>8</v>
      </c>
      <c r="F1561" s="284">
        <f t="shared" si="27"/>
        <v>147</v>
      </c>
      <c r="G1561" s="50">
        <v>5</v>
      </c>
      <c r="H1561" s="50">
        <v>18</v>
      </c>
      <c r="I1561" s="50">
        <v>106</v>
      </c>
      <c r="J1561" s="50">
        <v>18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661</v>
      </c>
      <c r="B1562" s="413"/>
      <c r="C1562" s="413"/>
      <c r="D1562" s="411" t="s">
        <v>130</v>
      </c>
      <c r="E1562" s="50">
        <f t="shared" si="26"/>
        <v>0</v>
      </c>
      <c r="F1562" s="284">
        <f t="shared" si="27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494</v>
      </c>
      <c r="B1563" s="28"/>
      <c r="C1563" s="275"/>
      <c r="D1563" s="411" t="s">
        <v>129</v>
      </c>
      <c r="E1563" s="50">
        <f t="shared" si="26"/>
        <v>14</v>
      </c>
      <c r="F1563" s="284">
        <f t="shared" si="27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2708</v>
      </c>
      <c r="B1564" s="28"/>
      <c r="C1564" s="413"/>
      <c r="D1564" s="411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2507</v>
      </c>
      <c r="B1565" s="413"/>
      <c r="C1565" s="413"/>
      <c r="D1565" s="411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2789</v>
      </c>
      <c r="B1566" s="28"/>
      <c r="C1566" s="275"/>
      <c r="D1566" s="411" t="s">
        <v>129</v>
      </c>
      <c r="E1566" s="50">
        <f t="shared" si="26"/>
        <v>0</v>
      </c>
      <c r="F1566" s="284">
        <f t="shared" si="27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2143</v>
      </c>
      <c r="B1567" s="28"/>
      <c r="C1567" s="275"/>
      <c r="D1567" s="411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645</v>
      </c>
      <c r="B1568" s="28"/>
      <c r="C1568" s="413"/>
      <c r="D1568" s="411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871</v>
      </c>
      <c r="B1569" s="28"/>
      <c r="C1569" s="275"/>
      <c r="D1569" s="411" t="s">
        <v>129</v>
      </c>
      <c r="E1569" s="50">
        <f t="shared" si="26"/>
        <v>0</v>
      </c>
      <c r="F1569" s="284">
        <f t="shared" si="27"/>
        <v>46</v>
      </c>
      <c r="J1569" s="50">
        <v>46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1276</v>
      </c>
      <c r="B1570" s="413"/>
      <c r="C1570" s="413"/>
      <c r="D1570" s="411" t="s">
        <v>135</v>
      </c>
      <c r="E1570" s="50">
        <f t="shared" si="26"/>
        <v>2</v>
      </c>
      <c r="F1570" s="284">
        <f t="shared" si="27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514</v>
      </c>
      <c r="B1571" s="410"/>
      <c r="C1571" s="410"/>
      <c r="D1571" s="411" t="s">
        <v>136</v>
      </c>
      <c r="E1571" s="50">
        <f t="shared" si="26"/>
        <v>6</v>
      </c>
      <c r="F1571" s="284">
        <f t="shared" si="27"/>
        <v>5</v>
      </c>
      <c r="H1571" s="50">
        <v>3</v>
      </c>
      <c r="I1571" s="50">
        <v>2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473</v>
      </c>
      <c r="B1572" s="410"/>
      <c r="C1572" s="410"/>
      <c r="D1572" s="411" t="s">
        <v>140</v>
      </c>
      <c r="E1572" s="50">
        <f t="shared" si="26"/>
        <v>7</v>
      </c>
      <c r="F1572" s="284">
        <f t="shared" si="27"/>
        <v>211</v>
      </c>
      <c r="G1572" s="50">
        <v>9</v>
      </c>
      <c r="H1572" s="50">
        <v>188</v>
      </c>
      <c r="J1572" s="50">
        <v>14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2776</v>
      </c>
      <c r="B1573" s="28"/>
      <c r="C1573" s="413"/>
      <c r="D1573" s="411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1702</v>
      </c>
      <c r="B1574" s="279"/>
      <c r="C1574" s="410"/>
      <c r="D1574" s="411" t="s">
        <v>134</v>
      </c>
      <c r="E1574" s="50">
        <f t="shared" si="26"/>
        <v>7</v>
      </c>
      <c r="F1574" s="284">
        <f t="shared" si="27"/>
        <v>121</v>
      </c>
      <c r="H1574" s="50">
        <v>8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848</v>
      </c>
      <c r="B1575" s="28"/>
      <c r="C1575" s="275"/>
      <c r="D1575" s="411" t="s">
        <v>129</v>
      </c>
      <c r="E1575" s="50">
        <f t="shared" si="26"/>
        <v>0</v>
      </c>
      <c r="F1575" s="284">
        <f t="shared" si="27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677</v>
      </c>
      <c r="B1576" s="279"/>
      <c r="C1576" s="410"/>
      <c r="D1576" s="411" t="s">
        <v>134</v>
      </c>
      <c r="E1576" s="50">
        <f t="shared" si="26"/>
        <v>4</v>
      </c>
      <c r="F1576" s="284">
        <f t="shared" si="27"/>
        <v>58</v>
      </c>
      <c r="H1576" s="449">
        <v>53</v>
      </c>
      <c r="I1576" s="50">
        <v>5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2330</v>
      </c>
      <c r="B1577" s="170"/>
      <c r="C1577" s="410"/>
      <c r="D1577" s="411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1259</v>
      </c>
      <c r="B1578" s="28"/>
      <c r="C1578" s="413"/>
      <c r="D1578" s="411" t="s">
        <v>129</v>
      </c>
      <c r="E1578" s="50">
        <f t="shared" si="28"/>
        <v>2</v>
      </c>
      <c r="F1578" s="284">
        <f t="shared" si="29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598</v>
      </c>
      <c r="B1579" s="28"/>
      <c r="C1579" s="275"/>
      <c r="D1579" s="411" t="s">
        <v>129</v>
      </c>
      <c r="E1579" s="50">
        <f t="shared" si="28"/>
        <v>0</v>
      </c>
      <c r="F1579" s="284">
        <f t="shared" si="29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1725</v>
      </c>
      <c r="B1580" s="28"/>
      <c r="C1580" s="275"/>
      <c r="D1580" s="411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2557</v>
      </c>
      <c r="B1581" s="413"/>
      <c r="C1581" s="413"/>
      <c r="D1581" s="411" t="s">
        <v>135</v>
      </c>
      <c r="E1581" s="50">
        <f t="shared" si="28"/>
        <v>47</v>
      </c>
      <c r="F1581" s="284">
        <f t="shared" si="29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459</v>
      </c>
      <c r="B1582" s="410"/>
      <c r="C1582" s="410"/>
      <c r="D1582" s="411" t="s">
        <v>136</v>
      </c>
      <c r="E1582" s="50">
        <f t="shared" si="28"/>
        <v>3</v>
      </c>
      <c r="F1582" s="284">
        <f t="shared" si="29"/>
        <v>158</v>
      </c>
      <c r="G1582" s="50">
        <v>21</v>
      </c>
      <c r="H1582" s="50">
        <v>21</v>
      </c>
      <c r="I1582" s="50">
        <v>103</v>
      </c>
      <c r="J1582" s="50">
        <v>13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2077</v>
      </c>
      <c r="B1583" s="28"/>
      <c r="C1583" s="275"/>
      <c r="D1583" s="411" t="s">
        <v>129</v>
      </c>
      <c r="E1583" s="50">
        <f t="shared" si="28"/>
        <v>0</v>
      </c>
      <c r="F1583" s="284">
        <f t="shared" si="29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442</v>
      </c>
      <c r="B1584" s="410"/>
      <c r="C1584" s="410"/>
      <c r="D1584" s="411" t="s">
        <v>136</v>
      </c>
      <c r="E1584" s="50">
        <f t="shared" si="28"/>
        <v>10</v>
      </c>
      <c r="F1584" s="284">
        <f t="shared" si="29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1292</v>
      </c>
      <c r="B1585" s="28"/>
      <c r="C1585" s="275"/>
      <c r="D1585" s="411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2144</v>
      </c>
      <c r="B1586" s="28"/>
      <c r="C1586" s="275"/>
      <c r="D1586" s="411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2747</v>
      </c>
      <c r="B1587" s="28"/>
      <c r="C1587" s="275"/>
      <c r="D1587" s="411" t="s">
        <v>129</v>
      </c>
      <c r="E1587" s="50">
        <f t="shared" si="28"/>
        <v>0</v>
      </c>
      <c r="F1587" s="284">
        <f t="shared" si="29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2509</v>
      </c>
      <c r="B1588" s="413"/>
      <c r="C1588" s="413"/>
      <c r="D1588" s="411" t="s">
        <v>130</v>
      </c>
      <c r="E1588" s="50">
        <f t="shared" si="28"/>
        <v>17</v>
      </c>
      <c r="F1588" s="284">
        <f t="shared" si="29"/>
        <v>62</v>
      </c>
      <c r="I1588" s="50">
        <v>59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2830</v>
      </c>
      <c r="B1589" s="28"/>
      <c r="C1589" s="413"/>
      <c r="D1589" s="411" t="s">
        <v>129</v>
      </c>
      <c r="E1589" s="50">
        <f t="shared" si="28"/>
        <v>0</v>
      </c>
      <c r="F1589" s="284">
        <f t="shared" si="29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1287</v>
      </c>
      <c r="B1590" s="28"/>
      <c r="C1590" s="413"/>
      <c r="D1590" s="411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433</v>
      </c>
      <c r="B1591" s="410"/>
      <c r="C1591" s="410"/>
      <c r="D1591" s="1" t="s">
        <v>131</v>
      </c>
      <c r="E1591" s="50">
        <f t="shared" si="28"/>
        <v>13</v>
      </c>
      <c r="F1591" s="284">
        <f t="shared" si="29"/>
        <v>0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2766</v>
      </c>
      <c r="B1592" s="28"/>
      <c r="C1592" s="275"/>
      <c r="D1592" s="411" t="s">
        <v>129</v>
      </c>
      <c r="E1592" s="50">
        <f t="shared" si="28"/>
        <v>0</v>
      </c>
      <c r="F1592" s="284">
        <f t="shared" si="29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975</v>
      </c>
      <c r="B1593" s="170"/>
      <c r="C1593" s="410"/>
      <c r="D1593" s="411" t="s">
        <v>137</v>
      </c>
      <c r="E1593" s="50">
        <f t="shared" si="28"/>
        <v>15</v>
      </c>
      <c r="F1593" s="284">
        <f t="shared" si="29"/>
        <v>187</v>
      </c>
      <c r="H1593" s="50">
        <v>148</v>
      </c>
      <c r="I1593" s="50">
        <v>29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477</v>
      </c>
      <c r="B1594" s="279"/>
      <c r="C1594" s="410"/>
      <c r="D1594" s="411" t="s">
        <v>138</v>
      </c>
      <c r="E1594" s="50">
        <f t="shared" si="28"/>
        <v>97</v>
      </c>
      <c r="F1594" s="284">
        <f t="shared" si="29"/>
        <v>674</v>
      </c>
      <c r="G1594" s="50">
        <v>126</v>
      </c>
      <c r="H1594" s="449">
        <v>548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828</v>
      </c>
      <c r="B1595" s="28"/>
      <c r="C1595" s="275"/>
      <c r="D1595" s="411" t="s">
        <v>129</v>
      </c>
      <c r="E1595" s="50">
        <f t="shared" si="28"/>
        <v>1</v>
      </c>
      <c r="F1595" s="284">
        <f t="shared" si="29"/>
        <v>32</v>
      </c>
      <c r="H1595" s="50">
        <v>6</v>
      </c>
      <c r="I1595" s="50">
        <v>22</v>
      </c>
      <c r="J1595" s="50">
        <v>4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418</v>
      </c>
      <c r="B1596" s="410"/>
      <c r="C1596" s="410"/>
      <c r="D1596" s="411" t="s">
        <v>136</v>
      </c>
      <c r="E1596" s="50">
        <f t="shared" si="28"/>
        <v>9</v>
      </c>
      <c r="F1596" s="284">
        <f t="shared" si="29"/>
        <v>36</v>
      </c>
      <c r="H1596" s="50">
        <v>4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518</v>
      </c>
      <c r="B1597" s="410"/>
      <c r="C1597" s="410"/>
      <c r="D1597" s="411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2820</v>
      </c>
      <c r="B1598" s="28"/>
      <c r="C1598" s="413"/>
      <c r="D1598" s="411" t="s">
        <v>129</v>
      </c>
      <c r="E1598" s="50">
        <f t="shared" si="28"/>
        <v>5</v>
      </c>
      <c r="F1598" s="284">
        <f t="shared" si="29"/>
        <v>0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2078</v>
      </c>
      <c r="B1599" s="410"/>
      <c r="C1599" s="410"/>
      <c r="D1599" s="1" t="s">
        <v>131</v>
      </c>
      <c r="E1599" s="50">
        <f t="shared" si="28"/>
        <v>7</v>
      </c>
      <c r="F1599" s="284">
        <f t="shared" si="29"/>
        <v>139</v>
      </c>
      <c r="H1599" s="50">
        <v>75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1716</v>
      </c>
      <c r="B1600" s="413"/>
      <c r="C1600" s="413"/>
      <c r="D1600" s="411" t="s">
        <v>130</v>
      </c>
      <c r="E1600" s="50">
        <f t="shared" si="28"/>
        <v>6</v>
      </c>
      <c r="F1600" s="284">
        <f t="shared" si="29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543</v>
      </c>
      <c r="B1601" s="413"/>
      <c r="C1601" s="413"/>
      <c r="D1601" s="411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3123</v>
      </c>
      <c r="B1602" s="28"/>
      <c r="C1602" s="413"/>
      <c r="D1602" s="411" t="s">
        <v>129</v>
      </c>
      <c r="E1602" s="50">
        <f t="shared" si="28"/>
        <v>1</v>
      </c>
      <c r="F1602" s="284">
        <f t="shared" si="29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516</v>
      </c>
      <c r="B1603" s="412"/>
      <c r="C1603" s="410"/>
      <c r="D1603" s="411" t="s">
        <v>139</v>
      </c>
      <c r="E1603" s="50">
        <f t="shared" si="28"/>
        <v>71</v>
      </c>
      <c r="F1603" s="284">
        <f t="shared" si="29"/>
        <v>527</v>
      </c>
      <c r="G1603" s="50">
        <v>1</v>
      </c>
      <c r="H1603" s="50">
        <v>458</v>
      </c>
      <c r="I1603" s="50">
        <v>68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838</v>
      </c>
      <c r="B1604" s="28"/>
      <c r="C1604" s="275"/>
      <c r="D1604" s="411" t="s">
        <v>129</v>
      </c>
      <c r="E1604" s="50">
        <f t="shared" si="28"/>
        <v>2</v>
      </c>
      <c r="F1604" s="284">
        <f t="shared" si="29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2145</v>
      </c>
      <c r="B1605" s="28"/>
      <c r="C1605" s="275"/>
      <c r="D1605" s="411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2065</v>
      </c>
      <c r="B1606" s="410"/>
      <c r="C1606" s="410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2091</v>
      </c>
      <c r="B1607" s="28"/>
      <c r="C1607" s="413"/>
      <c r="D1607" s="411" t="s">
        <v>129</v>
      </c>
      <c r="E1607" s="50">
        <f t="shared" si="28"/>
        <v>4</v>
      </c>
      <c r="F1607" s="284">
        <f t="shared" si="29"/>
        <v>67</v>
      </c>
      <c r="H1607" s="50">
        <v>17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2842</v>
      </c>
      <c r="B1608" s="28"/>
      <c r="C1608" s="275"/>
      <c r="D1608" s="411" t="s">
        <v>129</v>
      </c>
      <c r="E1608" s="50">
        <f t="shared" si="28"/>
        <v>9</v>
      </c>
      <c r="F1608" s="284">
        <f t="shared" si="29"/>
        <v>120</v>
      </c>
      <c r="H1608" s="50">
        <v>55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552</v>
      </c>
      <c r="B1609" s="413"/>
      <c r="C1609" s="413"/>
      <c r="D1609" s="411" t="s">
        <v>132</v>
      </c>
      <c r="E1609" s="50">
        <f t="shared" si="28"/>
        <v>7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1712</v>
      </c>
      <c r="B1610" s="28"/>
      <c r="C1610" s="275"/>
      <c r="D1610" s="411" t="s">
        <v>129</v>
      </c>
      <c r="E1610" s="50">
        <f t="shared" si="28"/>
        <v>0</v>
      </c>
      <c r="F1610" s="284">
        <f t="shared" si="29"/>
        <v>9</v>
      </c>
      <c r="H1610" s="449"/>
      <c r="J1610" s="50">
        <v>9</v>
      </c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674</v>
      </c>
      <c r="B1611" s="279"/>
      <c r="C1611" s="410"/>
      <c r="D1611" s="411" t="s">
        <v>134</v>
      </c>
      <c r="E1611" s="50">
        <f t="shared" si="28"/>
        <v>6</v>
      </c>
      <c r="F1611" s="284">
        <f t="shared" si="29"/>
        <v>91</v>
      </c>
      <c r="H1611" s="50">
        <v>66</v>
      </c>
      <c r="I1611" s="50">
        <v>22</v>
      </c>
      <c r="J1611" s="50">
        <v>3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2063</v>
      </c>
      <c r="B1612" s="413"/>
      <c r="C1612" s="413"/>
      <c r="D1612" s="411" t="s">
        <v>135</v>
      </c>
      <c r="E1612" s="50">
        <f t="shared" si="28"/>
        <v>3</v>
      </c>
      <c r="F1612" s="284">
        <f t="shared" si="29"/>
        <v>253</v>
      </c>
      <c r="G1612" s="50">
        <v>33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586</v>
      </c>
      <c r="B1613" s="28"/>
      <c r="C1613" s="413"/>
      <c r="D1613" s="411" t="s">
        <v>129</v>
      </c>
      <c r="E1613" s="50">
        <f t="shared" si="28"/>
        <v>8</v>
      </c>
      <c r="F1613" s="284">
        <f t="shared" si="29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2092</v>
      </c>
      <c r="B1614" s="28"/>
      <c r="C1614" s="275"/>
      <c r="D1614" s="411" t="s">
        <v>129</v>
      </c>
      <c r="E1614" s="50">
        <f t="shared" si="28"/>
        <v>1</v>
      </c>
      <c r="F1614" s="284">
        <f t="shared" si="29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621</v>
      </c>
      <c r="B1615" s="413"/>
      <c r="C1615" s="413"/>
      <c r="D1615" s="411" t="s">
        <v>132</v>
      </c>
      <c r="E1615" s="50">
        <f t="shared" si="28"/>
        <v>5</v>
      </c>
      <c r="F1615" s="284">
        <f t="shared" si="29"/>
        <v>50</v>
      </c>
      <c r="H1615" s="50">
        <v>42</v>
      </c>
      <c r="J1615" s="50">
        <v>8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2667</v>
      </c>
      <c r="B1616" s="28"/>
      <c r="C1616" s="275"/>
      <c r="D1616" s="411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713</v>
      </c>
      <c r="B1617" s="28"/>
      <c r="C1617" s="275"/>
      <c r="D1617" s="411" t="s">
        <v>129</v>
      </c>
      <c r="E1617" s="50">
        <f t="shared" si="28"/>
        <v>1</v>
      </c>
      <c r="F1617" s="284">
        <f t="shared" si="29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471</v>
      </c>
      <c r="B1618" s="410"/>
      <c r="C1618" s="410"/>
      <c r="D1618" s="411" t="s">
        <v>140</v>
      </c>
      <c r="E1618" s="50">
        <f t="shared" si="28"/>
        <v>8</v>
      </c>
      <c r="F1618" s="284">
        <f t="shared" si="29"/>
        <v>226</v>
      </c>
      <c r="G1618" s="50">
        <v>8</v>
      </c>
      <c r="H1618" s="50">
        <v>157</v>
      </c>
      <c r="I1618" s="50">
        <v>41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877</v>
      </c>
      <c r="B1619" s="410"/>
      <c r="C1619" s="410"/>
      <c r="D1619" s="1" t="s">
        <v>131</v>
      </c>
      <c r="E1619" s="50">
        <f t="shared" si="28"/>
        <v>0</v>
      </c>
      <c r="F1619" s="284">
        <f t="shared" si="29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682</v>
      </c>
      <c r="B1620" s="410"/>
      <c r="C1620" s="410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582</v>
      </c>
      <c r="B1621" s="28"/>
      <c r="C1621" s="413"/>
      <c r="D1621" s="411" t="s">
        <v>129</v>
      </c>
      <c r="E1621" s="50">
        <f t="shared" si="28"/>
        <v>0</v>
      </c>
      <c r="F1621" s="284">
        <f t="shared" si="29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2858</v>
      </c>
      <c r="B1622" s="28"/>
      <c r="C1622" s="275"/>
      <c r="D1622" s="411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2705</v>
      </c>
      <c r="B1623" s="28"/>
      <c r="C1623" s="275"/>
      <c r="D1623" s="411" t="s">
        <v>129</v>
      </c>
      <c r="E1623" s="50">
        <f t="shared" si="28"/>
        <v>0</v>
      </c>
      <c r="F1623" s="284">
        <f t="shared" si="29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2089</v>
      </c>
      <c r="B1624" s="413"/>
      <c r="C1624" s="413"/>
      <c r="D1624" s="411" t="s">
        <v>130</v>
      </c>
      <c r="E1624" s="50">
        <f t="shared" si="28"/>
        <v>2</v>
      </c>
      <c r="F1624" s="284">
        <f t="shared" si="29"/>
        <v>60</v>
      </c>
      <c r="H1624" s="50">
        <v>1</v>
      </c>
      <c r="I1624" s="50">
        <v>40</v>
      </c>
      <c r="J1624" s="50">
        <v>19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2597</v>
      </c>
      <c r="B1625" s="410"/>
      <c r="C1625" s="410"/>
      <c r="D1625" s="1" t="s">
        <v>131</v>
      </c>
      <c r="E1625" s="50">
        <f t="shared" si="28"/>
        <v>12</v>
      </c>
      <c r="F1625" s="284">
        <f t="shared" si="29"/>
        <v>45</v>
      </c>
      <c r="H1625" s="50">
        <v>11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1273</v>
      </c>
      <c r="B1626" s="413"/>
      <c r="C1626" s="413"/>
      <c r="D1626" s="411" t="s">
        <v>135</v>
      </c>
      <c r="E1626" s="50">
        <f t="shared" si="28"/>
        <v>27</v>
      </c>
      <c r="F1626" s="284">
        <f t="shared" si="29"/>
        <v>396</v>
      </c>
      <c r="G1626" s="50">
        <v>145</v>
      </c>
      <c r="H1626" s="50">
        <v>124</v>
      </c>
      <c r="I1626" s="50">
        <v>116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2598</v>
      </c>
      <c r="B1627" s="28"/>
      <c r="C1627" s="413"/>
      <c r="D1627" s="411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2336</v>
      </c>
      <c r="B1628" s="413"/>
      <c r="C1628" s="413"/>
      <c r="D1628" s="411" t="s">
        <v>130</v>
      </c>
      <c r="E1628" s="50">
        <f t="shared" si="28"/>
        <v>12</v>
      </c>
      <c r="F1628" s="284">
        <f t="shared" si="29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2657</v>
      </c>
      <c r="B1629" s="28"/>
      <c r="C1629" s="275"/>
      <c r="D1629" s="411" t="s">
        <v>129</v>
      </c>
      <c r="E1629" s="50">
        <f t="shared" si="28"/>
        <v>0</v>
      </c>
      <c r="F1629" s="284">
        <f t="shared" si="29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1686</v>
      </c>
      <c r="B1630" s="410"/>
      <c r="C1630" s="410"/>
      <c r="D1630" s="1" t="s">
        <v>131</v>
      </c>
      <c r="E1630" s="50">
        <f t="shared" si="28"/>
        <v>8</v>
      </c>
      <c r="F1630" s="284">
        <f t="shared" si="29"/>
        <v>62</v>
      </c>
      <c r="H1630" s="50">
        <v>46</v>
      </c>
      <c r="I1630" s="50">
        <v>16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468</v>
      </c>
      <c r="B1631" s="410"/>
      <c r="C1631" s="410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1270</v>
      </c>
      <c r="B1632" s="410"/>
      <c r="C1632" s="410"/>
      <c r="D1632" s="411" t="s">
        <v>136</v>
      </c>
      <c r="E1632" s="50">
        <f t="shared" si="28"/>
        <v>10</v>
      </c>
      <c r="F1632" s="284">
        <f t="shared" si="29"/>
        <v>62</v>
      </c>
      <c r="H1632" s="50">
        <v>1</v>
      </c>
      <c r="I1632" s="50">
        <v>61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1179</v>
      </c>
      <c r="B1633" s="28"/>
      <c r="C1633" s="275"/>
      <c r="D1633" s="411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2334</v>
      </c>
      <c r="B1634" s="279"/>
      <c r="C1634" s="410"/>
      <c r="D1634" s="411" t="s">
        <v>134</v>
      </c>
      <c r="E1634" s="50">
        <f t="shared" si="28"/>
        <v>10</v>
      </c>
      <c r="F1634" s="284">
        <f t="shared" si="29"/>
        <v>143</v>
      </c>
      <c r="H1634" s="50">
        <v>43</v>
      </c>
      <c r="J1634" s="50">
        <v>100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657</v>
      </c>
      <c r="B1635" s="413"/>
      <c r="C1635" s="413"/>
      <c r="D1635" s="411" t="s">
        <v>132</v>
      </c>
      <c r="E1635" s="50">
        <f t="shared" si="28"/>
        <v>5</v>
      </c>
      <c r="F1635" s="284">
        <f t="shared" si="29"/>
        <v>88</v>
      </c>
      <c r="G1635" s="50">
        <v>43</v>
      </c>
      <c r="H1635" s="50">
        <v>22</v>
      </c>
      <c r="I1635" s="50">
        <v>5</v>
      </c>
      <c r="J1635" s="50">
        <v>18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683</v>
      </c>
      <c r="B1636" s="279"/>
      <c r="C1636" s="410"/>
      <c r="D1636" s="411" t="s">
        <v>137</v>
      </c>
      <c r="E1636" s="50">
        <f t="shared" si="28"/>
        <v>2</v>
      </c>
      <c r="F1636" s="284">
        <f t="shared" si="29"/>
        <v>76</v>
      </c>
      <c r="G1636" s="50">
        <v>8</v>
      </c>
      <c r="H1636" s="50">
        <v>5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611</v>
      </c>
      <c r="B1637" s="410"/>
      <c r="C1637" s="410"/>
      <c r="D1637" s="1" t="s">
        <v>131</v>
      </c>
      <c r="E1637" s="50">
        <f t="shared" si="28"/>
        <v>4</v>
      </c>
      <c r="F1637" s="284">
        <f t="shared" si="29"/>
        <v>81</v>
      </c>
      <c r="H1637" s="50">
        <v>5</v>
      </c>
      <c r="I1637" s="50">
        <v>57</v>
      </c>
      <c r="J1637" s="50">
        <v>19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3114</v>
      </c>
      <c r="B1638" s="28"/>
      <c r="C1638" s="275"/>
      <c r="D1638" s="411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2335</v>
      </c>
      <c r="B1639" s="413"/>
      <c r="C1639" s="413"/>
      <c r="D1639" s="411" t="s">
        <v>130</v>
      </c>
      <c r="E1639" s="50">
        <f t="shared" si="28"/>
        <v>10</v>
      </c>
      <c r="F1639" s="284">
        <f t="shared" si="29"/>
        <v>110</v>
      </c>
      <c r="G1639" s="50">
        <v>10</v>
      </c>
      <c r="H1639" s="50">
        <v>20</v>
      </c>
      <c r="I1639" s="50">
        <v>75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1728</v>
      </c>
      <c r="B1640" s="410"/>
      <c r="C1640" s="410"/>
      <c r="D1640" s="1" t="s">
        <v>131</v>
      </c>
      <c r="E1640" s="50">
        <f t="shared" si="28"/>
        <v>30</v>
      </c>
      <c r="F1640" s="284">
        <f t="shared" si="29"/>
        <v>281</v>
      </c>
      <c r="H1640" s="50">
        <v>165</v>
      </c>
      <c r="I1640" s="50">
        <v>83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1214</v>
      </c>
      <c r="B1641" s="413"/>
      <c r="C1641" s="413"/>
      <c r="D1641" s="411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67</v>
      </c>
      <c r="H1641" s="50">
        <v>57</v>
      </c>
      <c r="J1641" s="50">
        <v>10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624</v>
      </c>
      <c r="B1642" s="28"/>
      <c r="C1642" s="275"/>
      <c r="D1642" s="411" t="s">
        <v>129</v>
      </c>
      <c r="E1642" s="50">
        <f t="shared" si="30"/>
        <v>3</v>
      </c>
      <c r="F1642" s="284">
        <f t="shared" si="31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867</v>
      </c>
      <c r="B1643" s="28"/>
      <c r="C1643" s="275"/>
      <c r="D1643" s="411" t="s">
        <v>129</v>
      </c>
      <c r="E1643" s="50">
        <f t="shared" si="30"/>
        <v>0</v>
      </c>
      <c r="F1643" s="284">
        <f t="shared" si="31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2079</v>
      </c>
      <c r="B1644" s="410"/>
      <c r="C1644" s="410"/>
      <c r="D1644" s="1" t="s">
        <v>131</v>
      </c>
      <c r="E1644" s="50">
        <f t="shared" si="30"/>
        <v>16</v>
      </c>
      <c r="F1644" s="284">
        <f t="shared" si="31"/>
        <v>173</v>
      </c>
      <c r="H1644" s="50">
        <v>63</v>
      </c>
      <c r="I1644" s="50">
        <v>63</v>
      </c>
      <c r="J1644" s="50">
        <v>47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562</v>
      </c>
      <c r="B1645" s="279"/>
      <c r="C1645" s="410"/>
      <c r="D1645" s="411" t="s">
        <v>134</v>
      </c>
      <c r="E1645" s="50">
        <f t="shared" si="30"/>
        <v>1</v>
      </c>
      <c r="F1645" s="284">
        <f t="shared" si="31"/>
        <v>24</v>
      </c>
      <c r="G1645" s="50">
        <v>10</v>
      </c>
      <c r="H1645" s="50">
        <v>5</v>
      </c>
      <c r="I1645" s="50">
        <v>8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2563</v>
      </c>
      <c r="B1646" s="28"/>
      <c r="C1646" s="413"/>
      <c r="D1646" s="411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1194</v>
      </c>
      <c r="B1647" s="28"/>
      <c r="C1647" s="275"/>
      <c r="D1647" s="411" t="s">
        <v>129</v>
      </c>
      <c r="E1647" s="50">
        <f t="shared" si="30"/>
        <v>2</v>
      </c>
      <c r="F1647" s="284">
        <f t="shared" si="31"/>
        <v>28</v>
      </c>
      <c r="H1647" s="50">
        <v>13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2506</v>
      </c>
      <c r="B1648" s="28"/>
      <c r="C1648" s="275"/>
      <c r="D1648" s="411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2696</v>
      </c>
      <c r="B1649" s="28"/>
      <c r="C1649" s="275"/>
      <c r="D1649" s="411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615</v>
      </c>
      <c r="B1650" s="28"/>
      <c r="C1650" s="275"/>
      <c r="D1650" s="411" t="s">
        <v>129</v>
      </c>
      <c r="E1650" s="50">
        <f t="shared" si="30"/>
        <v>0</v>
      </c>
      <c r="F1650" s="284">
        <f t="shared" si="31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1691</v>
      </c>
      <c r="B1651" s="279"/>
      <c r="C1651" s="410"/>
      <c r="D1651" s="411" t="s">
        <v>134</v>
      </c>
      <c r="E1651" s="50">
        <f t="shared" si="30"/>
        <v>28</v>
      </c>
      <c r="F1651" s="284">
        <f t="shared" si="31"/>
        <v>213</v>
      </c>
      <c r="G1651" s="50">
        <v>22</v>
      </c>
      <c r="H1651" s="50">
        <v>175</v>
      </c>
      <c r="I1651" s="50">
        <v>16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956</v>
      </c>
      <c r="B1652" s="279"/>
      <c r="C1652" s="410"/>
      <c r="D1652" s="411" t="s">
        <v>138</v>
      </c>
      <c r="E1652" s="50">
        <f t="shared" si="30"/>
        <v>80</v>
      </c>
      <c r="F1652" s="284">
        <f t="shared" si="31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2726</v>
      </c>
      <c r="B1653" s="28"/>
      <c r="C1653" s="275"/>
      <c r="D1653" s="411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2713</v>
      </c>
      <c r="B1654" s="28"/>
      <c r="C1654" s="275"/>
      <c r="D1654" s="411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2637</v>
      </c>
      <c r="B1655" s="28"/>
      <c r="C1655" s="413"/>
      <c r="D1655" s="411" t="s">
        <v>129</v>
      </c>
      <c r="E1655" s="50">
        <f t="shared" si="30"/>
        <v>1</v>
      </c>
      <c r="F1655" s="284">
        <f t="shared" si="31"/>
        <v>10</v>
      </c>
      <c r="I1655" s="50">
        <v>10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415</v>
      </c>
      <c r="B1656" s="413"/>
      <c r="C1656" s="413"/>
      <c r="D1656" s="411" t="s">
        <v>135</v>
      </c>
      <c r="E1656" s="50">
        <f t="shared" si="30"/>
        <v>23</v>
      </c>
      <c r="F1656" s="284">
        <f t="shared" si="31"/>
        <v>132</v>
      </c>
      <c r="H1656" s="50">
        <v>125</v>
      </c>
      <c r="I1656" s="50">
        <v>5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640</v>
      </c>
      <c r="B1657" s="279"/>
      <c r="C1657" s="410"/>
      <c r="D1657" s="411" t="s">
        <v>138</v>
      </c>
      <c r="E1657" s="50">
        <f t="shared" si="30"/>
        <v>20</v>
      </c>
      <c r="F1657" s="284">
        <f t="shared" si="31"/>
        <v>238</v>
      </c>
      <c r="G1657" s="50">
        <v>27</v>
      </c>
      <c r="H1657" s="50">
        <v>126</v>
      </c>
      <c r="I1657" s="50">
        <v>85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696</v>
      </c>
      <c r="B1658" s="413"/>
      <c r="C1658" s="413"/>
      <c r="D1658" s="411" t="s">
        <v>135</v>
      </c>
      <c r="E1658" s="50">
        <f t="shared" si="30"/>
        <v>3</v>
      </c>
      <c r="F1658" s="284">
        <f t="shared" si="31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2714</v>
      </c>
      <c r="B1659" s="28"/>
      <c r="C1659" s="275"/>
      <c r="D1659" s="411" t="s">
        <v>129</v>
      </c>
      <c r="E1659" s="50">
        <f t="shared" si="30"/>
        <v>0</v>
      </c>
      <c r="F1659" s="284">
        <f t="shared" si="31"/>
        <v>69</v>
      </c>
      <c r="H1659" s="449">
        <v>34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531</v>
      </c>
      <c r="B1660" s="279"/>
      <c r="C1660" s="410"/>
      <c r="D1660" s="411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1264</v>
      </c>
      <c r="B1661" s="410"/>
      <c r="C1661" s="410"/>
      <c r="D1661" s="1" t="s">
        <v>131</v>
      </c>
      <c r="E1661" s="50">
        <f t="shared" si="30"/>
        <v>10</v>
      </c>
      <c r="F1661" s="284">
        <f t="shared" si="31"/>
        <v>186</v>
      </c>
      <c r="G1661" s="50">
        <v>5</v>
      </c>
      <c r="H1661" s="50">
        <v>26</v>
      </c>
      <c r="I1661" s="50">
        <v>117</v>
      </c>
      <c r="J1661" s="50">
        <v>38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2146</v>
      </c>
      <c r="B1662" s="28"/>
      <c r="C1662" s="413"/>
      <c r="D1662" s="411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1247</v>
      </c>
      <c r="B1663" s="28"/>
      <c r="C1663" s="275"/>
      <c r="D1663" s="411" t="s">
        <v>129</v>
      </c>
      <c r="E1663" s="50">
        <f t="shared" si="30"/>
        <v>1</v>
      </c>
      <c r="F1663" s="284">
        <f t="shared" si="31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538</v>
      </c>
      <c r="B1664" s="279"/>
      <c r="C1664" s="410"/>
      <c r="D1664" s="411" t="s">
        <v>134</v>
      </c>
      <c r="E1664" s="50">
        <f t="shared" si="30"/>
        <v>1</v>
      </c>
      <c r="F1664" s="284">
        <f t="shared" si="31"/>
        <v>101</v>
      </c>
      <c r="H1664" s="50">
        <v>55</v>
      </c>
      <c r="I1664" s="50">
        <v>34</v>
      </c>
      <c r="J1664" s="50">
        <v>12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2087</v>
      </c>
      <c r="B1665" s="413"/>
      <c r="C1665" s="413"/>
      <c r="D1665" s="411" t="s">
        <v>130</v>
      </c>
      <c r="E1665" s="50">
        <f t="shared" si="30"/>
        <v>4</v>
      </c>
      <c r="F1665" s="284">
        <f t="shared" si="31"/>
        <v>65</v>
      </c>
      <c r="H1665" s="50">
        <v>53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1208</v>
      </c>
      <c r="B1666" s="275"/>
      <c r="C1666" s="275"/>
      <c r="D1666" s="411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2666</v>
      </c>
      <c r="B1667" s="413"/>
      <c r="C1667" s="413"/>
      <c r="D1667" s="411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866</v>
      </c>
      <c r="B1668" s="413"/>
      <c r="C1668" s="413"/>
      <c r="D1668" s="411" t="s">
        <v>132</v>
      </c>
      <c r="E1668" s="50">
        <f t="shared" si="30"/>
        <v>4</v>
      </c>
      <c r="F1668" s="284">
        <f t="shared" si="31"/>
        <v>0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431</v>
      </c>
      <c r="B1669" s="279"/>
      <c r="C1669" s="410"/>
      <c r="D1669" s="411" t="s">
        <v>134</v>
      </c>
      <c r="E1669" s="50">
        <f t="shared" si="30"/>
        <v>11</v>
      </c>
      <c r="F1669" s="284">
        <f t="shared" si="31"/>
        <v>209</v>
      </c>
      <c r="H1669" s="50">
        <v>168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2548</v>
      </c>
      <c r="B1670" s="410"/>
      <c r="C1670" s="410"/>
      <c r="D1670" s="1" t="s">
        <v>131</v>
      </c>
      <c r="E1670" s="50">
        <f t="shared" si="30"/>
        <v>4</v>
      </c>
      <c r="F1670" s="284">
        <f t="shared" si="31"/>
        <v>197</v>
      </c>
      <c r="G1670" s="50">
        <v>3</v>
      </c>
      <c r="H1670" s="50">
        <v>38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641</v>
      </c>
      <c r="B1671" s="410"/>
      <c r="C1671" s="410"/>
      <c r="D1671" s="1" t="s">
        <v>131</v>
      </c>
      <c r="E1671" s="50">
        <f t="shared" si="30"/>
        <v>7</v>
      </c>
      <c r="F1671" s="284">
        <f t="shared" si="31"/>
        <v>0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2823</v>
      </c>
      <c r="B1672" s="28"/>
      <c r="C1672" s="275"/>
      <c r="D1672" s="411" t="s">
        <v>129</v>
      </c>
      <c r="E1672" s="50">
        <f t="shared" si="30"/>
        <v>0</v>
      </c>
      <c r="F1672" s="284">
        <f t="shared" si="31"/>
        <v>0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2733</v>
      </c>
      <c r="B1673" s="28"/>
      <c r="C1673" s="413"/>
      <c r="D1673" s="411" t="s">
        <v>129</v>
      </c>
      <c r="E1673" s="50">
        <f t="shared" si="30"/>
        <v>0</v>
      </c>
      <c r="F1673" s="284">
        <f t="shared" si="31"/>
        <v>6</v>
      </c>
      <c r="J1673" s="50">
        <v>6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3121</v>
      </c>
      <c r="B1674" s="28"/>
      <c r="C1674" s="275"/>
      <c r="D1674" s="411" t="s">
        <v>129</v>
      </c>
      <c r="E1674" s="50">
        <f t="shared" si="30"/>
        <v>1</v>
      </c>
      <c r="F1674" s="284">
        <f t="shared" si="31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2785</v>
      </c>
      <c r="B1675" s="413"/>
      <c r="C1675" s="413"/>
      <c r="D1675" s="411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966</v>
      </c>
      <c r="B1676" s="413"/>
      <c r="C1676" s="413"/>
      <c r="D1676" s="411" t="s">
        <v>132</v>
      </c>
      <c r="E1676" s="50">
        <f t="shared" si="30"/>
        <v>1</v>
      </c>
      <c r="F1676" s="284">
        <f t="shared" si="31"/>
        <v>5</v>
      </c>
      <c r="J1676" s="50">
        <v>5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2062</v>
      </c>
      <c r="B1677" s="413"/>
      <c r="C1677" s="413"/>
      <c r="D1677" s="411" t="s">
        <v>132</v>
      </c>
      <c r="E1677" s="50">
        <f t="shared" si="30"/>
        <v>6</v>
      </c>
      <c r="F1677" s="284">
        <f t="shared" si="31"/>
        <v>93</v>
      </c>
      <c r="G1677" s="50">
        <v>1</v>
      </c>
      <c r="H1677" s="50">
        <v>45</v>
      </c>
      <c r="I1677" s="50">
        <v>47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2147</v>
      </c>
      <c r="B1678" s="28"/>
      <c r="C1678" s="413"/>
      <c r="D1678" s="411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1234</v>
      </c>
      <c r="B1679" s="413"/>
      <c r="C1679" s="413"/>
      <c r="D1679" s="411" t="s">
        <v>132</v>
      </c>
      <c r="E1679" s="50">
        <f t="shared" si="30"/>
        <v>1</v>
      </c>
      <c r="F1679" s="284">
        <f t="shared" si="31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456</v>
      </c>
      <c r="B1680" s="428"/>
      <c r="C1680" s="563"/>
      <c r="D1680" s="411" t="s">
        <v>134</v>
      </c>
      <c r="E1680" s="50">
        <f t="shared" si="30"/>
        <v>13</v>
      </c>
      <c r="F1680" s="284">
        <f t="shared" si="31"/>
        <v>288</v>
      </c>
      <c r="G1680" s="50">
        <v>65</v>
      </c>
      <c r="H1680" s="50">
        <v>164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1265</v>
      </c>
      <c r="B1681" s="410"/>
      <c r="C1681" s="410"/>
      <c r="D1681" s="411" t="s">
        <v>140</v>
      </c>
      <c r="E1681" s="50">
        <f t="shared" si="30"/>
        <v>19</v>
      </c>
      <c r="F1681" s="284">
        <f t="shared" si="31"/>
        <v>85</v>
      </c>
      <c r="H1681" s="50">
        <v>85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622</v>
      </c>
      <c r="B1682" s="28"/>
      <c r="C1682" s="413"/>
      <c r="D1682" s="411" t="s">
        <v>129</v>
      </c>
      <c r="E1682" s="50">
        <f t="shared" si="30"/>
        <v>0</v>
      </c>
      <c r="F1682" s="284">
        <f t="shared" si="31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464</v>
      </c>
      <c r="B1683" s="410"/>
      <c r="C1683" s="410"/>
      <c r="D1683" s="411" t="s">
        <v>133</v>
      </c>
      <c r="E1683" s="50">
        <f t="shared" si="30"/>
        <v>45</v>
      </c>
      <c r="F1683" s="284">
        <f t="shared" si="31"/>
        <v>792</v>
      </c>
      <c r="G1683" s="50">
        <v>336</v>
      </c>
      <c r="H1683" s="50">
        <v>404</v>
      </c>
      <c r="I1683" s="50">
        <v>52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413</v>
      </c>
      <c r="B1684" s="410"/>
      <c r="C1684" s="410"/>
      <c r="D1684" s="411" t="s">
        <v>140</v>
      </c>
      <c r="E1684" s="50">
        <f t="shared" si="30"/>
        <v>39</v>
      </c>
      <c r="F1684" s="284">
        <f t="shared" si="31"/>
        <v>610</v>
      </c>
      <c r="G1684" s="50">
        <v>332</v>
      </c>
      <c r="H1684" s="50">
        <v>273</v>
      </c>
      <c r="I1684" s="50">
        <v>5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1676</v>
      </c>
      <c r="B1685" s="275"/>
      <c r="C1685" s="275"/>
      <c r="D1685" s="411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3076</v>
      </c>
      <c r="B1686" s="28"/>
      <c r="C1686" s="275"/>
      <c r="D1686" s="411" t="s">
        <v>129</v>
      </c>
      <c r="E1686" s="50">
        <f t="shared" si="30"/>
        <v>1</v>
      </c>
      <c r="F1686" s="284">
        <f t="shared" si="31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662</v>
      </c>
      <c r="B1687" s="413"/>
      <c r="C1687" s="413"/>
      <c r="D1687" s="411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2742</v>
      </c>
      <c r="B1688" s="28"/>
      <c r="C1688" s="275"/>
      <c r="D1688" s="411" t="s">
        <v>129</v>
      </c>
      <c r="E1688" s="50">
        <f t="shared" si="30"/>
        <v>0</v>
      </c>
      <c r="F1688" s="284">
        <f t="shared" si="31"/>
        <v>4</v>
      </c>
      <c r="J1688" s="50">
        <v>4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2743</v>
      </c>
      <c r="B1689" s="28"/>
      <c r="C1689" s="275"/>
      <c r="D1689" s="411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2583</v>
      </c>
      <c r="B1690" s="410"/>
      <c r="C1690" s="410"/>
      <c r="D1690" s="1" t="s">
        <v>131</v>
      </c>
      <c r="E1690" s="50">
        <f t="shared" si="30"/>
        <v>5</v>
      </c>
      <c r="F1690" s="284">
        <f t="shared" si="31"/>
        <v>14</v>
      </c>
      <c r="G1690" s="50">
        <v>6</v>
      </c>
      <c r="H1690" s="50">
        <v>7</v>
      </c>
      <c r="I1690" s="50">
        <v>1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1448</v>
      </c>
      <c r="B1691" s="413"/>
      <c r="C1691" s="413"/>
      <c r="D1691" s="411" t="s">
        <v>135</v>
      </c>
      <c r="E1691" s="50">
        <f t="shared" si="30"/>
        <v>15</v>
      </c>
      <c r="F1691" s="284">
        <f t="shared" si="31"/>
        <v>202</v>
      </c>
      <c r="G1691" s="50">
        <v>123</v>
      </c>
      <c r="H1691" s="50">
        <v>27</v>
      </c>
      <c r="I1691" s="50">
        <v>52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714</v>
      </c>
      <c r="B1692" s="28"/>
      <c r="C1692" s="413"/>
      <c r="D1692" s="411" t="s">
        <v>129</v>
      </c>
      <c r="E1692" s="50">
        <f t="shared" si="30"/>
        <v>0</v>
      </c>
      <c r="F1692" s="284">
        <f t="shared" si="31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2626</v>
      </c>
      <c r="B1693" s="28"/>
      <c r="C1693" s="275"/>
      <c r="D1693" s="411" t="s">
        <v>129</v>
      </c>
      <c r="E1693" s="50">
        <f t="shared" si="30"/>
        <v>2</v>
      </c>
      <c r="F1693" s="284">
        <f t="shared" si="31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981</v>
      </c>
      <c r="B1694" s="410"/>
      <c r="C1694" s="410"/>
      <c r="D1694" s="411" t="s">
        <v>137</v>
      </c>
      <c r="E1694" s="50">
        <f t="shared" si="30"/>
        <v>4</v>
      </c>
      <c r="F1694" s="284">
        <f t="shared" si="31"/>
        <v>114</v>
      </c>
      <c r="G1694" s="50">
        <v>25</v>
      </c>
      <c r="H1694" s="50">
        <v>66</v>
      </c>
      <c r="I1694" s="50">
        <v>20</v>
      </c>
      <c r="J1694" s="50">
        <v>3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1784</v>
      </c>
      <c r="B1695" s="279"/>
      <c r="C1695"/>
      <c r="D1695" s="411" t="s">
        <v>134</v>
      </c>
      <c r="E1695" s="50">
        <f t="shared" si="30"/>
        <v>0</v>
      </c>
      <c r="F1695" s="284">
        <f t="shared" si="31"/>
        <v>274</v>
      </c>
      <c r="H1695" s="50">
        <v>126</v>
      </c>
      <c r="I1695" s="50">
        <v>84</v>
      </c>
      <c r="J1695" s="50">
        <v>64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2073</v>
      </c>
      <c r="B1696" s="28"/>
      <c r="C1696" s="413"/>
      <c r="D1696" s="411" t="s">
        <v>129</v>
      </c>
      <c r="E1696" s="50">
        <f t="shared" si="30"/>
        <v>2</v>
      </c>
      <c r="F1696" s="284">
        <f t="shared" si="31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666</v>
      </c>
      <c r="B1697" s="28"/>
      <c r="C1697" s="275"/>
      <c r="D1697" s="411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954</v>
      </c>
      <c r="B1698" s="413"/>
      <c r="C1698" s="413"/>
      <c r="D1698" s="411" t="s">
        <v>132</v>
      </c>
      <c r="E1698" s="50">
        <f t="shared" si="30"/>
        <v>1</v>
      </c>
      <c r="F1698" s="284">
        <f t="shared" si="31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2810</v>
      </c>
      <c r="B1699" s="28"/>
      <c r="C1699" s="275"/>
      <c r="D1699" s="411" t="s">
        <v>129</v>
      </c>
      <c r="E1699" s="50">
        <f t="shared" si="30"/>
        <v>0</v>
      </c>
      <c r="F1699" s="284">
        <f t="shared" si="31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2283</v>
      </c>
      <c r="B1700" s="28"/>
      <c r="C1700" s="275"/>
      <c r="D1700" s="411" t="s">
        <v>129</v>
      </c>
      <c r="E1700" s="50">
        <f t="shared" si="30"/>
        <v>1</v>
      </c>
      <c r="F1700" s="284">
        <f t="shared" si="31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2" t="s">
        <v>5571</v>
      </c>
      <c r="B1703" s="39"/>
      <c r="C1703" s="39"/>
      <c r="D1703" s="39"/>
      <c r="E1703" s="39"/>
      <c r="F1703" s="284">
        <f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2" t="s">
        <v>5819</v>
      </c>
      <c r="B1704" s="28"/>
      <c r="C1704" s="28"/>
      <c r="D1704" s="28"/>
      <c r="F1704" s="284">
        <f>SUM(G1704:L1704)</f>
        <v>9</v>
      </c>
      <c r="G1704" s="28"/>
      <c r="I1704" s="50">
        <v>9</v>
      </c>
      <c r="K1704" s="194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2" t="s">
        <v>5460</v>
      </c>
      <c r="B1705" s="39"/>
      <c r="C1705" s="39"/>
      <c r="D1705" s="39"/>
      <c r="E1705" s="455"/>
      <c r="F1705" s="284">
        <f>SUM(G1705:L1705)</f>
        <v>1</v>
      </c>
      <c r="G1705" s="39"/>
      <c r="H1705" s="455"/>
      <c r="I1705" s="455"/>
      <c r="J1705" s="455">
        <v>1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2" t="s">
        <v>5719</v>
      </c>
      <c r="B1706" s="28"/>
      <c r="C1706" s="28"/>
      <c r="D1706" s="28"/>
      <c r="F1706" s="284">
        <f>SUM(G1706:L1706)</f>
        <v>1</v>
      </c>
      <c r="G1706" s="28"/>
      <c r="J1706" s="50">
        <v>1</v>
      </c>
      <c r="K1706" s="194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2" t="s">
        <v>4932</v>
      </c>
      <c r="B1707" s="39"/>
      <c r="C1707" s="39"/>
      <c r="D1707" s="39"/>
      <c r="E1707" s="39"/>
      <c r="F1707" s="284">
        <f>SUM(G1707:L1707)</f>
        <v>8</v>
      </c>
      <c r="G1707" s="455"/>
      <c r="H1707" s="455"/>
      <c r="I1707" s="455"/>
      <c r="J1707" s="455">
        <v>8</v>
      </c>
      <c r="K1707" s="455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2" t="s">
        <v>5053</v>
      </c>
      <c r="B1708" s="39"/>
      <c r="C1708" s="39"/>
      <c r="D1708" s="39"/>
      <c r="E1708" s="39"/>
      <c r="F1708" s="284">
        <f>SUM(G1708:L1708)</f>
        <v>1</v>
      </c>
      <c r="G1708" s="455"/>
      <c r="H1708" s="455"/>
      <c r="I1708" s="455"/>
      <c r="J1708" s="455">
        <v>1</v>
      </c>
      <c r="K1708" s="455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2" t="s">
        <v>4568</v>
      </c>
      <c r="B1709" s="39"/>
      <c r="C1709" s="39"/>
      <c r="D1709" s="39"/>
      <c r="E1709" s="39"/>
      <c r="F1709" s="284">
        <f>SUM(G1709:L1709)</f>
        <v>12</v>
      </c>
      <c r="G1709" s="455"/>
      <c r="H1709" s="455">
        <v>1</v>
      </c>
      <c r="I1709" s="455">
        <v>1</v>
      </c>
      <c r="J1709" s="455">
        <v>10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2" t="s">
        <v>5820</v>
      </c>
      <c r="B1710" s="28"/>
      <c r="C1710" s="28"/>
      <c r="D1710" s="28"/>
      <c r="F1710" s="284">
        <f>SUM(G1710:L1710)</f>
        <v>9</v>
      </c>
      <c r="G1710" s="28"/>
      <c r="I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2" t="s">
        <v>4590</v>
      </c>
      <c r="B1711" s="39"/>
      <c r="C1711" s="39"/>
      <c r="D1711" s="39"/>
      <c r="E1711" s="39"/>
      <c r="F1711" s="284">
        <f>SUM(G1711:L1711)</f>
        <v>99</v>
      </c>
      <c r="G1711" s="455"/>
      <c r="H1711" s="455">
        <v>12</v>
      </c>
      <c r="I1711" s="455">
        <v>72</v>
      </c>
      <c r="J1711" s="455">
        <v>15</v>
      </c>
      <c r="K1711" s="39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2" t="s">
        <v>4572</v>
      </c>
      <c r="B1712" s="39"/>
      <c r="C1712" s="39"/>
      <c r="D1712" s="39"/>
      <c r="E1712" s="39"/>
      <c r="F1712" s="284">
        <f>SUM(G1712:L1712)</f>
        <v>4</v>
      </c>
      <c r="G1712" s="455"/>
      <c r="H1712" s="455"/>
      <c r="I1712" s="455"/>
      <c r="J1712" s="455">
        <v>4</v>
      </c>
      <c r="K1712" s="39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206" t="s">
        <v>5884</v>
      </c>
      <c r="B1713" s="39"/>
      <c r="C1713" s="39"/>
      <c r="D1713" s="39"/>
      <c r="E1713" s="39"/>
      <c r="F1713" s="284">
        <f>SUM(G1713:L1713)</f>
        <v>2</v>
      </c>
      <c r="G1713" s="455"/>
      <c r="H1713" s="455"/>
      <c r="I1713" s="455">
        <v>2</v>
      </c>
      <c r="J1713" s="455"/>
      <c r="K1713" s="455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2" t="s">
        <v>5651</v>
      </c>
      <c r="B1714" s="28"/>
      <c r="C1714" s="28"/>
      <c r="D1714" s="28"/>
      <c r="F1714" s="284">
        <f>SUM(G1714:L1714)</f>
        <v>4</v>
      </c>
      <c r="G1714" s="28"/>
      <c r="I1714" s="50">
        <v>4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2" t="s">
        <v>4901</v>
      </c>
      <c r="B1715" s="39"/>
      <c r="C1715" s="39"/>
      <c r="D1715" s="39"/>
      <c r="E1715" s="39"/>
      <c r="F1715" s="284">
        <f>SUM(G1715:L1715)</f>
        <v>146</v>
      </c>
      <c r="G1715" s="455">
        <v>114</v>
      </c>
      <c r="H1715" s="455">
        <v>32</v>
      </c>
      <c r="I1715" s="455"/>
      <c r="J1715" s="455"/>
      <c r="K1715" s="455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2" t="s">
        <v>5823</v>
      </c>
      <c r="B1716" s="28"/>
      <c r="C1716" s="28"/>
      <c r="D1716" s="28"/>
      <c r="F1716" s="284">
        <f>SUM(G1716:L1716)</f>
        <v>1</v>
      </c>
      <c r="G1716" s="28"/>
      <c r="I1716" s="50">
        <v>1</v>
      </c>
      <c r="K1716" s="194"/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2" t="s">
        <v>5644</v>
      </c>
      <c r="B1717" s="28"/>
      <c r="C1717" s="28"/>
      <c r="D1717" s="28"/>
      <c r="E1717" s="28"/>
      <c r="F1717" s="284">
        <f>SUM(G1717:L1717)</f>
        <v>37</v>
      </c>
      <c r="G1717" s="28"/>
      <c r="I1717" s="50">
        <v>37</v>
      </c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2" t="s">
        <v>4935</v>
      </c>
      <c r="B1718" s="39"/>
      <c r="C1718" s="39"/>
      <c r="D1718" s="39"/>
      <c r="E1718" s="39"/>
      <c r="F1718" s="284">
        <f>SUM(G1718:L1718)</f>
        <v>9</v>
      </c>
      <c r="G1718" s="455"/>
      <c r="H1718" s="455"/>
      <c r="I1718" s="455"/>
      <c r="J1718" s="455">
        <v>9</v>
      </c>
      <c r="K1718" s="455"/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2" t="s">
        <v>5564</v>
      </c>
      <c r="B1719" s="39"/>
      <c r="C1719" s="39"/>
      <c r="D1719" s="39"/>
      <c r="E1719" s="39"/>
      <c r="F1719" s="284">
        <f>SUM(G1719:L1719)</f>
        <v>3</v>
      </c>
      <c r="G1719" s="39"/>
      <c r="H1719" s="455"/>
      <c r="I1719" s="455"/>
      <c r="J1719" s="455">
        <v>3</v>
      </c>
      <c r="K1719" s="455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2" t="s">
        <v>4721</v>
      </c>
      <c r="B1720" s="39"/>
      <c r="C1720" s="39"/>
      <c r="D1720" s="39"/>
      <c r="E1720" s="39"/>
      <c r="F1720" s="284">
        <f>SUM(G1720:L1720)</f>
        <v>1</v>
      </c>
      <c r="G1720" s="455"/>
      <c r="H1720" s="455"/>
      <c r="I1720" s="455"/>
      <c r="J1720" s="455">
        <v>1</v>
      </c>
      <c r="K1720" s="39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2" t="s">
        <v>5045</v>
      </c>
      <c r="B1721" s="39"/>
      <c r="C1721" s="39"/>
      <c r="D1721" s="39"/>
      <c r="E1721" s="39"/>
      <c r="F1721" s="284">
        <f>SUM(G1721:L1721)</f>
        <v>30</v>
      </c>
      <c r="G1721" s="455"/>
      <c r="H1721" s="455"/>
      <c r="I1721" s="455"/>
      <c r="J1721" s="455">
        <v>30</v>
      </c>
      <c r="K1721" s="455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2" t="s">
        <v>4520</v>
      </c>
      <c r="B1722" s="39"/>
      <c r="C1722" s="39"/>
      <c r="D1722" s="39"/>
      <c r="E1722" s="39"/>
      <c r="F1722" s="284">
        <f>SUM(G1722:L1722)</f>
        <v>15</v>
      </c>
      <c r="G1722" s="455">
        <v>3</v>
      </c>
      <c r="H1722" s="455">
        <v>12</v>
      </c>
      <c r="I1722" s="455"/>
      <c r="J1722" s="455"/>
      <c r="K1722" s="39"/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2" t="s">
        <v>5635</v>
      </c>
      <c r="B1723" s="28"/>
      <c r="C1723" s="28"/>
      <c r="D1723" s="28"/>
      <c r="E1723" s="28"/>
      <c r="F1723" s="284">
        <f>SUM(G1723:L1723)</f>
        <v>1</v>
      </c>
      <c r="G1723" s="28"/>
      <c r="J1723" s="50">
        <v>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2" t="s">
        <v>4782</v>
      </c>
      <c r="B1724" s="39"/>
      <c r="C1724" s="39"/>
      <c r="D1724" s="39"/>
      <c r="E1724" s="39"/>
      <c r="F1724" s="284">
        <f>SUM(G1724:L1724)</f>
        <v>1</v>
      </c>
      <c r="G1724" s="455"/>
      <c r="H1724" s="455"/>
      <c r="I1724" s="455"/>
      <c r="J1724" s="455"/>
      <c r="K1724" s="455">
        <v>1</v>
      </c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2" t="s">
        <v>5083</v>
      </c>
      <c r="B1725" s="39"/>
      <c r="C1725" s="39"/>
      <c r="D1725" s="39"/>
      <c r="E1725" s="39"/>
      <c r="F1725" s="284">
        <f>SUM(G1725:L1725)</f>
        <v>2</v>
      </c>
      <c r="G1725" s="455"/>
      <c r="H1725" s="455"/>
      <c r="I1725" s="455"/>
      <c r="J1725" s="455">
        <v>2</v>
      </c>
      <c r="K1725" s="455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2" t="s">
        <v>5082</v>
      </c>
      <c r="B1726" s="39"/>
      <c r="C1726" s="39"/>
      <c r="D1726" s="39"/>
      <c r="E1726" s="39"/>
      <c r="F1726" s="284">
        <f>SUM(G1726:L1726)</f>
        <v>4</v>
      </c>
      <c r="G1726" s="455"/>
      <c r="H1726" s="455"/>
      <c r="I1726" s="455"/>
      <c r="J1726" s="455">
        <v>4</v>
      </c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2" t="s">
        <v>4789</v>
      </c>
      <c r="B1727" s="39"/>
      <c r="C1727" s="39"/>
      <c r="D1727" s="39"/>
      <c r="E1727" s="39"/>
      <c r="F1727" s="284">
        <f>SUM(G1727:L1727)</f>
        <v>1</v>
      </c>
      <c r="G1727" s="455"/>
      <c r="H1727" s="455"/>
      <c r="I1727" s="455">
        <v>1</v>
      </c>
      <c r="J1727" s="455"/>
      <c r="K1727" s="455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2" t="s">
        <v>5723</v>
      </c>
      <c r="B1728" s="28"/>
      <c r="C1728" s="28"/>
      <c r="D1728" s="28"/>
      <c r="F1728" s="284">
        <f>SUM(G1728:L1728)</f>
        <v>8</v>
      </c>
      <c r="G1728" s="28"/>
      <c r="I1728" s="50">
        <v>7</v>
      </c>
      <c r="J1728" s="50">
        <v>1</v>
      </c>
      <c r="K1728" s="194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2" t="s">
        <v>4571</v>
      </c>
      <c r="B1729" s="39"/>
      <c r="C1729" s="39"/>
      <c r="D1729" s="39"/>
      <c r="E1729" s="39"/>
      <c r="F1729" s="284">
        <f>SUM(G1729:L1729)</f>
        <v>9</v>
      </c>
      <c r="G1729" s="455"/>
      <c r="H1729" s="455"/>
      <c r="I1729" s="455"/>
      <c r="J1729" s="455">
        <v>9</v>
      </c>
      <c r="K1729" s="39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2" t="s">
        <v>5610</v>
      </c>
      <c r="B1730" s="39"/>
      <c r="C1730" s="39"/>
      <c r="D1730" s="39"/>
      <c r="E1730" s="39"/>
      <c r="F1730" s="284">
        <f>SUM(G1730:L1730)</f>
        <v>37</v>
      </c>
      <c r="G1730" s="39"/>
      <c r="H1730" s="455">
        <v>22</v>
      </c>
      <c r="I1730" s="455"/>
      <c r="J1730" s="455">
        <v>15</v>
      </c>
      <c r="K1730" s="455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2" t="s">
        <v>4583</v>
      </c>
      <c r="B1731" s="39"/>
      <c r="C1731" s="39"/>
      <c r="D1731" s="39"/>
      <c r="E1731" s="39"/>
      <c r="F1731" s="284">
        <f>SUM(G1731:L1731)</f>
        <v>88</v>
      </c>
      <c r="G1731" s="455">
        <v>5</v>
      </c>
      <c r="H1731" s="455">
        <v>70</v>
      </c>
      <c r="I1731" s="455">
        <v>13</v>
      </c>
      <c r="J1731" s="455"/>
      <c r="K1731" s="39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206" t="s">
        <v>5870</v>
      </c>
      <c r="B1732" s="39"/>
      <c r="C1732" s="39"/>
      <c r="D1732" s="39"/>
      <c r="E1732" s="39"/>
      <c r="F1732" s="284">
        <f>SUM(G1732:L1732)</f>
        <v>11</v>
      </c>
      <c r="G1732" s="455"/>
      <c r="H1732" s="455"/>
      <c r="I1732" s="50">
        <v>11</v>
      </c>
      <c r="J1732" s="455"/>
      <c r="K1732" s="455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206" t="s">
        <v>5875</v>
      </c>
      <c r="B1733" s="39"/>
      <c r="C1733" s="39"/>
      <c r="D1733" s="39"/>
      <c r="E1733" s="39"/>
      <c r="F1733" s="284">
        <f>SUM(G1733:L1733)</f>
        <v>5</v>
      </c>
      <c r="G1733" s="455"/>
      <c r="H1733" s="455"/>
      <c r="I1733" s="455">
        <v>5</v>
      </c>
      <c r="J1733" s="455"/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2" t="s">
        <v>5491</v>
      </c>
      <c r="B1734" s="39"/>
      <c r="C1734" s="39"/>
      <c r="D1734" s="39"/>
      <c r="E1734" s="39"/>
      <c r="F1734" s="284">
        <f>SUM(G1734:L1734)</f>
        <v>3</v>
      </c>
      <c r="G1734" s="455">
        <v>3</v>
      </c>
      <c r="H1734" s="455"/>
      <c r="I1734" s="455"/>
      <c r="J1734" s="455"/>
      <c r="K1734" s="455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2" t="s">
        <v>4824</v>
      </c>
      <c r="B1735" s="39"/>
      <c r="C1735" s="39"/>
      <c r="D1735" s="39"/>
      <c r="E1735" s="39"/>
      <c r="F1735" s="284">
        <f>SUM(G1735:L1735)</f>
        <v>12</v>
      </c>
      <c r="G1735" s="455"/>
      <c r="H1735" s="455"/>
      <c r="I1735" s="455">
        <v>4</v>
      </c>
      <c r="J1735" s="455">
        <v>8</v>
      </c>
      <c r="K1735" s="39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2" t="s">
        <v>4974</v>
      </c>
      <c r="B1736" s="39"/>
      <c r="C1736" s="39"/>
      <c r="D1736" s="39"/>
      <c r="E1736" s="39"/>
      <c r="F1736" s="284">
        <f>SUM(G1736:L1736)</f>
        <v>12</v>
      </c>
      <c r="G1736" s="455"/>
      <c r="H1736" s="455">
        <v>3</v>
      </c>
      <c r="I1736" s="455"/>
      <c r="J1736" s="455">
        <v>9</v>
      </c>
      <c r="K1736" s="455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2" t="s">
        <v>4578</v>
      </c>
      <c r="B1737" s="39"/>
      <c r="C1737" s="39"/>
      <c r="D1737" s="39"/>
      <c r="E1737" s="39"/>
      <c r="F1737" s="284">
        <f>SUM(G1737:L1737)</f>
        <v>3</v>
      </c>
      <c r="G1737" s="455"/>
      <c r="H1737" s="455"/>
      <c r="I1737" s="455">
        <v>3</v>
      </c>
      <c r="J1737" s="455"/>
      <c r="K1737" s="39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2" t="s">
        <v>4822</v>
      </c>
      <c r="B1738" s="39"/>
      <c r="C1738" s="39"/>
      <c r="D1738" s="39"/>
      <c r="E1738" s="39"/>
      <c r="F1738" s="284">
        <f>SUM(G1738:L1738)</f>
        <v>12</v>
      </c>
      <c r="G1738" s="455"/>
      <c r="H1738" s="455"/>
      <c r="I1738" s="455">
        <v>1</v>
      </c>
      <c r="J1738" s="455">
        <v>11</v>
      </c>
      <c r="K1738" s="39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2" t="s">
        <v>5632</v>
      </c>
      <c r="B1739" s="28"/>
      <c r="C1739" s="28"/>
      <c r="D1739" s="28"/>
      <c r="E1739" s="28"/>
      <c r="F1739" s="284">
        <f>SUM(G1739:L1739)</f>
        <v>1</v>
      </c>
      <c r="G1739" s="28"/>
      <c r="J1739" s="50">
        <v>1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2" t="s">
        <v>5470</v>
      </c>
      <c r="B1740" s="39"/>
      <c r="C1740" s="39"/>
      <c r="D1740" s="39"/>
      <c r="E1740" s="455"/>
      <c r="F1740" s="284">
        <f>SUM(G1740:L1740)</f>
        <v>8</v>
      </c>
      <c r="G1740" s="455"/>
      <c r="H1740" s="455"/>
      <c r="I1740" s="455"/>
      <c r="J1740" s="455">
        <v>8</v>
      </c>
      <c r="K1740" s="455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542" t="s">
        <v>5799</v>
      </c>
      <c r="B1741" s="28"/>
      <c r="C1741" s="28"/>
      <c r="D1741" s="28"/>
      <c r="F1741" s="284">
        <f>SUM(G1741:L1741)</f>
        <v>7</v>
      </c>
      <c r="G1741" s="28"/>
      <c r="H1741" s="455"/>
      <c r="J1741" s="455">
        <v>7</v>
      </c>
      <c r="K1741" s="194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2" t="s">
        <v>5826</v>
      </c>
      <c r="B1742" s="28"/>
      <c r="C1742" s="28"/>
      <c r="D1742" s="28"/>
      <c r="F1742" s="284">
        <f>SUM(G1742:L1742)</f>
        <v>3</v>
      </c>
      <c r="G1742" s="28"/>
      <c r="I1742" s="455">
        <v>3</v>
      </c>
      <c r="K1742" s="194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542" t="s">
        <v>5825</v>
      </c>
      <c r="B1743" s="28"/>
      <c r="C1743" s="28"/>
      <c r="D1743" s="28"/>
      <c r="F1743" s="284">
        <f>SUM(G1743:L1743)</f>
        <v>2</v>
      </c>
      <c r="G1743" s="28"/>
      <c r="I1743" s="50">
        <v>2</v>
      </c>
      <c r="K1743" s="194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2" t="s">
        <v>4925</v>
      </c>
      <c r="B1744" s="39"/>
      <c r="C1744" s="39"/>
      <c r="D1744" s="39"/>
      <c r="E1744" s="39"/>
      <c r="F1744" s="284">
        <f>SUM(G1744:L1744)</f>
        <v>11</v>
      </c>
      <c r="G1744" s="455"/>
      <c r="H1744" s="455"/>
      <c r="I1744" s="455">
        <v>5</v>
      </c>
      <c r="J1744" s="455">
        <v>6</v>
      </c>
      <c r="K1744" s="455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206" t="s">
        <v>5894</v>
      </c>
      <c r="B1745" s="39"/>
      <c r="C1745" s="39"/>
      <c r="D1745" s="39"/>
      <c r="E1745" s="39"/>
      <c r="F1745" s="284">
        <f>SUM(G1745:L1745)</f>
        <v>21</v>
      </c>
      <c r="G1745" s="455"/>
      <c r="H1745" s="50">
        <v>21</v>
      </c>
      <c r="I1745" s="455"/>
      <c r="J1745" s="455"/>
      <c r="K1745" s="455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2" t="s">
        <v>5811</v>
      </c>
      <c r="B1746" s="28"/>
      <c r="C1746" s="28"/>
      <c r="D1746" s="28"/>
      <c r="F1746" s="284">
        <f>SUM(G1746:L1746)</f>
        <v>3</v>
      </c>
      <c r="G1746" s="28"/>
      <c r="H1746" s="455"/>
      <c r="J1746" s="455">
        <v>3</v>
      </c>
      <c r="K1746" s="194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542" t="s">
        <v>5657</v>
      </c>
      <c r="B1747" s="28"/>
      <c r="C1747" s="28"/>
      <c r="D1747" s="28"/>
      <c r="F1747" s="284">
        <f>SUM(G1747:L1747)</f>
        <v>4</v>
      </c>
      <c r="G1747" s="28"/>
      <c r="I1747" s="50">
        <v>4</v>
      </c>
      <c r="K1747" s="194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542" t="s">
        <v>5605</v>
      </c>
      <c r="B1748" s="39"/>
      <c r="C1748" s="39"/>
      <c r="D1748" s="39"/>
      <c r="E1748" s="39"/>
      <c r="F1748" s="284">
        <f>SUM(G1748:L1748)</f>
        <v>8</v>
      </c>
      <c r="G1748" s="39"/>
      <c r="H1748" s="455"/>
      <c r="I1748" s="455">
        <v>8</v>
      </c>
      <c r="J1748" s="455"/>
      <c r="K1748" s="455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2" t="s">
        <v>5810</v>
      </c>
      <c r="B1749" s="28"/>
      <c r="C1749" s="28"/>
      <c r="D1749" s="28"/>
      <c r="F1749" s="284">
        <f>SUM(G1749:L1749)</f>
        <v>12</v>
      </c>
      <c r="G1749" s="28"/>
      <c r="H1749" s="455"/>
      <c r="J1749" s="455">
        <v>12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2" t="s">
        <v>5721</v>
      </c>
      <c r="B1750" s="28"/>
      <c r="C1750" s="28"/>
      <c r="D1750" s="28"/>
      <c r="F1750" s="284">
        <f>SUM(G1750:L1750)</f>
        <v>15</v>
      </c>
      <c r="G1750" s="28"/>
      <c r="H1750" s="50">
        <v>2</v>
      </c>
      <c r="I1750" s="50">
        <v>11</v>
      </c>
      <c r="J1750" s="455">
        <v>2</v>
      </c>
      <c r="K1750" s="194"/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2" t="s">
        <v>5474</v>
      </c>
      <c r="B1751" s="39"/>
      <c r="C1751" s="39"/>
      <c r="D1751" s="39"/>
      <c r="E1751" s="455"/>
      <c r="F1751" s="284">
        <f>SUM(G1751:L1751)</f>
        <v>2</v>
      </c>
      <c r="G1751" s="455"/>
      <c r="H1751" s="455"/>
      <c r="I1751" s="455"/>
      <c r="J1751" s="455">
        <v>2</v>
      </c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2" t="s">
        <v>5341</v>
      </c>
      <c r="B1752" s="39"/>
      <c r="C1752" s="39"/>
      <c r="D1752" s="39"/>
      <c r="E1752" s="39"/>
      <c r="F1752" s="284">
        <f>SUM(G1752:L1752)</f>
        <v>6</v>
      </c>
      <c r="G1752" s="455"/>
      <c r="H1752" s="455"/>
      <c r="I1752" s="455"/>
      <c r="J1752" s="455"/>
      <c r="K1752" s="455">
        <v>6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206" t="s">
        <v>5877</v>
      </c>
      <c r="B1753" s="39"/>
      <c r="C1753" s="39"/>
      <c r="D1753" s="39"/>
      <c r="E1753" s="39"/>
      <c r="F1753" s="284">
        <f>SUM(G1753:L1753)</f>
        <v>5</v>
      </c>
      <c r="G1753" s="455"/>
      <c r="H1753" s="455"/>
      <c r="I1753" s="455">
        <v>5</v>
      </c>
      <c r="J1753" s="455"/>
      <c r="K1753" s="455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206" t="s">
        <v>5881</v>
      </c>
      <c r="B1754" s="39"/>
      <c r="C1754" s="39"/>
      <c r="D1754" s="39"/>
      <c r="E1754" s="39"/>
      <c r="F1754" s="284">
        <f>SUM(G1754:L1754)</f>
        <v>21</v>
      </c>
      <c r="G1754" s="455"/>
      <c r="H1754" s="455"/>
      <c r="I1754" s="455">
        <v>21</v>
      </c>
      <c r="K1754" s="455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2" t="s">
        <v>5653</v>
      </c>
      <c r="B1755" s="28"/>
      <c r="C1755" s="28"/>
      <c r="D1755" s="28"/>
      <c r="F1755" s="284">
        <f>SUM(G1755:L1755)</f>
        <v>20</v>
      </c>
      <c r="G1755" s="28"/>
      <c r="I1755" s="50">
        <v>20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542" t="s">
        <v>5808</v>
      </c>
      <c r="B1756" s="28"/>
      <c r="C1756" s="28"/>
      <c r="D1756" s="28"/>
      <c r="F1756" s="284">
        <f>SUM(G1756:L1756)</f>
        <v>1</v>
      </c>
      <c r="G1756" s="28"/>
      <c r="H1756" s="455"/>
      <c r="J1756" s="50">
        <v>1</v>
      </c>
      <c r="K1756" s="194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542" t="s">
        <v>4921</v>
      </c>
      <c r="B1757" s="39"/>
      <c r="C1757" s="39"/>
      <c r="D1757" s="39"/>
      <c r="E1757" s="39"/>
      <c r="F1757" s="284">
        <f>SUM(G1757:L1757)</f>
        <v>3</v>
      </c>
      <c r="G1757" s="455"/>
      <c r="H1757" s="455"/>
      <c r="I1757" s="455">
        <v>3</v>
      </c>
      <c r="J1757" s="455"/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2" t="s">
        <v>4576</v>
      </c>
      <c r="B1758" s="39"/>
      <c r="C1758" s="39"/>
      <c r="D1758" s="39"/>
      <c r="E1758" s="39"/>
      <c r="F1758" s="284">
        <f>SUM(G1758:L1758)</f>
        <v>4</v>
      </c>
      <c r="G1758" s="455"/>
      <c r="H1758" s="455"/>
      <c r="I1758" s="455">
        <v>4</v>
      </c>
      <c r="J1758" s="455"/>
      <c r="K1758" s="39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2" t="s">
        <v>5405</v>
      </c>
      <c r="B1759" s="39"/>
      <c r="C1759" s="39"/>
      <c r="D1759" s="39"/>
      <c r="E1759" s="39"/>
      <c r="F1759" s="284">
        <f>SUM(G1759:L1759)</f>
        <v>37</v>
      </c>
      <c r="G1759" s="455"/>
      <c r="H1759" s="455"/>
      <c r="I1759" s="455">
        <v>23</v>
      </c>
      <c r="J1759" s="455">
        <v>14</v>
      </c>
      <c r="K1759" s="455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206" t="s">
        <v>5876</v>
      </c>
      <c r="B1760" s="39"/>
      <c r="C1760" s="39"/>
      <c r="D1760" s="39"/>
      <c r="E1760" s="39"/>
      <c r="F1760" s="284">
        <f>SUM(G1760:L1760)</f>
        <v>19</v>
      </c>
      <c r="G1760" s="455"/>
      <c r="H1760" s="455"/>
      <c r="I1760" s="455">
        <v>19</v>
      </c>
      <c r="J1760" s="455"/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542" t="s">
        <v>5057</v>
      </c>
      <c r="B1761" s="39"/>
      <c r="C1761" s="39"/>
      <c r="D1761" s="39"/>
      <c r="E1761" s="39"/>
      <c r="F1761" s="284">
        <f>SUM(G1761:L1761)</f>
        <v>6</v>
      </c>
      <c r="G1761" s="455"/>
      <c r="H1761" s="455"/>
      <c r="I1761" s="455"/>
      <c r="J1761" s="455">
        <v>6</v>
      </c>
      <c r="K1761" s="455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2" t="s">
        <v>4933</v>
      </c>
      <c r="B1762" s="39"/>
      <c r="C1762" s="39"/>
      <c r="D1762" s="39"/>
      <c r="E1762" s="39"/>
      <c r="F1762" s="284">
        <f>SUM(G1762:L1762)</f>
        <v>5</v>
      </c>
      <c r="G1762" s="455"/>
      <c r="H1762" s="455"/>
      <c r="I1762" s="455"/>
      <c r="J1762" s="455">
        <v>5</v>
      </c>
      <c r="K1762" s="455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2" t="s">
        <v>5024</v>
      </c>
      <c r="B1763" s="39"/>
      <c r="C1763" s="39"/>
      <c r="D1763" s="39"/>
      <c r="E1763" s="39"/>
      <c r="F1763" s="284">
        <f>SUM(G1763:L1763)</f>
        <v>3</v>
      </c>
      <c r="G1763" s="455"/>
      <c r="H1763" s="455"/>
      <c r="I1763" s="455"/>
      <c r="J1763" s="455">
        <v>3</v>
      </c>
      <c r="K1763" s="455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542" t="s">
        <v>5434</v>
      </c>
      <c r="B1764" s="39"/>
      <c r="C1764" s="39"/>
      <c r="D1764" s="39"/>
      <c r="E1764" s="455"/>
      <c r="F1764" s="284">
        <f>SUM(G1764:L1764)</f>
        <v>13</v>
      </c>
      <c r="G1764" s="455"/>
      <c r="H1764" s="455"/>
      <c r="I1764" s="455">
        <v>7</v>
      </c>
      <c r="J1764" s="455">
        <v>6</v>
      </c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206" t="s">
        <v>5895</v>
      </c>
      <c r="B1765" s="39"/>
      <c r="C1765" s="39"/>
      <c r="D1765" s="39"/>
      <c r="E1765" s="39"/>
      <c r="F1765" s="284">
        <f>SUM(G1765:L1765)</f>
        <v>18</v>
      </c>
      <c r="G1765" s="455"/>
      <c r="H1765" s="50">
        <v>18</v>
      </c>
      <c r="I1765" s="455"/>
      <c r="J1765" s="455"/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2" t="s">
        <v>4897</v>
      </c>
      <c r="B1766" s="39"/>
      <c r="C1766" s="39"/>
      <c r="D1766" s="39"/>
      <c r="E1766" s="39"/>
      <c r="F1766" s="284">
        <f>SUM(G1766:L1766)</f>
        <v>11</v>
      </c>
      <c r="G1766" s="455"/>
      <c r="H1766" s="455"/>
      <c r="I1766" s="455"/>
      <c r="J1766" s="455">
        <v>11</v>
      </c>
      <c r="K1766" s="455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2" t="s">
        <v>5570</v>
      </c>
      <c r="B1767" s="39"/>
      <c r="C1767" s="39"/>
      <c r="D1767" s="39"/>
      <c r="E1767" s="39"/>
      <c r="F1767" s="284">
        <f>SUM(G1767:L1767)</f>
        <v>13</v>
      </c>
      <c r="G1767" s="39"/>
      <c r="H1767" s="455"/>
      <c r="I1767" s="455">
        <v>7</v>
      </c>
      <c r="J1767" s="455">
        <v>6</v>
      </c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2" t="s">
        <v>5023</v>
      </c>
      <c r="B1768" s="39"/>
      <c r="C1768" s="39"/>
      <c r="D1768" s="39"/>
      <c r="E1768" s="39"/>
      <c r="F1768" s="284">
        <f>SUM(G1768:L1768)</f>
        <v>11</v>
      </c>
      <c r="G1768" s="455"/>
      <c r="H1768" s="455"/>
      <c r="I1768" s="455"/>
      <c r="J1768" s="455">
        <v>11</v>
      </c>
      <c r="K1768" s="455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542" t="s">
        <v>4787</v>
      </c>
      <c r="B1769" s="39"/>
      <c r="C1769" s="39"/>
      <c r="D1769" s="39"/>
      <c r="E1769" s="39"/>
      <c r="F1769" s="284">
        <f>SUM(G1769:L1769)</f>
        <v>39</v>
      </c>
      <c r="G1769" s="455">
        <v>30</v>
      </c>
      <c r="H1769" s="455"/>
      <c r="I1769" s="455">
        <v>9</v>
      </c>
      <c r="J1769" s="455"/>
      <c r="K1769" s="455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2" t="s">
        <v>5638</v>
      </c>
      <c r="B1770" s="28"/>
      <c r="C1770" s="28"/>
      <c r="D1770" s="28"/>
      <c r="E1770" s="28"/>
      <c r="F1770" s="284">
        <f>SUM(G1770:L1770)</f>
        <v>99</v>
      </c>
      <c r="G1770" s="28"/>
      <c r="I1770" s="50">
        <v>97</v>
      </c>
      <c r="J1770" s="50">
        <v>2</v>
      </c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2" t="s">
        <v>5798</v>
      </c>
      <c r="B1771" s="28"/>
      <c r="C1771" s="28"/>
      <c r="D1771" s="28"/>
      <c r="F1771" s="284">
        <f>SUM(G1771:L1771)</f>
        <v>3</v>
      </c>
      <c r="G1771" s="28"/>
      <c r="H1771" s="455"/>
      <c r="J1771" s="455">
        <v>3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2" t="s">
        <v>5435</v>
      </c>
      <c r="B1772" s="39"/>
      <c r="C1772" s="39"/>
      <c r="D1772" s="39"/>
      <c r="E1772" s="455"/>
      <c r="F1772" s="284">
        <f>SUM(G1772:L1772)</f>
        <v>10</v>
      </c>
      <c r="G1772" s="455"/>
      <c r="H1772" s="455"/>
      <c r="I1772" s="455">
        <v>10</v>
      </c>
      <c r="J1772" s="455"/>
      <c r="K1772" s="455"/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542" t="s">
        <v>5481</v>
      </c>
      <c r="B1773" s="455"/>
      <c r="C1773" s="39"/>
      <c r="D1773" s="39"/>
      <c r="E1773" s="39"/>
      <c r="F1773" s="284">
        <f>SUM(G1773:L1773)</f>
        <v>2</v>
      </c>
      <c r="G1773" s="455"/>
      <c r="H1773" s="455"/>
      <c r="I1773" s="455">
        <v>2</v>
      </c>
      <c r="J1773" s="455"/>
      <c r="K1773" s="455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2" t="s">
        <v>5800</v>
      </c>
      <c r="B1774" s="28"/>
      <c r="C1774" s="28"/>
      <c r="D1774" s="28"/>
      <c r="F1774" s="284">
        <f>SUM(G1774:L1774)</f>
        <v>3</v>
      </c>
      <c r="G1774" s="28"/>
      <c r="H1774" s="455"/>
      <c r="J1774" s="50">
        <v>3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2" t="s">
        <v>5611</v>
      </c>
      <c r="B1775" s="39"/>
      <c r="C1775" s="39"/>
      <c r="D1775" s="39"/>
      <c r="E1775" s="39"/>
      <c r="F1775" s="284">
        <f>SUM(G1775:L1775)</f>
        <v>1</v>
      </c>
      <c r="G1775" s="455"/>
      <c r="H1775" s="455">
        <v>1</v>
      </c>
      <c r="I1775" s="455"/>
      <c r="J1775" s="455"/>
      <c r="K1775" s="455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206" t="s">
        <v>5890</v>
      </c>
      <c r="B1776" s="39"/>
      <c r="C1776" s="39"/>
      <c r="D1776" s="39"/>
      <c r="E1776" s="39"/>
      <c r="F1776" s="284">
        <f>SUM(G1776:L1776)</f>
        <v>1</v>
      </c>
      <c r="G1776" s="455"/>
      <c r="H1776" s="455"/>
      <c r="I1776" s="50">
        <v>1</v>
      </c>
      <c r="J1776" s="455"/>
      <c r="K1776" s="455"/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2" t="s">
        <v>4581</v>
      </c>
      <c r="B1777" s="39"/>
      <c r="C1777" s="39"/>
      <c r="D1777" s="39"/>
      <c r="E1777" s="39"/>
      <c r="F1777" s="284">
        <f>SUM(G1777:L1777)</f>
        <v>9</v>
      </c>
      <c r="G1777" s="455"/>
      <c r="H1777" s="455"/>
      <c r="I1777" s="455">
        <v>9</v>
      </c>
      <c r="J1777" s="455"/>
      <c r="K1777" s="39"/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2" t="s">
        <v>4781</v>
      </c>
      <c r="B1778" s="39"/>
      <c r="C1778" s="39"/>
      <c r="D1778" s="39"/>
      <c r="E1778" s="39"/>
      <c r="F1778" s="284">
        <f>SUM(G1778:L1778)</f>
        <v>6</v>
      </c>
      <c r="G1778" s="455"/>
      <c r="H1778" s="455"/>
      <c r="I1778" s="455"/>
      <c r="J1778" s="455"/>
      <c r="K1778" s="455">
        <v>6</v>
      </c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2" t="s">
        <v>5565</v>
      </c>
      <c r="B1779" s="39"/>
      <c r="C1779" s="39"/>
      <c r="D1779" s="39"/>
      <c r="E1779" s="39"/>
      <c r="F1779" s="284">
        <f>SUM(G1779:L1779)</f>
        <v>1</v>
      </c>
      <c r="G1779" s="39"/>
      <c r="H1779" s="455"/>
      <c r="I1779" s="455">
        <v>1</v>
      </c>
      <c r="J1779" s="455"/>
      <c r="K1779" s="455"/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2" t="s">
        <v>4929</v>
      </c>
      <c r="B1780" s="39"/>
      <c r="C1780" s="39"/>
      <c r="D1780" s="39"/>
      <c r="E1780" s="39"/>
      <c r="F1780" s="284">
        <f>SUM(G1780:L1780)</f>
        <v>14</v>
      </c>
      <c r="G1780" s="455"/>
      <c r="H1780" s="455"/>
      <c r="I1780" s="455"/>
      <c r="J1780" s="455">
        <v>14</v>
      </c>
      <c r="K1780" s="455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542" t="s">
        <v>5466</v>
      </c>
      <c r="B1781" s="39"/>
      <c r="C1781" s="39"/>
      <c r="D1781" s="39"/>
      <c r="E1781" s="455"/>
      <c r="F1781" s="284">
        <f>SUM(G1781:L1781)</f>
        <v>1</v>
      </c>
      <c r="G1781" s="455"/>
      <c r="H1781" s="455"/>
      <c r="I1781" s="455"/>
      <c r="J1781" s="455">
        <v>1</v>
      </c>
      <c r="K1781" s="455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2" t="s">
        <v>5408</v>
      </c>
      <c r="B1782" s="39"/>
      <c r="C1782" s="39"/>
      <c r="D1782" s="39"/>
      <c r="E1782" s="39"/>
      <c r="F1782" s="284">
        <f>SUM(G1782:L1782)</f>
        <v>1</v>
      </c>
      <c r="G1782" s="455"/>
      <c r="H1782" s="455"/>
      <c r="I1782" s="455"/>
      <c r="J1782" s="455">
        <v>1</v>
      </c>
      <c r="K1782" s="455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2" t="s">
        <v>4927</v>
      </c>
      <c r="B1783" s="39"/>
      <c r="C1783" s="39"/>
      <c r="D1783" s="39"/>
      <c r="E1783" s="39"/>
      <c r="F1783" s="284">
        <f>SUM(G1783:L1783)</f>
        <v>61</v>
      </c>
      <c r="G1783" s="455"/>
      <c r="H1783" s="455"/>
      <c r="I1783" s="455"/>
      <c r="J1783" s="455">
        <v>61</v>
      </c>
      <c r="K1783" s="455"/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2" t="s">
        <v>4817</v>
      </c>
      <c r="B1784" s="39"/>
      <c r="C1784" s="39"/>
      <c r="D1784" s="39"/>
      <c r="E1784" s="39"/>
      <c r="F1784" s="284">
        <f>SUM(G1784:L1784)</f>
        <v>6</v>
      </c>
      <c r="G1784" s="455"/>
      <c r="H1784" s="455"/>
      <c r="I1784" s="455">
        <v>5</v>
      </c>
      <c r="J1784" s="455">
        <v>1</v>
      </c>
      <c r="K1784" s="455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2" t="s">
        <v>5722</v>
      </c>
      <c r="B1785" s="28"/>
      <c r="C1785" s="28"/>
      <c r="D1785" s="28"/>
      <c r="F1785" s="284">
        <f>SUM(G1785:L1785)</f>
        <v>14</v>
      </c>
      <c r="G1785" s="28"/>
      <c r="J1785" s="455">
        <v>14</v>
      </c>
      <c r="K1785" s="194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2" t="s">
        <v>5340</v>
      </c>
      <c r="B1786" s="39"/>
      <c r="C1786" s="39"/>
      <c r="D1786" s="39"/>
      <c r="E1786" s="39"/>
      <c r="F1786" s="284">
        <f>SUM(G1786:L1786)</f>
        <v>46</v>
      </c>
      <c r="G1786" s="455"/>
      <c r="H1786" s="455"/>
      <c r="I1786" s="455">
        <v>41</v>
      </c>
      <c r="J1786" s="455">
        <v>1</v>
      </c>
      <c r="K1786" s="455">
        <v>4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2" t="s">
        <v>5751</v>
      </c>
      <c r="B1787" s="28"/>
      <c r="C1787" s="28"/>
      <c r="D1787" s="28"/>
      <c r="F1787" s="284">
        <f>SUM(G1787:L1787)</f>
        <v>1</v>
      </c>
      <c r="G1787" s="28"/>
      <c r="J1787" s="50">
        <v>1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2" t="s">
        <v>5018</v>
      </c>
      <c r="B1788" s="39"/>
      <c r="C1788" s="39"/>
      <c r="D1788" s="39"/>
      <c r="E1788" s="39"/>
      <c r="F1788" s="284">
        <f>SUM(G1788:L1788)</f>
        <v>6</v>
      </c>
      <c r="G1788" s="455"/>
      <c r="H1788" s="455"/>
      <c r="I1788" s="455"/>
      <c r="J1788" s="455"/>
      <c r="K1788" s="455">
        <v>6</v>
      </c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2" t="s">
        <v>4924</v>
      </c>
      <c r="B1789" s="39"/>
      <c r="C1789" s="39"/>
      <c r="D1789" s="39"/>
      <c r="E1789" s="39"/>
      <c r="F1789" s="284">
        <f>SUM(G1789:L1789)</f>
        <v>11</v>
      </c>
      <c r="G1789" s="455"/>
      <c r="H1789" s="455"/>
      <c r="I1789" s="455">
        <v>11</v>
      </c>
      <c r="J1789" s="455"/>
      <c r="K1789" s="455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2" t="s">
        <v>5809</v>
      </c>
      <c r="B1790" s="28"/>
      <c r="C1790" s="28"/>
      <c r="D1790" s="28"/>
      <c r="F1790" s="284">
        <f>SUM(G1790:L1790)</f>
        <v>9</v>
      </c>
      <c r="G1790" s="28"/>
      <c r="H1790" s="455"/>
      <c r="J1790" s="50">
        <v>9</v>
      </c>
      <c r="K1790" s="194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206" t="s">
        <v>5872</v>
      </c>
      <c r="B1791" s="39"/>
      <c r="C1791" s="39"/>
      <c r="D1791" s="39"/>
      <c r="E1791" s="39"/>
      <c r="F1791" s="284">
        <f>SUM(G1791:L1791)</f>
        <v>4</v>
      </c>
      <c r="G1791" s="455"/>
      <c r="H1791" s="455"/>
      <c r="I1791" s="455">
        <v>4</v>
      </c>
      <c r="J1791" s="455"/>
      <c r="K1791" s="455"/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2" t="s">
        <v>5489</v>
      </c>
      <c r="B1792" s="39"/>
      <c r="C1792" s="39"/>
      <c r="D1792" s="39"/>
      <c r="E1792" s="39"/>
      <c r="F1792" s="284">
        <f>SUM(G1792:L1792)</f>
        <v>60</v>
      </c>
      <c r="G1792" s="455">
        <v>60</v>
      </c>
      <c r="H1792" s="455"/>
      <c r="I1792" s="455"/>
      <c r="J1792" s="455"/>
      <c r="K1792" s="455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2" t="s">
        <v>4922</v>
      </c>
      <c r="B1793" s="39"/>
      <c r="C1793" s="39"/>
      <c r="D1793" s="39"/>
      <c r="E1793" s="39"/>
      <c r="F1793" s="284">
        <f>SUM(G1793:L1793)</f>
        <v>18</v>
      </c>
      <c r="G1793" s="455"/>
      <c r="H1793" s="455"/>
      <c r="I1793" s="455">
        <v>18</v>
      </c>
      <c r="J1793" s="455"/>
      <c r="K1793" s="455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2" t="s">
        <v>5805</v>
      </c>
      <c r="B1794" s="28"/>
      <c r="C1794" s="28"/>
      <c r="D1794" s="28"/>
      <c r="F1794" s="284">
        <f>SUM(G1794:L1794)</f>
        <v>2</v>
      </c>
      <c r="G1794" s="28"/>
      <c r="H1794" s="455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2" t="s">
        <v>5600</v>
      </c>
      <c r="B1795" s="39"/>
      <c r="C1795" s="39"/>
      <c r="D1795" s="39"/>
      <c r="E1795" s="39"/>
      <c r="F1795" s="284">
        <f>SUM(G1795:L1795)</f>
        <v>7</v>
      </c>
      <c r="G1795" s="39"/>
      <c r="H1795" s="455"/>
      <c r="I1795" s="455"/>
      <c r="J1795" s="455">
        <v>7</v>
      </c>
      <c r="K1795" s="455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542" t="s">
        <v>5357</v>
      </c>
      <c r="B1796" s="39"/>
      <c r="C1796" s="39"/>
      <c r="D1796" s="39"/>
      <c r="E1796" s="39"/>
      <c r="F1796" s="284">
        <f>SUM(G1796:L1796)</f>
        <v>4</v>
      </c>
      <c r="G1796" s="455"/>
      <c r="H1796" s="455">
        <v>4</v>
      </c>
      <c r="I1796" s="455"/>
      <c r="J1796" s="455"/>
      <c r="K1796" s="455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542" t="s">
        <v>4827</v>
      </c>
      <c r="B1797" s="39"/>
      <c r="C1797" s="39"/>
      <c r="D1797" s="39"/>
      <c r="E1797" s="39"/>
      <c r="F1797" s="284">
        <f>SUM(G1797:L1797)</f>
        <v>5</v>
      </c>
      <c r="G1797" s="455">
        <v>2</v>
      </c>
      <c r="H1797" s="455"/>
      <c r="I1797" s="455"/>
      <c r="J1797" s="455">
        <v>3</v>
      </c>
      <c r="K1797" s="455"/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2" t="s">
        <v>4512</v>
      </c>
      <c r="B1798" s="39"/>
      <c r="C1798" s="39"/>
      <c r="D1798" s="39"/>
      <c r="E1798" s="39"/>
      <c r="F1798" s="284">
        <f>SUM(G1798:L1798)</f>
        <v>5</v>
      </c>
      <c r="G1798" s="455"/>
      <c r="H1798" s="455">
        <v>5</v>
      </c>
      <c r="I1798" s="455"/>
      <c r="J1798" s="455"/>
      <c r="K1798" s="39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2" t="s">
        <v>4522</v>
      </c>
      <c r="B1799" s="39"/>
      <c r="C1799" s="39"/>
      <c r="D1799" s="39"/>
      <c r="E1799" s="39"/>
      <c r="F1799" s="284">
        <f>SUM(G1799:L1799)</f>
        <v>8</v>
      </c>
      <c r="G1799" s="455"/>
      <c r="H1799" s="455">
        <v>3</v>
      </c>
      <c r="I1799" s="455">
        <v>5</v>
      </c>
      <c r="J1799" s="455"/>
      <c r="K1799" s="39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2" t="s">
        <v>5020</v>
      </c>
      <c r="B1800" s="39"/>
      <c r="C1800" s="39"/>
      <c r="D1800" s="39"/>
      <c r="E1800" s="39"/>
      <c r="F1800" s="284">
        <f>SUM(G1800:L1800)</f>
        <v>10</v>
      </c>
      <c r="G1800" s="455"/>
      <c r="H1800" s="455"/>
      <c r="I1800" s="455"/>
      <c r="J1800" s="455"/>
      <c r="K1800" s="455">
        <v>10</v>
      </c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206" t="s">
        <v>5885</v>
      </c>
      <c r="B1801" s="39"/>
      <c r="C1801" s="39"/>
      <c r="D1801" s="39"/>
      <c r="E1801" s="39"/>
      <c r="F1801" s="284">
        <f>SUM(G1801:L1801)</f>
        <v>1</v>
      </c>
      <c r="G1801" s="455"/>
      <c r="H1801" s="455"/>
      <c r="I1801" s="50">
        <v>1</v>
      </c>
      <c r="J1801" s="455"/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2" t="s">
        <v>4938</v>
      </c>
      <c r="B1802" s="39"/>
      <c r="C1802" s="39"/>
      <c r="D1802" s="39"/>
      <c r="E1802" s="39"/>
      <c r="F1802" s="284">
        <f>SUM(G1802:L1802)</f>
        <v>1</v>
      </c>
      <c r="G1802" s="455"/>
      <c r="H1802" s="455"/>
      <c r="I1802" s="455"/>
      <c r="J1802" s="455">
        <v>1</v>
      </c>
      <c r="K1802" s="455"/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2" t="s">
        <v>2797</v>
      </c>
      <c r="B1803" s="28"/>
      <c r="C1803" s="28"/>
      <c r="D1803" s="28"/>
      <c r="F1803" s="284">
        <f>SUM(G1803:L1803)</f>
        <v>1</v>
      </c>
      <c r="G1803" s="28"/>
      <c r="H1803" s="455"/>
      <c r="J1803" s="50">
        <v>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2" t="s">
        <v>5717</v>
      </c>
      <c r="B1804" s="28"/>
      <c r="C1804" s="28"/>
      <c r="D1804" s="28"/>
      <c r="F1804" s="284">
        <f>SUM(G1804:L1804)</f>
        <v>15</v>
      </c>
      <c r="G1804" s="28"/>
      <c r="I1804" s="50">
        <v>3</v>
      </c>
      <c r="J1804" s="455">
        <v>12</v>
      </c>
      <c r="K1804" s="194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2" t="s">
        <v>4801</v>
      </c>
      <c r="B1805" s="39"/>
      <c r="C1805" s="39"/>
      <c r="D1805" s="39"/>
      <c r="E1805" s="39"/>
      <c r="F1805" s="284">
        <f>SUM(G1805:L1805)</f>
        <v>2</v>
      </c>
      <c r="G1805" s="455"/>
      <c r="H1805" s="455"/>
      <c r="I1805" s="455">
        <v>2</v>
      </c>
      <c r="J1805" s="455"/>
      <c r="K1805" s="455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2" t="s">
        <v>5828</v>
      </c>
      <c r="B1806" s="28"/>
      <c r="C1806" s="28"/>
      <c r="D1806" s="28"/>
      <c r="F1806" s="284">
        <f>SUM(G1806:L1806)</f>
        <v>2</v>
      </c>
      <c r="G1806" s="28"/>
      <c r="I1806" s="50">
        <v>2</v>
      </c>
      <c r="J1806" s="455"/>
      <c r="K1806" s="194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542" t="s">
        <v>4514</v>
      </c>
      <c r="B1807" s="39"/>
      <c r="C1807" s="39"/>
      <c r="D1807" s="39"/>
      <c r="E1807" s="39"/>
      <c r="F1807" s="284">
        <f>SUM(G1807:L1807)</f>
        <v>2</v>
      </c>
      <c r="G1807" s="455"/>
      <c r="H1807" s="455">
        <v>2</v>
      </c>
      <c r="I1807" s="455"/>
      <c r="J1807" s="455"/>
      <c r="K1807" s="39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2" t="s">
        <v>5342</v>
      </c>
      <c r="B1808" s="39"/>
      <c r="C1808" s="39"/>
      <c r="D1808" s="39"/>
      <c r="E1808" s="39"/>
      <c r="F1808" s="284">
        <f>SUM(G1808:L1808)</f>
        <v>1</v>
      </c>
      <c r="G1808" s="455"/>
      <c r="H1808" s="455"/>
      <c r="I1808" s="455"/>
      <c r="J1808" s="455"/>
      <c r="K1808" s="455">
        <v>1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2" t="s">
        <v>5813</v>
      </c>
      <c r="B1809" s="28"/>
      <c r="C1809" s="28"/>
      <c r="D1809" s="28"/>
      <c r="F1809" s="284">
        <f>SUM(G1809:L1809)</f>
        <v>5</v>
      </c>
      <c r="G1809" s="28"/>
      <c r="J1809" s="455">
        <v>5</v>
      </c>
      <c r="K1809" s="194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2" t="s">
        <v>5814</v>
      </c>
      <c r="B1810" s="28"/>
      <c r="C1810" s="28"/>
      <c r="D1810" s="28"/>
      <c r="F1810" s="284">
        <f>SUM(G1810:L1810)</f>
        <v>1</v>
      </c>
      <c r="G1810" s="28"/>
      <c r="J1810" s="50">
        <v>1</v>
      </c>
      <c r="K1810" s="194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2" t="s">
        <v>5480</v>
      </c>
      <c r="B1811" s="455"/>
      <c r="C1811" s="39"/>
      <c r="D1811" s="39"/>
      <c r="E1811" s="39"/>
      <c r="F1811" s="284">
        <f>SUM(G1811:L1811)</f>
        <v>12</v>
      </c>
      <c r="G1811" s="455"/>
      <c r="H1811" s="455"/>
      <c r="I1811" s="455">
        <v>12</v>
      </c>
      <c r="J1811" s="455"/>
      <c r="K1811" s="455"/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2" t="s">
        <v>4896</v>
      </c>
      <c r="B1812" s="39"/>
      <c r="C1812" s="39"/>
      <c r="D1812" s="39"/>
      <c r="E1812" s="39"/>
      <c r="F1812" s="284">
        <f>SUM(G1812:L1812)</f>
        <v>39</v>
      </c>
      <c r="G1812" s="455"/>
      <c r="H1812" s="455"/>
      <c r="I1812" s="455">
        <v>15</v>
      </c>
      <c r="J1812" s="455">
        <v>24</v>
      </c>
      <c r="K1812" s="455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2" t="s">
        <v>4726</v>
      </c>
      <c r="B1813" s="39"/>
      <c r="C1813" s="39"/>
      <c r="D1813" s="39"/>
      <c r="E1813" s="39"/>
      <c r="F1813" s="284">
        <f>SUM(G1813:L1813)</f>
        <v>3</v>
      </c>
      <c r="G1813" s="455"/>
      <c r="H1813" s="455"/>
      <c r="I1813" s="455">
        <v>3</v>
      </c>
      <c r="J1813" s="455"/>
      <c r="K1813" s="39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2" t="s">
        <v>4780</v>
      </c>
      <c r="B1814" s="39"/>
      <c r="C1814" s="39"/>
      <c r="D1814" s="39"/>
      <c r="E1814" s="39"/>
      <c r="F1814" s="284">
        <f>SUM(G1814:L1814)</f>
        <v>10</v>
      </c>
      <c r="G1814" s="455"/>
      <c r="H1814" s="455"/>
      <c r="I1814" s="455"/>
      <c r="J1814" s="455"/>
      <c r="K1814" s="455">
        <v>10</v>
      </c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2" t="s">
        <v>5569</v>
      </c>
      <c r="B1815" s="39"/>
      <c r="C1815" s="39"/>
      <c r="D1815" s="39"/>
      <c r="E1815" s="39"/>
      <c r="F1815" s="284">
        <f>SUM(G1815:L1815)</f>
        <v>6</v>
      </c>
      <c r="G1815" s="39"/>
      <c r="H1815" s="455"/>
      <c r="I1815" s="455">
        <v>6</v>
      </c>
      <c r="J1815" s="455"/>
      <c r="K1815" s="455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2" t="s">
        <v>4517</v>
      </c>
      <c r="B1816" s="39"/>
      <c r="C1816" s="39"/>
      <c r="D1816" s="39"/>
      <c r="E1816" s="39"/>
      <c r="F1816" s="284">
        <f>SUM(G1816:L1816)</f>
        <v>25</v>
      </c>
      <c r="G1816" s="455"/>
      <c r="H1816" s="455">
        <v>12</v>
      </c>
      <c r="I1816" s="455">
        <v>7</v>
      </c>
      <c r="J1816" s="455">
        <v>6</v>
      </c>
      <c r="K1816" s="39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2" t="s">
        <v>5358</v>
      </c>
      <c r="B1817" s="39"/>
      <c r="C1817" s="39"/>
      <c r="D1817" s="39"/>
      <c r="E1817" s="39"/>
      <c r="F1817" s="284">
        <f>SUM(G1817:L1817)</f>
        <v>4</v>
      </c>
      <c r="G1817" s="455"/>
      <c r="H1817" s="455">
        <v>1</v>
      </c>
      <c r="I1817" s="455">
        <v>3</v>
      </c>
      <c r="J1817" s="455"/>
      <c r="K1817" s="455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2" t="s">
        <v>5824</v>
      </c>
      <c r="B1818" s="28"/>
      <c r="C1818" s="28"/>
      <c r="D1818" s="28"/>
      <c r="F1818" s="284">
        <f>SUM(G1818:L1818)</f>
        <v>20</v>
      </c>
      <c r="G1818" s="28"/>
      <c r="I1818" s="455">
        <v>20</v>
      </c>
      <c r="K1818" s="194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2" t="s">
        <v>5419</v>
      </c>
      <c r="B1819" s="39"/>
      <c r="C1819" s="39"/>
      <c r="D1819" s="39"/>
      <c r="E1819" s="39"/>
      <c r="F1819" s="284">
        <f>SUM(G1819:L1819)</f>
        <v>1</v>
      </c>
      <c r="G1819" s="455"/>
      <c r="H1819" s="455"/>
      <c r="I1819" s="455">
        <v>1</v>
      </c>
      <c r="J1819" s="455"/>
      <c r="K1819" s="455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2" t="s">
        <v>5572</v>
      </c>
      <c r="B1820" s="39"/>
      <c r="C1820" s="39"/>
      <c r="D1820" s="39"/>
      <c r="E1820" s="39"/>
      <c r="F1820" s="284">
        <f>SUM(G1820:L1820)</f>
        <v>3</v>
      </c>
      <c r="G1820" s="39"/>
      <c r="H1820" s="455"/>
      <c r="I1820" s="455">
        <v>3</v>
      </c>
      <c r="J1820" s="455"/>
      <c r="K1820" s="455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2" t="s">
        <v>5718</v>
      </c>
      <c r="B1821" s="28"/>
      <c r="C1821" s="28"/>
      <c r="D1821" s="28"/>
      <c r="F1821" s="284">
        <f>SUM(G1821:L1821)</f>
        <v>4</v>
      </c>
      <c r="G1821" s="28"/>
      <c r="J1821" s="455">
        <v>4</v>
      </c>
      <c r="K1821" s="194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2" t="s">
        <v>5339</v>
      </c>
      <c r="B1822" s="39"/>
      <c r="C1822" s="39"/>
      <c r="D1822" s="39"/>
      <c r="E1822" s="39"/>
      <c r="F1822" s="284">
        <f>SUM(G1822:L1822)</f>
        <v>6</v>
      </c>
      <c r="G1822" s="455"/>
      <c r="H1822" s="455"/>
      <c r="I1822" s="455"/>
      <c r="J1822" s="455"/>
      <c r="K1822" s="455">
        <v>6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206" t="s">
        <v>5879</v>
      </c>
      <c r="B1823" s="39"/>
      <c r="C1823" s="39"/>
      <c r="D1823" s="39"/>
      <c r="E1823" s="39"/>
      <c r="F1823" s="284">
        <f>SUM(G1823:L1823)</f>
        <v>1</v>
      </c>
      <c r="G1823" s="455"/>
      <c r="H1823" s="455"/>
      <c r="I1823" s="50">
        <v>1</v>
      </c>
      <c r="J1823" s="455"/>
      <c r="K1823" s="455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2" t="s">
        <v>5812</v>
      </c>
      <c r="B1824" s="28"/>
      <c r="C1824" s="28"/>
      <c r="D1824" s="28"/>
      <c r="F1824" s="284">
        <f>SUM(G1824:L1824)</f>
        <v>4</v>
      </c>
      <c r="G1824" s="28"/>
      <c r="H1824" s="455"/>
      <c r="J1824" s="455">
        <v>4</v>
      </c>
      <c r="K1824" s="194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2" t="s">
        <v>5049</v>
      </c>
      <c r="B1825" s="39"/>
      <c r="C1825" s="39"/>
      <c r="D1825" s="39"/>
      <c r="E1825" s="39"/>
      <c r="F1825" s="284">
        <f>SUM(G1825:L1825)</f>
        <v>7</v>
      </c>
      <c r="G1825" s="455"/>
      <c r="H1825" s="455"/>
      <c r="I1825" s="455"/>
      <c r="J1825" s="455">
        <v>7</v>
      </c>
      <c r="K1825" s="455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2" t="s">
        <v>5048</v>
      </c>
      <c r="B1826" s="39"/>
      <c r="C1826" s="39"/>
      <c r="D1826" s="39"/>
      <c r="E1826" s="39"/>
      <c r="F1826" s="284">
        <f>SUM(G1826:L1826)</f>
        <v>13</v>
      </c>
      <c r="G1826" s="455"/>
      <c r="H1826" s="455"/>
      <c r="I1826" s="455"/>
      <c r="J1826" s="455">
        <v>13</v>
      </c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2" t="s">
        <v>4565</v>
      </c>
      <c r="B1827" s="39"/>
      <c r="C1827" s="39"/>
      <c r="D1827" s="39"/>
      <c r="E1827" s="39"/>
      <c r="F1827" s="284">
        <f>SUM(G1827:L1827)</f>
        <v>8</v>
      </c>
      <c r="G1827" s="455"/>
      <c r="H1827" s="455"/>
      <c r="I1827" s="455">
        <v>2</v>
      </c>
      <c r="J1827" s="455">
        <v>6</v>
      </c>
      <c r="K1827" s="39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2" t="s">
        <v>5478</v>
      </c>
      <c r="B1828" s="39"/>
      <c r="C1828" s="39"/>
      <c r="D1828" s="39"/>
      <c r="E1828" s="455"/>
      <c r="F1828" s="284">
        <f>SUM(G1828:L1828)</f>
        <v>3</v>
      </c>
      <c r="G1828" s="455"/>
      <c r="H1828" s="455"/>
      <c r="I1828" s="455"/>
      <c r="J1828" s="455">
        <v>3</v>
      </c>
      <c r="K1828" s="455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542" t="s">
        <v>5720</v>
      </c>
      <c r="B1829" s="28"/>
      <c r="C1829" s="28"/>
      <c r="D1829" s="28"/>
      <c r="F1829" s="284">
        <f>SUM(G1829:L1829)</f>
        <v>4</v>
      </c>
      <c r="G1829" s="28"/>
      <c r="J1829" s="455">
        <v>4</v>
      </c>
      <c r="K1829" s="194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542" t="s">
        <v>5639</v>
      </c>
      <c r="B1830" s="28"/>
      <c r="C1830" s="28"/>
      <c r="D1830" s="28"/>
      <c r="E1830" s="28"/>
      <c r="F1830" s="284">
        <f>SUM(G1830:L1830)</f>
        <v>2</v>
      </c>
      <c r="G1830" s="28"/>
      <c r="I1830" s="50">
        <v>2</v>
      </c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542" t="s">
        <v>5649</v>
      </c>
      <c r="B1831" s="28"/>
      <c r="C1831" s="28"/>
      <c r="D1831" s="28"/>
      <c r="F1831" s="284">
        <f>SUM(G1831:L1831)</f>
        <v>3</v>
      </c>
      <c r="G1831" s="28"/>
      <c r="I1831" s="50">
        <v>3</v>
      </c>
      <c r="K1831" s="194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206" t="s">
        <v>5889</v>
      </c>
      <c r="B1832" s="39"/>
      <c r="C1832" s="39"/>
      <c r="D1832" s="39"/>
      <c r="E1832" s="39"/>
      <c r="F1832" s="284">
        <f>SUM(G1832:L1832)</f>
        <v>7</v>
      </c>
      <c r="G1832" s="455"/>
      <c r="H1832" s="455"/>
      <c r="I1832" s="455">
        <v>7</v>
      </c>
      <c r="J1832" s="455"/>
      <c r="K1832" s="455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2" t="s">
        <v>5469</v>
      </c>
      <c r="B1833" s="39"/>
      <c r="C1833" s="39"/>
      <c r="D1833" s="39"/>
      <c r="E1833" s="455"/>
      <c r="F1833" s="284">
        <f>SUM(G1833:L1833)</f>
        <v>17</v>
      </c>
      <c r="G1833" s="455"/>
      <c r="H1833" s="455"/>
      <c r="I1833" s="455">
        <v>5</v>
      </c>
      <c r="J1833" s="455">
        <v>12</v>
      </c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542" t="s">
        <v>5349</v>
      </c>
      <c r="B1834" s="39"/>
      <c r="C1834" s="39"/>
      <c r="D1834" s="39"/>
      <c r="E1834" s="39"/>
      <c r="F1834" s="284">
        <f>SUM(G1834:L1834)</f>
        <v>7</v>
      </c>
      <c r="G1834" s="455"/>
      <c r="H1834" s="455"/>
      <c r="I1834" s="455"/>
      <c r="J1834" s="455">
        <v>7</v>
      </c>
      <c r="K1834" s="455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2" t="s">
        <v>5055</v>
      </c>
      <c r="B1835" s="39"/>
      <c r="C1835" s="39"/>
      <c r="D1835" s="39"/>
      <c r="E1835" s="39"/>
      <c r="F1835" s="284">
        <f>SUM(G1835:L1835)</f>
        <v>2</v>
      </c>
      <c r="G1835" s="455"/>
      <c r="H1835" s="455"/>
      <c r="I1835" s="455">
        <v>2</v>
      </c>
      <c r="J1835" s="455"/>
      <c r="K1835" s="455"/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2" t="s">
        <v>5817</v>
      </c>
      <c r="B1836" s="28"/>
      <c r="C1836" s="28"/>
      <c r="D1836" s="28"/>
      <c r="F1836" s="284">
        <f>SUM(G1836:L1836)</f>
        <v>1</v>
      </c>
      <c r="G1836" s="28"/>
      <c r="J1836" s="50">
        <v>1</v>
      </c>
      <c r="K1836" s="194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2" t="s">
        <v>5483</v>
      </c>
      <c r="B1837" s="455"/>
      <c r="C1837" s="39"/>
      <c r="D1837" s="39"/>
      <c r="E1837" s="39"/>
      <c r="F1837" s="284">
        <f>SUM(G1837:L1837)</f>
        <v>1</v>
      </c>
      <c r="G1837" s="455"/>
      <c r="H1837" s="455"/>
      <c r="I1837" s="455">
        <v>1</v>
      </c>
      <c r="J1837" s="455"/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2" t="s">
        <v>4939</v>
      </c>
      <c r="B1838" s="39"/>
      <c r="C1838" s="39"/>
      <c r="D1838" s="39"/>
      <c r="E1838" s="39"/>
      <c r="F1838" s="284">
        <f>SUM(G1838:L1838)</f>
        <v>1</v>
      </c>
      <c r="G1838" s="455"/>
      <c r="H1838" s="455"/>
      <c r="I1838" s="455"/>
      <c r="J1838" s="455">
        <v>1</v>
      </c>
      <c r="K1838" s="455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2" t="s">
        <v>5410</v>
      </c>
      <c r="B1839" s="39"/>
      <c r="C1839" s="39"/>
      <c r="D1839" s="39"/>
      <c r="E1839" s="39"/>
      <c r="F1839" s="284">
        <f>SUM(G1839:L1839)</f>
        <v>3</v>
      </c>
      <c r="G1839" s="455"/>
      <c r="H1839" s="455"/>
      <c r="I1839" s="455"/>
      <c r="J1839" s="455">
        <v>3</v>
      </c>
      <c r="K1839" s="455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2" t="s">
        <v>5637</v>
      </c>
      <c r="B1840" s="28"/>
      <c r="C1840" s="28"/>
      <c r="D1840" s="28"/>
      <c r="E1840" s="28"/>
      <c r="F1840" s="284">
        <f>SUM(G1840:L1840)</f>
        <v>7</v>
      </c>
      <c r="G1840" s="28"/>
      <c r="J1840" s="50">
        <v>7</v>
      </c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542" t="s">
        <v>4574</v>
      </c>
      <c r="B1841" s="39"/>
      <c r="C1841" s="39"/>
      <c r="D1841" s="39"/>
      <c r="E1841" s="39"/>
      <c r="F1841" s="284">
        <f>SUM(G1841:L1841)</f>
        <v>11</v>
      </c>
      <c r="G1841" s="455"/>
      <c r="H1841" s="455"/>
      <c r="I1841" s="455">
        <v>11</v>
      </c>
      <c r="J1841" s="455"/>
      <c r="K1841" s="39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84" t="s">
        <v>5356</v>
      </c>
      <c r="B1842" s="39"/>
      <c r="C1842" s="39"/>
      <c r="D1842" s="39"/>
      <c r="E1842" s="39"/>
      <c r="F1842" s="284">
        <f>SUM(G1842:L1842)</f>
        <v>2</v>
      </c>
      <c r="G1842" s="455"/>
      <c r="H1842" s="455">
        <v>2</v>
      </c>
      <c r="I1842" s="455"/>
      <c r="J1842" s="455"/>
      <c r="K1842" s="455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2" t="s">
        <v>5633</v>
      </c>
      <c r="B1843" s="28"/>
      <c r="C1843" s="28"/>
      <c r="D1843" s="28"/>
      <c r="E1843" s="28"/>
      <c r="F1843" s="284">
        <f>SUM(G1843:L1843)</f>
        <v>1</v>
      </c>
      <c r="G1843" s="28"/>
      <c r="J1843" s="50">
        <v>1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2" t="s">
        <v>5631</v>
      </c>
      <c r="B1844" s="28"/>
      <c r="C1844" s="28"/>
      <c r="D1844" s="28"/>
      <c r="E1844" s="28"/>
      <c r="F1844" s="284">
        <f>SUM(G1844:L1844)</f>
        <v>2</v>
      </c>
      <c r="G1844" s="28"/>
      <c r="J1844" s="50">
        <v>2</v>
      </c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2" t="s">
        <v>4776</v>
      </c>
      <c r="B1845" s="39"/>
      <c r="C1845" s="39"/>
      <c r="D1845" s="39"/>
      <c r="E1845" s="39"/>
      <c r="F1845" s="284">
        <f>SUM(G1845:L1845)</f>
        <v>15</v>
      </c>
      <c r="G1845" s="455"/>
      <c r="H1845" s="455"/>
      <c r="I1845" s="455"/>
      <c r="J1845" s="455"/>
      <c r="K1845" s="455">
        <v>15</v>
      </c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2" t="s">
        <v>5467</v>
      </c>
      <c r="B1846" s="39"/>
      <c r="C1846" s="39"/>
      <c r="D1846" s="39"/>
      <c r="E1846" s="455"/>
      <c r="F1846" s="284">
        <f>SUM(G1846:L1846)</f>
        <v>1</v>
      </c>
      <c r="G1846" s="455"/>
      <c r="H1846" s="455"/>
      <c r="I1846" s="455"/>
      <c r="J1846" s="455">
        <v>1</v>
      </c>
      <c r="K1846" s="455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2" t="s">
        <v>5655</v>
      </c>
      <c r="B1847" s="28"/>
      <c r="C1847" s="28"/>
      <c r="D1847" s="28"/>
      <c r="F1847" s="284">
        <f>SUM(G1847:L1847)</f>
        <v>9</v>
      </c>
      <c r="G1847" s="28"/>
      <c r="I1847" s="50">
        <v>9</v>
      </c>
      <c r="K1847" s="194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2" t="s">
        <v>5433</v>
      </c>
      <c r="B1848" s="39"/>
      <c r="C1848" s="39"/>
      <c r="D1848" s="39"/>
      <c r="E1848" s="455"/>
      <c r="F1848" s="284">
        <f>SUM(G1848:L1848)</f>
        <v>4</v>
      </c>
      <c r="G1848" s="455"/>
      <c r="H1848" s="455"/>
      <c r="I1848" s="455"/>
      <c r="J1848" s="455">
        <v>4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2" t="s">
        <v>5561</v>
      </c>
      <c r="B1849" s="39"/>
      <c r="C1849" s="39"/>
      <c r="D1849" s="39"/>
      <c r="E1849" s="39"/>
      <c r="F1849" s="284">
        <f>SUM(G1849:L1849)</f>
        <v>1</v>
      </c>
      <c r="G1849" s="39"/>
      <c r="H1849" s="455"/>
      <c r="I1849" s="455"/>
      <c r="J1849" s="455"/>
      <c r="K1849" s="455">
        <v>1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2" t="s">
        <v>5463</v>
      </c>
      <c r="B1850" s="39"/>
      <c r="C1850" s="39"/>
      <c r="D1850" s="39"/>
      <c r="E1850" s="455"/>
      <c r="F1850" s="284">
        <f>SUM(G1850:L1850)</f>
        <v>9</v>
      </c>
      <c r="G1850" s="455"/>
      <c r="H1850" s="455"/>
      <c r="I1850" s="455"/>
      <c r="J1850" s="455">
        <v>9</v>
      </c>
      <c r="K1850" s="455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542" t="s">
        <v>5821</v>
      </c>
      <c r="B1851" s="28"/>
      <c r="C1851" s="28"/>
      <c r="D1851" s="28"/>
      <c r="F1851" s="284">
        <f>SUM(G1851:L1851)</f>
        <v>7</v>
      </c>
      <c r="G1851" s="28"/>
      <c r="I1851" s="455">
        <v>7</v>
      </c>
      <c r="K1851" s="194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2" t="s">
        <v>5352</v>
      </c>
      <c r="B1852" s="39"/>
      <c r="C1852" s="39"/>
      <c r="D1852" s="39"/>
      <c r="E1852" s="39"/>
      <c r="F1852" s="284">
        <f>SUM(G1852:L1852)</f>
        <v>8</v>
      </c>
      <c r="G1852" s="455"/>
      <c r="H1852" s="455">
        <v>2</v>
      </c>
      <c r="I1852" s="455"/>
      <c r="J1852" s="455">
        <v>6</v>
      </c>
      <c r="K1852" s="455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2" t="s">
        <v>5465</v>
      </c>
      <c r="B1853" s="39"/>
      <c r="C1853" s="39"/>
      <c r="D1853" s="39"/>
      <c r="E1853" s="455"/>
      <c r="F1853" s="284">
        <f>SUM(G1853:L1853)</f>
        <v>6</v>
      </c>
      <c r="G1853" s="455"/>
      <c r="H1853" s="455"/>
      <c r="I1853" s="455"/>
      <c r="J1853" s="455">
        <v>6</v>
      </c>
      <c r="K1853" s="455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2" t="s">
        <v>5608</v>
      </c>
      <c r="B1854" s="39"/>
      <c r="C1854" s="39"/>
      <c r="D1854" s="39"/>
      <c r="E1854" s="39"/>
      <c r="F1854" s="284">
        <f>SUM(G1854:L1854)</f>
        <v>7</v>
      </c>
      <c r="G1854" s="39"/>
      <c r="H1854" s="455">
        <v>2</v>
      </c>
      <c r="I1854" s="455">
        <v>5</v>
      </c>
      <c r="J1854" s="455"/>
      <c r="K1854" s="455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2" t="s">
        <v>5472</v>
      </c>
      <c r="B1855" s="39"/>
      <c r="C1855" s="39"/>
      <c r="D1855" s="39"/>
      <c r="E1855" s="455"/>
      <c r="F1855" s="284">
        <f>SUM(G1855:L1855)</f>
        <v>8</v>
      </c>
      <c r="G1855" s="455"/>
      <c r="H1855" s="455"/>
      <c r="I1855" s="455"/>
      <c r="J1855" s="455">
        <v>8</v>
      </c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2" t="s">
        <v>5563</v>
      </c>
      <c r="B1856" s="39"/>
      <c r="C1856" s="39"/>
      <c r="D1856" s="39"/>
      <c r="E1856" s="39"/>
      <c r="F1856" s="284">
        <f>SUM(G1856:L1856)</f>
        <v>10</v>
      </c>
      <c r="G1856" s="39"/>
      <c r="H1856" s="455"/>
      <c r="I1856" s="455">
        <v>10</v>
      </c>
      <c r="J1856" s="455"/>
      <c r="K1856" s="455"/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2" t="s">
        <v>4936</v>
      </c>
      <c r="B1857" s="39"/>
      <c r="C1857" s="39"/>
      <c r="D1857" s="39"/>
      <c r="E1857" s="39"/>
      <c r="F1857" s="284">
        <f>SUM(G1857:L1857)</f>
        <v>1</v>
      </c>
      <c r="G1857" s="455"/>
      <c r="H1857" s="455"/>
      <c r="I1857" s="455"/>
      <c r="J1857" s="455">
        <v>1</v>
      </c>
      <c r="K1857" s="455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2" t="s">
        <v>4923</v>
      </c>
      <c r="B1858" s="39"/>
      <c r="C1858" s="39"/>
      <c r="D1858" s="39"/>
      <c r="E1858" s="39"/>
      <c r="F1858" s="284">
        <f>SUM(G1858:L1858)</f>
        <v>1</v>
      </c>
      <c r="G1858" s="455"/>
      <c r="H1858" s="455"/>
      <c r="I1858" s="455">
        <v>1</v>
      </c>
      <c r="J1858" s="455"/>
      <c r="K1858" s="455"/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2" t="s">
        <v>5749</v>
      </c>
      <c r="B1859" s="28"/>
      <c r="C1859" s="28"/>
      <c r="D1859" s="28"/>
      <c r="F1859" s="284">
        <f>SUM(G1859:L1859)</f>
        <v>7</v>
      </c>
      <c r="G1859" s="28"/>
      <c r="I1859" s="50">
        <v>4</v>
      </c>
      <c r="J1859" s="455">
        <v>3</v>
      </c>
      <c r="K1859" s="194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2" t="s">
        <v>5818</v>
      </c>
      <c r="B1860" s="28"/>
      <c r="C1860" s="28"/>
      <c r="D1860" s="28"/>
      <c r="F1860" s="284">
        <f>SUM(G1860:L1860)</f>
        <v>6</v>
      </c>
      <c r="G1860" s="28"/>
      <c r="I1860" s="50">
        <v>6</v>
      </c>
      <c r="K1860" s="194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2" t="s">
        <v>5473</v>
      </c>
      <c r="B1861" s="39"/>
      <c r="C1861" s="39"/>
      <c r="D1861" s="39"/>
      <c r="E1861" s="455"/>
      <c r="F1861" s="284">
        <f>SUM(G1861:L1861)</f>
        <v>5</v>
      </c>
      <c r="G1861" s="455"/>
      <c r="H1861" s="455"/>
      <c r="I1861" s="455"/>
      <c r="J1861" s="455">
        <v>5</v>
      </c>
      <c r="K1861" s="455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2" t="s">
        <v>5328</v>
      </c>
      <c r="B1862" s="39"/>
      <c r="C1862" s="39"/>
      <c r="D1862" s="39"/>
      <c r="E1862" s="39"/>
      <c r="F1862" s="284">
        <f>SUM(G1862:L1862)</f>
        <v>31</v>
      </c>
      <c r="G1862" s="455"/>
      <c r="H1862" s="455"/>
      <c r="I1862" s="455">
        <v>25</v>
      </c>
      <c r="J1862" s="455">
        <v>6</v>
      </c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2" t="s">
        <v>5046</v>
      </c>
      <c r="B1863" s="39"/>
      <c r="C1863" s="39"/>
      <c r="D1863" s="39"/>
      <c r="E1863" s="39"/>
      <c r="F1863" s="284">
        <f>SUM(G1863:L1863)</f>
        <v>20</v>
      </c>
      <c r="G1863" s="455"/>
      <c r="H1863" s="455"/>
      <c r="I1863" s="455"/>
      <c r="J1863" s="455">
        <v>20</v>
      </c>
      <c r="K1863" s="455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2" t="s">
        <v>4825</v>
      </c>
      <c r="B1864" s="39"/>
      <c r="C1864" s="39"/>
      <c r="D1864" s="39"/>
      <c r="E1864" s="39"/>
      <c r="F1864" s="284">
        <f>SUM(G1864:L1864)</f>
        <v>2</v>
      </c>
      <c r="G1864" s="455"/>
      <c r="H1864" s="455"/>
      <c r="I1864" s="455"/>
      <c r="J1864" s="455">
        <v>2</v>
      </c>
      <c r="K1864" s="39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542" t="s">
        <v>5047</v>
      </c>
      <c r="B1865" s="39"/>
      <c r="C1865" s="39"/>
      <c r="D1865" s="39"/>
      <c r="E1865" s="39"/>
      <c r="F1865" s="284">
        <f>SUM(G1865:L1865)</f>
        <v>16</v>
      </c>
      <c r="G1865" s="455"/>
      <c r="H1865" s="455"/>
      <c r="I1865" s="455"/>
      <c r="J1865" s="455">
        <v>16</v>
      </c>
      <c r="K1865" s="455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2" t="s">
        <v>4566</v>
      </c>
      <c r="B1866" s="39"/>
      <c r="C1866" s="39"/>
      <c r="D1866" s="39"/>
      <c r="E1866" s="39"/>
      <c r="F1866" s="284">
        <f>SUM(G1866:L1866)</f>
        <v>3</v>
      </c>
      <c r="G1866" s="455"/>
      <c r="H1866" s="455"/>
      <c r="I1866" s="455"/>
      <c r="J1866" s="455">
        <v>3</v>
      </c>
      <c r="K1866" s="39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2" t="s">
        <v>5461</v>
      </c>
      <c r="B1867" s="39"/>
      <c r="C1867" s="39"/>
      <c r="D1867" s="39"/>
      <c r="E1867" s="455"/>
      <c r="F1867" s="284">
        <f>SUM(G1867:L1867)</f>
        <v>13</v>
      </c>
      <c r="G1867" s="455"/>
      <c r="H1867" s="455"/>
      <c r="I1867" s="455"/>
      <c r="J1867" s="455">
        <v>13</v>
      </c>
      <c r="K1867" s="455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2" t="s">
        <v>5436</v>
      </c>
      <c r="B1868" s="39"/>
      <c r="C1868" s="39"/>
      <c r="D1868" s="39"/>
      <c r="E1868" s="455"/>
      <c r="F1868" s="284">
        <f>SUM(G1868:L1868)</f>
        <v>9</v>
      </c>
      <c r="G1868" s="455"/>
      <c r="H1868" s="455"/>
      <c r="I1868" s="455">
        <v>9</v>
      </c>
      <c r="J1868" s="455"/>
      <c r="K1868" s="455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206" t="s">
        <v>5887</v>
      </c>
      <c r="B1869" s="39"/>
      <c r="C1869" s="39"/>
      <c r="D1869" s="39"/>
      <c r="E1869" s="39"/>
      <c r="F1869" s="284">
        <f>SUM(G1869:L1869)</f>
        <v>1</v>
      </c>
      <c r="G1869" s="455"/>
      <c r="H1869" s="455"/>
      <c r="I1869" s="455"/>
      <c r="J1869" s="50">
        <v>1</v>
      </c>
      <c r="K1869" s="455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2" t="s">
        <v>4588</v>
      </c>
      <c r="B1870" s="39"/>
      <c r="C1870" s="39"/>
      <c r="D1870" s="39"/>
      <c r="E1870" s="39"/>
      <c r="F1870" s="284">
        <f>SUM(G1870:L1870)</f>
        <v>30</v>
      </c>
      <c r="G1870" s="455"/>
      <c r="H1870" s="455">
        <v>30</v>
      </c>
      <c r="I1870" s="455"/>
      <c r="J1870" s="455"/>
      <c r="K1870" s="39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2" t="s">
        <v>5406</v>
      </c>
      <c r="B1871" s="39"/>
      <c r="C1871" s="39"/>
      <c r="D1871" s="39"/>
      <c r="E1871" s="39"/>
      <c r="F1871" s="284">
        <f>SUM(G1871:L1871)</f>
        <v>34</v>
      </c>
      <c r="G1871" s="455"/>
      <c r="H1871" s="455"/>
      <c r="I1871" s="455">
        <v>1</v>
      </c>
      <c r="J1871" s="455">
        <v>33</v>
      </c>
      <c r="K1871" s="455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2" t="s">
        <v>5407</v>
      </c>
      <c r="B1872" s="39"/>
      <c r="C1872" s="39"/>
      <c r="D1872" s="39"/>
      <c r="E1872" s="39"/>
      <c r="F1872" s="284">
        <f>SUM(G1872:L1872)</f>
        <v>2</v>
      </c>
      <c r="G1872" s="455"/>
      <c r="H1872" s="455"/>
      <c r="I1872" s="455"/>
      <c r="J1872" s="455">
        <v>2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2" t="s">
        <v>5468</v>
      </c>
      <c r="B1873" s="39"/>
      <c r="C1873" s="39"/>
      <c r="D1873" s="39"/>
      <c r="E1873" s="455"/>
      <c r="F1873" s="284">
        <f>SUM(G1873:L1873)</f>
        <v>3</v>
      </c>
      <c r="G1873" s="455"/>
      <c r="H1873" s="455"/>
      <c r="I1873" s="455"/>
      <c r="J1873" s="455">
        <v>3</v>
      </c>
      <c r="K1873" s="455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2" t="s">
        <v>5354</v>
      </c>
      <c r="B1874" s="39"/>
      <c r="C1874" s="39"/>
      <c r="D1874" s="39"/>
      <c r="E1874" s="39"/>
      <c r="F1874" s="284">
        <f>SUM(G1874:L1874)</f>
        <v>11</v>
      </c>
      <c r="G1874" s="455"/>
      <c r="H1874" s="455">
        <v>11</v>
      </c>
      <c r="I1874" s="455"/>
      <c r="J1874" s="455"/>
      <c r="K1874" s="455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2" t="s">
        <v>5802</v>
      </c>
      <c r="B1875" s="28"/>
      <c r="C1875" s="28"/>
      <c r="D1875" s="28"/>
      <c r="F1875" s="284">
        <f>SUM(G1875:L1875)</f>
        <v>15</v>
      </c>
      <c r="G1875" s="28"/>
      <c r="H1875" s="455"/>
      <c r="J1875" s="455">
        <v>15</v>
      </c>
      <c r="K1875" s="194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542" t="s">
        <v>5568</v>
      </c>
      <c r="B1876" s="39"/>
      <c r="C1876" s="39"/>
      <c r="D1876" s="39"/>
      <c r="E1876" s="39"/>
      <c r="F1876" s="284">
        <f>SUM(G1876:L1876)</f>
        <v>3</v>
      </c>
      <c r="G1876" s="39"/>
      <c r="H1876" s="455"/>
      <c r="I1876" s="455">
        <v>3</v>
      </c>
      <c r="J1876" s="455"/>
      <c r="K1876" s="455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2" t="s">
        <v>5327</v>
      </c>
      <c r="B1877" s="39"/>
      <c r="C1877" s="39"/>
      <c r="D1877" s="39"/>
      <c r="E1877" s="39"/>
      <c r="F1877" s="284">
        <f>SUM(G1877:L1877)</f>
        <v>40</v>
      </c>
      <c r="G1877" s="455"/>
      <c r="H1877" s="455"/>
      <c r="I1877" s="455">
        <v>3</v>
      </c>
      <c r="J1877" s="455">
        <v>37</v>
      </c>
      <c r="K1877" s="455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2" t="s">
        <v>4930</v>
      </c>
      <c r="B1878" s="39"/>
      <c r="C1878" s="39"/>
      <c r="D1878" s="39"/>
      <c r="E1878" s="39"/>
      <c r="F1878" s="284">
        <f>SUM(G1878:L1878)</f>
        <v>26</v>
      </c>
      <c r="G1878" s="455"/>
      <c r="H1878" s="455"/>
      <c r="I1878" s="455">
        <v>7</v>
      </c>
      <c r="J1878" s="455">
        <v>19</v>
      </c>
      <c r="K1878" s="455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2" t="s">
        <v>4799</v>
      </c>
      <c r="B1879" s="39"/>
      <c r="C1879" s="39"/>
      <c r="D1879" s="39"/>
      <c r="E1879" s="39"/>
      <c r="F1879" s="284">
        <f>SUM(G1879:L1879)</f>
        <v>6</v>
      </c>
      <c r="G1879" s="455"/>
      <c r="H1879" s="455"/>
      <c r="I1879" s="455">
        <v>6</v>
      </c>
      <c r="J1879" s="455"/>
      <c r="K1879" s="455"/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542" t="s">
        <v>5052</v>
      </c>
      <c r="B1880" s="39"/>
      <c r="C1880" s="39"/>
      <c r="D1880" s="39"/>
      <c r="E1880" s="39"/>
      <c r="F1880" s="284">
        <f>SUM(G1880:L1880)</f>
        <v>2</v>
      </c>
      <c r="G1880" s="455"/>
      <c r="H1880" s="455"/>
      <c r="I1880" s="455"/>
      <c r="J1880" s="455">
        <v>2</v>
      </c>
      <c r="K1880" s="455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2" t="s">
        <v>5643</v>
      </c>
      <c r="B1881" s="28"/>
      <c r="C1881" s="28"/>
      <c r="D1881" s="28"/>
      <c r="E1881" s="28"/>
      <c r="F1881" s="284">
        <f>SUM(G1881:L1881)</f>
        <v>1</v>
      </c>
      <c r="G1881" s="28"/>
      <c r="I1881" s="50">
        <v>1</v>
      </c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2" t="s">
        <v>5806</v>
      </c>
      <c r="B1882" s="28"/>
      <c r="C1882" s="28"/>
      <c r="D1882" s="28"/>
      <c r="F1882" s="284">
        <f>SUM(G1882:L1882)</f>
        <v>1</v>
      </c>
      <c r="G1882" s="28"/>
      <c r="H1882" s="455"/>
      <c r="J1882" s="50">
        <v>1</v>
      </c>
      <c r="K1882" s="194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2" t="s">
        <v>5081</v>
      </c>
      <c r="B1883" s="39"/>
      <c r="C1883" s="39"/>
      <c r="D1883" s="39"/>
      <c r="E1883" s="39"/>
      <c r="F1883" s="284">
        <f>SUM(G1883:L1883)</f>
        <v>5</v>
      </c>
      <c r="G1883" s="455"/>
      <c r="H1883" s="455"/>
      <c r="I1883" s="455"/>
      <c r="J1883" s="455">
        <v>5</v>
      </c>
      <c r="K1883" s="455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2" t="s">
        <v>5816</v>
      </c>
      <c r="B1884" s="28"/>
      <c r="C1884" s="28"/>
      <c r="D1884" s="28"/>
      <c r="F1884" s="284">
        <f>SUM(G1884:L1884)</f>
        <v>2</v>
      </c>
      <c r="G1884" s="28"/>
      <c r="J1884" s="50">
        <v>2</v>
      </c>
      <c r="K1884" s="194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2" t="s">
        <v>5462</v>
      </c>
      <c r="B1885" s="39"/>
      <c r="C1885" s="39"/>
      <c r="D1885" s="39"/>
      <c r="E1885" s="455"/>
      <c r="F1885" s="284">
        <f>SUM(G1885:L1885)</f>
        <v>17</v>
      </c>
      <c r="G1885" s="455"/>
      <c r="H1885" s="455"/>
      <c r="I1885" s="455"/>
      <c r="J1885" s="455">
        <v>17</v>
      </c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2" t="s">
        <v>5398</v>
      </c>
      <c r="B1886" s="39"/>
      <c r="C1886" s="39"/>
      <c r="D1886" s="39"/>
      <c r="E1886" s="39"/>
      <c r="F1886" s="284">
        <f>SUM(G1886:L1886)</f>
        <v>44</v>
      </c>
      <c r="G1886" s="455"/>
      <c r="H1886" s="455">
        <v>35</v>
      </c>
      <c r="I1886" s="455">
        <v>3</v>
      </c>
      <c r="J1886" s="455">
        <v>6</v>
      </c>
      <c r="K1886" s="455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2" t="s">
        <v>5830</v>
      </c>
      <c r="B1887" s="28"/>
      <c r="C1887" s="28"/>
      <c r="D1887" s="28"/>
      <c r="F1887" s="284">
        <f>SUM(G1887:L1887)</f>
        <v>1</v>
      </c>
      <c r="G1887" s="28"/>
      <c r="I1887" s="50">
        <v>1</v>
      </c>
      <c r="J1887" s="455"/>
      <c r="K1887" s="194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2" t="s">
        <v>4580</v>
      </c>
      <c r="B1888" s="39"/>
      <c r="C1888" s="39"/>
      <c r="D1888" s="39"/>
      <c r="E1888" s="39"/>
      <c r="F1888" s="284">
        <f>SUM(G1888:L1888)</f>
        <v>1</v>
      </c>
      <c r="G1888" s="455"/>
      <c r="H1888" s="455"/>
      <c r="I1888" s="455">
        <v>1</v>
      </c>
      <c r="J1888" s="455"/>
      <c r="K1888" s="39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2" t="s">
        <v>5607</v>
      </c>
      <c r="B1889" s="39"/>
      <c r="C1889" s="39"/>
      <c r="D1889" s="39"/>
      <c r="E1889" s="39"/>
      <c r="F1889" s="284">
        <f>SUM(G1889:L1889)</f>
        <v>2</v>
      </c>
      <c r="G1889" s="39"/>
      <c r="H1889" s="455"/>
      <c r="I1889" s="455">
        <v>1</v>
      </c>
      <c r="J1889" s="455">
        <v>1</v>
      </c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2" t="s">
        <v>5803</v>
      </c>
      <c r="B1890" s="28"/>
      <c r="C1890" s="28"/>
      <c r="D1890" s="28"/>
      <c r="F1890" s="284">
        <f>SUM(G1890:L1890)</f>
        <v>15</v>
      </c>
      <c r="G1890" s="28"/>
      <c r="H1890" s="455"/>
      <c r="J1890" s="455">
        <v>15</v>
      </c>
      <c r="K1890" s="194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2" t="s">
        <v>5051</v>
      </c>
      <c r="B1891" s="39"/>
      <c r="C1891" s="39"/>
      <c r="D1891" s="39"/>
      <c r="E1891" s="39"/>
      <c r="F1891" s="284">
        <f>SUM(G1891:L1891)</f>
        <v>7</v>
      </c>
      <c r="G1891" s="455"/>
      <c r="H1891" s="455"/>
      <c r="I1891" s="455"/>
      <c r="J1891" s="455">
        <v>7</v>
      </c>
      <c r="K1891" s="455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2" t="s">
        <v>4513</v>
      </c>
      <c r="B1892" s="39"/>
      <c r="C1892" s="39"/>
      <c r="D1892" s="39"/>
      <c r="E1892" s="39"/>
      <c r="F1892" s="284">
        <f>SUM(G1892:L1892)</f>
        <v>172</v>
      </c>
      <c r="G1892" s="455">
        <v>41</v>
      </c>
      <c r="H1892" s="455">
        <v>128</v>
      </c>
      <c r="I1892" s="455">
        <v>3</v>
      </c>
      <c r="J1892" s="455"/>
      <c r="K1892" s="39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2" t="s">
        <v>5479</v>
      </c>
      <c r="B1893" s="455"/>
      <c r="C1893" s="39"/>
      <c r="D1893" s="39"/>
      <c r="E1893" s="39"/>
      <c r="F1893" s="284">
        <f>SUM(G1893:L1893)</f>
        <v>1</v>
      </c>
      <c r="G1893" s="455"/>
      <c r="H1893" s="455"/>
      <c r="I1893" s="455"/>
      <c r="J1893" s="455">
        <v>1</v>
      </c>
      <c r="K1893" s="455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2" t="s">
        <v>5022</v>
      </c>
      <c r="B1894" s="39"/>
      <c r="C1894" s="39"/>
      <c r="D1894" s="39"/>
      <c r="E1894" s="39"/>
      <c r="F1894" s="284">
        <f>SUM(G1894:L1894)</f>
        <v>1</v>
      </c>
      <c r="G1894" s="455"/>
      <c r="H1894" s="455"/>
      <c r="I1894" s="455"/>
      <c r="J1894" s="455"/>
      <c r="K1894" s="455">
        <v>1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2" t="s">
        <v>4788</v>
      </c>
      <c r="B1895" s="39"/>
      <c r="C1895" s="39"/>
      <c r="D1895" s="39"/>
      <c r="E1895" s="39"/>
      <c r="F1895" s="284">
        <f>SUM(G1895:L1895)</f>
        <v>26</v>
      </c>
      <c r="G1895" s="455"/>
      <c r="H1895" s="455"/>
      <c r="I1895" s="455">
        <v>1</v>
      </c>
      <c r="J1895" s="455">
        <v>25</v>
      </c>
      <c r="K1895" s="455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2" t="s">
        <v>4575</v>
      </c>
      <c r="B1896" s="39"/>
      <c r="C1896" s="39"/>
      <c r="D1896" s="39"/>
      <c r="E1896" s="39"/>
      <c r="F1896" s="284">
        <f>SUM(G1896:L1896)</f>
        <v>1</v>
      </c>
      <c r="G1896" s="455"/>
      <c r="H1896" s="455"/>
      <c r="I1896" s="455">
        <v>1</v>
      </c>
      <c r="J1896" s="455"/>
      <c r="K1896" s="39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542" t="s">
        <v>4577</v>
      </c>
      <c r="B1897" s="39"/>
      <c r="C1897" s="39"/>
      <c r="D1897" s="39"/>
      <c r="E1897" s="39"/>
      <c r="F1897" s="284">
        <f>SUM(G1897:L1897)</f>
        <v>2</v>
      </c>
      <c r="G1897" s="455"/>
      <c r="H1897" s="455"/>
      <c r="I1897" s="455">
        <v>2</v>
      </c>
      <c r="J1897" s="455"/>
      <c r="K1897" s="39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2" t="s">
        <v>5804</v>
      </c>
      <c r="B1898" s="28"/>
      <c r="C1898" s="28"/>
      <c r="D1898" s="28"/>
      <c r="F1898" s="284">
        <f>SUM(G1898:L1898)</f>
        <v>2</v>
      </c>
      <c r="G1898" s="28"/>
      <c r="H1898" s="455"/>
      <c r="J1898" s="50">
        <v>2</v>
      </c>
      <c r="K1898" s="194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2" t="s">
        <v>4970</v>
      </c>
      <c r="B1899" s="39"/>
      <c r="C1899" s="39"/>
      <c r="D1899" s="39"/>
      <c r="E1899" s="39"/>
      <c r="F1899" s="284">
        <f>SUM(G1899:L1899)</f>
        <v>1</v>
      </c>
      <c r="G1899" s="455"/>
      <c r="H1899" s="455"/>
      <c r="I1899" s="455"/>
      <c r="J1899" s="455">
        <v>1</v>
      </c>
      <c r="K1899" s="455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2" t="s">
        <v>4928</v>
      </c>
      <c r="B1900" s="39"/>
      <c r="C1900" s="39"/>
      <c r="D1900" s="39"/>
      <c r="E1900" s="39"/>
      <c r="F1900" s="284">
        <f>SUM(G1900:L1900)</f>
        <v>6</v>
      </c>
      <c r="G1900" s="455"/>
      <c r="H1900" s="455"/>
      <c r="I1900" s="455"/>
      <c r="J1900" s="455">
        <v>6</v>
      </c>
      <c r="K1900" s="455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2" t="s">
        <v>4585</v>
      </c>
      <c r="B1901" s="39"/>
      <c r="C1901" s="39"/>
      <c r="D1901" s="39"/>
      <c r="E1901" s="39"/>
      <c r="F1901" s="284">
        <f>SUM(G1901:L1901)</f>
        <v>5</v>
      </c>
      <c r="G1901" s="455"/>
      <c r="H1901" s="455"/>
      <c r="I1901" s="455">
        <v>5</v>
      </c>
      <c r="J1901" s="455"/>
      <c r="K1901" s="39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542" t="s">
        <v>4937</v>
      </c>
      <c r="B1902" s="39"/>
      <c r="C1902" s="39"/>
      <c r="D1902" s="39"/>
      <c r="E1902" s="39"/>
      <c r="F1902" s="284">
        <f>SUM(G1902:L1902)</f>
        <v>14</v>
      </c>
      <c r="G1902" s="455"/>
      <c r="H1902" s="455"/>
      <c r="I1902" s="455"/>
      <c r="J1902" s="455">
        <v>13</v>
      </c>
      <c r="K1902" s="455">
        <v>1</v>
      </c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2" t="s">
        <v>5353</v>
      </c>
      <c r="B1903" s="39"/>
      <c r="C1903" s="39"/>
      <c r="D1903" s="39"/>
      <c r="E1903" s="39"/>
      <c r="F1903" s="284">
        <f>SUM(G1903:L1903)</f>
        <v>37</v>
      </c>
      <c r="G1903" s="455"/>
      <c r="H1903" s="455">
        <v>37</v>
      </c>
      <c r="I1903" s="455"/>
      <c r="J1903" s="455"/>
      <c r="K1903" s="455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2" t="s">
        <v>5647</v>
      </c>
      <c r="B1904" s="28"/>
      <c r="C1904" s="28"/>
      <c r="D1904" s="28"/>
      <c r="F1904" s="284">
        <f>SUM(G1904:L1904)</f>
        <v>9</v>
      </c>
      <c r="G1904" s="28"/>
      <c r="I1904" s="50">
        <v>9</v>
      </c>
      <c r="K1904" s="194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2" t="s">
        <v>5750</v>
      </c>
      <c r="B1905" s="28"/>
      <c r="C1905" s="28"/>
      <c r="D1905" s="28"/>
      <c r="F1905" s="284">
        <f>SUM(G1905:L1905)</f>
        <v>1</v>
      </c>
      <c r="G1905" s="28"/>
      <c r="J1905" s="50">
        <v>1</v>
      </c>
      <c r="K1905" s="194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2" t="s">
        <v>4971</v>
      </c>
      <c r="B1906" s="39"/>
      <c r="C1906" s="39"/>
      <c r="D1906" s="39"/>
      <c r="E1906" s="39"/>
      <c r="F1906" s="284">
        <f>SUM(G1906:L1906)</f>
        <v>24</v>
      </c>
      <c r="G1906" s="455"/>
      <c r="H1906" s="455"/>
      <c r="I1906" s="455">
        <v>21</v>
      </c>
      <c r="J1906" s="455">
        <v>3</v>
      </c>
      <c r="K1906" s="455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2" t="s">
        <v>5801</v>
      </c>
      <c r="B1907" s="28"/>
      <c r="C1907" s="28"/>
      <c r="D1907" s="28"/>
      <c r="F1907" s="284">
        <f>SUM(G1907:L1907)</f>
        <v>1</v>
      </c>
      <c r="G1907" s="28"/>
      <c r="H1907" s="455"/>
      <c r="J1907" s="50">
        <v>1</v>
      </c>
      <c r="K1907" s="194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2" t="s">
        <v>4828</v>
      </c>
      <c r="B1908" s="39"/>
      <c r="C1908" s="39"/>
      <c r="D1908" s="39"/>
      <c r="E1908" s="39"/>
      <c r="F1908" s="284">
        <f>SUM(G1908:L1908)</f>
        <v>20</v>
      </c>
      <c r="G1908" s="455"/>
      <c r="H1908" s="455"/>
      <c r="I1908" s="455">
        <v>3</v>
      </c>
      <c r="J1908" s="455">
        <v>17</v>
      </c>
      <c r="K1908" s="455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542" t="s">
        <v>5645</v>
      </c>
      <c r="B1909" s="28"/>
      <c r="C1909" s="28"/>
      <c r="D1909" s="28"/>
      <c r="E1909" s="28"/>
      <c r="F1909" s="284">
        <f>SUM(G1909:L1909)</f>
        <v>21</v>
      </c>
      <c r="G1909" s="28"/>
      <c r="I1909" s="50">
        <v>21</v>
      </c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2" t="s">
        <v>5807</v>
      </c>
      <c r="B1910" s="28"/>
      <c r="C1910" s="28"/>
      <c r="D1910" s="28"/>
      <c r="F1910" s="284">
        <f>SUM(G1910:L1910)</f>
        <v>15</v>
      </c>
      <c r="G1910" s="28"/>
      <c r="H1910" s="455"/>
      <c r="J1910" s="455">
        <v>15</v>
      </c>
      <c r="K1910" s="194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2" t="s">
        <v>5652</v>
      </c>
      <c r="B1911" s="28"/>
      <c r="C1911" s="28"/>
      <c r="D1911" s="28"/>
      <c r="F1911" s="284">
        <f>SUM(G1911:L1911)</f>
        <v>4</v>
      </c>
      <c r="G1911" s="28"/>
      <c r="I1911" s="50">
        <v>4</v>
      </c>
      <c r="K1911" s="194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2" t="s">
        <v>5471</v>
      </c>
      <c r="B1912" s="39"/>
      <c r="C1912" s="39"/>
      <c r="D1912" s="39"/>
      <c r="E1912" s="455"/>
      <c r="F1912" s="284">
        <f>SUM(G1912:L1912)</f>
        <v>25</v>
      </c>
      <c r="G1912" s="455"/>
      <c r="H1912" s="455"/>
      <c r="I1912" s="455"/>
      <c r="J1912" s="455">
        <v>25</v>
      </c>
      <c r="K1912" s="455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2" t="s">
        <v>5476</v>
      </c>
      <c r="B1913" s="39"/>
      <c r="C1913" s="39"/>
      <c r="D1913" s="39"/>
      <c r="E1913" s="455"/>
      <c r="F1913" s="284">
        <f>SUM(G1913:L1913)</f>
        <v>1</v>
      </c>
      <c r="G1913" s="455"/>
      <c r="H1913" s="455"/>
      <c r="I1913" s="455"/>
      <c r="J1913" s="455">
        <v>1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2" t="s">
        <v>4823</v>
      </c>
      <c r="B1914" s="39"/>
      <c r="C1914" s="39"/>
      <c r="D1914" s="39"/>
      <c r="E1914" s="39"/>
      <c r="F1914" s="284">
        <f>SUM(G1914:L1914)</f>
        <v>3</v>
      </c>
      <c r="G1914" s="455"/>
      <c r="H1914" s="455"/>
      <c r="I1914" s="455"/>
      <c r="J1914" s="455">
        <v>3</v>
      </c>
      <c r="K1914" s="39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2" t="s">
        <v>5646</v>
      </c>
      <c r="B1915" s="28"/>
      <c r="C1915" s="28"/>
      <c r="D1915" s="28"/>
      <c r="E1915" s="28"/>
      <c r="F1915" s="284">
        <f>SUM(G1915:L1915)</f>
        <v>12</v>
      </c>
      <c r="G1915" s="28"/>
      <c r="I1915" s="50">
        <v>12</v>
      </c>
      <c r="K1915" s="546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542" t="s">
        <v>5459</v>
      </c>
      <c r="B1916" s="39"/>
      <c r="C1916" s="39"/>
      <c r="D1916" s="39"/>
      <c r="E1916" s="455"/>
      <c r="F1916" s="284">
        <f>SUM(G1916:L1916)</f>
        <v>3</v>
      </c>
      <c r="G1916" s="455"/>
      <c r="H1916" s="455"/>
      <c r="I1916" s="455"/>
      <c r="J1916" s="455">
        <v>3</v>
      </c>
      <c r="K1916" s="455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2" t="s">
        <v>4560</v>
      </c>
      <c r="B1917" s="39"/>
      <c r="C1917" s="39"/>
      <c r="D1917" s="39"/>
      <c r="E1917" s="39"/>
      <c r="F1917" s="284">
        <f>SUM(G1917:L1917)</f>
        <v>2</v>
      </c>
      <c r="G1917" s="455"/>
      <c r="H1917" s="455"/>
      <c r="I1917" s="455"/>
      <c r="J1917" s="455">
        <v>2</v>
      </c>
      <c r="K1917" s="39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542" t="s">
        <v>4584</v>
      </c>
      <c r="B1918" s="39"/>
      <c r="C1918" s="39"/>
      <c r="D1918" s="39"/>
      <c r="E1918" s="39"/>
      <c r="F1918" s="284">
        <f>SUM(G1918:L1918)</f>
        <v>15</v>
      </c>
      <c r="G1918" s="455"/>
      <c r="H1918" s="455"/>
      <c r="I1918" s="455">
        <v>15</v>
      </c>
      <c r="J1918" s="455"/>
      <c r="K1918" s="39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3" t="s">
        <v>5642</v>
      </c>
      <c r="B1919" s="28"/>
      <c r="C1919" s="28"/>
      <c r="D1919" s="28"/>
      <c r="E1919" s="28"/>
      <c r="F1919" s="284">
        <f>SUM(G1919:L1919)</f>
        <v>21</v>
      </c>
      <c r="G1919" s="28"/>
      <c r="I1919" s="50">
        <v>21</v>
      </c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2" t="s">
        <v>5490</v>
      </c>
      <c r="B1920" s="39"/>
      <c r="C1920" s="39"/>
      <c r="D1920" s="39"/>
      <c r="E1920" s="39"/>
      <c r="F1920" s="284">
        <f>SUM(G1920:L1920)</f>
        <v>33</v>
      </c>
      <c r="G1920" s="455">
        <v>21</v>
      </c>
      <c r="H1920" s="455"/>
      <c r="I1920" s="455">
        <v>11</v>
      </c>
      <c r="J1920" s="455">
        <v>1</v>
      </c>
      <c r="K1920" s="455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2" t="s">
        <v>5482</v>
      </c>
      <c r="B1921" s="455"/>
      <c r="C1921" s="39"/>
      <c r="D1921" s="39"/>
      <c r="E1921" s="39"/>
      <c r="F1921" s="284">
        <f>SUM(G1921:L1921)</f>
        <v>6</v>
      </c>
      <c r="G1921" s="455"/>
      <c r="H1921" s="455"/>
      <c r="I1921" s="455">
        <v>6</v>
      </c>
      <c r="J1921" s="455"/>
      <c r="K1921" s="455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2" t="s">
        <v>5752</v>
      </c>
      <c r="B1922" s="28"/>
      <c r="C1922" s="28"/>
      <c r="D1922" s="28"/>
      <c r="F1922" s="284">
        <f>SUM(G1922:L1922)</f>
        <v>3</v>
      </c>
      <c r="G1922" s="28"/>
      <c r="H1922" s="455">
        <v>3</v>
      </c>
      <c r="K1922" s="194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2" t="s">
        <v>5079</v>
      </c>
      <c r="B1923" s="39"/>
      <c r="C1923" s="39"/>
      <c r="D1923" s="39"/>
      <c r="E1923" s="39"/>
      <c r="F1923" s="284">
        <f>SUM(G1923:L1923)</f>
        <v>2</v>
      </c>
      <c r="G1923" s="455"/>
      <c r="H1923" s="455"/>
      <c r="I1923" s="455"/>
      <c r="J1923" s="455">
        <v>2</v>
      </c>
      <c r="K1923" s="455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2" t="s">
        <v>4972</v>
      </c>
      <c r="B1924" s="39"/>
      <c r="C1924" s="39"/>
      <c r="D1924" s="39"/>
      <c r="E1924" s="39"/>
      <c r="F1924" s="284">
        <f>SUM(G1924:L1924)</f>
        <v>58</v>
      </c>
      <c r="G1924" s="455"/>
      <c r="H1924" s="455"/>
      <c r="I1924" s="455">
        <v>58</v>
      </c>
      <c r="J1924" s="455"/>
      <c r="K1924" s="455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2" t="s">
        <v>5604</v>
      </c>
      <c r="B1925" s="39"/>
      <c r="C1925" s="39"/>
      <c r="D1925" s="39"/>
      <c r="E1925" s="39"/>
      <c r="F1925" s="284">
        <f>SUM(G1925:L1925)</f>
        <v>48</v>
      </c>
      <c r="G1925" s="39"/>
      <c r="H1925" s="455"/>
      <c r="I1925" s="455">
        <v>28</v>
      </c>
      <c r="J1925" s="455">
        <v>20</v>
      </c>
      <c r="K1925" s="455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2" t="s">
        <v>4559</v>
      </c>
      <c r="B1926" s="39"/>
      <c r="C1926" s="39"/>
      <c r="D1926" s="39"/>
      <c r="E1926" s="39"/>
      <c r="F1926" s="284">
        <f>SUM(G1926:L1926)</f>
        <v>18</v>
      </c>
      <c r="G1926" s="455"/>
      <c r="H1926" s="455"/>
      <c r="I1926" s="455">
        <v>13</v>
      </c>
      <c r="J1926" s="455">
        <v>5</v>
      </c>
      <c r="K1926" s="39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206" t="s">
        <v>5883</v>
      </c>
      <c r="B1927" s="39"/>
      <c r="C1927" s="39"/>
      <c r="D1927" s="39"/>
      <c r="E1927" s="39"/>
      <c r="F1927" s="284">
        <f>SUM(G1927:L1927)</f>
        <v>1</v>
      </c>
      <c r="G1927" s="455"/>
      <c r="H1927" s="455"/>
      <c r="I1927" s="50">
        <v>1</v>
      </c>
      <c r="J1927" s="455"/>
      <c r="K1927" s="455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2" t="s">
        <v>5050</v>
      </c>
      <c r="B1928" s="39"/>
      <c r="C1928" s="39"/>
      <c r="D1928" s="39"/>
      <c r="E1928" s="39"/>
      <c r="F1928" s="284">
        <f>SUM(G1928:L1928)</f>
        <v>1</v>
      </c>
      <c r="G1928" s="455"/>
      <c r="H1928" s="455"/>
      <c r="I1928" s="455"/>
      <c r="J1928" s="455">
        <v>1</v>
      </c>
      <c r="K1928" s="455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2" t="s">
        <v>5330</v>
      </c>
      <c r="B1929" s="39"/>
      <c r="C1929" s="39"/>
      <c r="D1929" s="39"/>
      <c r="E1929" s="39"/>
      <c r="F1929" s="284">
        <f>SUM(G1929:L1929)</f>
        <v>3</v>
      </c>
      <c r="G1929" s="455"/>
      <c r="H1929" s="455"/>
      <c r="I1929" s="455">
        <v>3</v>
      </c>
      <c r="J1929" s="455"/>
      <c r="K1929" s="455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206" t="s">
        <v>5871</v>
      </c>
      <c r="B1930" s="39"/>
      <c r="C1930" s="39"/>
      <c r="D1930" s="39"/>
      <c r="E1930" s="39"/>
      <c r="F1930" s="284">
        <f>SUM(G1930:L1930)</f>
        <v>17</v>
      </c>
      <c r="G1930" s="455"/>
      <c r="H1930" s="455"/>
      <c r="I1930" s="50">
        <v>17</v>
      </c>
      <c r="J1930" s="455"/>
      <c r="K1930" s="455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2" t="s">
        <v>5815</v>
      </c>
      <c r="B1931" s="28"/>
      <c r="C1931" s="28"/>
      <c r="D1931" s="28"/>
      <c r="F1931" s="284">
        <f>SUM(G1931:L1931)</f>
        <v>1</v>
      </c>
      <c r="G1931" s="28"/>
      <c r="J1931" s="50">
        <v>1</v>
      </c>
      <c r="K1931" s="194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2" t="s">
        <v>4833</v>
      </c>
      <c r="B1932" s="39"/>
      <c r="C1932" s="39"/>
      <c r="D1932" s="39"/>
      <c r="E1932" s="39"/>
      <c r="F1932" s="284">
        <f>SUM(G1932:L1932)</f>
        <v>21</v>
      </c>
      <c r="G1932" s="455"/>
      <c r="H1932" s="455">
        <v>17</v>
      </c>
      <c r="I1932" s="455">
        <v>4</v>
      </c>
      <c r="J1932" s="455"/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2" t="s">
        <v>5420</v>
      </c>
      <c r="B1933" s="39"/>
      <c r="C1933" s="39"/>
      <c r="D1933" s="39"/>
      <c r="E1933" s="39"/>
      <c r="F1933" s="284">
        <f>SUM(G1933:L1933)</f>
        <v>1</v>
      </c>
      <c r="G1933" s="455"/>
      <c r="H1933" s="455"/>
      <c r="I1933" s="455">
        <v>1</v>
      </c>
      <c r="J1933" s="455"/>
      <c r="K1933" s="455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2" t="s">
        <v>5458</v>
      </c>
      <c r="B1934" s="39"/>
      <c r="C1934" s="39"/>
      <c r="D1934" s="39"/>
      <c r="E1934" s="455"/>
      <c r="F1934" s="284">
        <f>SUM(G1934:L1934)</f>
        <v>10</v>
      </c>
      <c r="G1934" s="455"/>
      <c r="H1934" s="455"/>
      <c r="I1934" s="455">
        <v>7</v>
      </c>
      <c r="J1934" s="455">
        <v>3</v>
      </c>
      <c r="K1934" s="455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206" t="s">
        <v>5869</v>
      </c>
      <c r="B1935" s="39"/>
      <c r="C1935" s="39"/>
      <c r="D1935" s="39"/>
      <c r="E1935" s="39"/>
      <c r="F1935" s="284">
        <f>SUM(G1935:L1935)</f>
        <v>9</v>
      </c>
      <c r="G1935" s="455"/>
      <c r="H1935" s="455"/>
      <c r="I1935" s="50">
        <v>9</v>
      </c>
      <c r="J1935" s="455"/>
      <c r="K1935" s="455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2" t="s">
        <v>5422</v>
      </c>
      <c r="B1936" s="39"/>
      <c r="C1936" s="39"/>
      <c r="D1936" s="39"/>
      <c r="E1936" s="39"/>
      <c r="F1936" s="284">
        <f>SUM(G1936:L1936)</f>
        <v>1</v>
      </c>
      <c r="G1936" s="455"/>
      <c r="H1936" s="455"/>
      <c r="I1936" s="455">
        <v>1</v>
      </c>
      <c r="J1936" s="455"/>
      <c r="K1936" s="455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2" t="s">
        <v>4545</v>
      </c>
      <c r="B1937" s="39"/>
      <c r="C1937" s="39"/>
      <c r="D1937" s="39"/>
      <c r="E1937" s="39"/>
      <c r="F1937" s="284">
        <f>SUM(G1937:L1937)</f>
        <v>1</v>
      </c>
      <c r="G1937" s="455"/>
      <c r="H1937" s="455"/>
      <c r="I1937" s="455"/>
      <c r="J1937" s="455">
        <v>1</v>
      </c>
      <c r="K1937" s="39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2" t="s">
        <v>4931</v>
      </c>
      <c r="B1938" s="39"/>
      <c r="C1938" s="39"/>
      <c r="D1938" s="39"/>
      <c r="E1938" s="39"/>
      <c r="F1938" s="284">
        <f>SUM(G1938:L1938)</f>
        <v>24</v>
      </c>
      <c r="G1938" s="455"/>
      <c r="H1938" s="455"/>
      <c r="I1938" s="455"/>
      <c r="J1938" s="455">
        <v>24</v>
      </c>
      <c r="K1938" s="455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542" t="s">
        <v>5609</v>
      </c>
      <c r="B1939" s="39"/>
      <c r="C1939" s="39"/>
      <c r="D1939" s="39"/>
      <c r="E1939" s="39"/>
      <c r="F1939" s="284">
        <f>SUM(G1939:L1939)</f>
        <v>8</v>
      </c>
      <c r="G1939" s="39"/>
      <c r="H1939" s="455">
        <v>8</v>
      </c>
      <c r="I1939" s="455"/>
      <c r="J1939" s="455"/>
      <c r="K1939" s="455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542" t="s">
        <v>4821</v>
      </c>
      <c r="B1940" s="39"/>
      <c r="C1940" s="39"/>
      <c r="D1940" s="39"/>
      <c r="E1940" s="39"/>
      <c r="F1940" s="284">
        <f>SUM(G1940:L1940)</f>
        <v>11</v>
      </c>
      <c r="G1940" s="455"/>
      <c r="H1940" s="455"/>
      <c r="I1940" s="455"/>
      <c r="J1940" s="455">
        <v>11</v>
      </c>
      <c r="K1940" s="39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542" t="s">
        <v>5464</v>
      </c>
      <c r="B1941" s="39"/>
      <c r="C1941" s="39"/>
      <c r="D1941" s="39"/>
      <c r="E1941" s="455"/>
      <c r="F1941" s="284">
        <f>SUM(G1941:L1941)</f>
        <v>4</v>
      </c>
      <c r="G1941" s="455"/>
      <c r="H1941" s="455"/>
      <c r="I1941" s="455"/>
      <c r="J1941" s="455">
        <v>4</v>
      </c>
      <c r="K1941" s="455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542" t="s">
        <v>5475</v>
      </c>
      <c r="B1942" s="39"/>
      <c r="C1942" s="39"/>
      <c r="D1942" s="39"/>
      <c r="E1942" s="455"/>
      <c r="F1942" s="284">
        <f>SUM(G1942:L1942)</f>
        <v>11</v>
      </c>
      <c r="G1942" s="455"/>
      <c r="H1942" s="455"/>
      <c r="I1942" s="455"/>
      <c r="J1942" s="455">
        <v>11</v>
      </c>
      <c r="K1942" s="455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206" t="s">
        <v>5882</v>
      </c>
      <c r="B1943" s="39"/>
      <c r="C1943" s="39"/>
      <c r="D1943" s="39"/>
      <c r="E1943" s="39"/>
      <c r="F1943" s="284">
        <f>SUM(G1943:L1943)</f>
        <v>2</v>
      </c>
      <c r="G1943" s="455"/>
      <c r="H1943" s="455"/>
      <c r="I1943" s="455">
        <v>2</v>
      </c>
      <c r="J1943" s="455"/>
      <c r="K1943" s="455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542" t="s">
        <v>5432</v>
      </c>
      <c r="B1944" s="39"/>
      <c r="C1944" s="39"/>
      <c r="D1944" s="39"/>
      <c r="E1944" s="455"/>
      <c r="F1944" s="284">
        <f>SUM(G1944:L1944)</f>
        <v>3</v>
      </c>
      <c r="G1944" s="455"/>
      <c r="H1944" s="455"/>
      <c r="I1944" s="455"/>
      <c r="J1944" s="455">
        <v>3</v>
      </c>
      <c r="K1944" s="455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542" t="s">
        <v>5567</v>
      </c>
      <c r="B1945" s="39"/>
      <c r="C1945" s="39"/>
      <c r="D1945" s="39"/>
      <c r="E1945" s="39"/>
      <c r="F1945" s="284">
        <f>SUM(G1945:L1945)</f>
        <v>10</v>
      </c>
      <c r="G1945" s="39"/>
      <c r="H1945" s="455"/>
      <c r="I1945" s="455">
        <v>10</v>
      </c>
      <c r="J1945" s="455"/>
      <c r="K1945" s="455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542" t="s">
        <v>5829</v>
      </c>
      <c r="B1946" s="28"/>
      <c r="C1946" s="28"/>
      <c r="D1946" s="28"/>
      <c r="F1946" s="284">
        <f>SUM(G1946:L1946)</f>
        <v>9</v>
      </c>
      <c r="G1946" s="28"/>
      <c r="I1946" s="50">
        <v>9</v>
      </c>
      <c r="J1946" s="455"/>
      <c r="K1946" s="194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542" t="s">
        <v>4579</v>
      </c>
      <c r="B1947" s="39"/>
      <c r="C1947" s="39"/>
      <c r="D1947" s="39"/>
      <c r="E1947" s="39"/>
      <c r="F1947" s="284">
        <f>SUM(G1947:L1947)</f>
        <v>4</v>
      </c>
      <c r="G1947" s="455"/>
      <c r="H1947" s="455"/>
      <c r="I1947" s="455">
        <v>4</v>
      </c>
      <c r="J1947" s="455"/>
      <c r="K1947" s="39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542" t="s">
        <v>4973</v>
      </c>
      <c r="B1948" s="39"/>
      <c r="C1948" s="39"/>
      <c r="D1948" s="39"/>
      <c r="E1948" s="39"/>
      <c r="F1948" s="284">
        <f>SUM(G1948:L1948)</f>
        <v>56</v>
      </c>
      <c r="G1948" s="455"/>
      <c r="H1948" s="455">
        <v>55</v>
      </c>
      <c r="I1948" s="455"/>
      <c r="J1948" s="455">
        <v>1</v>
      </c>
      <c r="K1948" s="455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542" t="s">
        <v>5421</v>
      </c>
      <c r="B1949" s="39"/>
      <c r="C1949" s="39"/>
      <c r="D1949" s="39"/>
      <c r="E1949" s="39"/>
      <c r="F1949" s="284">
        <f>SUM(G1949:L1949)</f>
        <v>17</v>
      </c>
      <c r="G1949" s="455"/>
      <c r="H1949" s="455">
        <v>2</v>
      </c>
      <c r="I1949" s="455">
        <v>15</v>
      </c>
      <c r="J1949" s="455"/>
      <c r="K1949" s="455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206" t="s">
        <v>5886</v>
      </c>
      <c r="B1950" s="39"/>
      <c r="C1950" s="39"/>
      <c r="D1950" s="39"/>
      <c r="E1950" s="39"/>
      <c r="F1950" s="284">
        <f>SUM(G1950:L1950)</f>
        <v>3</v>
      </c>
      <c r="G1950" s="455"/>
      <c r="H1950" s="455"/>
      <c r="I1950" s="455"/>
      <c r="J1950" s="455">
        <v>3</v>
      </c>
      <c r="K1950" s="455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542" t="s">
        <v>5486</v>
      </c>
      <c r="B1951" s="455"/>
      <c r="C1951" s="39"/>
      <c r="D1951" s="39"/>
      <c r="E1951" s="39"/>
      <c r="F1951" s="284">
        <f>SUM(G1951:L1951)</f>
        <v>5</v>
      </c>
      <c r="G1951" s="455"/>
      <c r="H1951" s="455"/>
      <c r="I1951" s="455">
        <v>5</v>
      </c>
      <c r="J1951" s="455"/>
      <c r="K1951" s="455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542" t="s">
        <v>4777</v>
      </c>
      <c r="B1952" s="39"/>
      <c r="C1952" s="39"/>
      <c r="D1952" s="39"/>
      <c r="E1952" s="39"/>
      <c r="F1952" s="284">
        <f>SUM(G1952:L1952)</f>
        <v>3</v>
      </c>
      <c r="G1952" s="455"/>
      <c r="H1952" s="455"/>
      <c r="I1952" s="455"/>
      <c r="J1952" s="455"/>
      <c r="K1952" s="455">
        <v>3</v>
      </c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542" t="s">
        <v>4586</v>
      </c>
      <c r="B1953" s="39"/>
      <c r="C1953" s="39"/>
      <c r="D1953" s="39"/>
      <c r="E1953" s="39"/>
      <c r="F1953" s="284">
        <f>SUM(G1953:L1953)</f>
        <v>5</v>
      </c>
      <c r="G1953" s="455"/>
      <c r="H1953" s="455"/>
      <c r="I1953" s="455">
        <v>5</v>
      </c>
      <c r="J1953" s="455"/>
      <c r="K1953" s="39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542" t="s">
        <v>4519</v>
      </c>
      <c r="B1954" s="39"/>
      <c r="C1954" s="39"/>
      <c r="D1954" s="39"/>
      <c r="E1954" s="39"/>
      <c r="F1954" s="284">
        <f>SUM(G1954:L1954)</f>
        <v>14</v>
      </c>
      <c r="G1954" s="455"/>
      <c r="H1954" s="455">
        <v>7</v>
      </c>
      <c r="I1954" s="455">
        <v>7</v>
      </c>
      <c r="J1954" s="455"/>
      <c r="K1954" s="39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8" customHeight="1">
      <c r="A1955" s="206" t="s">
        <v>5878</v>
      </c>
      <c r="B1955" s="39"/>
      <c r="C1955" s="39"/>
      <c r="D1955" s="39"/>
      <c r="E1955" s="39"/>
      <c r="F1955" s="284">
        <f>SUM(G1955:L1955)</f>
        <v>28</v>
      </c>
      <c r="G1955" s="455"/>
      <c r="H1955" s="455"/>
      <c r="I1955" s="455">
        <v>28</v>
      </c>
      <c r="J1955" s="455"/>
      <c r="K1955" s="455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8" customHeight="1">
      <c r="A1956" s="542" t="s">
        <v>4569</v>
      </c>
      <c r="B1956" s="39"/>
      <c r="C1956" s="39"/>
      <c r="D1956" s="39"/>
      <c r="E1956" s="39"/>
      <c r="F1956" s="284">
        <f>SUM(G1956:L1956)</f>
        <v>1</v>
      </c>
      <c r="G1956" s="455"/>
      <c r="H1956" s="455"/>
      <c r="I1956" s="455"/>
      <c r="J1956" s="455">
        <v>1</v>
      </c>
      <c r="K1956" s="39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8" customHeight="1">
      <c r="A1957" s="542" t="s">
        <v>4570</v>
      </c>
      <c r="B1957" s="39"/>
      <c r="C1957" s="39"/>
      <c r="D1957" s="39"/>
      <c r="E1957" s="39"/>
      <c r="F1957" s="284">
        <f>SUM(G1957:L1957)</f>
        <v>12</v>
      </c>
      <c r="G1957" s="455"/>
      <c r="H1957" s="455"/>
      <c r="I1957" s="455"/>
      <c r="J1957" s="455">
        <v>11</v>
      </c>
      <c r="K1957" s="455">
        <v>1</v>
      </c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8" customHeight="1">
      <c r="A1958" s="542" t="s">
        <v>4830</v>
      </c>
      <c r="B1958" s="39"/>
      <c r="C1958" s="39"/>
      <c r="D1958" s="39"/>
      <c r="E1958" s="39"/>
      <c r="F1958" s="284">
        <f>SUM(G1958:L1958)</f>
        <v>10</v>
      </c>
      <c r="G1958" s="455"/>
      <c r="H1958" s="455">
        <v>6</v>
      </c>
      <c r="I1958" s="455">
        <v>2</v>
      </c>
      <c r="J1958" s="455">
        <v>2</v>
      </c>
      <c r="K1958" s="455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8" customHeight="1">
      <c r="A1959" s="542" t="s">
        <v>5329</v>
      </c>
      <c r="B1959" s="39"/>
      <c r="C1959" s="39"/>
      <c r="D1959" s="39"/>
      <c r="E1959" s="39"/>
      <c r="F1959" s="284">
        <f>SUM(G1959:L1959)</f>
        <v>10</v>
      </c>
      <c r="G1959" s="455"/>
      <c r="H1959" s="455"/>
      <c r="I1959" s="455">
        <v>10</v>
      </c>
      <c r="J1959" s="455"/>
      <c r="K1959" s="455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8" customHeight="1">
      <c r="A1960" s="542" t="s">
        <v>4550</v>
      </c>
      <c r="B1960" s="39"/>
      <c r="C1960" s="39"/>
      <c r="D1960" s="39"/>
      <c r="E1960" s="39"/>
      <c r="F1960" s="284">
        <f>SUM(G1960:L1960)</f>
        <v>31</v>
      </c>
      <c r="G1960" s="455"/>
      <c r="H1960" s="455"/>
      <c r="I1960" s="455"/>
      <c r="J1960" s="455">
        <v>31</v>
      </c>
      <c r="K1960" s="39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8" customHeight="1">
      <c r="A1961" s="542" t="s">
        <v>4717</v>
      </c>
      <c r="B1961" s="39"/>
      <c r="C1961" s="39"/>
      <c r="D1961" s="39"/>
      <c r="E1961" s="39"/>
      <c r="F1961" s="284">
        <f>SUM(G1961:L1961)</f>
        <v>1</v>
      </c>
      <c r="G1961" s="455"/>
      <c r="H1961" s="455"/>
      <c r="I1961" s="455"/>
      <c r="J1961" s="455">
        <v>1</v>
      </c>
      <c r="K1961" s="39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8" customHeight="1">
      <c r="A1962" s="542" t="s">
        <v>5409</v>
      </c>
      <c r="B1962" s="39"/>
      <c r="C1962" s="39"/>
      <c r="D1962" s="39"/>
      <c r="E1962" s="39"/>
      <c r="F1962" s="284">
        <f>SUM(G1962:L1962)</f>
        <v>1</v>
      </c>
      <c r="G1962" s="455"/>
      <c r="H1962" s="455"/>
      <c r="I1962" s="455"/>
      <c r="J1962" s="455">
        <v>1</v>
      </c>
      <c r="K1962" s="455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8" customHeight="1">
      <c r="A1963" s="542" t="s">
        <v>5355</v>
      </c>
      <c r="B1963" s="39"/>
      <c r="C1963" s="39"/>
      <c r="D1963" s="39"/>
      <c r="E1963" s="39"/>
      <c r="F1963" s="284">
        <f>SUM(G1963:L1963)</f>
        <v>3</v>
      </c>
      <c r="G1963" s="455"/>
      <c r="H1963" s="455">
        <v>3</v>
      </c>
      <c r="I1963" s="455"/>
      <c r="J1963" s="455"/>
      <c r="K1963" s="455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8" customHeight="1">
      <c r="A1964" s="542" t="s">
        <v>4727</v>
      </c>
      <c r="B1964" s="39"/>
      <c r="C1964" s="39"/>
      <c r="D1964" s="39"/>
      <c r="E1964" s="39"/>
      <c r="F1964" s="284">
        <f>SUM(G1964:L1964)</f>
        <v>43</v>
      </c>
      <c r="G1964" s="455"/>
      <c r="H1964" s="455">
        <v>42</v>
      </c>
      <c r="I1964" s="455">
        <v>1</v>
      </c>
      <c r="J1964" s="455"/>
      <c r="K1964" s="39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8" customHeight="1">
      <c r="A1965" s="542" t="s">
        <v>4919</v>
      </c>
      <c r="B1965" s="39"/>
      <c r="C1965" s="39"/>
      <c r="D1965" s="39"/>
      <c r="E1965" s="39"/>
      <c r="F1965" s="284">
        <f>SUM(G1965:L1965)</f>
        <v>4</v>
      </c>
      <c r="G1965" s="455"/>
      <c r="H1965" s="455"/>
      <c r="I1965" s="455">
        <v>2</v>
      </c>
      <c r="J1965" s="455">
        <v>2</v>
      </c>
      <c r="K1965" s="455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542" t="s">
        <v>5656</v>
      </c>
      <c r="B1966" s="28"/>
      <c r="C1966" s="28"/>
      <c r="D1966" s="28"/>
      <c r="F1966" s="284">
        <f>SUM(G1966:L1966)</f>
        <v>7</v>
      </c>
      <c r="G1966" s="28"/>
      <c r="I1966" s="50">
        <v>7</v>
      </c>
      <c r="K1966" s="194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542" t="s">
        <v>5411</v>
      </c>
      <c r="B1967" s="39"/>
      <c r="C1967" s="39"/>
      <c r="D1967" s="39"/>
      <c r="E1967" s="39"/>
      <c r="F1967" s="284">
        <f>SUM(G1967:L1967)</f>
        <v>1</v>
      </c>
      <c r="G1967" s="455"/>
      <c r="H1967" s="455"/>
      <c r="I1967" s="455"/>
      <c r="J1967" s="455">
        <v>1</v>
      </c>
      <c r="K1967" s="455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542" t="s">
        <v>5640</v>
      </c>
      <c r="B1968" s="28"/>
      <c r="C1968" s="28"/>
      <c r="D1968" s="28"/>
      <c r="E1968" s="28"/>
      <c r="F1968" s="284">
        <f>SUM(G1968:L1968)</f>
        <v>14</v>
      </c>
      <c r="G1968" s="28"/>
      <c r="I1968" s="50">
        <v>14</v>
      </c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542" t="s">
        <v>4544</v>
      </c>
      <c r="B1969" s="39"/>
      <c r="C1969" s="39"/>
      <c r="D1969" s="39"/>
      <c r="E1969" s="39"/>
      <c r="F1969" s="284">
        <f>SUM(G1969:L1969)</f>
        <v>20</v>
      </c>
      <c r="G1969" s="455"/>
      <c r="H1969" s="455"/>
      <c r="I1969" s="455">
        <v>6</v>
      </c>
      <c r="J1969" s="455">
        <v>14</v>
      </c>
      <c r="K1969" s="39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542" t="s">
        <v>4564</v>
      </c>
      <c r="B1970" s="39"/>
      <c r="C1970" s="39"/>
      <c r="D1970" s="39"/>
      <c r="E1970" s="39"/>
      <c r="F1970" s="284">
        <f>SUM(G1970:L1970)</f>
        <v>39</v>
      </c>
      <c r="G1970" s="455"/>
      <c r="H1970" s="455"/>
      <c r="I1970" s="455"/>
      <c r="J1970" s="455">
        <v>39</v>
      </c>
      <c r="K1970" s="39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542" t="s">
        <v>5641</v>
      </c>
      <c r="B1971" s="28"/>
      <c r="C1971" s="28"/>
      <c r="D1971" s="28"/>
      <c r="E1971" s="28"/>
      <c r="F1971" s="284">
        <f>SUM(G1971:L1971)</f>
        <v>6</v>
      </c>
      <c r="G1971" s="28"/>
      <c r="I1971" s="50">
        <v>6</v>
      </c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542" t="s">
        <v>5025</v>
      </c>
      <c r="B1972" s="39"/>
      <c r="C1972" s="39"/>
      <c r="D1972" s="39"/>
      <c r="E1972" s="39"/>
      <c r="F1972" s="284">
        <f>SUM(G1972:L1972)</f>
        <v>2</v>
      </c>
      <c r="G1972" s="455"/>
      <c r="H1972" s="455"/>
      <c r="I1972" s="455"/>
      <c r="J1972" s="455">
        <v>2</v>
      </c>
      <c r="K1972" s="455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206" t="s">
        <v>5888</v>
      </c>
      <c r="B1973" s="39"/>
      <c r="C1973" s="39"/>
      <c r="D1973" s="39"/>
      <c r="E1973" s="39"/>
      <c r="F1973" s="284">
        <f>SUM(G1973:L1973)</f>
        <v>8</v>
      </c>
      <c r="G1973" s="455"/>
      <c r="H1973" s="455"/>
      <c r="I1973" s="455">
        <v>8</v>
      </c>
      <c r="J1973" s="455"/>
      <c r="K1973" s="455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542" t="s">
        <v>5822</v>
      </c>
      <c r="B1974" s="28"/>
      <c r="C1974" s="28"/>
      <c r="D1974" s="28"/>
      <c r="F1974" s="284">
        <f>SUM(G1974:L1974)</f>
        <v>7</v>
      </c>
      <c r="G1974" s="28"/>
      <c r="I1974" s="455">
        <v>7</v>
      </c>
      <c r="K1974" s="194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542" t="s">
        <v>4518</v>
      </c>
      <c r="B1975" s="39"/>
      <c r="C1975" s="39"/>
      <c r="D1975" s="39"/>
      <c r="E1975" s="39"/>
      <c r="F1975" s="284">
        <f>SUM(G1975:L1975)</f>
        <v>1</v>
      </c>
      <c r="G1975" s="455"/>
      <c r="H1975" s="455">
        <v>1</v>
      </c>
      <c r="I1975" s="455"/>
      <c r="J1975" s="455"/>
      <c r="K1975" s="39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542" t="s">
        <v>4722</v>
      </c>
      <c r="B1976" s="39"/>
      <c r="C1976" s="39"/>
      <c r="D1976" s="39"/>
      <c r="E1976" s="39"/>
      <c r="F1976" s="284">
        <f>SUM(G1976:L1976)</f>
        <v>68</v>
      </c>
      <c r="G1976" s="455"/>
      <c r="H1976" s="455">
        <v>21</v>
      </c>
      <c r="I1976" s="455">
        <v>45</v>
      </c>
      <c r="J1976" s="455">
        <v>2</v>
      </c>
      <c r="K1976" s="39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542" t="s">
        <v>4582</v>
      </c>
      <c r="B1977" s="39"/>
      <c r="C1977" s="39"/>
      <c r="D1977" s="39"/>
      <c r="E1977" s="39"/>
      <c r="F1977" s="284">
        <f>SUM(G1977:L1977)</f>
        <v>19</v>
      </c>
      <c r="G1977" s="455"/>
      <c r="H1977" s="455"/>
      <c r="I1977" s="455">
        <v>16</v>
      </c>
      <c r="J1977" s="455">
        <v>3</v>
      </c>
      <c r="K1977" s="39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206" t="s">
        <v>5880</v>
      </c>
      <c r="B1978" s="39"/>
      <c r="C1978" s="39"/>
      <c r="D1978" s="39"/>
      <c r="E1978" s="39"/>
      <c r="F1978" s="284">
        <f>SUM(G1978:L1978)</f>
        <v>1</v>
      </c>
      <c r="G1978" s="455"/>
      <c r="H1978" s="455"/>
      <c r="I1978" s="50">
        <v>1</v>
      </c>
      <c r="J1978" s="455"/>
      <c r="K1978" s="455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206" t="s">
        <v>5873</v>
      </c>
      <c r="B1979" s="39"/>
      <c r="C1979" s="39"/>
      <c r="D1979" s="39"/>
      <c r="E1979" s="39"/>
      <c r="F1979" s="284">
        <f>SUM(G1979:L1979)</f>
        <v>3</v>
      </c>
      <c r="G1979" s="455"/>
      <c r="H1979" s="455"/>
      <c r="I1979" s="455">
        <v>3</v>
      </c>
      <c r="J1979" s="455"/>
      <c r="K1979" s="455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542" t="s">
        <v>5350</v>
      </c>
      <c r="B1980" s="39"/>
      <c r="C1980" s="39"/>
      <c r="D1980" s="39"/>
      <c r="E1980" s="39"/>
      <c r="F1980" s="284">
        <f>SUM(G1980:L1980)</f>
        <v>7</v>
      </c>
      <c r="G1980" s="455"/>
      <c r="H1980" s="455"/>
      <c r="I1980" s="455"/>
      <c r="J1980" s="455">
        <v>7</v>
      </c>
      <c r="K1980" s="455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542" t="s">
        <v>4567</v>
      </c>
      <c r="B1981" s="39"/>
      <c r="C1981" s="39"/>
      <c r="D1981" s="39"/>
      <c r="E1981" s="39"/>
      <c r="F1981" s="284">
        <f>SUM(G1981:L1981)</f>
        <v>2</v>
      </c>
      <c r="G1981" s="455"/>
      <c r="H1981" s="455"/>
      <c r="I1981" s="455"/>
      <c r="J1981" s="455">
        <v>2</v>
      </c>
      <c r="K1981" s="39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206" t="s">
        <v>5868</v>
      </c>
      <c r="B1982" s="39"/>
      <c r="C1982" s="39"/>
      <c r="D1982" s="39"/>
      <c r="E1982" s="39"/>
      <c r="F1982" s="284">
        <f>SUM(G1982:L1982)</f>
        <v>11</v>
      </c>
      <c r="G1982" s="455"/>
      <c r="H1982" s="455"/>
      <c r="I1982" s="50">
        <v>11</v>
      </c>
      <c r="J1982" s="455"/>
      <c r="K1982" s="455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542" t="s">
        <v>4516</v>
      </c>
      <c r="B1983" s="39"/>
      <c r="C1983" s="39"/>
      <c r="D1983" s="39"/>
      <c r="E1983" s="39"/>
      <c r="F1983" s="284">
        <f>SUM(G1983:L1983)</f>
        <v>22</v>
      </c>
      <c r="G1983" s="455"/>
      <c r="H1983" s="455">
        <v>18</v>
      </c>
      <c r="I1983" s="455"/>
      <c r="J1983" s="455">
        <v>4</v>
      </c>
      <c r="K1983" s="39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542" t="s">
        <v>5080</v>
      </c>
      <c r="B1984" s="39"/>
      <c r="C1984" s="39"/>
      <c r="D1984" s="39"/>
      <c r="E1984" s="39"/>
      <c r="F1984" s="284">
        <f>SUM(G1984:L1984)</f>
        <v>30</v>
      </c>
      <c r="G1984" s="455"/>
      <c r="H1984" s="455"/>
      <c r="I1984" s="455">
        <v>5</v>
      </c>
      <c r="J1984" s="455">
        <v>15</v>
      </c>
      <c r="K1984" s="455">
        <v>10</v>
      </c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542" t="s">
        <v>5477</v>
      </c>
      <c r="B1985" s="39"/>
      <c r="C1985" s="39"/>
      <c r="D1985" s="39"/>
      <c r="E1985" s="455"/>
      <c r="F1985" s="284">
        <f>SUM(G1985:L1985)</f>
        <v>1</v>
      </c>
      <c r="G1985" s="455"/>
      <c r="H1985" s="455"/>
      <c r="I1985" s="455"/>
      <c r="J1985" s="455">
        <v>1</v>
      </c>
      <c r="K1985" s="455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542" t="s">
        <v>4975</v>
      </c>
      <c r="B1986" s="39"/>
      <c r="C1986" s="39"/>
      <c r="D1986" s="39"/>
      <c r="E1986" s="39"/>
      <c r="F1986" s="284">
        <f>SUM(G1986:L1986)</f>
        <v>7</v>
      </c>
      <c r="G1986" s="455"/>
      <c r="H1986" s="455">
        <v>7</v>
      </c>
      <c r="I1986" s="455"/>
      <c r="J1986" s="455"/>
      <c r="K1986" s="455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542" t="s">
        <v>5716</v>
      </c>
      <c r="B1987" s="28"/>
      <c r="C1987" s="28"/>
      <c r="D1987" s="28"/>
      <c r="F1987" s="284">
        <f>SUM(G1987:L1987)</f>
        <v>8</v>
      </c>
      <c r="G1987" s="28"/>
      <c r="J1987" s="455">
        <v>8</v>
      </c>
      <c r="K1987" s="194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542" t="s">
        <v>5021</v>
      </c>
      <c r="B1988" s="39"/>
      <c r="C1988" s="39"/>
      <c r="D1988" s="39"/>
      <c r="E1988" s="39"/>
      <c r="F1988" s="284">
        <f>SUM(G1988:L1988)</f>
        <v>3</v>
      </c>
      <c r="G1988" s="455"/>
      <c r="H1988" s="455"/>
      <c r="I1988" s="455"/>
      <c r="J1988" s="455"/>
      <c r="K1988" s="455">
        <v>3</v>
      </c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542" t="s">
        <v>5562</v>
      </c>
      <c r="B1989" s="39"/>
      <c r="C1989" s="39"/>
      <c r="D1989" s="39"/>
      <c r="E1989" s="39"/>
      <c r="F1989" s="284">
        <f>SUM(G1989:L1989)</f>
        <v>10</v>
      </c>
      <c r="G1989" s="39"/>
      <c r="H1989" s="455"/>
      <c r="I1989" s="455"/>
      <c r="J1989" s="455"/>
      <c r="K1989" s="455">
        <v>10</v>
      </c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542" t="s">
        <v>5488</v>
      </c>
      <c r="B1990" s="39"/>
      <c r="C1990" s="39"/>
      <c r="D1990" s="39"/>
      <c r="E1990" s="39"/>
      <c r="F1990" s="284">
        <f>SUM(G1990:L1990)</f>
        <v>38</v>
      </c>
      <c r="G1990" s="455">
        <v>38</v>
      </c>
      <c r="H1990" s="455"/>
      <c r="I1990" s="455"/>
      <c r="J1990" s="455"/>
      <c r="K1990" s="455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542" t="s">
        <v>4515</v>
      </c>
      <c r="B1991" s="39"/>
      <c r="C1991" s="39"/>
      <c r="D1991" s="39"/>
      <c r="E1991" s="39"/>
      <c r="F1991" s="284">
        <f>SUM(G1991:L1991)</f>
        <v>2</v>
      </c>
      <c r="G1991" s="455"/>
      <c r="H1991" s="455">
        <v>2</v>
      </c>
      <c r="I1991" s="455"/>
      <c r="J1991" s="455"/>
      <c r="K1991" s="39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542" t="s">
        <v>5418</v>
      </c>
      <c r="B1992" s="39"/>
      <c r="C1992" s="39"/>
      <c r="D1992" s="39"/>
      <c r="E1992" s="39"/>
      <c r="F1992" s="284">
        <f>SUM(G1992:L1992)</f>
        <v>3</v>
      </c>
      <c r="G1992" s="455"/>
      <c r="H1992" s="455"/>
      <c r="I1992" s="455"/>
      <c r="J1992" s="455">
        <v>3</v>
      </c>
      <c r="K1992" s="455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542" t="s">
        <v>4555</v>
      </c>
      <c r="B1993" s="39"/>
      <c r="C1993" s="39"/>
      <c r="D1993" s="39"/>
      <c r="E1993" s="39"/>
      <c r="F1993" s="284">
        <f>SUM(G1993:L1993)</f>
        <v>16</v>
      </c>
      <c r="G1993" s="455"/>
      <c r="H1993" s="455"/>
      <c r="I1993" s="455"/>
      <c r="J1993" s="455">
        <v>16</v>
      </c>
      <c r="K1993" s="39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542" t="s">
        <v>5601</v>
      </c>
      <c r="B1994" s="39"/>
      <c r="C1994" s="39"/>
      <c r="D1994" s="39"/>
      <c r="E1994" s="39"/>
      <c r="F1994" s="284">
        <f>SUM(G1994:L1994)</f>
        <v>10</v>
      </c>
      <c r="G1994" s="455">
        <v>5</v>
      </c>
      <c r="H1994" s="455"/>
      <c r="I1994" s="455"/>
      <c r="J1994" s="455">
        <v>5</v>
      </c>
      <c r="K1994" s="455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542" t="s">
        <v>5648</v>
      </c>
      <c r="B1995" s="28"/>
      <c r="C1995" s="28"/>
      <c r="D1995" s="28"/>
      <c r="F1995" s="284">
        <f>SUM(G1995:L1995)</f>
        <v>9</v>
      </c>
      <c r="G1995" s="28"/>
      <c r="I1995" s="50">
        <v>9</v>
      </c>
      <c r="K1995" s="194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542" t="s">
        <v>5827</v>
      </c>
      <c r="B1996" s="28"/>
      <c r="C1996" s="28"/>
      <c r="D1996" s="28"/>
      <c r="F1996" s="284">
        <f>SUM(G1996:L1996)</f>
        <v>16</v>
      </c>
      <c r="G1996" s="28"/>
      <c r="I1996" s="455">
        <v>16</v>
      </c>
      <c r="J1996" s="455"/>
      <c r="K1996" s="194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06" t="s">
        <v>5874</v>
      </c>
      <c r="B1997" s="39"/>
      <c r="C1997" s="39"/>
      <c r="D1997" s="39"/>
      <c r="E1997" s="39"/>
      <c r="F1997" s="284">
        <f>SUM(G1997:L1997)</f>
        <v>1</v>
      </c>
      <c r="G1997" s="455"/>
      <c r="H1997" s="455"/>
      <c r="I1997" s="50">
        <v>1</v>
      </c>
      <c r="J1997" s="455"/>
      <c r="K1997" s="455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542" t="s">
        <v>4558</v>
      </c>
      <c r="B1998" s="39"/>
      <c r="C1998" s="39"/>
      <c r="D1998" s="39"/>
      <c r="E1998" s="39"/>
      <c r="F1998" s="284">
        <f>SUM(G1998:L1998)</f>
        <v>75</v>
      </c>
      <c r="G1998" s="455"/>
      <c r="H1998" s="455">
        <v>5</v>
      </c>
      <c r="I1998" s="455">
        <v>59</v>
      </c>
      <c r="J1998" s="455">
        <v>11</v>
      </c>
      <c r="K1998" s="39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542" t="s">
        <v>4926</v>
      </c>
      <c r="B1999" s="39"/>
      <c r="C1999" s="39"/>
      <c r="D1999" s="39"/>
      <c r="E1999" s="39"/>
      <c r="F1999" s="284">
        <f>SUM(G1999:L1999)</f>
        <v>3</v>
      </c>
      <c r="G1999" s="455"/>
      <c r="H1999" s="455"/>
      <c r="I1999" s="455">
        <v>3</v>
      </c>
      <c r="J1999" s="455"/>
      <c r="K1999" s="455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542" t="s">
        <v>5566</v>
      </c>
      <c r="B2000" s="39"/>
      <c r="C2000" s="39"/>
      <c r="D2000" s="39"/>
      <c r="E2000" s="39"/>
      <c r="F2000" s="284">
        <f>SUM(G2000:L2000)</f>
        <v>6</v>
      </c>
      <c r="G2000" s="39"/>
      <c r="H2000" s="455"/>
      <c r="I2000" s="455">
        <v>6</v>
      </c>
      <c r="J2000" s="455"/>
      <c r="K2000" s="455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542" t="s">
        <v>5636</v>
      </c>
      <c r="B2001" s="28"/>
      <c r="C2001" s="28"/>
      <c r="D2001" s="28"/>
      <c r="E2001" s="28"/>
      <c r="F2001" s="284">
        <f>SUM(G2001:L2001)</f>
        <v>1</v>
      </c>
      <c r="G2001" s="28"/>
      <c r="J2001" s="50">
        <v>1</v>
      </c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542" t="s">
        <v>5487</v>
      </c>
      <c r="B2002" s="455"/>
      <c r="C2002" s="39"/>
      <c r="D2002" s="39"/>
      <c r="E2002" s="39"/>
      <c r="F2002" s="284">
        <f>SUM(G2002:L2002)</f>
        <v>4</v>
      </c>
      <c r="G2002" s="455"/>
      <c r="H2002" s="455"/>
      <c r="I2002" s="455">
        <v>1</v>
      </c>
      <c r="J2002" s="455">
        <v>3</v>
      </c>
      <c r="K2002" s="455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542" t="s">
        <v>5326</v>
      </c>
      <c r="B2003" s="39"/>
      <c r="C2003" s="39"/>
      <c r="D2003" s="39"/>
      <c r="E2003" s="39"/>
      <c r="F2003" s="284">
        <f>SUM(G2003:L2003)</f>
        <v>11</v>
      </c>
      <c r="G2003" s="455"/>
      <c r="H2003" s="455"/>
      <c r="I2003" s="455">
        <v>11</v>
      </c>
      <c r="J2003" s="455"/>
      <c r="K2003" s="455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06" t="s">
        <v>5867</v>
      </c>
      <c r="B2004" s="39"/>
      <c r="C2004" s="39"/>
      <c r="D2004" s="39"/>
      <c r="E2004" s="39"/>
      <c r="F2004" s="284">
        <f>SUM(G2004:L2004)</f>
        <v>8</v>
      </c>
      <c r="G2004" s="455"/>
      <c r="H2004" s="455"/>
      <c r="I2004" s="455">
        <v>8</v>
      </c>
      <c r="J2004" s="455"/>
      <c r="K2004" s="455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542" t="s">
        <v>5017</v>
      </c>
      <c r="B2005" s="39"/>
      <c r="C2005" s="39"/>
      <c r="D2005" s="39"/>
      <c r="E2005" s="39"/>
      <c r="F2005" s="284">
        <f>SUM(G2005:L2005)</f>
        <v>10</v>
      </c>
      <c r="G2005" s="455"/>
      <c r="H2005" s="455"/>
      <c r="I2005" s="455"/>
      <c r="J2005" s="455"/>
      <c r="K2005" s="455">
        <v>10</v>
      </c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542" t="s">
        <v>5654</v>
      </c>
      <c r="B2006" s="28"/>
      <c r="C2006" s="28"/>
      <c r="D2006" s="28"/>
      <c r="F2006" s="284">
        <f>SUM(G2006:L2006)</f>
        <v>11</v>
      </c>
      <c r="G2006" s="28"/>
      <c r="I2006" s="50">
        <v>11</v>
      </c>
      <c r="K2006" s="194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542" t="s">
        <v>5019</v>
      </c>
      <c r="B2007" s="39"/>
      <c r="C2007" s="39"/>
      <c r="D2007" s="39"/>
      <c r="E2007" s="39"/>
      <c r="F2007" s="284">
        <f>SUM(G2007:L2007)</f>
        <v>15</v>
      </c>
      <c r="G2007" s="455"/>
      <c r="H2007" s="455"/>
      <c r="I2007" s="455"/>
      <c r="J2007" s="455"/>
      <c r="K2007" s="455">
        <v>15</v>
      </c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542" t="s">
        <v>5650</v>
      </c>
      <c r="B2008" s="28"/>
      <c r="C2008" s="28"/>
      <c r="D2008" s="28"/>
      <c r="F2008" s="284">
        <f>SUM(G2008:L2008)</f>
        <v>1</v>
      </c>
      <c r="G2008" s="28"/>
      <c r="I2008" s="50">
        <v>1</v>
      </c>
      <c r="K2008" s="194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542" t="s">
        <v>4934</v>
      </c>
      <c r="B2009" s="39"/>
      <c r="C2009" s="39"/>
      <c r="D2009" s="39"/>
      <c r="E2009" s="39"/>
      <c r="F2009" s="284">
        <f>SUM(G2009:L2009)</f>
        <v>27</v>
      </c>
      <c r="G2009" s="455"/>
      <c r="H2009" s="455"/>
      <c r="I2009" s="455">
        <v>15</v>
      </c>
      <c r="J2009" s="455">
        <v>12</v>
      </c>
      <c r="K2009" s="455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542" t="s">
        <v>4920</v>
      </c>
      <c r="B2010" s="39"/>
      <c r="C2010" s="39"/>
      <c r="D2010" s="39"/>
      <c r="E2010" s="39"/>
      <c r="F2010" s="284">
        <f>SUM(G2010:L2010)</f>
        <v>28</v>
      </c>
      <c r="G2010" s="455"/>
      <c r="H2010" s="455"/>
      <c r="I2010" s="455">
        <v>12</v>
      </c>
      <c r="J2010" s="455">
        <v>16</v>
      </c>
      <c r="K2010" s="455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7" t="s">
        <v>5909</v>
      </c>
      <c r="B2011" s="39"/>
      <c r="C2011" s="39"/>
      <c r="D2011" s="39"/>
      <c r="E2011" s="39"/>
      <c r="F2011" s="284"/>
      <c r="G2011" s="455"/>
      <c r="H2011" s="455"/>
      <c r="I2011" s="455"/>
      <c r="J2011" s="455">
        <v>3</v>
      </c>
      <c r="K2011" s="455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7" t="s">
        <v>5910</v>
      </c>
      <c r="B2012" s="39"/>
      <c r="C2012" s="39"/>
      <c r="D2012" s="39"/>
      <c r="E2012" s="39"/>
      <c r="F2012" s="284"/>
      <c r="G2012" s="455"/>
      <c r="H2012" s="455"/>
      <c r="I2012" s="455"/>
      <c r="J2012" s="50">
        <v>1</v>
      </c>
      <c r="K2012" s="455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7" t="s">
        <v>5911</v>
      </c>
      <c r="B2013" s="39"/>
      <c r="C2013" s="39"/>
      <c r="D2013" s="39"/>
      <c r="E2013" s="39"/>
      <c r="F2013" s="284"/>
      <c r="G2013" s="455"/>
      <c r="H2013" s="455"/>
      <c r="I2013" s="455"/>
      <c r="J2013" s="50">
        <v>1</v>
      </c>
      <c r="K2013" s="455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7" t="s">
        <v>5912</v>
      </c>
      <c r="B2014" s="39"/>
      <c r="C2014" s="39"/>
      <c r="D2014" s="39"/>
      <c r="E2014" s="39"/>
      <c r="F2014" s="284"/>
      <c r="G2014" s="455"/>
      <c r="H2014" s="455"/>
      <c r="I2014" s="455"/>
      <c r="J2014" s="455">
        <v>10</v>
      </c>
      <c r="K2014" s="455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7" t="s">
        <v>5913</v>
      </c>
      <c r="B2015" s="39"/>
      <c r="C2015" s="39"/>
      <c r="D2015" s="39"/>
      <c r="E2015" s="39"/>
      <c r="F2015" s="284"/>
      <c r="G2015" s="455"/>
      <c r="H2015" s="455"/>
      <c r="I2015" s="455"/>
      <c r="J2015" s="455">
        <v>3</v>
      </c>
      <c r="K2015" s="455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7" t="s">
        <v>5914</v>
      </c>
      <c r="B2016" s="39"/>
      <c r="C2016" s="39"/>
      <c r="D2016" s="39"/>
      <c r="E2016" s="39"/>
      <c r="F2016" s="284"/>
      <c r="G2016" s="455"/>
      <c r="H2016" s="455"/>
      <c r="I2016" s="455"/>
      <c r="J2016" s="50">
        <v>9</v>
      </c>
      <c r="K2016" s="455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7" t="s">
        <v>5915</v>
      </c>
      <c r="B2017" s="39"/>
      <c r="C2017" s="39"/>
      <c r="D2017" s="39"/>
      <c r="E2017" s="39"/>
      <c r="F2017" s="284"/>
      <c r="G2017" s="455"/>
      <c r="H2017" s="455"/>
      <c r="I2017" s="455"/>
      <c r="J2017" s="50">
        <v>1</v>
      </c>
      <c r="K2017" s="455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7" t="s">
        <v>5916</v>
      </c>
      <c r="B2018" s="39"/>
      <c r="C2018" s="39"/>
      <c r="D2018" s="39"/>
      <c r="E2018" s="39"/>
      <c r="F2018" s="284"/>
      <c r="G2018" s="455"/>
      <c r="H2018" s="455"/>
      <c r="I2018" s="455"/>
      <c r="J2018" s="455">
        <v>3</v>
      </c>
      <c r="K2018" s="455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7" t="s">
        <v>5917</v>
      </c>
      <c r="B2019" s="39"/>
      <c r="C2019" s="39"/>
      <c r="D2019" s="39"/>
      <c r="E2019" s="39"/>
      <c r="F2019" s="284"/>
      <c r="G2019" s="455"/>
      <c r="H2019" s="455"/>
      <c r="I2019" s="455"/>
      <c r="J2019" s="455">
        <v>3</v>
      </c>
      <c r="K2019" s="455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7" t="s">
        <v>5918</v>
      </c>
      <c r="B2020" s="39"/>
      <c r="C2020" s="39"/>
      <c r="D2020" s="39"/>
      <c r="E2020" s="39"/>
      <c r="F2020" s="284"/>
      <c r="G2020" s="455"/>
      <c r="H2020" s="455"/>
      <c r="I2020" s="50">
        <v>9</v>
      </c>
      <c r="J2020" s="455"/>
      <c r="K2020" s="455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7" t="s">
        <v>5919</v>
      </c>
      <c r="B2021" s="39"/>
      <c r="C2021" s="39"/>
      <c r="D2021" s="39"/>
      <c r="E2021" s="39"/>
      <c r="F2021" s="284"/>
      <c r="G2021" s="455"/>
      <c r="H2021" s="455"/>
      <c r="I2021" s="455">
        <v>7</v>
      </c>
      <c r="J2021" s="455"/>
      <c r="K2021" s="455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7"/>
      <c r="B2022" s="28"/>
      <c r="C2022" s="28"/>
      <c r="D2022" s="28"/>
      <c r="F2022" s="28"/>
      <c r="G2022" s="28"/>
      <c r="J2022" s="455"/>
      <c r="K2022" s="194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7"/>
      <c r="B2023" s="28"/>
      <c r="C2023" s="28"/>
      <c r="D2023" s="28"/>
      <c r="F2023" s="28"/>
      <c r="G2023" s="28"/>
      <c r="J2023" s="455"/>
      <c r="K2023" s="194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7"/>
      <c r="B2024" s="28"/>
      <c r="C2024" s="28"/>
      <c r="D2024" s="28"/>
      <c r="F2024" s="28"/>
      <c r="G2024" s="28"/>
      <c r="J2024" s="455"/>
      <c r="K2024" s="194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87"/>
      <c r="B2025" s="28"/>
      <c r="C2025" s="28"/>
      <c r="D2025" s="28"/>
      <c r="F2025" s="28"/>
      <c r="G2025" s="28"/>
      <c r="K2025" s="194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87"/>
      <c r="B2026" s="28"/>
      <c r="C2026" s="28"/>
      <c r="D2026" s="28"/>
      <c r="F2026" s="28"/>
      <c r="G2026" s="28"/>
      <c r="K2026" s="194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87"/>
      <c r="B2027" s="28"/>
      <c r="C2027" s="28"/>
      <c r="D2027" s="28"/>
      <c r="F2027" s="28"/>
      <c r="G2027" s="28"/>
      <c r="K2027" s="194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7"/>
      <c r="B2028" s="28"/>
      <c r="C2028" s="28"/>
      <c r="D2028" s="28"/>
      <c r="E2028" s="28"/>
      <c r="F2028" s="284"/>
      <c r="G2028" s="28"/>
      <c r="K2028" s="194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 t="s">
        <v>40</v>
      </c>
      <c r="E2029" s="50">
        <f>SUM(E681:E2028)</f>
        <v>6000</v>
      </c>
      <c r="F2029" s="284"/>
      <c r="G2029" s="28"/>
      <c r="K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50">
        <f t="shared" ref="F2030:K2030" si="32">SUM(F681:F2029)</f>
        <v>64800</v>
      </c>
      <c r="G2030" s="50">
        <f t="shared" si="32"/>
        <v>14407</v>
      </c>
      <c r="H2030" s="50">
        <f t="shared" si="32"/>
        <v>31080</v>
      </c>
      <c r="I2030" s="50">
        <f t="shared" si="32"/>
        <v>12079</v>
      </c>
      <c r="J2030" s="50">
        <f t="shared" si="32"/>
        <v>7004</v>
      </c>
      <c r="K2030" s="50">
        <f t="shared" si="32"/>
        <v>280</v>
      </c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28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28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8" customHeight="1">
      <c r="A2239" s="28"/>
      <c r="B2239" s="28"/>
      <c r="C2239" s="28"/>
      <c r="D2239" s="28"/>
      <c r="E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8" customHeight="1">
      <c r="A2240" s="28"/>
      <c r="B2240" s="28"/>
      <c r="C2240" s="28"/>
      <c r="D2240" s="28"/>
      <c r="E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8" customHeight="1">
      <c r="A2241" s="28"/>
      <c r="B2241" s="28"/>
      <c r="C2241" s="28"/>
      <c r="D2241" s="28"/>
      <c r="E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8" customHeight="1">
      <c r="A2242" s="28"/>
      <c r="B2242" s="28"/>
      <c r="C2242" s="28"/>
      <c r="D2242" s="28"/>
      <c r="E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8" customHeight="1">
      <c r="A2243" s="28"/>
      <c r="B2243" s="28"/>
      <c r="C2243" s="28"/>
      <c r="D2243" s="28"/>
      <c r="E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8" customHeight="1">
      <c r="A2244" s="28"/>
      <c r="B2244" s="28"/>
      <c r="C2244" s="28"/>
      <c r="D2244" s="28"/>
      <c r="E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8" customHeight="1">
      <c r="A2245" s="28"/>
      <c r="B2245" s="28"/>
      <c r="C2245" s="28"/>
      <c r="D2245" s="28"/>
      <c r="E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8" customHeight="1">
      <c r="A2246" s="28"/>
      <c r="B2246" s="28"/>
      <c r="C2246" s="28"/>
      <c r="D2246" s="28"/>
      <c r="E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8" customHeight="1">
      <c r="A2247" s="28"/>
      <c r="B2247" s="28"/>
      <c r="C2247" s="28"/>
      <c r="D2247" s="28"/>
      <c r="E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8" customHeight="1">
      <c r="A2248" s="28"/>
      <c r="B2248" s="28"/>
      <c r="C2248" s="28"/>
      <c r="D2248" s="28"/>
      <c r="E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8" customHeight="1">
      <c r="A2249" s="28"/>
      <c r="B2249" s="28"/>
      <c r="C2249" s="28"/>
      <c r="D2249" s="28"/>
      <c r="E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8" customHeight="1">
      <c r="A2250" s="28"/>
      <c r="B2250" s="28"/>
      <c r="C2250" s="28"/>
      <c r="D2250" s="28"/>
      <c r="E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8" customHeight="1">
      <c r="A2251" s="28"/>
      <c r="B2251" s="28"/>
      <c r="C2251" s="28"/>
      <c r="D2251" s="28"/>
      <c r="E2251" s="28"/>
      <c r="F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8" customHeight="1">
      <c r="A2252" s="28"/>
      <c r="B2252" s="28"/>
      <c r="C2252" s="28"/>
      <c r="D2252" s="28"/>
      <c r="E2252" s="28"/>
      <c r="F2252" s="28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8" customHeight="1">
      <c r="A2253" s="28"/>
      <c r="B2253" s="28"/>
      <c r="C2253" s="28"/>
      <c r="D2253" s="28"/>
      <c r="E2253" s="28"/>
      <c r="F2253" s="28"/>
      <c r="G2253" s="28"/>
      <c r="K2253" s="194"/>
      <c r="M2253" s="28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8" customHeight="1">
      <c r="A2254" s="28"/>
      <c r="B2254" s="28"/>
      <c r="C2254" s="28"/>
      <c r="D2254" s="28"/>
      <c r="E2254" s="28"/>
      <c r="F2254" s="28"/>
      <c r="G2254" s="28"/>
      <c r="K2254" s="194"/>
      <c r="M2254" s="28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8" customHeight="1">
      <c r="A2255" s="28"/>
      <c r="B2255" s="28"/>
      <c r="C2255" s="28"/>
      <c r="D2255" s="28"/>
      <c r="E2255" s="28"/>
      <c r="F2255" s="28"/>
      <c r="G2255" s="28"/>
      <c r="K2255" s="194"/>
      <c r="M2255" s="28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8" customHeight="1">
      <c r="A2256" s="28"/>
      <c r="B2256" s="28"/>
      <c r="C2256" s="28"/>
      <c r="D2256" s="28"/>
      <c r="E2256" s="28"/>
      <c r="F2256" s="28"/>
      <c r="G2256" s="28"/>
      <c r="K2256" s="194"/>
      <c r="M2256" s="28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8" customHeight="1">
      <c r="A2257" s="28"/>
      <c r="B2257" s="28"/>
      <c r="C2257" s="28"/>
      <c r="D2257" s="28"/>
      <c r="E2257" s="28"/>
      <c r="F2257" s="28"/>
      <c r="G2257" s="28"/>
      <c r="K2257" s="194"/>
      <c r="M2257" s="28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8" customHeight="1">
      <c r="A2258" s="28"/>
      <c r="B2258" s="28"/>
      <c r="C2258" s="28"/>
      <c r="D2258" s="28"/>
      <c r="E2258" s="28"/>
      <c r="F2258" s="28"/>
      <c r="G2258" s="28"/>
      <c r="K2258" s="194"/>
      <c r="M2258" s="2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8" customHeight="1">
      <c r="A2259" s="28"/>
      <c r="B2259" s="28"/>
      <c r="C2259" s="28"/>
      <c r="D2259" s="28"/>
      <c r="E2259" s="28"/>
      <c r="F2259" s="28"/>
      <c r="G2259" s="28"/>
      <c r="K2259" s="194"/>
      <c r="M2259" s="28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8" customHeight="1">
      <c r="A2260" s="28"/>
      <c r="B2260" s="28"/>
      <c r="C2260" s="28"/>
      <c r="D2260" s="28"/>
      <c r="E2260" s="28"/>
      <c r="F2260" s="28"/>
      <c r="G2260" s="28"/>
      <c r="K2260" s="194"/>
      <c r="M2260" s="28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8" customHeight="1">
      <c r="A2261" s="28"/>
      <c r="B2261" s="28"/>
      <c r="C2261" s="28"/>
      <c r="D2261" s="28"/>
      <c r="E2261" s="28"/>
      <c r="F2261" s="28"/>
      <c r="G2261" s="28"/>
      <c r="K2261" s="194"/>
      <c r="M2261" s="28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8" customHeight="1">
      <c r="A2262" s="28"/>
      <c r="B2262" s="28"/>
      <c r="C2262" s="28"/>
      <c r="D2262" s="28"/>
      <c r="E2262" s="28"/>
      <c r="F2262" s="28"/>
      <c r="G2262" s="28"/>
      <c r="K2262" s="194"/>
      <c r="M2262" s="28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8" customHeight="1">
      <c r="A2263" s="28"/>
      <c r="B2263" s="28"/>
      <c r="C2263" s="28"/>
      <c r="D2263" s="28"/>
      <c r="F2263" s="28"/>
      <c r="G2263" s="28"/>
      <c r="K2263" s="194"/>
      <c r="M2263" s="28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8" customHeight="1">
      <c r="A2264" s="28"/>
      <c r="B2264" s="28"/>
      <c r="C2264" s="28"/>
      <c r="D2264" s="28"/>
      <c r="F2264" s="28"/>
      <c r="G2264" s="28"/>
      <c r="K2264" s="194"/>
      <c r="M2264" s="28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8" customHeight="1">
      <c r="A2265" s="28"/>
      <c r="B2265" s="28"/>
      <c r="C2265" s="28"/>
      <c r="D2265" s="28"/>
      <c r="F2265" s="28"/>
      <c r="G2265" s="28"/>
      <c r="K2265" s="194"/>
      <c r="M2265" s="28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8" customHeight="1">
      <c r="A2266" s="28"/>
      <c r="B2266" s="28"/>
      <c r="C2266" s="28"/>
      <c r="D2266" s="28"/>
      <c r="E2266" s="28"/>
      <c r="F2266" s="28"/>
      <c r="G2266" s="28"/>
      <c r="K2266" s="194"/>
      <c r="M2266" s="28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8" customHeight="1">
      <c r="A2267" s="28"/>
      <c r="B2267" s="28"/>
      <c r="C2267" s="28"/>
      <c r="D2267" s="28"/>
      <c r="F2267" s="28"/>
      <c r="G2267" s="28"/>
      <c r="K2267" s="194"/>
      <c r="M2267" s="28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8" customHeight="1">
      <c r="A2268" s="28"/>
      <c r="B2268" s="28"/>
      <c r="C2268" s="28"/>
      <c r="D2268" s="28"/>
      <c r="F2268" s="28"/>
      <c r="G2268" s="28"/>
      <c r="K2268" s="194"/>
      <c r="M2268" s="2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8" customHeight="1">
      <c r="A2269" s="28"/>
      <c r="B2269" s="28"/>
      <c r="C2269" s="28"/>
      <c r="D2269" s="28"/>
      <c r="G2269" s="28"/>
      <c r="K2269" s="194"/>
      <c r="M2269" s="28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8" customHeight="1">
      <c r="A2270" s="28"/>
      <c r="B2270" s="28"/>
      <c r="C2270" s="28"/>
      <c r="D2270" s="28"/>
      <c r="F2270" s="28"/>
      <c r="G2270" s="28"/>
      <c r="K2270" s="194"/>
      <c r="M2270" s="28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8" customHeight="1">
      <c r="A2271" s="28"/>
      <c r="B2271" s="28"/>
      <c r="C2271" s="28"/>
      <c r="D2271" s="28"/>
      <c r="F2271" s="28"/>
      <c r="G2271" s="28"/>
      <c r="K2271" s="194"/>
      <c r="M2271" s="28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8" customHeight="1">
      <c r="A2272" s="28"/>
      <c r="B2272" s="28"/>
      <c r="C2272" s="28"/>
      <c r="D2272" s="28"/>
      <c r="F2272" s="28"/>
      <c r="G2272" s="28"/>
      <c r="K2272" s="194"/>
      <c r="M2272" s="28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8" customHeight="1">
      <c r="A2273" s="28"/>
      <c r="B2273" s="28"/>
      <c r="C2273" s="28"/>
      <c r="D2273" s="28"/>
      <c r="F2273" s="28"/>
      <c r="G2273" s="28"/>
      <c r="K2273" s="194"/>
      <c r="M2273" s="28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8" customHeight="1">
      <c r="A2274" s="28"/>
      <c r="B2274" s="28"/>
      <c r="C2274" s="28"/>
      <c r="D2274" s="28"/>
      <c r="F2274" s="28"/>
      <c r="G2274" s="28"/>
      <c r="K2274" s="194"/>
      <c r="M2274" s="28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8" customHeight="1">
      <c r="A2275" s="28"/>
      <c r="B2275" s="28"/>
      <c r="C2275" s="28"/>
      <c r="D2275" s="28"/>
      <c r="F2275" s="28"/>
      <c r="G2275" s="28"/>
      <c r="K2275" s="194"/>
      <c r="M2275" s="28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8" customHeight="1">
      <c r="A2276" s="28"/>
      <c r="B2276" s="28"/>
      <c r="C2276" s="28"/>
      <c r="D2276" s="28"/>
      <c r="E2276" s="28"/>
      <c r="F2276" s="28"/>
      <c r="G2276" s="28"/>
      <c r="K2276" s="194"/>
      <c r="M2276" s="28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8" customHeight="1">
      <c r="A2277" s="28"/>
      <c r="B2277" s="28"/>
      <c r="C2277" s="28"/>
      <c r="D2277" s="28"/>
      <c r="F2277" s="28"/>
      <c r="G2277" s="28"/>
      <c r="K2277" s="194"/>
      <c r="M2277" s="28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8" customHeight="1">
      <c r="A2278" s="28"/>
      <c r="B2278" s="28"/>
      <c r="C2278" s="28"/>
      <c r="D2278" s="28"/>
      <c r="F2278" s="28"/>
      <c r="G2278" s="28"/>
      <c r="K2278" s="194"/>
      <c r="M2278" s="2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8" customHeight="1">
      <c r="A2279" s="28"/>
      <c r="B2279" s="28"/>
      <c r="C2279" s="28"/>
      <c r="D2279" s="28"/>
      <c r="F2279" s="28"/>
      <c r="G2279" s="28"/>
      <c r="K2279" s="194"/>
      <c r="M2279" s="28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8" customHeight="1">
      <c r="A2280" s="28"/>
      <c r="B2280" s="28"/>
      <c r="C2280" s="28"/>
      <c r="D2280" s="28"/>
      <c r="F2280" s="28"/>
      <c r="G2280" s="28"/>
      <c r="K2280" s="194"/>
      <c r="M2280" s="28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8" customHeight="1">
      <c r="A2281" s="28"/>
      <c r="B2281" s="28"/>
      <c r="C2281" s="28"/>
      <c r="D2281" s="28"/>
      <c r="E2281" s="28"/>
      <c r="F2281" s="28"/>
      <c r="G2281" s="28"/>
      <c r="K2281" s="194"/>
      <c r="M2281" s="28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8" customHeight="1">
      <c r="A2282" s="28"/>
      <c r="B2282" s="28"/>
      <c r="C2282" s="28"/>
      <c r="D2282" s="28"/>
      <c r="F2282" s="28"/>
      <c r="G2282" s="28"/>
      <c r="K2282" s="194"/>
      <c r="M2282" s="28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8" customHeight="1">
      <c r="A2283" s="28"/>
      <c r="B2283" s="28"/>
      <c r="C2283" s="28"/>
      <c r="D2283" s="28"/>
      <c r="E2283" s="28"/>
      <c r="F2283" s="28"/>
      <c r="G2283" s="28"/>
      <c r="K2283" s="194"/>
      <c r="M2283" s="28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8" customHeight="1">
      <c r="A2284" s="228"/>
      <c r="B2284" s="28"/>
      <c r="C2284" s="28"/>
      <c r="D2284" s="28"/>
      <c r="F2284" s="28"/>
      <c r="G2284" s="28"/>
      <c r="K2284" s="194"/>
      <c r="M2284" s="28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8" customHeight="1">
      <c r="A2285" s="228"/>
      <c r="B2285" s="28"/>
      <c r="C2285" s="28"/>
      <c r="D2285" s="28"/>
      <c r="F2285" s="28"/>
      <c r="G2285" s="28"/>
      <c r="K2285" s="194"/>
      <c r="M2285" s="28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8" customHeight="1">
      <c r="A2286" s="228"/>
      <c r="B2286" s="28"/>
      <c r="C2286" s="28"/>
      <c r="D2286" s="28"/>
      <c r="F2286" s="28"/>
      <c r="G2286" s="28"/>
      <c r="K2286" s="194"/>
      <c r="M2286" s="28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8" customHeight="1">
      <c r="A2287" s="28"/>
      <c r="B2287" s="28"/>
      <c r="C2287" s="28"/>
      <c r="D2287" s="28"/>
      <c r="E2287" s="28"/>
      <c r="F2287" s="28"/>
      <c r="G2287" s="28"/>
      <c r="K2287" s="194"/>
      <c r="M2287" s="28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8" customHeight="1">
      <c r="A2288" s="228"/>
      <c r="B2288" s="28"/>
      <c r="C2288" s="28"/>
      <c r="D2288" s="28"/>
      <c r="F2288" s="28"/>
      <c r="G2288" s="28"/>
      <c r="K2288" s="194"/>
      <c r="M2288" s="2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8" customHeight="1">
      <c r="A2289" s="228"/>
      <c r="B2289" s="28"/>
      <c r="C2289" s="28"/>
      <c r="D2289" s="28"/>
      <c r="G2289" s="28"/>
      <c r="K2289" s="194"/>
      <c r="M2289" s="28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5.75" customHeight="1">
      <c r="A2290" s="228"/>
      <c r="B2290" s="28"/>
      <c r="C2290" s="28"/>
      <c r="D2290" s="28"/>
      <c r="F2290" s="28"/>
      <c r="G2290" s="28"/>
      <c r="K2290" s="194"/>
      <c r="M2290" s="28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28"/>
      <c r="B2291" s="28"/>
      <c r="C2291" s="28"/>
      <c r="D2291" s="28"/>
      <c r="F2291" s="28"/>
      <c r="G2291" s="28"/>
      <c r="K2291" s="194"/>
      <c r="M2291" s="28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28"/>
      <c r="B2292" s="28"/>
      <c r="C2292" s="28"/>
      <c r="D2292" s="28"/>
      <c r="F2292" s="28"/>
      <c r="G2292" s="28"/>
      <c r="K2292" s="194"/>
      <c r="M2292" s="28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28"/>
      <c r="B2293" s="28"/>
      <c r="C2293" s="28"/>
      <c r="D2293" s="28"/>
      <c r="F2293" s="28"/>
      <c r="G2293" s="28"/>
      <c r="K2293" s="194"/>
      <c r="M2293" s="28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28"/>
      <c r="B2294" s="28"/>
      <c r="C2294" s="28"/>
      <c r="D2294" s="28"/>
      <c r="F2294" s="28"/>
      <c r="G2294" s="28"/>
      <c r="K2294" s="194"/>
      <c r="M2294" s="28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28"/>
      <c r="B2295" s="28"/>
      <c r="C2295" s="28"/>
      <c r="D2295" s="28"/>
      <c r="F2295" s="28"/>
      <c r="G2295" s="28"/>
      <c r="K2295" s="194"/>
      <c r="M2295" s="28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28"/>
      <c r="B2296" s="28"/>
      <c r="C2296" s="28"/>
      <c r="D2296" s="28"/>
      <c r="F2296" s="28"/>
      <c r="G2296" s="28"/>
      <c r="K2296" s="194"/>
      <c r="M2296" s="28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28"/>
      <c r="B2297" s="28"/>
      <c r="C2297" s="28"/>
      <c r="D2297" s="28"/>
      <c r="F2297" s="28"/>
      <c r="G2297" s="28"/>
      <c r="K2297" s="194"/>
      <c r="M2297" s="28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28"/>
      <c r="B2298" s="28"/>
      <c r="C2298" s="28"/>
      <c r="D2298" s="28"/>
      <c r="F2298" s="28"/>
      <c r="G2298" s="28"/>
      <c r="K2298" s="194"/>
      <c r="M2298" s="2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 s="28"/>
      <c r="G2299" s="28"/>
      <c r="K2299" s="194"/>
      <c r="M2299" s="28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28"/>
      <c r="B2300" s="28"/>
      <c r="C2300" s="28"/>
      <c r="D2300" s="28"/>
      <c r="G2300" s="28"/>
      <c r="K2300" s="194"/>
      <c r="M2300" s="28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F2301" s="28"/>
      <c r="G2301" s="28"/>
      <c r="K2301" s="194"/>
      <c r="M2301" s="28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28"/>
      <c r="B2302" s="28"/>
      <c r="C2302" s="28"/>
      <c r="D2302" s="28"/>
      <c r="F2302" s="28"/>
      <c r="G2302" s="28"/>
      <c r="K2302" s="194"/>
      <c r="M2302" s="28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28"/>
      <c r="B2303" s="28"/>
      <c r="C2303" s="28"/>
      <c r="D2303" s="28"/>
      <c r="F2303" s="28"/>
      <c r="G2303" s="28"/>
      <c r="K2303" s="194"/>
      <c r="M2303" s="28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28"/>
      <c r="B2304" s="28"/>
      <c r="C2304" s="28"/>
      <c r="D2304" s="28"/>
      <c r="F2304" s="28"/>
      <c r="G2304" s="28"/>
      <c r="K2304" s="194"/>
      <c r="M2304" s="28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F2305" s="28"/>
      <c r="G2305" s="28"/>
      <c r="K2305" s="194"/>
      <c r="M2305" s="28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28"/>
      <c r="B2306" s="28"/>
      <c r="C2306" s="28"/>
      <c r="D2306" s="28"/>
      <c r="G2306" s="28"/>
      <c r="K2306" s="194"/>
      <c r="M2306" s="28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28"/>
      <c r="B2307" s="28"/>
      <c r="C2307" s="28"/>
      <c r="D2307" s="28"/>
      <c r="G2307" s="28"/>
      <c r="K2307" s="194"/>
      <c r="M2307" s="28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28"/>
      <c r="B2308" s="28"/>
      <c r="C2308" s="28"/>
      <c r="D2308" s="28"/>
      <c r="F2308" s="28"/>
      <c r="G2308" s="28"/>
      <c r="K2308" s="194"/>
      <c r="M2308" s="2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28"/>
      <c r="B2309" s="28"/>
      <c r="C2309" s="28"/>
      <c r="D2309" s="28"/>
      <c r="F2309" s="28"/>
      <c r="G2309" s="28"/>
      <c r="K2309" s="194"/>
      <c r="M2309" s="28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28"/>
      <c r="B2310" s="28"/>
      <c r="C2310" s="28"/>
      <c r="D2310" s="28"/>
      <c r="F2310" s="28"/>
      <c r="G2310" s="28"/>
      <c r="K2310" s="194"/>
      <c r="M2310" s="28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28"/>
      <c r="B2311" s="28"/>
      <c r="C2311" s="28"/>
      <c r="D2311" s="28"/>
      <c r="E2311" s="28"/>
      <c r="F2311" s="28"/>
      <c r="G2311" s="28"/>
      <c r="K2311" s="194"/>
      <c r="M2311" s="28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F2312" s="28"/>
      <c r="G2312" s="28"/>
      <c r="K2312" s="194"/>
      <c r="M2312" s="28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G2313" s="28"/>
      <c r="K2313" s="194"/>
      <c r="M2313" s="28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28"/>
      <c r="B2314" s="28"/>
      <c r="C2314" s="28"/>
      <c r="D2314" s="28"/>
      <c r="F2314" s="28"/>
      <c r="G2314" s="28"/>
      <c r="K2314" s="194"/>
      <c r="M2314" s="28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28"/>
      <c r="B2315" s="28"/>
      <c r="C2315" s="28"/>
      <c r="D2315" s="28"/>
      <c r="F2315" s="28"/>
      <c r="G2315" s="28"/>
      <c r="K2315" s="194"/>
      <c r="M2315" s="28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28"/>
      <c r="B2316" s="28"/>
      <c r="C2316" s="28"/>
      <c r="D2316" s="28"/>
      <c r="F2316" s="28"/>
      <c r="G2316" s="28"/>
      <c r="K2316" s="194"/>
      <c r="M2316" s="28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F2317" s="28"/>
      <c r="G2317" s="28"/>
      <c r="K2317" s="194"/>
      <c r="M2317" s="28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28"/>
      <c r="B2318" s="28"/>
      <c r="C2318" s="28"/>
      <c r="D2318" s="28"/>
      <c r="F2318" s="28"/>
      <c r="G2318" s="28"/>
      <c r="K2318" s="194"/>
      <c r="M2318" s="2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28"/>
      <c r="B2319" s="28"/>
      <c r="C2319" s="28"/>
      <c r="D2319" s="28"/>
      <c r="F2319" s="28"/>
      <c r="G2319" s="28"/>
      <c r="K2319" s="194"/>
      <c r="M2319" s="28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28"/>
      <c r="B2320" s="28"/>
      <c r="C2320" s="28"/>
      <c r="D2320" s="28"/>
      <c r="F2320" s="28"/>
      <c r="G2320" s="28"/>
      <c r="K2320" s="194"/>
      <c r="M2320" s="28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28"/>
      <c r="B2321" s="28"/>
      <c r="C2321" s="28"/>
      <c r="D2321" s="28"/>
      <c r="F2321" s="28"/>
      <c r="G2321" s="28"/>
      <c r="K2321" s="194"/>
      <c r="M2321" s="28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 s="28"/>
      <c r="G2322" s="28"/>
      <c r="K2322" s="194"/>
      <c r="M2322" s="28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F2323" s="28"/>
      <c r="G2323" s="28"/>
      <c r="K2323" s="194"/>
      <c r="M2323" s="28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F2324" s="28"/>
      <c r="G2324" s="28"/>
      <c r="K2324" s="194"/>
      <c r="M2324" s="28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28"/>
      <c r="B2325" s="28"/>
      <c r="C2325" s="28"/>
      <c r="D2325" s="28"/>
      <c r="F2325" s="28"/>
      <c r="G2325" s="28"/>
      <c r="K2325" s="194"/>
      <c r="M2325" s="28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28"/>
      <c r="B2326" s="28"/>
      <c r="C2326" s="28"/>
      <c r="D2326" s="28"/>
      <c r="G2326" s="28"/>
      <c r="K2326" s="194"/>
      <c r="M2326" s="28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28"/>
      <c r="B2327" s="28"/>
      <c r="C2327" s="28"/>
      <c r="D2327" s="28"/>
      <c r="F2327"/>
      <c r="G2327" s="28"/>
      <c r="K2327" s="194"/>
      <c r="M2327" s="28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28"/>
      <c r="B2328" s="28"/>
      <c r="C2328" s="28"/>
      <c r="D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28"/>
      <c r="B2333" s="28"/>
      <c r="C2333" s="28"/>
      <c r="D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28"/>
      <c r="B2334" s="28"/>
      <c r="C2334" s="28"/>
      <c r="D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28"/>
      <c r="V2334" s="28"/>
      <c r="W2334" s="28"/>
      <c r="X2334" s="28"/>
      <c r="AC2334" s="28"/>
      <c r="AE2334" s="28"/>
      <c r="AF2334" s="28"/>
      <c r="AG2334" s="28"/>
      <c r="AL2334" s="28"/>
      <c r="AN2334" s="28"/>
      <c r="AO2334" s="28"/>
      <c r="AP2334" s="28"/>
      <c r="AU2334" s="28"/>
      <c r="AW2334" s="28"/>
      <c r="AX2334" s="28"/>
      <c r="AY2334" s="28"/>
      <c r="BD2334" s="28"/>
      <c r="BF2334" s="28"/>
      <c r="BG2334" s="28"/>
      <c r="BH2334" s="28"/>
      <c r="BM2334" s="28"/>
      <c r="BO2334" s="28"/>
      <c r="BP2334" s="28"/>
      <c r="BQ2334" s="28"/>
      <c r="BV2334" s="28"/>
      <c r="BX2334" s="28"/>
      <c r="BY2334" s="28"/>
      <c r="BZ2334" s="28"/>
      <c r="CE2334" s="28"/>
      <c r="CG2334" s="28"/>
      <c r="CH2334" s="28"/>
      <c r="CI2334" s="28"/>
      <c r="CN2334" s="28"/>
      <c r="CP2334" s="28"/>
      <c r="CQ2334" s="28"/>
      <c r="CR2334" s="28"/>
      <c r="CW2334" s="28"/>
      <c r="CY2334" s="28"/>
      <c r="CZ2334" s="28"/>
      <c r="DA2334" s="28"/>
      <c r="DF2334" s="28"/>
      <c r="DH2334" s="28"/>
      <c r="DI2334" s="28"/>
      <c r="DJ2334" s="28"/>
      <c r="DO2334" s="28"/>
      <c r="DQ2334" s="28"/>
      <c r="DR2334" s="28"/>
      <c r="DS2334" s="28"/>
      <c r="DX2334" s="28"/>
      <c r="DZ2334" s="28"/>
      <c r="EA2334" s="28"/>
      <c r="EB2334" s="28"/>
      <c r="EG2334" s="28"/>
      <c r="EI2334" s="28"/>
      <c r="EJ2334" s="28"/>
      <c r="EK2334" s="28"/>
      <c r="EP2334" s="28"/>
      <c r="ER2334" s="28"/>
      <c r="ES2334" s="28"/>
      <c r="ET2334" s="28"/>
      <c r="EY2334" s="28"/>
      <c r="FA2334" s="28"/>
      <c r="FB2334" s="28"/>
      <c r="FC2334" s="28"/>
      <c r="FH2334" s="28"/>
      <c r="FJ2334" s="28"/>
      <c r="FK2334" s="28"/>
      <c r="FL2334" s="28"/>
      <c r="FQ2334" s="28"/>
      <c r="FS2334" s="28"/>
      <c r="FT2334" s="28"/>
      <c r="FU2334" s="28"/>
      <c r="FZ2334" s="28"/>
      <c r="GB2334" s="28"/>
      <c r="GC2334" s="28"/>
      <c r="GD2334" s="28"/>
      <c r="GI2334" s="28"/>
      <c r="GK2334" s="28"/>
      <c r="GL2334" s="28"/>
      <c r="GM2334" s="28"/>
      <c r="GR2334" s="28"/>
      <c r="GT2334" s="28"/>
      <c r="GU2334" s="28"/>
      <c r="GV2334" s="28"/>
      <c r="HA2334" s="28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28"/>
      <c r="B2335" s="28"/>
      <c r="C2335" s="28"/>
      <c r="D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28"/>
      <c r="V2336" s="28"/>
      <c r="W2336" s="28"/>
      <c r="X2336" s="28"/>
      <c r="AC2336" s="28"/>
      <c r="AE2336" s="28"/>
      <c r="AF2336" s="28"/>
      <c r="AG2336" s="28"/>
      <c r="AL2336" s="28"/>
      <c r="AN2336" s="28"/>
      <c r="AO2336" s="28"/>
      <c r="AP2336" s="28"/>
      <c r="AU2336" s="28"/>
      <c r="AW2336" s="28"/>
      <c r="AX2336" s="28"/>
      <c r="AY2336" s="28"/>
      <c r="BD2336" s="28"/>
      <c r="BF2336" s="28"/>
      <c r="BG2336" s="28"/>
      <c r="BH2336" s="28"/>
      <c r="BM2336" s="28"/>
      <c r="BO2336" s="28"/>
      <c r="BP2336" s="28"/>
      <c r="BQ2336" s="28"/>
      <c r="BV2336" s="28"/>
      <c r="BX2336" s="28"/>
      <c r="BY2336" s="28"/>
      <c r="BZ2336" s="28"/>
      <c r="CE2336" s="28"/>
      <c r="CG2336" s="28"/>
      <c r="CH2336" s="28"/>
      <c r="CI2336" s="28"/>
      <c r="CN2336" s="28"/>
      <c r="CP2336" s="28"/>
      <c r="CQ2336" s="28"/>
      <c r="CR2336" s="28"/>
      <c r="CW2336" s="28"/>
      <c r="CY2336" s="28"/>
      <c r="CZ2336" s="28"/>
      <c r="DA2336" s="28"/>
      <c r="DF2336" s="28"/>
      <c r="DH2336" s="28"/>
      <c r="DI2336" s="28"/>
      <c r="DJ2336" s="28"/>
      <c r="DO2336" s="28"/>
      <c r="DQ2336" s="28"/>
      <c r="DR2336" s="28"/>
      <c r="DS2336" s="28"/>
      <c r="DX2336" s="28"/>
      <c r="DZ2336" s="28"/>
      <c r="EA2336" s="28"/>
      <c r="EB2336" s="28"/>
      <c r="EG2336" s="28"/>
      <c r="EI2336" s="28"/>
      <c r="EJ2336" s="28"/>
      <c r="EK2336" s="28"/>
      <c r="EP2336" s="28"/>
      <c r="ER2336" s="28"/>
      <c r="ES2336" s="28"/>
      <c r="ET2336" s="28"/>
      <c r="EY2336" s="28"/>
      <c r="FA2336" s="28"/>
      <c r="FB2336" s="28"/>
      <c r="FC2336" s="28"/>
      <c r="FH2336" s="28"/>
      <c r="FJ2336" s="28"/>
      <c r="FK2336" s="28"/>
      <c r="FL2336" s="28"/>
      <c r="FQ2336" s="28"/>
      <c r="FS2336" s="28"/>
      <c r="FT2336" s="28"/>
      <c r="FU2336" s="28"/>
      <c r="FZ2336" s="28"/>
      <c r="GB2336" s="28"/>
      <c r="GC2336" s="28"/>
      <c r="GD2336" s="28"/>
      <c r="GI2336" s="28"/>
      <c r="GK2336" s="28"/>
      <c r="GL2336" s="28"/>
      <c r="GM2336" s="28"/>
      <c r="GR2336" s="28"/>
      <c r="GT2336" s="28"/>
      <c r="GU2336" s="28"/>
      <c r="GV2336" s="28"/>
      <c r="HA2336" s="28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28"/>
      <c r="B2337" s="28"/>
      <c r="C2337" s="28"/>
      <c r="D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28"/>
      <c r="B2338" s="28"/>
      <c r="C2338" s="28"/>
      <c r="D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28"/>
      <c r="B2339" s="28"/>
      <c r="C2339" s="28"/>
      <c r="D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28"/>
      <c r="B2340" s="28"/>
      <c r="C2340" s="28"/>
      <c r="D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28"/>
      <c r="B2341" s="28"/>
      <c r="C2341" s="28"/>
      <c r="D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28"/>
      <c r="B2342" s="28"/>
      <c r="C2342" s="28"/>
      <c r="D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28"/>
      <c r="B2343" s="28"/>
      <c r="C2343" s="28"/>
      <c r="D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28"/>
      <c r="B2344" s="28"/>
      <c r="C2344" s="28"/>
      <c r="D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28"/>
      <c r="B2345" s="28"/>
      <c r="C2345" s="28"/>
      <c r="D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28"/>
      <c r="B2347" s="28"/>
      <c r="C2347" s="28"/>
      <c r="D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28"/>
      <c r="B2348" s="28"/>
      <c r="C2348" s="28"/>
      <c r="D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28"/>
      <c r="B2351" s="28"/>
      <c r="C2351" s="28"/>
      <c r="D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28"/>
      <c r="B2356" s="28"/>
      <c r="C2356" s="28"/>
      <c r="D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28"/>
      <c r="B2364" s="28"/>
      <c r="C2364" s="28"/>
      <c r="D2364" s="28"/>
      <c r="E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28"/>
      <c r="B2366" s="28"/>
      <c r="C2366" s="28"/>
      <c r="D2366" s="28"/>
      <c r="E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8"/>
      <c r="B2367" s="28"/>
      <c r="C2367" s="28"/>
      <c r="D2367" s="28"/>
      <c r="E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E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E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8"/>
      <c r="B2372" s="28"/>
      <c r="C2372" s="28"/>
      <c r="D2372" s="28"/>
      <c r="E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E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8"/>
      <c r="B2375" s="28"/>
      <c r="C2375" s="28"/>
      <c r="D2375" s="28"/>
      <c r="E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E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E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8"/>
      <c r="B2380" s="28"/>
      <c r="C2380" s="28"/>
      <c r="D2380" s="28"/>
      <c r="E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F2406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28"/>
      <c r="B2407" s="28"/>
      <c r="C2407" s="28"/>
      <c r="D2407" s="28"/>
      <c r="E2407" s="28"/>
      <c r="F2407"/>
      <c r="G2407"/>
      <c r="H2407" s="1"/>
      <c r="I2407" s="1"/>
      <c r="J2407" s="1"/>
      <c r="K2407" s="2"/>
      <c r="L2407" s="1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28"/>
      <c r="B2408" s="28"/>
      <c r="C2408" s="28"/>
      <c r="D2408" s="28"/>
      <c r="E2408" s="28"/>
      <c r="F2408"/>
      <c r="G2408"/>
      <c r="H2408" s="1"/>
      <c r="I2408" s="1"/>
      <c r="J2408" s="1"/>
      <c r="K2408" s="2"/>
      <c r="L2408" s="1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28"/>
      <c r="B2409" s="28"/>
      <c r="C2409" s="28"/>
      <c r="D2409" s="28"/>
      <c r="E2409" s="28"/>
      <c r="F2409"/>
      <c r="G2409"/>
      <c r="H2409" s="1"/>
      <c r="I2409" s="1"/>
      <c r="J2409" s="1"/>
      <c r="K2409" s="2"/>
      <c r="L2409" s="1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28"/>
      <c r="B2410" s="28"/>
      <c r="C2410" s="28"/>
      <c r="D2410" s="28"/>
      <c r="E2410" s="28"/>
      <c r="F2410"/>
      <c r="G2410"/>
      <c r="H2410" s="1"/>
      <c r="I2410" s="1"/>
      <c r="J2410" s="1"/>
      <c r="K2410" s="2"/>
      <c r="L2410" s="1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28"/>
      <c r="B2411" s="28"/>
      <c r="C2411" s="28"/>
      <c r="D2411" s="28"/>
      <c r="E2411" s="28"/>
      <c r="F2411"/>
      <c r="G2411"/>
      <c r="H2411" s="1"/>
      <c r="I2411" s="1"/>
      <c r="J2411" s="1"/>
      <c r="K2411" s="2"/>
      <c r="L2411" s="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28"/>
      <c r="B2412" s="28"/>
      <c r="C2412" s="28"/>
      <c r="D2412" s="28"/>
      <c r="E2412" s="28"/>
      <c r="F2412"/>
      <c r="G2412"/>
      <c r="H2412" s="1"/>
      <c r="I2412" s="1"/>
      <c r="J2412" s="1"/>
      <c r="K2412" s="2"/>
      <c r="L2412" s="1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28"/>
      <c r="B2413" s="28"/>
      <c r="C2413" s="28"/>
      <c r="D2413" s="28"/>
      <c r="E2413" s="28"/>
      <c r="F2413"/>
      <c r="G2413"/>
      <c r="H2413" s="1"/>
      <c r="I2413" s="1"/>
      <c r="J2413" s="1"/>
      <c r="K2413" s="2"/>
      <c r="L2413" s="1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28"/>
      <c r="B2414" s="28"/>
      <c r="C2414" s="28"/>
      <c r="D2414" s="28"/>
      <c r="E2414" s="28"/>
      <c r="F2414"/>
      <c r="G2414"/>
      <c r="H2414" s="1"/>
      <c r="I2414" s="1"/>
      <c r="J2414" s="1"/>
      <c r="K2414" s="2"/>
      <c r="L2414" s="1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28"/>
      <c r="B2415" s="28"/>
      <c r="C2415" s="28"/>
      <c r="D2415" s="28"/>
      <c r="E2415" s="28"/>
      <c r="F2415"/>
      <c r="G2415"/>
      <c r="H2415" s="1"/>
      <c r="I2415" s="1"/>
      <c r="J2415" s="1"/>
      <c r="K2415" s="2"/>
      <c r="L2415" s="1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28"/>
      <c r="B2416" s="28"/>
      <c r="C2416" s="28"/>
      <c r="D2416" s="28"/>
      <c r="E2416" s="28"/>
      <c r="F2416"/>
      <c r="G2416"/>
      <c r="H2416" s="1"/>
      <c r="I2416" s="1"/>
      <c r="J2416" s="1"/>
      <c r="K2416" s="2"/>
      <c r="L2416" s="1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28"/>
      <c r="B2417" s="28"/>
      <c r="C2417" s="28"/>
      <c r="D2417" s="28"/>
      <c r="E2417" s="28"/>
      <c r="F2417"/>
      <c r="G2417"/>
      <c r="H2417" s="1"/>
      <c r="I2417" s="1"/>
      <c r="J2417" s="1"/>
      <c r="K2417" s="2"/>
      <c r="L2417" s="1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28"/>
      <c r="B2418" s="28"/>
      <c r="C2418" s="28"/>
      <c r="D2418" s="28"/>
      <c r="E2418" s="28"/>
      <c r="F2418"/>
      <c r="G2418"/>
      <c r="H2418" s="1"/>
      <c r="I2418" s="1"/>
      <c r="J2418" s="1"/>
      <c r="K2418" s="2"/>
      <c r="L2418" s="1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28"/>
      <c r="B2419" s="28"/>
      <c r="C2419" s="28"/>
      <c r="D2419" s="28"/>
      <c r="E2419" s="28"/>
      <c r="F2419"/>
      <c r="G2419"/>
      <c r="H2419" s="1"/>
      <c r="I2419" s="1"/>
      <c r="J2419" s="1"/>
      <c r="K2419" s="2"/>
      <c r="L2419" s="1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28"/>
      <c r="B2420" s="28"/>
      <c r="C2420" s="28"/>
      <c r="D2420" s="28"/>
      <c r="E2420" s="28"/>
      <c r="F2420"/>
      <c r="G2420"/>
      <c r="H2420" s="1"/>
      <c r="I2420" s="1"/>
      <c r="J2420" s="1"/>
      <c r="K2420" s="2"/>
      <c r="L2420" s="1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28"/>
      <c r="B2421" s="28"/>
      <c r="C2421" s="28"/>
      <c r="D2421" s="28"/>
      <c r="E2421" s="28"/>
      <c r="F2421"/>
      <c r="G2421"/>
      <c r="H2421" s="1"/>
      <c r="I2421" s="1"/>
      <c r="J2421" s="1"/>
      <c r="K2421" s="2"/>
      <c r="L2421" s="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28"/>
      <c r="B2422" s="28"/>
      <c r="C2422" s="28"/>
      <c r="D2422" s="28"/>
      <c r="E2422" s="28"/>
      <c r="F2422"/>
      <c r="G2422"/>
      <c r="H2422" s="1"/>
      <c r="I2422" s="1"/>
      <c r="J2422" s="1"/>
      <c r="K2422" s="2"/>
      <c r="L2422" s="1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28"/>
      <c r="B2423" s="28"/>
      <c r="C2423" s="28"/>
      <c r="D2423" s="28"/>
      <c r="E2423" s="28"/>
      <c r="F2423"/>
      <c r="G2423"/>
      <c r="H2423" s="1"/>
      <c r="I2423" s="1"/>
      <c r="J2423" s="1"/>
      <c r="K2423" s="2"/>
      <c r="L2423" s="1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28"/>
      <c r="B2424" s="28"/>
      <c r="C2424" s="28"/>
      <c r="D2424" s="28"/>
      <c r="E2424" s="28"/>
      <c r="F2424"/>
      <c r="G2424"/>
      <c r="H2424" s="1"/>
      <c r="I2424" s="1"/>
      <c r="J2424" s="1"/>
      <c r="K2424" s="2"/>
      <c r="L2424" s="1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28"/>
      <c r="B2425" s="28"/>
      <c r="C2425" s="28"/>
      <c r="D2425" s="28"/>
      <c r="E2425" s="28"/>
      <c r="F2425"/>
      <c r="G2425"/>
      <c r="H2425" s="1"/>
      <c r="I2425" s="1"/>
      <c r="J2425" s="1"/>
      <c r="K2425" s="2"/>
      <c r="L2425" s="1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28"/>
      <c r="B2426" s="28"/>
      <c r="C2426" s="28"/>
      <c r="D2426" s="28"/>
      <c r="E2426" s="28"/>
      <c r="F2426"/>
      <c r="G2426"/>
      <c r="H2426" s="1"/>
      <c r="I2426" s="1"/>
      <c r="J2426" s="1"/>
      <c r="K2426" s="2"/>
      <c r="L2426" s="1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28"/>
      <c r="B2427" s="28"/>
      <c r="C2427" s="28"/>
      <c r="D2427" s="28"/>
      <c r="E2427" s="28"/>
      <c r="F2427"/>
      <c r="G2427"/>
      <c r="H2427" s="1"/>
      <c r="I2427" s="1"/>
      <c r="J2427" s="1"/>
      <c r="K2427" s="2"/>
      <c r="L2427" s="1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28"/>
      <c r="B2428" s="28"/>
      <c r="C2428" s="28"/>
      <c r="D2428" s="28"/>
      <c r="E2428" s="28"/>
      <c r="F2428"/>
      <c r="G2428"/>
      <c r="H2428" s="1"/>
      <c r="I2428" s="1"/>
      <c r="J2428" s="1"/>
      <c r="K2428" s="2"/>
      <c r="L2428" s="1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28"/>
      <c r="B2429" s="28"/>
      <c r="C2429" s="28"/>
      <c r="D2429" s="28"/>
      <c r="E2429" s="28"/>
      <c r="F2429"/>
      <c r="G2429"/>
      <c r="H2429" s="1"/>
      <c r="I2429" s="1"/>
      <c r="J2429" s="1"/>
      <c r="K2429" s="2"/>
      <c r="L2429" s="1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28"/>
      <c r="B2430" s="28"/>
      <c r="C2430" s="28"/>
      <c r="D2430" s="28"/>
      <c r="E2430" s="28"/>
      <c r="F2430"/>
      <c r="G2430"/>
      <c r="H2430" s="1"/>
      <c r="I2430" s="1"/>
      <c r="J2430" s="1"/>
      <c r="K2430" s="2"/>
      <c r="L2430" s="1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28"/>
      <c r="B2431" s="28"/>
      <c r="C2431" s="28"/>
      <c r="D2431" s="28"/>
      <c r="E2431" s="28"/>
      <c r="F2431"/>
      <c r="G2431"/>
      <c r="H2431" s="1"/>
      <c r="I2431" s="1"/>
      <c r="J2431" s="1"/>
      <c r="K2431" s="2"/>
      <c r="L2431" s="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28"/>
      <c r="B2432" s="28"/>
      <c r="C2432" s="28"/>
      <c r="D2432" s="28"/>
      <c r="E2432" s="28"/>
      <c r="F2432"/>
      <c r="G2432"/>
      <c r="H2432" s="1"/>
      <c r="I2432" s="1"/>
      <c r="J2432" s="1"/>
      <c r="K2432" s="2"/>
      <c r="L2432" s="1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28"/>
      <c r="B2433" s="28"/>
      <c r="C2433" s="28"/>
      <c r="D2433" s="28"/>
      <c r="E2433" s="28"/>
      <c r="F2433"/>
      <c r="G2433"/>
      <c r="H2433" s="1"/>
      <c r="I2433" s="1"/>
      <c r="J2433" s="1"/>
      <c r="K2433" s="2"/>
      <c r="L2433" s="1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28"/>
      <c r="B2434" s="28"/>
      <c r="C2434" s="28"/>
      <c r="D2434" s="28"/>
      <c r="E2434" s="28"/>
      <c r="F2434"/>
      <c r="G2434"/>
      <c r="H2434" s="1"/>
      <c r="I2434" s="1"/>
      <c r="J2434" s="1"/>
      <c r="K2434" s="2"/>
      <c r="L2434" s="1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28"/>
      <c r="B2435" s="28"/>
      <c r="C2435" s="28"/>
      <c r="D2435" s="28"/>
      <c r="E2435" s="28"/>
      <c r="F2435"/>
      <c r="G2435"/>
      <c r="H2435" s="1"/>
      <c r="I2435" s="1"/>
      <c r="J2435" s="1"/>
      <c r="K2435" s="2"/>
      <c r="L2435" s="1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28"/>
      <c r="B2436" s="28"/>
      <c r="C2436" s="28"/>
      <c r="D2436" s="28"/>
      <c r="E2436" s="28"/>
      <c r="F2436"/>
      <c r="G2436"/>
      <c r="H2436" s="1"/>
      <c r="I2436" s="1"/>
      <c r="J2436" s="1"/>
      <c r="K2436" s="2"/>
      <c r="L2436" s="1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28"/>
      <c r="B2437" s="28"/>
      <c r="C2437" s="28"/>
      <c r="D2437" s="28"/>
      <c r="E2437" s="28"/>
      <c r="F2437"/>
      <c r="G2437"/>
      <c r="H2437" s="1"/>
      <c r="I2437" s="1"/>
      <c r="J2437" s="1"/>
      <c r="K2437" s="2"/>
      <c r="L2437" s="1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28"/>
      <c r="B2438" s="28"/>
      <c r="C2438" s="28"/>
      <c r="D2438" s="28"/>
      <c r="E2438" s="28"/>
      <c r="F2438"/>
      <c r="G2438"/>
      <c r="H2438" s="1"/>
      <c r="I2438" s="1"/>
      <c r="J2438" s="1"/>
      <c r="K2438" s="2"/>
      <c r="L2438" s="1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28"/>
      <c r="B2439" s="28"/>
      <c r="C2439" s="28"/>
      <c r="D2439" s="28"/>
      <c r="E2439" s="28"/>
      <c r="F2439"/>
      <c r="G2439"/>
      <c r="H2439" s="1"/>
      <c r="I2439" s="1"/>
      <c r="J2439" s="1"/>
      <c r="K2439" s="2"/>
      <c r="L2439" s="1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28"/>
      <c r="B2440" s="28"/>
      <c r="C2440" s="28"/>
      <c r="D2440" s="28"/>
      <c r="E2440" s="28"/>
      <c r="F2440"/>
      <c r="G2440"/>
      <c r="H2440" s="1"/>
      <c r="I2440" s="1"/>
      <c r="J2440" s="1"/>
      <c r="K2440" s="2"/>
      <c r="L2440" s="1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28"/>
      <c r="B2441" s="28"/>
      <c r="C2441" s="28"/>
      <c r="D2441" s="28"/>
      <c r="E2441" s="28"/>
      <c r="F2441"/>
      <c r="G2441"/>
      <c r="H2441" s="1"/>
      <c r="I2441" s="1"/>
      <c r="J2441" s="1"/>
      <c r="K2441" s="2"/>
      <c r="L2441" s="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28"/>
      <c r="B2442" s="28"/>
      <c r="C2442" s="28"/>
      <c r="D2442" s="28"/>
      <c r="E2442" s="28"/>
      <c r="F2442"/>
      <c r="G2442"/>
      <c r="H2442" s="1"/>
      <c r="I2442" s="1"/>
      <c r="J2442" s="1"/>
      <c r="K2442" s="2"/>
      <c r="L2442" s="1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28"/>
      <c r="B2443" s="28"/>
      <c r="C2443" s="28"/>
      <c r="D2443" s="28"/>
      <c r="E2443" s="28"/>
      <c r="F2443"/>
      <c r="G2443"/>
      <c r="H2443" s="1"/>
      <c r="I2443" s="1"/>
      <c r="J2443" s="1"/>
      <c r="K2443" s="2"/>
      <c r="L2443" s="1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28"/>
      <c r="B2444" s="28"/>
      <c r="C2444" s="28"/>
      <c r="D2444" s="28"/>
      <c r="E2444" s="28"/>
      <c r="F2444"/>
      <c r="G2444"/>
      <c r="H2444" s="1"/>
      <c r="I2444" s="1"/>
      <c r="J2444" s="1"/>
      <c r="K2444" s="2"/>
      <c r="L2444" s="1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28"/>
      <c r="B2445" s="28"/>
      <c r="C2445" s="28"/>
      <c r="D2445" s="28"/>
      <c r="E2445" s="28"/>
      <c r="F2445"/>
      <c r="G2445"/>
      <c r="H2445" s="1"/>
      <c r="I2445" s="1"/>
      <c r="J2445" s="1"/>
      <c r="K2445" s="2"/>
      <c r="L2445" s="1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28"/>
      <c r="B2446" s="28"/>
      <c r="C2446" s="28"/>
      <c r="D2446" s="28"/>
      <c r="E2446" s="28"/>
      <c r="F2446"/>
      <c r="G2446"/>
      <c r="H2446" s="1"/>
      <c r="I2446" s="1"/>
      <c r="J2446" s="1"/>
      <c r="K2446" s="2"/>
      <c r="L2446" s="1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28"/>
      <c r="B2447" s="28"/>
      <c r="C2447" s="28"/>
      <c r="D2447" s="28"/>
      <c r="E2447" s="28"/>
      <c r="F2447"/>
      <c r="G2447"/>
      <c r="H2447" s="1"/>
      <c r="I2447" s="1"/>
      <c r="J2447" s="1"/>
      <c r="K2447" s="2"/>
      <c r="L2447" s="1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28"/>
      <c r="B2448" s="28"/>
      <c r="C2448" s="28"/>
      <c r="D2448" s="28"/>
      <c r="E2448" s="28"/>
      <c r="F2448"/>
      <c r="G2448"/>
      <c r="H2448" s="1"/>
      <c r="I2448" s="1"/>
      <c r="J2448" s="1"/>
      <c r="K2448" s="2"/>
      <c r="L2448" s="1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28"/>
      <c r="B2449" s="28"/>
      <c r="C2449" s="28"/>
      <c r="D2449" s="28"/>
      <c r="E2449" s="28"/>
      <c r="F2449"/>
      <c r="G2449"/>
      <c r="H2449" s="1"/>
      <c r="I2449" s="1"/>
      <c r="J2449" s="1"/>
      <c r="K2449" s="2"/>
      <c r="L2449" s="1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28"/>
      <c r="B2450" s="28"/>
      <c r="C2450" s="28"/>
      <c r="D2450" s="28"/>
      <c r="E2450" s="28"/>
      <c r="F2450"/>
      <c r="G2450"/>
      <c r="H2450" s="1"/>
      <c r="I2450" s="1"/>
      <c r="J2450" s="1"/>
      <c r="K2450" s="2"/>
      <c r="L2450" s="1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28"/>
      <c r="B2451" s="28"/>
      <c r="C2451" s="28"/>
      <c r="D2451" s="28"/>
      <c r="E2451" s="28"/>
      <c r="F2451"/>
      <c r="G2451"/>
      <c r="H2451" s="1"/>
      <c r="I2451" s="1"/>
      <c r="J2451" s="1"/>
      <c r="K2451" s="2"/>
      <c r="L2451" s="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28"/>
      <c r="B2452" s="28"/>
      <c r="C2452" s="28"/>
      <c r="D2452" s="28"/>
      <c r="E2452" s="28"/>
      <c r="F2452"/>
      <c r="G2452"/>
      <c r="H2452" s="1"/>
      <c r="I2452" s="1"/>
      <c r="J2452" s="1"/>
      <c r="K2452" s="2"/>
      <c r="L2452" s="1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28"/>
      <c r="B2453" s="28"/>
      <c r="C2453" s="28"/>
      <c r="D2453" s="28"/>
      <c r="E2453" s="28"/>
      <c r="F2453"/>
      <c r="G2453"/>
      <c r="H2453" s="1"/>
      <c r="I2453" s="1"/>
      <c r="J2453" s="1"/>
      <c r="K2453" s="2"/>
      <c r="L2453" s="1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28"/>
      <c r="B2454" s="28"/>
      <c r="C2454" s="28"/>
      <c r="D2454" s="28"/>
      <c r="E2454" s="28"/>
      <c r="F2454"/>
      <c r="G2454"/>
      <c r="H2454" s="1"/>
      <c r="I2454" s="1"/>
      <c r="J2454" s="1"/>
      <c r="K2454" s="2"/>
      <c r="L2454" s="1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28"/>
      <c r="B2455" s="28"/>
      <c r="C2455" s="28"/>
      <c r="D2455" s="28"/>
      <c r="E2455" s="28"/>
      <c r="F2455"/>
      <c r="G2455"/>
      <c r="H2455" s="1"/>
      <c r="I2455" s="1"/>
      <c r="J2455" s="1"/>
      <c r="K2455" s="2"/>
      <c r="L2455" s="1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28"/>
      <c r="B2456" s="28"/>
      <c r="C2456" s="28"/>
      <c r="D2456" s="28"/>
      <c r="E2456" s="28"/>
      <c r="F2456"/>
      <c r="G2456"/>
      <c r="H2456" s="1"/>
      <c r="I2456" s="1"/>
      <c r="J2456" s="1"/>
      <c r="K2456" s="2"/>
      <c r="L2456" s="1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28"/>
      <c r="B2457" s="28"/>
      <c r="C2457" s="28"/>
      <c r="D2457" s="28"/>
      <c r="E2457" s="28"/>
      <c r="F2457"/>
      <c r="G2457"/>
      <c r="H2457" s="1"/>
      <c r="I2457" s="1"/>
      <c r="J2457" s="1"/>
      <c r="K2457" s="2"/>
      <c r="L2457" s="1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28"/>
      <c r="B2458" s="28"/>
      <c r="C2458" s="28"/>
      <c r="D2458" s="28"/>
      <c r="E2458" s="28"/>
      <c r="F2458"/>
      <c r="G2458"/>
      <c r="H2458" s="1"/>
      <c r="I2458" s="1"/>
      <c r="J2458" s="1"/>
      <c r="K2458" s="2"/>
      <c r="L2458" s="1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28"/>
      <c r="B2459" s="28"/>
      <c r="C2459" s="28"/>
      <c r="D2459" s="28"/>
      <c r="E2459" s="28"/>
      <c r="F2459"/>
      <c r="G2459"/>
      <c r="H2459" s="1"/>
      <c r="I2459" s="1"/>
      <c r="J2459" s="1"/>
      <c r="K2459" s="2"/>
      <c r="L2459" s="1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28"/>
      <c r="B2460" s="28"/>
      <c r="C2460" s="28"/>
      <c r="D2460" s="28"/>
      <c r="E2460" s="28"/>
      <c r="F2460"/>
      <c r="G2460"/>
      <c r="H2460" s="1"/>
      <c r="I2460" s="1"/>
      <c r="J2460" s="1"/>
      <c r="K2460" s="2"/>
      <c r="L2460" s="1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28"/>
      <c r="B2461" s="28"/>
      <c r="C2461" s="28"/>
      <c r="D2461" s="28"/>
      <c r="E2461" s="28"/>
      <c r="F2461"/>
      <c r="G2461"/>
      <c r="H2461" s="1"/>
      <c r="I2461" s="1"/>
      <c r="J2461" s="1"/>
      <c r="K2461" s="2"/>
      <c r="L2461" s="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28"/>
      <c r="B2462" s="28"/>
      <c r="C2462" s="28"/>
      <c r="D2462" s="28"/>
      <c r="E2462" s="28"/>
      <c r="F2462"/>
      <c r="G2462"/>
      <c r="H2462" s="1"/>
      <c r="I2462" s="1"/>
      <c r="J2462" s="1"/>
      <c r="K2462" s="2"/>
      <c r="L2462" s="1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28"/>
      <c r="B2463" s="28"/>
      <c r="C2463" s="28"/>
      <c r="D2463" s="28"/>
      <c r="E2463" s="28"/>
      <c r="F2463"/>
      <c r="G2463"/>
      <c r="H2463" s="1"/>
      <c r="I2463" s="1"/>
      <c r="J2463" s="1"/>
      <c r="K2463" s="2"/>
      <c r="L2463" s="1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28"/>
      <c r="B2464" s="28"/>
      <c r="C2464" s="28"/>
      <c r="D2464" s="28"/>
      <c r="E2464" s="28"/>
      <c r="F2464"/>
      <c r="G2464"/>
      <c r="H2464" s="1"/>
      <c r="I2464" s="1"/>
      <c r="J2464" s="1"/>
      <c r="K2464" s="2"/>
      <c r="L2464" s="1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28"/>
      <c r="B2465" s="28"/>
      <c r="C2465" s="28"/>
      <c r="D2465" s="28"/>
      <c r="E2465" s="28"/>
      <c r="F2465"/>
      <c r="G2465"/>
      <c r="H2465" s="1"/>
      <c r="I2465" s="1"/>
      <c r="J2465" s="1"/>
      <c r="K2465" s="2"/>
      <c r="L2465" s="1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28"/>
      <c r="B2466" s="28"/>
      <c r="C2466" s="28"/>
      <c r="D2466" s="28"/>
      <c r="E2466" s="28"/>
      <c r="F2466"/>
      <c r="G2466"/>
      <c r="H2466" s="1"/>
      <c r="I2466" s="1"/>
      <c r="J2466" s="1"/>
      <c r="K2466" s="2"/>
      <c r="L2466" s="1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28"/>
      <c r="B2467" s="28"/>
      <c r="C2467" s="28"/>
      <c r="D2467" s="28"/>
      <c r="E2467" s="28"/>
      <c r="F2467"/>
      <c r="G2467"/>
      <c r="H2467" s="1"/>
      <c r="I2467" s="1"/>
      <c r="J2467" s="1"/>
      <c r="K2467" s="2"/>
      <c r="L2467" s="1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28"/>
      <c r="B2468" s="28"/>
      <c r="C2468" s="28"/>
      <c r="D2468" s="28"/>
      <c r="E2468" s="28"/>
      <c r="F2468"/>
      <c r="G2468"/>
      <c r="H2468" s="1"/>
      <c r="I2468" s="1"/>
      <c r="J2468" s="1"/>
      <c r="K2468" s="2"/>
      <c r="L2468" s="1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28"/>
      <c r="B2469" s="28"/>
      <c r="C2469" s="28"/>
      <c r="D2469" s="28"/>
      <c r="E2469" s="28"/>
      <c r="F2469"/>
      <c r="G2469"/>
      <c r="H2469" s="1"/>
      <c r="I2469" s="1"/>
      <c r="J2469" s="1"/>
      <c r="K2469" s="2"/>
      <c r="L2469" s="1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28"/>
      <c r="B2470" s="28"/>
      <c r="C2470" s="28"/>
      <c r="D2470" s="28"/>
      <c r="E2470" s="28"/>
      <c r="F2470"/>
      <c r="G2470"/>
      <c r="H2470" s="1"/>
      <c r="I2470" s="1"/>
      <c r="J2470" s="1"/>
      <c r="K2470" s="2"/>
      <c r="L2470" s="1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28"/>
      <c r="B2471" s="28"/>
      <c r="C2471" s="28"/>
      <c r="D2471" s="28"/>
      <c r="E2471" s="28"/>
      <c r="F2471"/>
      <c r="G2471"/>
      <c r="H2471" s="1"/>
      <c r="I2471" s="1"/>
      <c r="J2471" s="1"/>
      <c r="K2471" s="2"/>
      <c r="L2471" s="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28"/>
      <c r="B2472" s="28"/>
      <c r="C2472" s="28"/>
      <c r="D2472" s="28"/>
      <c r="E2472" s="28"/>
      <c r="F2472"/>
      <c r="G2472"/>
      <c r="H2472" s="1"/>
      <c r="I2472" s="1"/>
      <c r="J2472" s="1"/>
      <c r="K2472" s="2"/>
      <c r="L2472" s="1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28"/>
      <c r="B2473" s="28"/>
      <c r="C2473" s="28"/>
      <c r="D2473" s="28"/>
      <c r="E2473" s="28"/>
      <c r="F2473"/>
      <c r="G2473"/>
      <c r="H2473" s="1"/>
      <c r="I2473" s="1"/>
      <c r="J2473" s="1"/>
      <c r="K2473" s="2"/>
      <c r="L2473" s="1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28"/>
      <c r="B2474" s="28"/>
      <c r="C2474" s="28"/>
      <c r="D2474" s="28"/>
      <c r="E2474" s="28"/>
      <c r="F2474"/>
      <c r="G2474"/>
      <c r="H2474" s="1"/>
      <c r="I2474" s="1"/>
      <c r="J2474" s="1"/>
      <c r="K2474" s="2"/>
      <c r="L2474" s="1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28"/>
      <c r="B2475" s="28"/>
      <c r="C2475" s="28"/>
      <c r="D2475" s="28"/>
      <c r="E2475" s="28"/>
      <c r="F2475"/>
      <c r="G2475"/>
      <c r="H2475" s="1"/>
      <c r="I2475" s="1"/>
      <c r="J2475" s="1"/>
      <c r="K2475" s="2"/>
      <c r="L2475" s="1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 s="28"/>
      <c r="B2476" s="28"/>
      <c r="C2476" s="28"/>
      <c r="D2476" s="28"/>
      <c r="E2476" s="28"/>
      <c r="F2476"/>
      <c r="G2476"/>
      <c r="H2476" s="1"/>
      <c r="I2476" s="1"/>
      <c r="J2476" s="1"/>
      <c r="K2476" s="2"/>
      <c r="L2476" s="1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 s="28"/>
      <c r="B2477" s="28"/>
      <c r="C2477" s="28"/>
      <c r="D2477" s="28"/>
      <c r="E2477" s="28"/>
      <c r="F2477"/>
      <c r="G2477"/>
      <c r="H2477" s="1"/>
      <c r="I2477" s="1"/>
      <c r="J2477" s="1"/>
      <c r="K2477" s="2"/>
      <c r="L2477" s="1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 s="28"/>
      <c r="B2478" s="28"/>
      <c r="C2478" s="28"/>
      <c r="D2478" s="28"/>
      <c r="E2478" s="28"/>
      <c r="F2478"/>
      <c r="G2478"/>
      <c r="H2478" s="1"/>
      <c r="I2478" s="1"/>
      <c r="J2478" s="1"/>
      <c r="K2478" s="2"/>
      <c r="L2478" s="1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 s="28"/>
      <c r="B2479" s="28"/>
      <c r="C2479" s="28"/>
      <c r="D2479" s="28"/>
      <c r="E2479" s="28"/>
      <c r="F2479"/>
      <c r="G2479"/>
      <c r="H2479" s="1"/>
      <c r="I2479" s="1"/>
      <c r="J2479" s="1"/>
      <c r="K2479" s="2"/>
      <c r="L2479" s="1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28"/>
      <c r="B2480" s="28"/>
      <c r="C2480" s="28"/>
      <c r="D2480" s="28"/>
      <c r="E2480" s="28"/>
      <c r="F2480"/>
      <c r="G2480"/>
      <c r="H2480" s="1"/>
      <c r="I2480" s="1"/>
      <c r="J2480" s="1"/>
      <c r="K2480" s="2"/>
      <c r="L2480" s="1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28"/>
      <c r="B2481" s="28"/>
      <c r="C2481" s="28"/>
      <c r="D2481" s="28"/>
      <c r="E2481" s="28"/>
      <c r="G2481"/>
      <c r="H2481" s="1"/>
      <c r="I2481" s="1"/>
      <c r="J2481" s="1"/>
      <c r="K2481" s="2"/>
      <c r="L2481" s="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B2482" s="28"/>
      <c r="C2482" s="28"/>
      <c r="E2482" s="28"/>
      <c r="F2482" s="10"/>
      <c r="G2482" s="228"/>
      <c r="H2482" s="228"/>
      <c r="I2482" s="28"/>
      <c r="J2482" s="28"/>
      <c r="K2482" s="28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/>
      <c r="B2483"/>
      <c r="C2483"/>
      <c r="D2483"/>
      <c r="E2483"/>
      <c r="F2483" s="10"/>
      <c r="G2483" s="1"/>
      <c r="H2483" s="1"/>
      <c r="I2483" s="1"/>
      <c r="J2483" s="2"/>
      <c r="K2483" s="1"/>
      <c r="L2483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/>
      <c r="B2484"/>
      <c r="C2484"/>
      <c r="D2484"/>
      <c r="E2484"/>
      <c r="F2484" s="10"/>
      <c r="G2484" s="1"/>
      <c r="H2484" s="1"/>
      <c r="I2484" s="1"/>
      <c r="J2484" s="2"/>
      <c r="K2484" s="1"/>
      <c r="L2484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/>
      <c r="B2485"/>
      <c r="C2485"/>
      <c r="D2485"/>
      <c r="E2485"/>
      <c r="F2485" s="10"/>
      <c r="G2485" s="1"/>
      <c r="H2485" s="1"/>
      <c r="I2485" s="1"/>
      <c r="J2485" s="2"/>
      <c r="K2485" s="1"/>
      <c r="L2485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/>
      <c r="B2486"/>
      <c r="C2486"/>
      <c r="D2486"/>
      <c r="E2486"/>
      <c r="F2486" s="10"/>
      <c r="G2486" s="1"/>
      <c r="H2486" s="1"/>
      <c r="I2486" s="1"/>
      <c r="J2486" s="2"/>
      <c r="K2486" s="1"/>
      <c r="L2486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/>
      <c r="B2487"/>
      <c r="C2487"/>
      <c r="D2487"/>
      <c r="E2487"/>
      <c r="F2487" s="10"/>
      <c r="G2487" s="1"/>
      <c r="H2487" s="1"/>
      <c r="I2487" s="1"/>
      <c r="J2487" s="2"/>
      <c r="K2487" s="1"/>
      <c r="L2487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/>
      <c r="B2488"/>
      <c r="C2488"/>
      <c r="D2488"/>
      <c r="E2488"/>
      <c r="F2488" s="10"/>
      <c r="G2488" s="1"/>
      <c r="H2488" s="1"/>
      <c r="I2488" s="1"/>
      <c r="J2488" s="2"/>
      <c r="K2488" s="1"/>
      <c r="L2488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/>
      <c r="B2489"/>
      <c r="C2489"/>
      <c r="D2489"/>
      <c r="E2489"/>
      <c r="F2489" s="10"/>
      <c r="G2489" s="1"/>
      <c r="H2489" s="1"/>
      <c r="I2489" s="1"/>
      <c r="J2489" s="2"/>
      <c r="K2489" s="1"/>
      <c r="L2489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/>
      <c r="B2490"/>
      <c r="C2490"/>
      <c r="D2490"/>
      <c r="E2490"/>
      <c r="F2490" s="10"/>
      <c r="G2490" s="1"/>
      <c r="H2490" s="1"/>
      <c r="I2490" s="1"/>
      <c r="J2490" s="2"/>
      <c r="K2490" s="1"/>
      <c r="L2490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/>
      <c r="B2491"/>
      <c r="C2491"/>
      <c r="D2491"/>
      <c r="E2491"/>
      <c r="F2491" s="10"/>
      <c r="G2491" s="1"/>
      <c r="H2491" s="1"/>
      <c r="I2491" s="1"/>
      <c r="J2491" s="2"/>
      <c r="K2491" s="1"/>
      <c r="L249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/>
      <c r="B2492"/>
      <c r="C2492"/>
      <c r="D2492"/>
      <c r="E2492"/>
      <c r="F2492" s="10"/>
      <c r="G2492" s="1"/>
      <c r="H2492" s="1"/>
      <c r="I2492" s="1"/>
      <c r="J2492" s="2"/>
      <c r="K2492" s="1"/>
      <c r="L2492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/>
      <c r="B2493"/>
      <c r="C2493"/>
      <c r="D2493"/>
      <c r="E2493"/>
      <c r="F2493" s="10"/>
      <c r="G2493" s="1"/>
      <c r="H2493" s="1"/>
      <c r="I2493" s="1"/>
      <c r="J2493" s="2"/>
      <c r="K2493" s="1"/>
      <c r="L2493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/>
      <c r="B2494"/>
      <c r="C2494"/>
      <c r="D2494"/>
      <c r="E2494"/>
      <c r="F2494" s="10"/>
      <c r="G2494" s="1"/>
      <c r="H2494" s="1"/>
      <c r="I2494" s="1"/>
      <c r="J2494" s="2"/>
      <c r="K2494" s="1"/>
      <c r="L2494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/>
      <c r="B2495"/>
      <c r="C2495"/>
      <c r="D2495"/>
      <c r="E2495"/>
      <c r="F2495" s="10"/>
      <c r="G2495" s="1"/>
      <c r="H2495" s="1"/>
      <c r="I2495" s="1"/>
      <c r="J2495" s="2"/>
      <c r="K2495" s="1"/>
      <c r="L2495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/>
      <c r="B2496"/>
      <c r="C2496"/>
      <c r="D2496"/>
      <c r="E2496"/>
      <c r="F2496" s="10"/>
      <c r="G2496" s="1"/>
      <c r="H2496" s="1"/>
      <c r="I2496" s="1"/>
      <c r="J2496" s="2"/>
      <c r="K2496" s="1"/>
      <c r="L2496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/>
      <c r="B2497"/>
      <c r="C2497"/>
      <c r="D2497"/>
      <c r="E2497"/>
      <c r="F2497" s="10"/>
      <c r="G2497" s="1"/>
      <c r="H2497" s="1"/>
      <c r="I2497" s="1"/>
      <c r="J2497" s="2"/>
      <c r="K2497" s="1"/>
      <c r="L2497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/>
      <c r="B2498"/>
      <c r="C2498"/>
      <c r="D2498"/>
      <c r="E2498"/>
      <c r="F2498" s="10"/>
      <c r="G2498" s="1"/>
      <c r="H2498" s="1"/>
      <c r="I2498" s="1"/>
      <c r="J2498" s="2"/>
      <c r="K2498" s="1"/>
      <c r="L2498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/>
      <c r="B2499"/>
      <c r="C2499"/>
      <c r="D2499"/>
      <c r="E2499"/>
      <c r="F2499" s="10"/>
      <c r="G2499" s="1"/>
      <c r="H2499" s="1"/>
      <c r="I2499" s="1"/>
      <c r="J2499" s="2"/>
      <c r="K2499" s="1"/>
      <c r="L2499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/>
      <c r="B2500"/>
      <c r="C2500" s="136"/>
      <c r="D2500"/>
      <c r="E2500"/>
      <c r="F2500" s="10"/>
      <c r="G2500" s="1"/>
      <c r="H2500" s="1"/>
      <c r="I2500" s="1"/>
      <c r="J2500" s="2"/>
      <c r="K2500" s="1"/>
      <c r="L2500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/>
      <c r="B2501"/>
      <c r="C2501"/>
      <c r="D2501"/>
      <c r="E2501"/>
      <c r="F2501" s="10"/>
      <c r="G2501" s="1"/>
      <c r="H2501" s="1"/>
      <c r="I2501" s="1"/>
      <c r="J2501" s="2"/>
      <c r="K2501" s="1"/>
      <c r="L250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/>
      <c r="B2502"/>
      <c r="C2502"/>
      <c r="D2502"/>
      <c r="E2502"/>
      <c r="F2502" s="10"/>
      <c r="G2502" s="1"/>
      <c r="H2502" s="1"/>
      <c r="I2502" s="1"/>
      <c r="J2502" s="2"/>
      <c r="K2502" s="1"/>
      <c r="L2502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/>
      <c r="B2503"/>
      <c r="C2503"/>
      <c r="D2503"/>
      <c r="E2503"/>
      <c r="F2503" s="10"/>
      <c r="G2503" s="1"/>
      <c r="H2503" s="1"/>
      <c r="I2503" s="1"/>
      <c r="J2503" s="2"/>
      <c r="K2503" s="1"/>
      <c r="L2503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/>
      <c r="B2504"/>
      <c r="C2504"/>
      <c r="D2504"/>
      <c r="E2504"/>
      <c r="F2504" s="10"/>
      <c r="G2504" s="1"/>
      <c r="H2504" s="1"/>
      <c r="I2504" s="1"/>
      <c r="J2504" s="2"/>
      <c r="K2504" s="1"/>
      <c r="L2504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/>
      <c r="B2505"/>
      <c r="C2505"/>
      <c r="D2505"/>
      <c r="E2505"/>
      <c r="F2505" s="10"/>
      <c r="G2505" s="1"/>
      <c r="H2505" s="1"/>
      <c r="I2505" s="1"/>
      <c r="J2505" s="2"/>
      <c r="K2505" s="1"/>
      <c r="L2505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A2506"/>
      <c r="B2506"/>
      <c r="C2506"/>
      <c r="D2506"/>
      <c r="E2506"/>
      <c r="F2506" s="10"/>
      <c r="G2506" s="1"/>
      <c r="H2506" s="1"/>
      <c r="I2506" s="1"/>
      <c r="J2506" s="2"/>
      <c r="K2506" s="1"/>
      <c r="L2506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/>
      <c r="B2507"/>
      <c r="C2507"/>
      <c r="D2507"/>
      <c r="E2507"/>
      <c r="F2507" s="10"/>
      <c r="G2507" s="1"/>
      <c r="H2507" s="1"/>
      <c r="I2507" s="1"/>
      <c r="J2507" s="2"/>
      <c r="K2507" s="1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/>
      <c r="B2508"/>
      <c r="C2508"/>
      <c r="D2508"/>
      <c r="E2508"/>
      <c r="F2508" s="10"/>
      <c r="G2508" s="1"/>
      <c r="H2508" s="1"/>
      <c r="I2508" s="1"/>
      <c r="J2508" s="2"/>
      <c r="K2508" s="1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/>
      <c r="B2509"/>
      <c r="C2509"/>
      <c r="D2509"/>
      <c r="E2509"/>
      <c r="F2509" s="10"/>
      <c r="G2509" s="1"/>
      <c r="H2509" s="1"/>
      <c r="I2509" s="1"/>
      <c r="J2509" s="2"/>
      <c r="K2509" s="1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/>
      <c r="B2510"/>
      <c r="C2510"/>
      <c r="D2510"/>
      <c r="E2510"/>
      <c r="F2510" s="10"/>
      <c r="G2510" s="1"/>
      <c r="H2510" s="1"/>
      <c r="I2510" s="1"/>
      <c r="J2510" s="2"/>
      <c r="K2510" s="1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/>
      <c r="B2511"/>
      <c r="C2511"/>
      <c r="D2511"/>
      <c r="E2511"/>
      <c r="F2511" s="10"/>
      <c r="G2511" s="1"/>
      <c r="H2511" s="1"/>
      <c r="I2511" s="1"/>
      <c r="J2511" s="2"/>
      <c r="K2511" s="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/>
      <c r="B2512"/>
      <c r="C2512"/>
      <c r="D2512"/>
      <c r="E2512"/>
      <c r="F2512" s="10"/>
      <c r="G2512" s="1"/>
      <c r="H2512" s="1"/>
      <c r="I2512" s="1"/>
      <c r="J2512" s="2"/>
      <c r="K2512" s="1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/>
      <c r="B2513"/>
      <c r="C2513"/>
      <c r="D2513"/>
      <c r="E2513"/>
      <c r="F2513" s="10"/>
      <c r="G2513" s="1"/>
      <c r="H2513" s="1"/>
      <c r="I2513" s="1"/>
      <c r="J2513" s="2"/>
      <c r="K2513" s="1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/>
      <c r="B2514"/>
      <c r="C2514"/>
      <c r="D2514"/>
      <c r="E2514"/>
      <c r="F2514" s="10"/>
      <c r="G2514" s="1"/>
      <c r="H2514" s="1"/>
      <c r="I2514" s="1"/>
      <c r="J2514" s="2"/>
      <c r="K2514" s="1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/>
      <c r="B2515"/>
      <c r="C2515"/>
      <c r="D2515"/>
      <c r="E2515"/>
      <c r="F2515" s="10"/>
      <c r="G2515" s="1"/>
      <c r="H2515" s="1"/>
      <c r="I2515" s="1"/>
      <c r="J2515" s="2"/>
      <c r="K2515" s="1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/>
      <c r="B2516"/>
      <c r="C2516"/>
      <c r="D2516"/>
      <c r="E2516"/>
      <c r="F2516" s="10"/>
      <c r="G2516" s="1"/>
      <c r="H2516" s="1"/>
      <c r="I2516" s="1"/>
      <c r="J2516" s="2"/>
      <c r="K2516" s="1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/>
      <c r="B2517"/>
      <c r="C2517"/>
      <c r="D2517"/>
      <c r="E2517"/>
      <c r="F2517" s="10"/>
      <c r="G2517" s="1"/>
      <c r="H2517" s="1"/>
      <c r="I2517" s="1"/>
      <c r="J2517" s="2"/>
      <c r="K2517" s="1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50" customFormat="1" ht="14.25">
      <c r="A2518"/>
      <c r="B2518"/>
      <c r="C2518"/>
      <c r="D2518"/>
      <c r="E2518"/>
      <c r="F2518" s="10"/>
      <c r="G2518" s="1"/>
      <c r="H2518" s="1"/>
      <c r="I2518" s="1"/>
      <c r="J2518" s="2"/>
      <c r="K2518" s="1"/>
      <c r="L2518"/>
      <c r="M2518"/>
      <c r="N2518" s="28"/>
      <c r="O2518" s="28"/>
      <c r="T2518" s="194"/>
      <c r="V2518" s="28"/>
      <c r="W2518" s="28"/>
      <c r="X2518" s="28"/>
      <c r="AC2518" s="194"/>
      <c r="AE2518" s="28"/>
      <c r="AF2518" s="28"/>
      <c r="AG2518" s="28"/>
      <c r="AL2518" s="194"/>
      <c r="AN2518" s="28"/>
      <c r="AO2518" s="28"/>
      <c r="AP2518" s="28"/>
      <c r="AU2518" s="194"/>
      <c r="AW2518" s="28"/>
      <c r="AX2518" s="28"/>
      <c r="AY2518" s="28"/>
      <c r="BD2518" s="194"/>
      <c r="BF2518" s="28"/>
      <c r="BG2518" s="28"/>
      <c r="BH2518" s="28"/>
      <c r="BM2518" s="194"/>
      <c r="BO2518" s="28"/>
      <c r="BP2518" s="28"/>
      <c r="BQ2518" s="28"/>
      <c r="BV2518" s="194"/>
      <c r="BX2518" s="28"/>
      <c r="BY2518" s="28"/>
      <c r="BZ2518" s="28"/>
      <c r="CE2518" s="194"/>
      <c r="CG2518" s="28"/>
      <c r="CH2518" s="28"/>
      <c r="CI2518" s="28"/>
      <c r="CN2518" s="194"/>
      <c r="CP2518" s="28"/>
      <c r="CQ2518" s="28"/>
      <c r="CR2518" s="28"/>
      <c r="CW2518" s="194"/>
      <c r="CY2518" s="28"/>
      <c r="CZ2518" s="28"/>
      <c r="DA2518" s="28"/>
      <c r="DF2518" s="194"/>
      <c r="DH2518" s="28"/>
      <c r="DI2518" s="28"/>
      <c r="DJ2518" s="28"/>
      <c r="DO2518" s="194"/>
      <c r="DQ2518" s="28"/>
      <c r="DR2518" s="28"/>
      <c r="DS2518" s="28"/>
      <c r="DX2518" s="194"/>
      <c r="DZ2518" s="28"/>
      <c r="EA2518" s="28"/>
      <c r="EB2518" s="28"/>
      <c r="EG2518" s="194"/>
      <c r="EI2518" s="28"/>
      <c r="EJ2518" s="28"/>
      <c r="EK2518" s="28"/>
      <c r="EP2518" s="194"/>
      <c r="ER2518" s="28"/>
      <c r="ES2518" s="28"/>
      <c r="ET2518" s="28"/>
      <c r="EY2518" s="194"/>
      <c r="FA2518" s="28"/>
      <c r="FB2518" s="28"/>
      <c r="FC2518" s="28"/>
      <c r="FH2518" s="194"/>
      <c r="FJ2518" s="28"/>
      <c r="FK2518" s="28"/>
      <c r="FL2518" s="28"/>
      <c r="FQ2518" s="194"/>
      <c r="FS2518" s="28"/>
      <c r="FT2518" s="28"/>
      <c r="FU2518" s="28"/>
      <c r="FZ2518" s="194"/>
      <c r="GB2518" s="28"/>
      <c r="GC2518" s="28"/>
      <c r="GD2518" s="28"/>
      <c r="GI2518" s="194"/>
      <c r="GK2518" s="28"/>
      <c r="GL2518" s="28"/>
      <c r="GM2518" s="28"/>
      <c r="GR2518" s="194"/>
      <c r="GT2518" s="28"/>
      <c r="GU2518" s="28"/>
      <c r="GV2518" s="28"/>
      <c r="HA2518" s="194"/>
      <c r="HC2518" s="28"/>
      <c r="HD2518" s="28"/>
      <c r="HE2518" s="28"/>
      <c r="HJ2518" s="28"/>
      <c r="HK2518" s="28"/>
      <c r="HL2518" s="28"/>
      <c r="HM2518" s="28"/>
      <c r="HN2518" s="28"/>
      <c r="HO2518" s="28"/>
      <c r="HP2518" s="28"/>
      <c r="HQ2518" s="28"/>
      <c r="HR2518" s="28"/>
      <c r="HS2518" s="28"/>
      <c r="HT2518" s="28"/>
      <c r="HU2518" s="28"/>
      <c r="HV2518" s="28"/>
      <c r="HW2518" s="28"/>
      <c r="HX2518" s="28"/>
      <c r="HY2518" s="28"/>
      <c r="HZ2518" s="28"/>
      <c r="IA2518" s="28"/>
      <c r="IB2518" s="28"/>
      <c r="IC2518" s="28"/>
      <c r="ID2518" s="28"/>
      <c r="IE2518" s="28"/>
      <c r="IF2518" s="28"/>
      <c r="IG2518" s="28"/>
      <c r="IH2518" s="28"/>
      <c r="II2518" s="28"/>
      <c r="IJ2518" s="28"/>
      <c r="IK2518" s="28"/>
      <c r="IL2518" s="28"/>
      <c r="IM2518" s="28"/>
      <c r="IN2518" s="28"/>
      <c r="IO2518" s="28"/>
    </row>
    <row r="2519" spans="1:249" s="50" customFormat="1" ht="14.25">
      <c r="A2519"/>
      <c r="B2519"/>
      <c r="C2519"/>
      <c r="D2519"/>
      <c r="E2519"/>
      <c r="F2519" s="10"/>
      <c r="G2519" s="1"/>
      <c r="H2519" s="1"/>
      <c r="I2519" s="1"/>
      <c r="J2519" s="2"/>
      <c r="K2519" s="1"/>
      <c r="L2519"/>
      <c r="M2519"/>
      <c r="N2519" s="28"/>
      <c r="O2519" s="28"/>
      <c r="T2519" s="194"/>
      <c r="V2519" s="28"/>
      <c r="W2519" s="28"/>
      <c r="X2519" s="28"/>
      <c r="AC2519" s="194"/>
      <c r="AE2519" s="28"/>
      <c r="AF2519" s="28"/>
      <c r="AG2519" s="28"/>
      <c r="AL2519" s="194"/>
      <c r="AN2519" s="28"/>
      <c r="AO2519" s="28"/>
      <c r="AP2519" s="28"/>
      <c r="AU2519" s="194"/>
      <c r="AW2519" s="28"/>
      <c r="AX2519" s="28"/>
      <c r="AY2519" s="28"/>
      <c r="BD2519" s="194"/>
      <c r="BF2519" s="28"/>
      <c r="BG2519" s="28"/>
      <c r="BH2519" s="28"/>
      <c r="BM2519" s="194"/>
      <c r="BO2519" s="28"/>
      <c r="BP2519" s="28"/>
      <c r="BQ2519" s="28"/>
      <c r="BV2519" s="194"/>
      <c r="BX2519" s="28"/>
      <c r="BY2519" s="28"/>
      <c r="BZ2519" s="28"/>
      <c r="CE2519" s="194"/>
      <c r="CG2519" s="28"/>
      <c r="CH2519" s="28"/>
      <c r="CI2519" s="28"/>
      <c r="CN2519" s="194"/>
      <c r="CP2519" s="28"/>
      <c r="CQ2519" s="28"/>
      <c r="CR2519" s="28"/>
      <c r="CW2519" s="194"/>
      <c r="CY2519" s="28"/>
      <c r="CZ2519" s="28"/>
      <c r="DA2519" s="28"/>
      <c r="DF2519" s="194"/>
      <c r="DH2519" s="28"/>
      <c r="DI2519" s="28"/>
      <c r="DJ2519" s="28"/>
      <c r="DO2519" s="194"/>
      <c r="DQ2519" s="28"/>
      <c r="DR2519" s="28"/>
      <c r="DS2519" s="28"/>
      <c r="DX2519" s="194"/>
      <c r="DZ2519" s="28"/>
      <c r="EA2519" s="28"/>
      <c r="EB2519" s="28"/>
      <c r="EG2519" s="194"/>
      <c r="EI2519" s="28"/>
      <c r="EJ2519" s="28"/>
      <c r="EK2519" s="28"/>
      <c r="EP2519" s="194"/>
      <c r="ER2519" s="28"/>
      <c r="ES2519" s="28"/>
      <c r="ET2519" s="28"/>
      <c r="EY2519" s="194"/>
      <c r="FA2519" s="28"/>
      <c r="FB2519" s="28"/>
      <c r="FC2519" s="28"/>
      <c r="FH2519" s="194"/>
      <c r="FJ2519" s="28"/>
      <c r="FK2519" s="28"/>
      <c r="FL2519" s="28"/>
      <c r="FQ2519" s="194"/>
      <c r="FS2519" s="28"/>
      <c r="FT2519" s="28"/>
      <c r="FU2519" s="28"/>
      <c r="FZ2519" s="194"/>
      <c r="GB2519" s="28"/>
      <c r="GC2519" s="28"/>
      <c r="GD2519" s="28"/>
      <c r="GI2519" s="194"/>
      <c r="GK2519" s="28"/>
      <c r="GL2519" s="28"/>
      <c r="GM2519" s="28"/>
      <c r="GR2519" s="194"/>
      <c r="GT2519" s="28"/>
      <c r="GU2519" s="28"/>
      <c r="GV2519" s="28"/>
      <c r="HA2519" s="194"/>
      <c r="HC2519" s="28"/>
      <c r="HD2519" s="28"/>
      <c r="HE2519" s="28"/>
      <c r="HJ2519" s="28"/>
      <c r="HK2519" s="28"/>
      <c r="HL2519" s="28"/>
      <c r="HM2519" s="28"/>
      <c r="HN2519" s="28"/>
      <c r="HO2519" s="28"/>
      <c r="HP2519" s="28"/>
      <c r="HQ2519" s="28"/>
      <c r="HR2519" s="28"/>
      <c r="HS2519" s="28"/>
      <c r="HT2519" s="28"/>
      <c r="HU2519" s="28"/>
      <c r="HV2519" s="28"/>
      <c r="HW2519" s="28"/>
      <c r="HX2519" s="28"/>
      <c r="HY2519" s="28"/>
      <c r="HZ2519" s="28"/>
      <c r="IA2519" s="28"/>
      <c r="IB2519" s="28"/>
      <c r="IC2519" s="28"/>
      <c r="ID2519" s="28"/>
      <c r="IE2519" s="28"/>
      <c r="IF2519" s="28"/>
      <c r="IG2519" s="28"/>
      <c r="IH2519" s="28"/>
      <c r="II2519" s="28"/>
      <c r="IJ2519" s="28"/>
      <c r="IK2519" s="28"/>
      <c r="IL2519" s="28"/>
      <c r="IM2519" s="28"/>
      <c r="IN2519" s="28"/>
      <c r="IO2519" s="28"/>
    </row>
    <row r="2520" spans="1:249" s="50" customFormat="1" ht="14.25">
      <c r="A2520"/>
      <c r="B2520"/>
      <c r="C2520"/>
      <c r="D2520"/>
      <c r="E2520"/>
      <c r="F2520" s="10"/>
      <c r="G2520" s="1"/>
      <c r="H2520" s="1"/>
      <c r="I2520" s="1"/>
      <c r="J2520" s="2"/>
      <c r="K2520" s="1"/>
      <c r="L2520"/>
      <c r="M2520"/>
      <c r="N2520" s="28"/>
      <c r="O2520" s="28"/>
      <c r="T2520" s="194"/>
      <c r="V2520" s="28"/>
      <c r="W2520" s="28"/>
      <c r="X2520" s="28"/>
      <c r="AC2520" s="194"/>
      <c r="AE2520" s="28"/>
      <c r="AF2520" s="28"/>
      <c r="AG2520" s="28"/>
      <c r="AL2520" s="194"/>
      <c r="AN2520" s="28"/>
      <c r="AO2520" s="28"/>
      <c r="AP2520" s="28"/>
      <c r="AU2520" s="194"/>
      <c r="AW2520" s="28"/>
      <c r="AX2520" s="28"/>
      <c r="AY2520" s="28"/>
      <c r="BD2520" s="194"/>
      <c r="BF2520" s="28"/>
      <c r="BG2520" s="28"/>
      <c r="BH2520" s="28"/>
      <c r="BM2520" s="194"/>
      <c r="BO2520" s="28"/>
      <c r="BP2520" s="28"/>
      <c r="BQ2520" s="28"/>
      <c r="BV2520" s="194"/>
      <c r="BX2520" s="28"/>
      <c r="BY2520" s="28"/>
      <c r="BZ2520" s="28"/>
      <c r="CE2520" s="194"/>
      <c r="CG2520" s="28"/>
      <c r="CH2520" s="28"/>
      <c r="CI2520" s="28"/>
      <c r="CN2520" s="194"/>
      <c r="CP2520" s="28"/>
      <c r="CQ2520" s="28"/>
      <c r="CR2520" s="28"/>
      <c r="CW2520" s="194"/>
      <c r="CY2520" s="28"/>
      <c r="CZ2520" s="28"/>
      <c r="DA2520" s="28"/>
      <c r="DF2520" s="194"/>
      <c r="DH2520" s="28"/>
      <c r="DI2520" s="28"/>
      <c r="DJ2520" s="28"/>
      <c r="DO2520" s="194"/>
      <c r="DQ2520" s="28"/>
      <c r="DR2520" s="28"/>
      <c r="DS2520" s="28"/>
      <c r="DX2520" s="194"/>
      <c r="DZ2520" s="28"/>
      <c r="EA2520" s="28"/>
      <c r="EB2520" s="28"/>
      <c r="EG2520" s="194"/>
      <c r="EI2520" s="28"/>
      <c r="EJ2520" s="28"/>
      <c r="EK2520" s="28"/>
      <c r="EP2520" s="194"/>
      <c r="ER2520" s="28"/>
      <c r="ES2520" s="28"/>
      <c r="ET2520" s="28"/>
      <c r="EY2520" s="194"/>
      <c r="FA2520" s="28"/>
      <c r="FB2520" s="28"/>
      <c r="FC2520" s="28"/>
      <c r="FH2520" s="194"/>
      <c r="FJ2520" s="28"/>
      <c r="FK2520" s="28"/>
      <c r="FL2520" s="28"/>
      <c r="FQ2520" s="194"/>
      <c r="FS2520" s="28"/>
      <c r="FT2520" s="28"/>
      <c r="FU2520" s="28"/>
      <c r="FZ2520" s="194"/>
      <c r="GB2520" s="28"/>
      <c r="GC2520" s="28"/>
      <c r="GD2520" s="28"/>
      <c r="GI2520" s="194"/>
      <c r="GK2520" s="28"/>
      <c r="GL2520" s="28"/>
      <c r="GM2520" s="28"/>
      <c r="GR2520" s="194"/>
      <c r="GT2520" s="28"/>
      <c r="GU2520" s="28"/>
      <c r="GV2520" s="28"/>
      <c r="HA2520" s="194"/>
      <c r="HC2520" s="28"/>
      <c r="HD2520" s="28"/>
      <c r="HE2520" s="28"/>
      <c r="HJ2520" s="28"/>
      <c r="HK2520" s="28"/>
      <c r="HL2520" s="28"/>
      <c r="HM2520" s="28"/>
      <c r="HN2520" s="28"/>
      <c r="HO2520" s="28"/>
      <c r="HP2520" s="28"/>
      <c r="HQ2520" s="28"/>
      <c r="HR2520" s="28"/>
      <c r="HS2520" s="28"/>
      <c r="HT2520" s="28"/>
      <c r="HU2520" s="28"/>
      <c r="HV2520" s="28"/>
      <c r="HW2520" s="28"/>
      <c r="HX2520" s="28"/>
      <c r="HY2520" s="28"/>
      <c r="HZ2520" s="28"/>
      <c r="IA2520" s="28"/>
      <c r="IB2520" s="28"/>
      <c r="IC2520" s="28"/>
      <c r="ID2520" s="28"/>
      <c r="IE2520" s="28"/>
      <c r="IF2520" s="28"/>
      <c r="IG2520" s="28"/>
      <c r="IH2520" s="28"/>
      <c r="II2520" s="28"/>
      <c r="IJ2520" s="28"/>
      <c r="IK2520" s="28"/>
      <c r="IL2520" s="28"/>
      <c r="IM2520" s="28"/>
      <c r="IN2520" s="28"/>
      <c r="IO2520" s="28"/>
    </row>
    <row r="2521" spans="1:249" s="50" customFormat="1" ht="14.25">
      <c r="A2521"/>
      <c r="B2521"/>
      <c r="C2521"/>
      <c r="D2521"/>
      <c r="E2521"/>
      <c r="F2521" s="10"/>
      <c r="G2521" s="1"/>
      <c r="H2521" s="1"/>
      <c r="I2521" s="1"/>
      <c r="J2521" s="2"/>
      <c r="K2521" s="1"/>
      <c r="L2521"/>
      <c r="M2521"/>
      <c r="N2521" s="28"/>
      <c r="O2521" s="28"/>
      <c r="T2521" s="194"/>
      <c r="V2521" s="28"/>
      <c r="W2521" s="28"/>
      <c r="X2521" s="28"/>
      <c r="AC2521" s="194"/>
      <c r="AE2521" s="28"/>
      <c r="AF2521" s="28"/>
      <c r="AG2521" s="28"/>
      <c r="AL2521" s="194"/>
      <c r="AN2521" s="28"/>
      <c r="AO2521" s="28"/>
      <c r="AP2521" s="28"/>
      <c r="AU2521" s="194"/>
      <c r="AW2521" s="28"/>
      <c r="AX2521" s="28"/>
      <c r="AY2521" s="28"/>
      <c r="BD2521" s="194"/>
      <c r="BF2521" s="28"/>
      <c r="BG2521" s="28"/>
      <c r="BH2521" s="28"/>
      <c r="BM2521" s="194"/>
      <c r="BO2521" s="28"/>
      <c r="BP2521" s="28"/>
      <c r="BQ2521" s="28"/>
      <c r="BV2521" s="194"/>
      <c r="BX2521" s="28"/>
      <c r="BY2521" s="28"/>
      <c r="BZ2521" s="28"/>
      <c r="CE2521" s="194"/>
      <c r="CG2521" s="28"/>
      <c r="CH2521" s="28"/>
      <c r="CI2521" s="28"/>
      <c r="CN2521" s="194"/>
      <c r="CP2521" s="28"/>
      <c r="CQ2521" s="28"/>
      <c r="CR2521" s="28"/>
      <c r="CW2521" s="194"/>
      <c r="CY2521" s="28"/>
      <c r="CZ2521" s="28"/>
      <c r="DA2521" s="28"/>
      <c r="DF2521" s="194"/>
      <c r="DH2521" s="28"/>
      <c r="DI2521" s="28"/>
      <c r="DJ2521" s="28"/>
      <c r="DO2521" s="194"/>
      <c r="DQ2521" s="28"/>
      <c r="DR2521" s="28"/>
      <c r="DS2521" s="28"/>
      <c r="DX2521" s="194"/>
      <c r="DZ2521" s="28"/>
      <c r="EA2521" s="28"/>
      <c r="EB2521" s="28"/>
      <c r="EG2521" s="194"/>
      <c r="EI2521" s="28"/>
      <c r="EJ2521" s="28"/>
      <c r="EK2521" s="28"/>
      <c r="EP2521" s="194"/>
      <c r="ER2521" s="28"/>
      <c r="ES2521" s="28"/>
      <c r="ET2521" s="28"/>
      <c r="EY2521" s="194"/>
      <c r="FA2521" s="28"/>
      <c r="FB2521" s="28"/>
      <c r="FC2521" s="28"/>
      <c r="FH2521" s="194"/>
      <c r="FJ2521" s="28"/>
      <c r="FK2521" s="28"/>
      <c r="FL2521" s="28"/>
      <c r="FQ2521" s="194"/>
      <c r="FS2521" s="28"/>
      <c r="FT2521" s="28"/>
      <c r="FU2521" s="28"/>
      <c r="FZ2521" s="194"/>
      <c r="GB2521" s="28"/>
      <c r="GC2521" s="28"/>
      <c r="GD2521" s="28"/>
      <c r="GI2521" s="194"/>
      <c r="GK2521" s="28"/>
      <c r="GL2521" s="28"/>
      <c r="GM2521" s="28"/>
      <c r="GR2521" s="194"/>
      <c r="GT2521" s="28"/>
      <c r="GU2521" s="28"/>
      <c r="GV2521" s="28"/>
      <c r="HA2521" s="194"/>
      <c r="HC2521" s="28"/>
      <c r="HD2521" s="28"/>
      <c r="HE2521" s="28"/>
      <c r="HJ2521" s="28"/>
      <c r="HK2521" s="28"/>
      <c r="HL2521" s="28"/>
      <c r="HM2521" s="28"/>
      <c r="HN2521" s="28"/>
      <c r="HO2521" s="28"/>
      <c r="HP2521" s="28"/>
      <c r="HQ2521" s="28"/>
      <c r="HR2521" s="28"/>
      <c r="HS2521" s="28"/>
      <c r="HT2521" s="28"/>
      <c r="HU2521" s="28"/>
      <c r="HV2521" s="28"/>
      <c r="HW2521" s="28"/>
      <c r="HX2521" s="28"/>
      <c r="HY2521" s="28"/>
      <c r="HZ2521" s="28"/>
      <c r="IA2521" s="28"/>
      <c r="IB2521" s="28"/>
      <c r="IC2521" s="28"/>
      <c r="ID2521" s="28"/>
      <c r="IE2521" s="28"/>
      <c r="IF2521" s="28"/>
      <c r="IG2521" s="28"/>
      <c r="IH2521" s="28"/>
      <c r="II2521" s="28"/>
      <c r="IJ2521" s="28"/>
      <c r="IK2521" s="28"/>
      <c r="IL2521" s="28"/>
      <c r="IM2521" s="28"/>
      <c r="IN2521" s="28"/>
      <c r="IO2521" s="28"/>
    </row>
    <row r="2522" spans="1:249" s="50" customFormat="1" ht="14.25">
      <c r="A2522"/>
      <c r="B2522"/>
      <c r="C2522"/>
      <c r="D2522"/>
      <c r="E2522"/>
      <c r="F2522" s="10"/>
      <c r="G2522" s="1"/>
      <c r="H2522" s="1"/>
      <c r="I2522" s="1"/>
      <c r="J2522" s="2"/>
      <c r="K2522" s="1"/>
      <c r="L2522"/>
      <c r="M2522"/>
      <c r="N2522" s="28"/>
      <c r="O2522" s="28"/>
      <c r="T2522" s="194"/>
      <c r="V2522" s="28"/>
      <c r="W2522" s="28"/>
      <c r="X2522" s="28"/>
      <c r="AC2522" s="194"/>
      <c r="AE2522" s="28"/>
      <c r="AF2522" s="28"/>
      <c r="AG2522" s="28"/>
      <c r="AL2522" s="194"/>
      <c r="AN2522" s="28"/>
      <c r="AO2522" s="28"/>
      <c r="AP2522" s="28"/>
      <c r="AU2522" s="194"/>
      <c r="AW2522" s="28"/>
      <c r="AX2522" s="28"/>
      <c r="AY2522" s="28"/>
      <c r="BD2522" s="194"/>
      <c r="BF2522" s="28"/>
      <c r="BG2522" s="28"/>
      <c r="BH2522" s="28"/>
      <c r="BM2522" s="194"/>
      <c r="BO2522" s="28"/>
      <c r="BP2522" s="28"/>
      <c r="BQ2522" s="28"/>
      <c r="BV2522" s="194"/>
      <c r="BX2522" s="28"/>
      <c r="BY2522" s="28"/>
      <c r="BZ2522" s="28"/>
      <c r="CE2522" s="194"/>
      <c r="CG2522" s="28"/>
      <c r="CH2522" s="28"/>
      <c r="CI2522" s="28"/>
      <c r="CN2522" s="194"/>
      <c r="CP2522" s="28"/>
      <c r="CQ2522" s="28"/>
      <c r="CR2522" s="28"/>
      <c r="CW2522" s="194"/>
      <c r="CY2522" s="28"/>
      <c r="CZ2522" s="28"/>
      <c r="DA2522" s="28"/>
      <c r="DF2522" s="194"/>
      <c r="DH2522" s="28"/>
      <c r="DI2522" s="28"/>
      <c r="DJ2522" s="28"/>
      <c r="DO2522" s="194"/>
      <c r="DQ2522" s="28"/>
      <c r="DR2522" s="28"/>
      <c r="DS2522" s="28"/>
      <c r="DX2522" s="194"/>
      <c r="DZ2522" s="28"/>
      <c r="EA2522" s="28"/>
      <c r="EB2522" s="28"/>
      <c r="EG2522" s="194"/>
      <c r="EI2522" s="28"/>
      <c r="EJ2522" s="28"/>
      <c r="EK2522" s="28"/>
      <c r="EP2522" s="194"/>
      <c r="ER2522" s="28"/>
      <c r="ES2522" s="28"/>
      <c r="ET2522" s="28"/>
      <c r="EY2522" s="194"/>
      <c r="FA2522" s="28"/>
      <c r="FB2522" s="28"/>
      <c r="FC2522" s="28"/>
      <c r="FH2522" s="194"/>
      <c r="FJ2522" s="28"/>
      <c r="FK2522" s="28"/>
      <c r="FL2522" s="28"/>
      <c r="FQ2522" s="194"/>
      <c r="FS2522" s="28"/>
      <c r="FT2522" s="28"/>
      <c r="FU2522" s="28"/>
      <c r="FZ2522" s="194"/>
      <c r="GB2522" s="28"/>
      <c r="GC2522" s="28"/>
      <c r="GD2522" s="28"/>
      <c r="GI2522" s="194"/>
      <c r="GK2522" s="28"/>
      <c r="GL2522" s="28"/>
      <c r="GM2522" s="28"/>
      <c r="GR2522" s="194"/>
      <c r="GT2522" s="28"/>
      <c r="GU2522" s="28"/>
      <c r="GV2522" s="28"/>
      <c r="HA2522" s="194"/>
      <c r="HC2522" s="28"/>
      <c r="HD2522" s="28"/>
      <c r="HE2522" s="28"/>
      <c r="HJ2522" s="28"/>
      <c r="HK2522" s="28"/>
      <c r="HL2522" s="28"/>
      <c r="HM2522" s="28"/>
      <c r="HN2522" s="28"/>
      <c r="HO2522" s="28"/>
      <c r="HP2522" s="28"/>
      <c r="HQ2522" s="28"/>
      <c r="HR2522" s="28"/>
      <c r="HS2522" s="28"/>
      <c r="HT2522" s="28"/>
      <c r="HU2522" s="28"/>
      <c r="HV2522" s="28"/>
      <c r="HW2522" s="28"/>
      <c r="HX2522" s="28"/>
      <c r="HY2522" s="28"/>
      <c r="HZ2522" s="28"/>
      <c r="IA2522" s="28"/>
      <c r="IB2522" s="28"/>
      <c r="IC2522" s="28"/>
      <c r="ID2522" s="28"/>
      <c r="IE2522" s="28"/>
      <c r="IF2522" s="28"/>
      <c r="IG2522" s="28"/>
      <c r="IH2522" s="28"/>
      <c r="II2522" s="28"/>
      <c r="IJ2522" s="28"/>
      <c r="IK2522" s="28"/>
      <c r="IL2522" s="28"/>
      <c r="IM2522" s="28"/>
      <c r="IN2522" s="28"/>
      <c r="IO2522" s="28"/>
    </row>
    <row r="2523" spans="1:249" s="50" customFormat="1" ht="14.25">
      <c r="A2523"/>
      <c r="B2523"/>
      <c r="C2523"/>
      <c r="D2523"/>
      <c r="E2523"/>
      <c r="F2523" s="10"/>
      <c r="G2523" s="1"/>
      <c r="H2523" s="1"/>
      <c r="I2523" s="1"/>
      <c r="J2523" s="2"/>
      <c r="K2523" s="1"/>
      <c r="L2523"/>
      <c r="M2523"/>
      <c r="N2523" s="28"/>
      <c r="O2523" s="28"/>
      <c r="T2523" s="194"/>
      <c r="V2523" s="28"/>
      <c r="W2523" s="28"/>
      <c r="X2523" s="28"/>
      <c r="AC2523" s="194"/>
      <c r="AE2523" s="28"/>
      <c r="AF2523" s="28"/>
      <c r="AG2523" s="28"/>
      <c r="AL2523" s="194"/>
      <c r="AN2523" s="28"/>
      <c r="AO2523" s="28"/>
      <c r="AP2523" s="28"/>
      <c r="AU2523" s="194"/>
      <c r="AW2523" s="28"/>
      <c r="AX2523" s="28"/>
      <c r="AY2523" s="28"/>
      <c r="BD2523" s="194"/>
      <c r="BF2523" s="28"/>
      <c r="BG2523" s="28"/>
      <c r="BH2523" s="28"/>
      <c r="BM2523" s="194"/>
      <c r="BO2523" s="28"/>
      <c r="BP2523" s="28"/>
      <c r="BQ2523" s="28"/>
      <c r="BV2523" s="194"/>
      <c r="BX2523" s="28"/>
      <c r="BY2523" s="28"/>
      <c r="BZ2523" s="28"/>
      <c r="CE2523" s="194"/>
      <c r="CG2523" s="28"/>
      <c r="CH2523" s="28"/>
      <c r="CI2523" s="28"/>
      <c r="CN2523" s="194"/>
      <c r="CP2523" s="28"/>
      <c r="CQ2523" s="28"/>
      <c r="CR2523" s="28"/>
      <c r="CW2523" s="194"/>
      <c r="CY2523" s="28"/>
      <c r="CZ2523" s="28"/>
      <c r="DA2523" s="28"/>
      <c r="DF2523" s="194"/>
      <c r="DH2523" s="28"/>
      <c r="DI2523" s="28"/>
      <c r="DJ2523" s="28"/>
      <c r="DO2523" s="194"/>
      <c r="DQ2523" s="28"/>
      <c r="DR2523" s="28"/>
      <c r="DS2523" s="28"/>
      <c r="DX2523" s="194"/>
      <c r="DZ2523" s="28"/>
      <c r="EA2523" s="28"/>
      <c r="EB2523" s="28"/>
      <c r="EG2523" s="194"/>
      <c r="EI2523" s="28"/>
      <c r="EJ2523" s="28"/>
      <c r="EK2523" s="28"/>
      <c r="EP2523" s="194"/>
      <c r="ER2523" s="28"/>
      <c r="ES2523" s="28"/>
      <c r="ET2523" s="28"/>
      <c r="EY2523" s="194"/>
      <c r="FA2523" s="28"/>
      <c r="FB2523" s="28"/>
      <c r="FC2523" s="28"/>
      <c r="FH2523" s="194"/>
      <c r="FJ2523" s="28"/>
      <c r="FK2523" s="28"/>
      <c r="FL2523" s="28"/>
      <c r="FQ2523" s="194"/>
      <c r="FS2523" s="28"/>
      <c r="FT2523" s="28"/>
      <c r="FU2523" s="28"/>
      <c r="FZ2523" s="194"/>
      <c r="GB2523" s="28"/>
      <c r="GC2523" s="28"/>
      <c r="GD2523" s="28"/>
      <c r="GI2523" s="194"/>
      <c r="GK2523" s="28"/>
      <c r="GL2523" s="28"/>
      <c r="GM2523" s="28"/>
      <c r="GR2523" s="194"/>
      <c r="GT2523" s="28"/>
      <c r="GU2523" s="28"/>
      <c r="GV2523" s="28"/>
      <c r="HA2523" s="194"/>
      <c r="HC2523" s="28"/>
      <c r="HD2523" s="28"/>
      <c r="HE2523" s="28"/>
      <c r="HJ2523" s="28"/>
      <c r="HK2523" s="28"/>
      <c r="HL2523" s="28"/>
      <c r="HM2523" s="28"/>
      <c r="HN2523" s="28"/>
      <c r="HO2523" s="28"/>
      <c r="HP2523" s="28"/>
      <c r="HQ2523" s="28"/>
      <c r="HR2523" s="28"/>
      <c r="HS2523" s="28"/>
      <c r="HT2523" s="28"/>
      <c r="HU2523" s="28"/>
      <c r="HV2523" s="28"/>
      <c r="HW2523" s="28"/>
      <c r="HX2523" s="28"/>
      <c r="HY2523" s="28"/>
      <c r="HZ2523" s="28"/>
      <c r="IA2523" s="28"/>
      <c r="IB2523" s="28"/>
      <c r="IC2523" s="28"/>
      <c r="ID2523" s="28"/>
      <c r="IE2523" s="28"/>
      <c r="IF2523" s="28"/>
      <c r="IG2523" s="28"/>
      <c r="IH2523" s="28"/>
      <c r="II2523" s="28"/>
      <c r="IJ2523" s="28"/>
      <c r="IK2523" s="28"/>
      <c r="IL2523" s="28"/>
      <c r="IM2523" s="28"/>
      <c r="IN2523" s="28"/>
      <c r="IO2523" s="28"/>
    </row>
    <row r="2524" spans="1:249" s="50" customFormat="1" ht="14.25">
      <c r="A2524"/>
      <c r="B2524"/>
      <c r="C2524"/>
      <c r="D2524"/>
      <c r="E2524"/>
      <c r="F2524" s="10"/>
      <c r="G2524" s="1"/>
      <c r="H2524" s="1"/>
      <c r="I2524" s="1"/>
      <c r="J2524" s="2"/>
      <c r="K2524" s="1"/>
      <c r="L2524"/>
      <c r="M2524"/>
      <c r="N2524" s="28"/>
      <c r="O2524" s="28"/>
      <c r="T2524" s="194"/>
      <c r="V2524" s="28"/>
      <c r="W2524" s="28"/>
      <c r="X2524" s="28"/>
      <c r="AC2524" s="194"/>
      <c r="AE2524" s="28"/>
      <c r="AF2524" s="28"/>
      <c r="AG2524" s="28"/>
      <c r="AL2524" s="194"/>
      <c r="AN2524" s="28"/>
      <c r="AO2524" s="28"/>
      <c r="AP2524" s="28"/>
      <c r="AU2524" s="194"/>
      <c r="AW2524" s="28"/>
      <c r="AX2524" s="28"/>
      <c r="AY2524" s="28"/>
      <c r="BD2524" s="194"/>
      <c r="BF2524" s="28"/>
      <c r="BG2524" s="28"/>
      <c r="BH2524" s="28"/>
      <c r="BM2524" s="194"/>
      <c r="BO2524" s="28"/>
      <c r="BP2524" s="28"/>
      <c r="BQ2524" s="28"/>
      <c r="BV2524" s="194"/>
      <c r="BX2524" s="28"/>
      <c r="BY2524" s="28"/>
      <c r="BZ2524" s="28"/>
      <c r="CE2524" s="194"/>
      <c r="CG2524" s="28"/>
      <c r="CH2524" s="28"/>
      <c r="CI2524" s="28"/>
      <c r="CN2524" s="194"/>
      <c r="CP2524" s="28"/>
      <c r="CQ2524" s="28"/>
      <c r="CR2524" s="28"/>
      <c r="CW2524" s="194"/>
      <c r="CY2524" s="28"/>
      <c r="CZ2524" s="28"/>
      <c r="DA2524" s="28"/>
      <c r="DF2524" s="194"/>
      <c r="DH2524" s="28"/>
      <c r="DI2524" s="28"/>
      <c r="DJ2524" s="28"/>
      <c r="DO2524" s="194"/>
      <c r="DQ2524" s="28"/>
      <c r="DR2524" s="28"/>
      <c r="DS2524" s="28"/>
      <c r="DX2524" s="194"/>
      <c r="DZ2524" s="28"/>
      <c r="EA2524" s="28"/>
      <c r="EB2524" s="28"/>
      <c r="EG2524" s="194"/>
      <c r="EI2524" s="28"/>
      <c r="EJ2524" s="28"/>
      <c r="EK2524" s="28"/>
      <c r="EP2524" s="194"/>
      <c r="ER2524" s="28"/>
      <c r="ES2524" s="28"/>
      <c r="ET2524" s="28"/>
      <c r="EY2524" s="194"/>
      <c r="FA2524" s="28"/>
      <c r="FB2524" s="28"/>
      <c r="FC2524" s="28"/>
      <c r="FH2524" s="194"/>
      <c r="FJ2524" s="28"/>
      <c r="FK2524" s="28"/>
      <c r="FL2524" s="28"/>
      <c r="FQ2524" s="194"/>
      <c r="FS2524" s="28"/>
      <c r="FT2524" s="28"/>
      <c r="FU2524" s="28"/>
      <c r="FZ2524" s="194"/>
      <c r="GB2524" s="28"/>
      <c r="GC2524" s="28"/>
      <c r="GD2524" s="28"/>
      <c r="GI2524" s="194"/>
      <c r="GK2524" s="28"/>
      <c r="GL2524" s="28"/>
      <c r="GM2524" s="28"/>
      <c r="GR2524" s="194"/>
      <c r="GT2524" s="28"/>
      <c r="GU2524" s="28"/>
      <c r="GV2524" s="28"/>
      <c r="HA2524" s="194"/>
      <c r="HC2524" s="28"/>
      <c r="HD2524" s="28"/>
      <c r="HE2524" s="28"/>
      <c r="HJ2524" s="28"/>
      <c r="HK2524" s="28"/>
      <c r="HL2524" s="28"/>
      <c r="HM2524" s="28"/>
      <c r="HN2524" s="28"/>
      <c r="HO2524" s="28"/>
      <c r="HP2524" s="28"/>
      <c r="HQ2524" s="28"/>
      <c r="HR2524" s="28"/>
      <c r="HS2524" s="28"/>
      <c r="HT2524" s="28"/>
      <c r="HU2524" s="28"/>
      <c r="HV2524" s="28"/>
      <c r="HW2524" s="28"/>
      <c r="HX2524" s="28"/>
      <c r="HY2524" s="28"/>
      <c r="HZ2524" s="28"/>
      <c r="IA2524" s="28"/>
      <c r="IB2524" s="28"/>
      <c r="IC2524" s="28"/>
      <c r="ID2524" s="28"/>
      <c r="IE2524" s="28"/>
      <c r="IF2524" s="28"/>
      <c r="IG2524" s="28"/>
      <c r="IH2524" s="28"/>
      <c r="II2524" s="28"/>
      <c r="IJ2524" s="28"/>
      <c r="IK2524" s="28"/>
      <c r="IL2524" s="28"/>
      <c r="IM2524" s="28"/>
      <c r="IN2524" s="28"/>
      <c r="IO2524" s="28"/>
    </row>
    <row r="2525" spans="1:249" s="50" customFormat="1" ht="14.25">
      <c r="A2525"/>
      <c r="B2525"/>
      <c r="C2525"/>
      <c r="D2525"/>
      <c r="E2525"/>
      <c r="F2525" s="10"/>
      <c r="G2525" s="1"/>
      <c r="H2525" s="1"/>
      <c r="I2525" s="1"/>
      <c r="J2525" s="2"/>
      <c r="K2525" s="1"/>
      <c r="L2525"/>
      <c r="M2525"/>
      <c r="N2525" s="28"/>
      <c r="O2525" s="28"/>
      <c r="T2525" s="194"/>
      <c r="V2525" s="28"/>
      <c r="W2525" s="28"/>
      <c r="X2525" s="28"/>
      <c r="AC2525" s="194"/>
      <c r="AE2525" s="28"/>
      <c r="AF2525" s="28"/>
      <c r="AG2525" s="28"/>
      <c r="AL2525" s="194"/>
      <c r="AN2525" s="28"/>
      <c r="AO2525" s="28"/>
      <c r="AP2525" s="28"/>
      <c r="AU2525" s="194"/>
      <c r="AW2525" s="28"/>
      <c r="AX2525" s="28"/>
      <c r="AY2525" s="28"/>
      <c r="BD2525" s="194"/>
      <c r="BF2525" s="28"/>
      <c r="BG2525" s="28"/>
      <c r="BH2525" s="28"/>
      <c r="BM2525" s="194"/>
      <c r="BO2525" s="28"/>
      <c r="BP2525" s="28"/>
      <c r="BQ2525" s="28"/>
      <c r="BV2525" s="194"/>
      <c r="BX2525" s="28"/>
      <c r="BY2525" s="28"/>
      <c r="BZ2525" s="28"/>
      <c r="CE2525" s="194"/>
      <c r="CG2525" s="28"/>
      <c r="CH2525" s="28"/>
      <c r="CI2525" s="28"/>
      <c r="CN2525" s="194"/>
      <c r="CP2525" s="28"/>
      <c r="CQ2525" s="28"/>
      <c r="CR2525" s="28"/>
      <c r="CW2525" s="194"/>
      <c r="CY2525" s="28"/>
      <c r="CZ2525" s="28"/>
      <c r="DA2525" s="28"/>
      <c r="DF2525" s="194"/>
      <c r="DH2525" s="28"/>
      <c r="DI2525" s="28"/>
      <c r="DJ2525" s="28"/>
      <c r="DO2525" s="194"/>
      <c r="DQ2525" s="28"/>
      <c r="DR2525" s="28"/>
      <c r="DS2525" s="28"/>
      <c r="DX2525" s="194"/>
      <c r="DZ2525" s="28"/>
      <c r="EA2525" s="28"/>
      <c r="EB2525" s="28"/>
      <c r="EG2525" s="194"/>
      <c r="EI2525" s="28"/>
      <c r="EJ2525" s="28"/>
      <c r="EK2525" s="28"/>
      <c r="EP2525" s="194"/>
      <c r="ER2525" s="28"/>
      <c r="ES2525" s="28"/>
      <c r="ET2525" s="28"/>
      <c r="EY2525" s="194"/>
      <c r="FA2525" s="28"/>
      <c r="FB2525" s="28"/>
      <c r="FC2525" s="28"/>
      <c r="FH2525" s="194"/>
      <c r="FJ2525" s="28"/>
      <c r="FK2525" s="28"/>
      <c r="FL2525" s="28"/>
      <c r="FQ2525" s="194"/>
      <c r="FS2525" s="28"/>
      <c r="FT2525" s="28"/>
      <c r="FU2525" s="28"/>
      <c r="FZ2525" s="194"/>
      <c r="GB2525" s="28"/>
      <c r="GC2525" s="28"/>
      <c r="GD2525" s="28"/>
      <c r="GI2525" s="194"/>
      <c r="GK2525" s="28"/>
      <c r="GL2525" s="28"/>
      <c r="GM2525" s="28"/>
      <c r="GR2525" s="194"/>
      <c r="GT2525" s="28"/>
      <c r="GU2525" s="28"/>
      <c r="GV2525" s="28"/>
      <c r="HA2525" s="194"/>
      <c r="HC2525" s="28"/>
      <c r="HD2525" s="28"/>
      <c r="HE2525" s="28"/>
      <c r="HJ2525" s="28"/>
      <c r="HK2525" s="28"/>
      <c r="HL2525" s="28"/>
      <c r="HM2525" s="28"/>
      <c r="HN2525" s="28"/>
      <c r="HO2525" s="28"/>
      <c r="HP2525" s="28"/>
      <c r="HQ2525" s="28"/>
      <c r="HR2525" s="28"/>
      <c r="HS2525" s="28"/>
      <c r="HT2525" s="28"/>
      <c r="HU2525" s="28"/>
      <c r="HV2525" s="28"/>
      <c r="HW2525" s="28"/>
      <c r="HX2525" s="28"/>
      <c r="HY2525" s="28"/>
      <c r="HZ2525" s="28"/>
      <c r="IA2525" s="28"/>
      <c r="IB2525" s="28"/>
      <c r="IC2525" s="28"/>
      <c r="ID2525" s="28"/>
      <c r="IE2525" s="28"/>
      <c r="IF2525" s="28"/>
      <c r="IG2525" s="28"/>
      <c r="IH2525" s="28"/>
      <c r="II2525" s="28"/>
      <c r="IJ2525" s="28"/>
      <c r="IK2525" s="28"/>
      <c r="IL2525" s="28"/>
      <c r="IM2525" s="28"/>
      <c r="IN2525" s="28"/>
      <c r="IO2525" s="28"/>
    </row>
    <row r="2526" spans="1:249" s="50" customFormat="1" ht="14.25">
      <c r="A2526"/>
      <c r="B2526"/>
      <c r="C2526"/>
      <c r="D2526"/>
      <c r="E2526"/>
      <c r="F2526" s="10"/>
      <c r="G2526" s="1"/>
      <c r="H2526" s="1"/>
      <c r="I2526" s="1"/>
      <c r="J2526" s="2"/>
      <c r="K2526" s="1"/>
      <c r="L2526"/>
      <c r="M2526"/>
      <c r="N2526" s="28"/>
      <c r="O2526" s="28"/>
      <c r="T2526" s="194"/>
      <c r="V2526" s="28"/>
      <c r="W2526" s="28"/>
      <c r="X2526" s="28"/>
      <c r="AC2526" s="194"/>
      <c r="AE2526" s="28"/>
      <c r="AF2526" s="28"/>
      <c r="AG2526" s="28"/>
      <c r="AL2526" s="194"/>
      <c r="AN2526" s="28"/>
      <c r="AO2526" s="28"/>
      <c r="AP2526" s="28"/>
      <c r="AU2526" s="194"/>
      <c r="AW2526" s="28"/>
      <c r="AX2526" s="28"/>
      <c r="AY2526" s="28"/>
      <c r="BD2526" s="194"/>
      <c r="BF2526" s="28"/>
      <c r="BG2526" s="28"/>
      <c r="BH2526" s="28"/>
      <c r="BM2526" s="194"/>
      <c r="BO2526" s="28"/>
      <c r="BP2526" s="28"/>
      <c r="BQ2526" s="28"/>
      <c r="BV2526" s="194"/>
      <c r="BX2526" s="28"/>
      <c r="BY2526" s="28"/>
      <c r="BZ2526" s="28"/>
      <c r="CE2526" s="194"/>
      <c r="CG2526" s="28"/>
      <c r="CH2526" s="28"/>
      <c r="CI2526" s="28"/>
      <c r="CN2526" s="194"/>
      <c r="CP2526" s="28"/>
      <c r="CQ2526" s="28"/>
      <c r="CR2526" s="28"/>
      <c r="CW2526" s="194"/>
      <c r="CY2526" s="28"/>
      <c r="CZ2526" s="28"/>
      <c r="DA2526" s="28"/>
      <c r="DF2526" s="194"/>
      <c r="DH2526" s="28"/>
      <c r="DI2526" s="28"/>
      <c r="DJ2526" s="28"/>
      <c r="DO2526" s="194"/>
      <c r="DQ2526" s="28"/>
      <c r="DR2526" s="28"/>
      <c r="DS2526" s="28"/>
      <c r="DX2526" s="194"/>
      <c r="DZ2526" s="28"/>
      <c r="EA2526" s="28"/>
      <c r="EB2526" s="28"/>
      <c r="EG2526" s="194"/>
      <c r="EI2526" s="28"/>
      <c r="EJ2526" s="28"/>
      <c r="EK2526" s="28"/>
      <c r="EP2526" s="194"/>
      <c r="ER2526" s="28"/>
      <c r="ES2526" s="28"/>
      <c r="ET2526" s="28"/>
      <c r="EY2526" s="194"/>
      <c r="FA2526" s="28"/>
      <c r="FB2526" s="28"/>
      <c r="FC2526" s="28"/>
      <c r="FH2526" s="194"/>
      <c r="FJ2526" s="28"/>
      <c r="FK2526" s="28"/>
      <c r="FL2526" s="28"/>
      <c r="FQ2526" s="194"/>
      <c r="FS2526" s="28"/>
      <c r="FT2526" s="28"/>
      <c r="FU2526" s="28"/>
      <c r="FZ2526" s="194"/>
      <c r="GB2526" s="28"/>
      <c r="GC2526" s="28"/>
      <c r="GD2526" s="28"/>
      <c r="GI2526" s="194"/>
      <c r="GK2526" s="28"/>
      <c r="GL2526" s="28"/>
      <c r="GM2526" s="28"/>
      <c r="GR2526" s="194"/>
      <c r="GT2526" s="28"/>
      <c r="GU2526" s="28"/>
      <c r="GV2526" s="28"/>
      <c r="HA2526" s="194"/>
      <c r="HC2526" s="28"/>
      <c r="HD2526" s="28"/>
      <c r="HE2526" s="28"/>
      <c r="HJ2526" s="28"/>
      <c r="HK2526" s="28"/>
      <c r="HL2526" s="28"/>
      <c r="HM2526" s="28"/>
      <c r="HN2526" s="28"/>
      <c r="HO2526" s="28"/>
      <c r="HP2526" s="28"/>
      <c r="HQ2526" s="28"/>
      <c r="HR2526" s="28"/>
      <c r="HS2526" s="28"/>
      <c r="HT2526" s="28"/>
      <c r="HU2526" s="28"/>
      <c r="HV2526" s="28"/>
      <c r="HW2526" s="28"/>
      <c r="HX2526" s="28"/>
      <c r="HY2526" s="28"/>
      <c r="HZ2526" s="28"/>
      <c r="IA2526" s="28"/>
      <c r="IB2526" s="28"/>
      <c r="IC2526" s="28"/>
      <c r="ID2526" s="28"/>
      <c r="IE2526" s="28"/>
      <c r="IF2526" s="28"/>
      <c r="IG2526" s="28"/>
      <c r="IH2526" s="28"/>
      <c r="II2526" s="28"/>
      <c r="IJ2526" s="28"/>
      <c r="IK2526" s="28"/>
      <c r="IL2526" s="28"/>
      <c r="IM2526" s="28"/>
      <c r="IN2526" s="28"/>
      <c r="IO2526" s="28"/>
    </row>
    <row r="2527" spans="1:249" s="50" customFormat="1" ht="14.25">
      <c r="A2527"/>
      <c r="B2527"/>
      <c r="C2527"/>
      <c r="D2527"/>
      <c r="E2527"/>
      <c r="F2527" s="10"/>
      <c r="G2527" s="1"/>
      <c r="H2527" s="1"/>
      <c r="I2527" s="1"/>
      <c r="J2527" s="2"/>
      <c r="K2527" s="1"/>
      <c r="L2527"/>
      <c r="M2527"/>
      <c r="N2527" s="28"/>
      <c r="O2527" s="28"/>
      <c r="T2527" s="194"/>
      <c r="V2527" s="28"/>
      <c r="W2527" s="28"/>
      <c r="X2527" s="28"/>
      <c r="AC2527" s="194"/>
      <c r="AE2527" s="28"/>
      <c r="AF2527" s="28"/>
      <c r="AG2527" s="28"/>
      <c r="AL2527" s="194"/>
      <c r="AN2527" s="28"/>
      <c r="AO2527" s="28"/>
      <c r="AP2527" s="28"/>
      <c r="AU2527" s="194"/>
      <c r="AW2527" s="28"/>
      <c r="AX2527" s="28"/>
      <c r="AY2527" s="28"/>
      <c r="BD2527" s="194"/>
      <c r="BF2527" s="28"/>
      <c r="BG2527" s="28"/>
      <c r="BH2527" s="28"/>
      <c r="BM2527" s="194"/>
      <c r="BO2527" s="28"/>
      <c r="BP2527" s="28"/>
      <c r="BQ2527" s="28"/>
      <c r="BV2527" s="194"/>
      <c r="BX2527" s="28"/>
      <c r="BY2527" s="28"/>
      <c r="BZ2527" s="28"/>
      <c r="CE2527" s="194"/>
      <c r="CG2527" s="28"/>
      <c r="CH2527" s="28"/>
      <c r="CI2527" s="28"/>
      <c r="CN2527" s="194"/>
      <c r="CP2527" s="28"/>
      <c r="CQ2527" s="28"/>
      <c r="CR2527" s="28"/>
      <c r="CW2527" s="194"/>
      <c r="CY2527" s="28"/>
      <c r="CZ2527" s="28"/>
      <c r="DA2527" s="28"/>
      <c r="DF2527" s="194"/>
      <c r="DH2527" s="28"/>
      <c r="DI2527" s="28"/>
      <c r="DJ2527" s="28"/>
      <c r="DO2527" s="194"/>
      <c r="DQ2527" s="28"/>
      <c r="DR2527" s="28"/>
      <c r="DS2527" s="28"/>
      <c r="DX2527" s="194"/>
      <c r="DZ2527" s="28"/>
      <c r="EA2527" s="28"/>
      <c r="EB2527" s="28"/>
      <c r="EG2527" s="194"/>
      <c r="EI2527" s="28"/>
      <c r="EJ2527" s="28"/>
      <c r="EK2527" s="28"/>
      <c r="EP2527" s="194"/>
      <c r="ER2527" s="28"/>
      <c r="ES2527" s="28"/>
      <c r="ET2527" s="28"/>
      <c r="EY2527" s="194"/>
      <c r="FA2527" s="28"/>
      <c r="FB2527" s="28"/>
      <c r="FC2527" s="28"/>
      <c r="FH2527" s="194"/>
      <c r="FJ2527" s="28"/>
      <c r="FK2527" s="28"/>
      <c r="FL2527" s="28"/>
      <c r="FQ2527" s="194"/>
      <c r="FS2527" s="28"/>
      <c r="FT2527" s="28"/>
      <c r="FU2527" s="28"/>
      <c r="FZ2527" s="194"/>
      <c r="GB2527" s="28"/>
      <c r="GC2527" s="28"/>
      <c r="GD2527" s="28"/>
      <c r="GI2527" s="194"/>
      <c r="GK2527" s="28"/>
      <c r="GL2527" s="28"/>
      <c r="GM2527" s="28"/>
      <c r="GR2527" s="194"/>
      <c r="GT2527" s="28"/>
      <c r="GU2527" s="28"/>
      <c r="GV2527" s="28"/>
      <c r="HA2527" s="194"/>
      <c r="HC2527" s="28"/>
      <c r="HD2527" s="28"/>
      <c r="HE2527" s="28"/>
      <c r="HJ2527" s="28"/>
      <c r="HK2527" s="28"/>
      <c r="HL2527" s="28"/>
      <c r="HM2527" s="28"/>
      <c r="HN2527" s="28"/>
      <c r="HO2527" s="28"/>
      <c r="HP2527" s="28"/>
      <c r="HQ2527" s="28"/>
      <c r="HR2527" s="28"/>
      <c r="HS2527" s="28"/>
      <c r="HT2527" s="28"/>
      <c r="HU2527" s="28"/>
      <c r="HV2527" s="28"/>
      <c r="HW2527" s="28"/>
      <c r="HX2527" s="28"/>
      <c r="HY2527" s="28"/>
      <c r="HZ2527" s="28"/>
      <c r="IA2527" s="28"/>
      <c r="IB2527" s="28"/>
      <c r="IC2527" s="28"/>
      <c r="ID2527" s="28"/>
      <c r="IE2527" s="28"/>
      <c r="IF2527" s="28"/>
      <c r="IG2527" s="28"/>
      <c r="IH2527" s="28"/>
      <c r="II2527" s="28"/>
      <c r="IJ2527" s="28"/>
      <c r="IK2527" s="28"/>
      <c r="IL2527" s="28"/>
      <c r="IM2527" s="28"/>
      <c r="IN2527" s="28"/>
      <c r="IO2527" s="28"/>
    </row>
    <row r="2528" spans="1:249" s="50" customFormat="1" ht="14.25">
      <c r="A2528"/>
      <c r="B2528"/>
      <c r="C2528"/>
      <c r="D2528"/>
      <c r="E2528"/>
      <c r="F2528" s="10"/>
      <c r="G2528" s="1"/>
      <c r="H2528" s="1"/>
      <c r="I2528" s="1"/>
      <c r="J2528" s="2"/>
      <c r="K2528" s="1"/>
      <c r="L2528"/>
      <c r="M2528"/>
      <c r="N2528" s="28"/>
      <c r="O2528" s="28"/>
      <c r="T2528" s="194"/>
      <c r="V2528" s="28"/>
      <c r="W2528" s="28"/>
      <c r="X2528" s="28"/>
      <c r="AC2528" s="194"/>
      <c r="AE2528" s="28"/>
      <c r="AF2528" s="28"/>
      <c r="AG2528" s="28"/>
      <c r="AL2528" s="194"/>
      <c r="AN2528" s="28"/>
      <c r="AO2528" s="28"/>
      <c r="AP2528" s="28"/>
      <c r="AU2528" s="194"/>
      <c r="AW2528" s="28"/>
      <c r="AX2528" s="28"/>
      <c r="AY2528" s="28"/>
      <c r="BD2528" s="194"/>
      <c r="BF2528" s="28"/>
      <c r="BG2528" s="28"/>
      <c r="BH2528" s="28"/>
      <c r="BM2528" s="194"/>
      <c r="BO2528" s="28"/>
      <c r="BP2528" s="28"/>
      <c r="BQ2528" s="28"/>
      <c r="BV2528" s="194"/>
      <c r="BX2528" s="28"/>
      <c r="BY2528" s="28"/>
      <c r="BZ2528" s="28"/>
      <c r="CE2528" s="194"/>
      <c r="CG2528" s="28"/>
      <c r="CH2528" s="28"/>
      <c r="CI2528" s="28"/>
      <c r="CN2528" s="194"/>
      <c r="CP2528" s="28"/>
      <c r="CQ2528" s="28"/>
      <c r="CR2528" s="28"/>
      <c r="CW2528" s="194"/>
      <c r="CY2528" s="28"/>
      <c r="CZ2528" s="28"/>
      <c r="DA2528" s="28"/>
      <c r="DF2528" s="194"/>
      <c r="DH2528" s="28"/>
      <c r="DI2528" s="28"/>
      <c r="DJ2528" s="28"/>
      <c r="DO2528" s="194"/>
      <c r="DQ2528" s="28"/>
      <c r="DR2528" s="28"/>
      <c r="DS2528" s="28"/>
      <c r="DX2528" s="194"/>
      <c r="DZ2528" s="28"/>
      <c r="EA2528" s="28"/>
      <c r="EB2528" s="28"/>
      <c r="EG2528" s="194"/>
      <c r="EI2528" s="28"/>
      <c r="EJ2528" s="28"/>
      <c r="EK2528" s="28"/>
      <c r="EP2528" s="194"/>
      <c r="ER2528" s="28"/>
      <c r="ES2528" s="28"/>
      <c r="ET2528" s="28"/>
      <c r="EY2528" s="194"/>
      <c r="FA2528" s="28"/>
      <c r="FB2528" s="28"/>
      <c r="FC2528" s="28"/>
      <c r="FH2528" s="194"/>
      <c r="FJ2528" s="28"/>
      <c r="FK2528" s="28"/>
      <c r="FL2528" s="28"/>
      <c r="FQ2528" s="194"/>
      <c r="FS2528" s="28"/>
      <c r="FT2528" s="28"/>
      <c r="FU2528" s="28"/>
      <c r="FZ2528" s="194"/>
      <c r="GB2528" s="28"/>
      <c r="GC2528" s="28"/>
      <c r="GD2528" s="28"/>
      <c r="GI2528" s="194"/>
      <c r="GK2528" s="28"/>
      <c r="GL2528" s="28"/>
      <c r="GM2528" s="28"/>
      <c r="GR2528" s="194"/>
      <c r="GT2528" s="28"/>
      <c r="GU2528" s="28"/>
      <c r="GV2528" s="28"/>
      <c r="HA2528" s="194"/>
      <c r="HC2528" s="28"/>
      <c r="HD2528" s="28"/>
      <c r="HE2528" s="28"/>
      <c r="HJ2528" s="28"/>
      <c r="HK2528" s="28"/>
      <c r="HL2528" s="28"/>
      <c r="HM2528" s="28"/>
      <c r="HN2528" s="28"/>
      <c r="HO2528" s="28"/>
      <c r="HP2528" s="28"/>
      <c r="HQ2528" s="28"/>
      <c r="HR2528" s="28"/>
      <c r="HS2528" s="28"/>
      <c r="HT2528" s="28"/>
      <c r="HU2528" s="28"/>
      <c r="HV2528" s="28"/>
      <c r="HW2528" s="28"/>
      <c r="HX2528" s="28"/>
      <c r="HY2528" s="28"/>
      <c r="HZ2528" s="28"/>
      <c r="IA2528" s="28"/>
      <c r="IB2528" s="28"/>
      <c r="IC2528" s="28"/>
      <c r="ID2528" s="28"/>
      <c r="IE2528" s="28"/>
      <c r="IF2528" s="28"/>
      <c r="IG2528" s="28"/>
      <c r="IH2528" s="28"/>
      <c r="II2528" s="28"/>
      <c r="IJ2528" s="28"/>
      <c r="IK2528" s="28"/>
      <c r="IL2528" s="28"/>
      <c r="IM2528" s="28"/>
      <c r="IN2528" s="28"/>
      <c r="IO2528" s="28"/>
    </row>
    <row r="2529" spans="1:249" s="50" customFormat="1" ht="14.25">
      <c r="A2529"/>
      <c r="B2529"/>
      <c r="C2529"/>
      <c r="D2529"/>
      <c r="E2529"/>
      <c r="F2529" s="10"/>
      <c r="G2529" s="1"/>
      <c r="H2529" s="1"/>
      <c r="I2529" s="1"/>
      <c r="J2529" s="2"/>
      <c r="K2529" s="1"/>
      <c r="L2529"/>
      <c r="M2529"/>
      <c r="N2529" s="28"/>
      <c r="O2529" s="28"/>
      <c r="T2529" s="194"/>
      <c r="V2529" s="28"/>
      <c r="W2529" s="28"/>
      <c r="X2529" s="28"/>
      <c r="AC2529" s="194"/>
      <c r="AE2529" s="28"/>
      <c r="AF2529" s="28"/>
      <c r="AG2529" s="28"/>
      <c r="AL2529" s="194"/>
      <c r="AN2529" s="28"/>
      <c r="AO2529" s="28"/>
      <c r="AP2529" s="28"/>
      <c r="AU2529" s="194"/>
      <c r="AW2529" s="28"/>
      <c r="AX2529" s="28"/>
      <c r="AY2529" s="28"/>
      <c r="BD2529" s="194"/>
      <c r="BF2529" s="28"/>
      <c r="BG2529" s="28"/>
      <c r="BH2529" s="28"/>
      <c r="BM2529" s="194"/>
      <c r="BO2529" s="28"/>
      <c r="BP2529" s="28"/>
      <c r="BQ2529" s="28"/>
      <c r="BV2529" s="194"/>
      <c r="BX2529" s="28"/>
      <c r="BY2529" s="28"/>
      <c r="BZ2529" s="28"/>
      <c r="CE2529" s="194"/>
      <c r="CG2529" s="28"/>
      <c r="CH2529" s="28"/>
      <c r="CI2529" s="28"/>
      <c r="CN2529" s="194"/>
      <c r="CP2529" s="28"/>
      <c r="CQ2529" s="28"/>
      <c r="CR2529" s="28"/>
      <c r="CW2529" s="194"/>
      <c r="CY2529" s="28"/>
      <c r="CZ2529" s="28"/>
      <c r="DA2529" s="28"/>
      <c r="DF2529" s="194"/>
      <c r="DH2529" s="28"/>
      <c r="DI2529" s="28"/>
      <c r="DJ2529" s="28"/>
      <c r="DO2529" s="194"/>
      <c r="DQ2529" s="28"/>
      <c r="DR2529" s="28"/>
      <c r="DS2529" s="28"/>
      <c r="DX2529" s="194"/>
      <c r="DZ2529" s="28"/>
      <c r="EA2529" s="28"/>
      <c r="EB2529" s="28"/>
      <c r="EG2529" s="194"/>
      <c r="EI2529" s="28"/>
      <c r="EJ2529" s="28"/>
      <c r="EK2529" s="28"/>
      <c r="EP2529" s="194"/>
      <c r="ER2529" s="28"/>
      <c r="ES2529" s="28"/>
      <c r="ET2529" s="28"/>
      <c r="EY2529" s="194"/>
      <c r="FA2529" s="28"/>
      <c r="FB2529" s="28"/>
      <c r="FC2529" s="28"/>
      <c r="FH2529" s="194"/>
      <c r="FJ2529" s="28"/>
      <c r="FK2529" s="28"/>
      <c r="FL2529" s="28"/>
      <c r="FQ2529" s="194"/>
      <c r="FS2529" s="28"/>
      <c r="FT2529" s="28"/>
      <c r="FU2529" s="28"/>
      <c r="FZ2529" s="194"/>
      <c r="GB2529" s="28"/>
      <c r="GC2529" s="28"/>
      <c r="GD2529" s="28"/>
      <c r="GI2529" s="194"/>
      <c r="GK2529" s="28"/>
      <c r="GL2529" s="28"/>
      <c r="GM2529" s="28"/>
      <c r="GR2529" s="194"/>
      <c r="GT2529" s="28"/>
      <c r="GU2529" s="28"/>
      <c r="GV2529" s="28"/>
      <c r="HA2529" s="194"/>
      <c r="HC2529" s="28"/>
      <c r="HD2529" s="28"/>
      <c r="HE2529" s="28"/>
      <c r="HJ2529" s="28"/>
      <c r="HK2529" s="28"/>
      <c r="HL2529" s="28"/>
      <c r="HM2529" s="28"/>
      <c r="HN2529" s="28"/>
      <c r="HO2529" s="28"/>
      <c r="HP2529" s="28"/>
      <c r="HQ2529" s="28"/>
      <c r="HR2529" s="28"/>
      <c r="HS2529" s="28"/>
      <c r="HT2529" s="28"/>
      <c r="HU2529" s="28"/>
      <c r="HV2529" s="28"/>
      <c r="HW2529" s="28"/>
      <c r="HX2529" s="28"/>
      <c r="HY2529" s="28"/>
      <c r="HZ2529" s="28"/>
      <c r="IA2529" s="28"/>
      <c r="IB2529" s="28"/>
      <c r="IC2529" s="28"/>
      <c r="ID2529" s="28"/>
      <c r="IE2529" s="28"/>
      <c r="IF2529" s="28"/>
      <c r="IG2529" s="28"/>
      <c r="IH2529" s="28"/>
      <c r="II2529" s="28"/>
      <c r="IJ2529" s="28"/>
      <c r="IK2529" s="28"/>
      <c r="IL2529" s="28"/>
      <c r="IM2529" s="28"/>
      <c r="IN2529" s="28"/>
      <c r="IO2529" s="28"/>
    </row>
    <row r="2530" spans="1:249" s="50" customFormat="1" ht="14.25">
      <c r="A2530"/>
      <c r="B2530"/>
      <c r="C2530"/>
      <c r="D2530"/>
      <c r="E2530"/>
      <c r="F2530" s="10"/>
      <c r="G2530" s="1"/>
      <c r="H2530" s="1"/>
      <c r="I2530" s="1"/>
      <c r="J2530" s="2"/>
      <c r="K2530" s="1"/>
      <c r="L2530"/>
      <c r="M2530"/>
      <c r="N2530" s="28"/>
      <c r="O2530" s="28"/>
      <c r="T2530" s="194"/>
      <c r="V2530" s="28"/>
      <c r="W2530" s="28"/>
      <c r="X2530" s="28"/>
      <c r="AC2530" s="194"/>
      <c r="AE2530" s="28"/>
      <c r="AF2530" s="28"/>
      <c r="AG2530" s="28"/>
      <c r="AL2530" s="194"/>
      <c r="AN2530" s="28"/>
      <c r="AO2530" s="28"/>
      <c r="AP2530" s="28"/>
      <c r="AU2530" s="194"/>
      <c r="AW2530" s="28"/>
      <c r="AX2530" s="28"/>
      <c r="AY2530" s="28"/>
      <c r="BD2530" s="194"/>
      <c r="BF2530" s="28"/>
      <c r="BG2530" s="28"/>
      <c r="BH2530" s="28"/>
      <c r="BM2530" s="194"/>
      <c r="BO2530" s="28"/>
      <c r="BP2530" s="28"/>
      <c r="BQ2530" s="28"/>
      <c r="BV2530" s="194"/>
      <c r="BX2530" s="28"/>
      <c r="BY2530" s="28"/>
      <c r="BZ2530" s="28"/>
      <c r="CE2530" s="194"/>
      <c r="CG2530" s="28"/>
      <c r="CH2530" s="28"/>
      <c r="CI2530" s="28"/>
      <c r="CN2530" s="194"/>
      <c r="CP2530" s="28"/>
      <c r="CQ2530" s="28"/>
      <c r="CR2530" s="28"/>
      <c r="CW2530" s="194"/>
      <c r="CY2530" s="28"/>
      <c r="CZ2530" s="28"/>
      <c r="DA2530" s="28"/>
      <c r="DF2530" s="194"/>
      <c r="DH2530" s="28"/>
      <c r="DI2530" s="28"/>
      <c r="DJ2530" s="28"/>
      <c r="DO2530" s="194"/>
      <c r="DQ2530" s="28"/>
      <c r="DR2530" s="28"/>
      <c r="DS2530" s="28"/>
      <c r="DX2530" s="194"/>
      <c r="DZ2530" s="28"/>
      <c r="EA2530" s="28"/>
      <c r="EB2530" s="28"/>
      <c r="EG2530" s="194"/>
      <c r="EI2530" s="28"/>
      <c r="EJ2530" s="28"/>
      <c r="EK2530" s="28"/>
      <c r="EP2530" s="194"/>
      <c r="ER2530" s="28"/>
      <c r="ES2530" s="28"/>
      <c r="ET2530" s="28"/>
      <c r="EY2530" s="194"/>
      <c r="FA2530" s="28"/>
      <c r="FB2530" s="28"/>
      <c r="FC2530" s="28"/>
      <c r="FH2530" s="194"/>
      <c r="FJ2530" s="28"/>
      <c r="FK2530" s="28"/>
      <c r="FL2530" s="28"/>
      <c r="FQ2530" s="194"/>
      <c r="FS2530" s="28"/>
      <c r="FT2530" s="28"/>
      <c r="FU2530" s="28"/>
      <c r="FZ2530" s="194"/>
      <c r="GB2530" s="28"/>
      <c r="GC2530" s="28"/>
      <c r="GD2530" s="28"/>
      <c r="GI2530" s="194"/>
      <c r="GK2530" s="28"/>
      <c r="GL2530" s="28"/>
      <c r="GM2530" s="28"/>
      <c r="GR2530" s="194"/>
      <c r="GT2530" s="28"/>
      <c r="GU2530" s="28"/>
      <c r="GV2530" s="28"/>
      <c r="HA2530" s="194"/>
      <c r="HC2530" s="28"/>
      <c r="HD2530" s="28"/>
      <c r="HE2530" s="28"/>
      <c r="HJ2530" s="28"/>
      <c r="HK2530" s="28"/>
      <c r="HL2530" s="28"/>
      <c r="HM2530" s="28"/>
      <c r="HN2530" s="28"/>
      <c r="HO2530" s="28"/>
      <c r="HP2530" s="28"/>
      <c r="HQ2530" s="28"/>
      <c r="HR2530" s="28"/>
      <c r="HS2530" s="28"/>
      <c r="HT2530" s="28"/>
      <c r="HU2530" s="28"/>
      <c r="HV2530" s="28"/>
      <c r="HW2530" s="28"/>
      <c r="HX2530" s="28"/>
      <c r="HY2530" s="28"/>
      <c r="HZ2530" s="28"/>
      <c r="IA2530" s="28"/>
      <c r="IB2530" s="28"/>
      <c r="IC2530" s="28"/>
      <c r="ID2530" s="28"/>
      <c r="IE2530" s="28"/>
      <c r="IF2530" s="28"/>
      <c r="IG2530" s="28"/>
      <c r="IH2530" s="28"/>
      <c r="II2530" s="28"/>
      <c r="IJ2530" s="28"/>
      <c r="IK2530" s="28"/>
      <c r="IL2530" s="28"/>
      <c r="IM2530" s="28"/>
      <c r="IN2530" s="28"/>
      <c r="IO2530" s="28"/>
    </row>
    <row r="2531" spans="1:249" s="50" customFormat="1" ht="14.25">
      <c r="A2531"/>
      <c r="B2531"/>
      <c r="C2531"/>
      <c r="D2531"/>
      <c r="E2531"/>
      <c r="F2531" s="10"/>
      <c r="G2531" s="1"/>
      <c r="H2531" s="1"/>
      <c r="I2531" s="1"/>
      <c r="J2531" s="2"/>
      <c r="K2531" s="1"/>
      <c r="L2531"/>
      <c r="M2531"/>
      <c r="N2531" s="28"/>
      <c r="O2531" s="28"/>
      <c r="T2531" s="194"/>
      <c r="V2531" s="28"/>
      <c r="W2531" s="28"/>
      <c r="X2531" s="28"/>
      <c r="AC2531" s="194"/>
      <c r="AE2531" s="28"/>
      <c r="AF2531" s="28"/>
      <c r="AG2531" s="28"/>
      <c r="AL2531" s="194"/>
      <c r="AN2531" s="28"/>
      <c r="AO2531" s="28"/>
      <c r="AP2531" s="28"/>
      <c r="AU2531" s="194"/>
      <c r="AW2531" s="28"/>
      <c r="AX2531" s="28"/>
      <c r="AY2531" s="28"/>
      <c r="BD2531" s="194"/>
      <c r="BF2531" s="28"/>
      <c r="BG2531" s="28"/>
      <c r="BH2531" s="28"/>
      <c r="BM2531" s="194"/>
      <c r="BO2531" s="28"/>
      <c r="BP2531" s="28"/>
      <c r="BQ2531" s="28"/>
      <c r="BV2531" s="194"/>
      <c r="BX2531" s="28"/>
      <c r="BY2531" s="28"/>
      <c r="BZ2531" s="28"/>
      <c r="CE2531" s="194"/>
      <c r="CG2531" s="28"/>
      <c r="CH2531" s="28"/>
      <c r="CI2531" s="28"/>
      <c r="CN2531" s="194"/>
      <c r="CP2531" s="28"/>
      <c r="CQ2531" s="28"/>
      <c r="CR2531" s="28"/>
      <c r="CW2531" s="194"/>
      <c r="CY2531" s="28"/>
      <c r="CZ2531" s="28"/>
      <c r="DA2531" s="28"/>
      <c r="DF2531" s="194"/>
      <c r="DH2531" s="28"/>
      <c r="DI2531" s="28"/>
      <c r="DJ2531" s="28"/>
      <c r="DO2531" s="194"/>
      <c r="DQ2531" s="28"/>
      <c r="DR2531" s="28"/>
      <c r="DS2531" s="28"/>
      <c r="DX2531" s="194"/>
      <c r="DZ2531" s="28"/>
      <c r="EA2531" s="28"/>
      <c r="EB2531" s="28"/>
      <c r="EG2531" s="194"/>
      <c r="EI2531" s="28"/>
      <c r="EJ2531" s="28"/>
      <c r="EK2531" s="28"/>
      <c r="EP2531" s="194"/>
      <c r="ER2531" s="28"/>
      <c r="ES2531" s="28"/>
      <c r="ET2531" s="28"/>
      <c r="EY2531" s="194"/>
      <c r="FA2531" s="28"/>
      <c r="FB2531" s="28"/>
      <c r="FC2531" s="28"/>
      <c r="FH2531" s="194"/>
      <c r="FJ2531" s="28"/>
      <c r="FK2531" s="28"/>
      <c r="FL2531" s="28"/>
      <c r="FQ2531" s="194"/>
      <c r="FS2531" s="28"/>
      <c r="FT2531" s="28"/>
      <c r="FU2531" s="28"/>
      <c r="FZ2531" s="194"/>
      <c r="GB2531" s="28"/>
      <c r="GC2531" s="28"/>
      <c r="GD2531" s="28"/>
      <c r="GI2531" s="194"/>
      <c r="GK2531" s="28"/>
      <c r="GL2531" s="28"/>
      <c r="GM2531" s="28"/>
      <c r="GR2531" s="194"/>
      <c r="GT2531" s="28"/>
      <c r="GU2531" s="28"/>
      <c r="GV2531" s="28"/>
      <c r="HA2531" s="194"/>
      <c r="HC2531" s="28"/>
      <c r="HD2531" s="28"/>
      <c r="HE2531" s="28"/>
      <c r="HJ2531" s="28"/>
      <c r="HK2531" s="28"/>
      <c r="HL2531" s="28"/>
      <c r="HM2531" s="28"/>
      <c r="HN2531" s="28"/>
      <c r="HO2531" s="28"/>
      <c r="HP2531" s="28"/>
      <c r="HQ2531" s="28"/>
      <c r="HR2531" s="28"/>
      <c r="HS2531" s="28"/>
      <c r="HT2531" s="28"/>
      <c r="HU2531" s="28"/>
      <c r="HV2531" s="28"/>
      <c r="HW2531" s="28"/>
      <c r="HX2531" s="28"/>
      <c r="HY2531" s="28"/>
      <c r="HZ2531" s="28"/>
      <c r="IA2531" s="28"/>
      <c r="IB2531" s="28"/>
      <c r="IC2531" s="28"/>
      <c r="ID2531" s="28"/>
      <c r="IE2531" s="28"/>
      <c r="IF2531" s="28"/>
      <c r="IG2531" s="28"/>
      <c r="IH2531" s="28"/>
      <c r="II2531" s="28"/>
      <c r="IJ2531" s="28"/>
      <c r="IK2531" s="28"/>
      <c r="IL2531" s="28"/>
      <c r="IM2531" s="28"/>
      <c r="IN2531" s="28"/>
      <c r="IO2531" s="28"/>
    </row>
    <row r="2532" spans="1:249" s="50" customFormat="1" ht="14.25">
      <c r="A2532"/>
      <c r="B2532"/>
      <c r="C2532"/>
      <c r="D2532"/>
      <c r="E2532"/>
      <c r="F2532" s="10"/>
      <c r="G2532" s="1"/>
      <c r="H2532" s="1"/>
      <c r="I2532" s="1"/>
      <c r="J2532" s="2"/>
      <c r="K2532" s="1"/>
      <c r="L2532"/>
      <c r="M2532"/>
      <c r="N2532" s="28"/>
      <c r="O2532" s="28"/>
      <c r="T2532" s="194"/>
      <c r="V2532" s="28"/>
      <c r="W2532" s="28"/>
      <c r="X2532" s="28"/>
      <c r="AC2532" s="194"/>
      <c r="AE2532" s="28"/>
      <c r="AF2532" s="28"/>
      <c r="AG2532" s="28"/>
      <c r="AL2532" s="194"/>
      <c r="AN2532" s="28"/>
      <c r="AO2532" s="28"/>
      <c r="AP2532" s="28"/>
      <c r="AU2532" s="194"/>
      <c r="AW2532" s="28"/>
      <c r="AX2532" s="28"/>
      <c r="AY2532" s="28"/>
      <c r="BD2532" s="194"/>
      <c r="BF2532" s="28"/>
      <c r="BG2532" s="28"/>
      <c r="BH2532" s="28"/>
      <c r="BM2532" s="194"/>
      <c r="BO2532" s="28"/>
      <c r="BP2532" s="28"/>
      <c r="BQ2532" s="28"/>
      <c r="BV2532" s="194"/>
      <c r="BX2532" s="28"/>
      <c r="BY2532" s="28"/>
      <c r="BZ2532" s="28"/>
      <c r="CE2532" s="194"/>
      <c r="CG2532" s="28"/>
      <c r="CH2532" s="28"/>
      <c r="CI2532" s="28"/>
      <c r="CN2532" s="194"/>
      <c r="CP2532" s="28"/>
      <c r="CQ2532" s="28"/>
      <c r="CR2532" s="28"/>
      <c r="CW2532" s="194"/>
      <c r="CY2532" s="28"/>
      <c r="CZ2532" s="28"/>
      <c r="DA2532" s="28"/>
      <c r="DF2532" s="194"/>
      <c r="DH2532" s="28"/>
      <c r="DI2532" s="28"/>
      <c r="DJ2532" s="28"/>
      <c r="DO2532" s="194"/>
      <c r="DQ2532" s="28"/>
      <c r="DR2532" s="28"/>
      <c r="DS2532" s="28"/>
      <c r="DX2532" s="194"/>
      <c r="DZ2532" s="28"/>
      <c r="EA2532" s="28"/>
      <c r="EB2532" s="28"/>
      <c r="EG2532" s="194"/>
      <c r="EI2532" s="28"/>
      <c r="EJ2532" s="28"/>
      <c r="EK2532" s="28"/>
      <c r="EP2532" s="194"/>
      <c r="ER2532" s="28"/>
      <c r="ES2532" s="28"/>
      <c r="ET2532" s="28"/>
      <c r="EY2532" s="194"/>
      <c r="FA2532" s="28"/>
      <c r="FB2532" s="28"/>
      <c r="FC2532" s="28"/>
      <c r="FH2532" s="194"/>
      <c r="FJ2532" s="28"/>
      <c r="FK2532" s="28"/>
      <c r="FL2532" s="28"/>
      <c r="FQ2532" s="194"/>
      <c r="FS2532" s="28"/>
      <c r="FT2532" s="28"/>
      <c r="FU2532" s="28"/>
      <c r="FZ2532" s="194"/>
      <c r="GB2532" s="28"/>
      <c r="GC2532" s="28"/>
      <c r="GD2532" s="28"/>
      <c r="GI2532" s="194"/>
      <c r="GK2532" s="28"/>
      <c r="GL2532" s="28"/>
      <c r="GM2532" s="28"/>
      <c r="GR2532" s="194"/>
      <c r="GT2532" s="28"/>
      <c r="GU2532" s="28"/>
      <c r="GV2532" s="28"/>
      <c r="HA2532" s="194"/>
      <c r="HC2532" s="28"/>
      <c r="HD2532" s="28"/>
      <c r="HE2532" s="28"/>
      <c r="HJ2532" s="28"/>
      <c r="HK2532" s="28"/>
      <c r="HL2532" s="28"/>
      <c r="HM2532" s="28"/>
      <c r="HN2532" s="28"/>
      <c r="HO2532" s="28"/>
      <c r="HP2532" s="28"/>
      <c r="HQ2532" s="28"/>
      <c r="HR2532" s="28"/>
      <c r="HS2532" s="28"/>
      <c r="HT2532" s="28"/>
      <c r="HU2532" s="28"/>
      <c r="HV2532" s="28"/>
      <c r="HW2532" s="28"/>
      <c r="HX2532" s="28"/>
      <c r="HY2532" s="28"/>
      <c r="HZ2532" s="28"/>
      <c r="IA2532" s="28"/>
      <c r="IB2532" s="28"/>
      <c r="IC2532" s="28"/>
      <c r="ID2532" s="28"/>
      <c r="IE2532" s="28"/>
      <c r="IF2532" s="28"/>
      <c r="IG2532" s="28"/>
      <c r="IH2532" s="28"/>
      <c r="II2532" s="28"/>
      <c r="IJ2532" s="28"/>
      <c r="IK2532" s="28"/>
      <c r="IL2532" s="28"/>
      <c r="IM2532" s="28"/>
      <c r="IN2532" s="28"/>
      <c r="IO2532" s="28"/>
    </row>
    <row r="2533" spans="1:249" s="50" customFormat="1" ht="14.25">
      <c r="A2533"/>
      <c r="B2533"/>
      <c r="C2533"/>
      <c r="D2533"/>
      <c r="E2533"/>
      <c r="F2533" s="10"/>
      <c r="G2533" s="1"/>
      <c r="H2533" s="1"/>
      <c r="I2533" s="1"/>
      <c r="J2533" s="2"/>
      <c r="K2533" s="1"/>
      <c r="L2533"/>
      <c r="M2533"/>
      <c r="N2533" s="28"/>
      <c r="O2533" s="28"/>
      <c r="T2533" s="194"/>
      <c r="V2533" s="28"/>
      <c r="W2533" s="28"/>
      <c r="X2533" s="28"/>
      <c r="AC2533" s="194"/>
      <c r="AE2533" s="28"/>
      <c r="AF2533" s="28"/>
      <c r="AG2533" s="28"/>
      <c r="AL2533" s="194"/>
      <c r="AN2533" s="28"/>
      <c r="AO2533" s="28"/>
      <c r="AP2533" s="28"/>
      <c r="AU2533" s="194"/>
      <c r="AW2533" s="28"/>
      <c r="AX2533" s="28"/>
      <c r="AY2533" s="28"/>
      <c r="BD2533" s="194"/>
      <c r="BF2533" s="28"/>
      <c r="BG2533" s="28"/>
      <c r="BH2533" s="28"/>
      <c r="BM2533" s="194"/>
      <c r="BO2533" s="28"/>
      <c r="BP2533" s="28"/>
      <c r="BQ2533" s="28"/>
      <c r="BV2533" s="194"/>
      <c r="BX2533" s="28"/>
      <c r="BY2533" s="28"/>
      <c r="BZ2533" s="28"/>
      <c r="CE2533" s="194"/>
      <c r="CG2533" s="28"/>
      <c r="CH2533" s="28"/>
      <c r="CI2533" s="28"/>
      <c r="CN2533" s="194"/>
      <c r="CP2533" s="28"/>
      <c r="CQ2533" s="28"/>
      <c r="CR2533" s="28"/>
      <c r="CW2533" s="194"/>
      <c r="CY2533" s="28"/>
      <c r="CZ2533" s="28"/>
      <c r="DA2533" s="28"/>
      <c r="DF2533" s="194"/>
      <c r="DH2533" s="28"/>
      <c r="DI2533" s="28"/>
      <c r="DJ2533" s="28"/>
      <c r="DO2533" s="194"/>
      <c r="DQ2533" s="28"/>
      <c r="DR2533" s="28"/>
      <c r="DS2533" s="28"/>
      <c r="DX2533" s="194"/>
      <c r="DZ2533" s="28"/>
      <c r="EA2533" s="28"/>
      <c r="EB2533" s="28"/>
      <c r="EG2533" s="194"/>
      <c r="EI2533" s="28"/>
      <c r="EJ2533" s="28"/>
      <c r="EK2533" s="28"/>
      <c r="EP2533" s="194"/>
      <c r="ER2533" s="28"/>
      <c r="ES2533" s="28"/>
      <c r="ET2533" s="28"/>
      <c r="EY2533" s="194"/>
      <c r="FA2533" s="28"/>
      <c r="FB2533" s="28"/>
      <c r="FC2533" s="28"/>
      <c r="FH2533" s="194"/>
      <c r="FJ2533" s="28"/>
      <c r="FK2533" s="28"/>
      <c r="FL2533" s="28"/>
      <c r="FQ2533" s="194"/>
      <c r="FS2533" s="28"/>
      <c r="FT2533" s="28"/>
      <c r="FU2533" s="28"/>
      <c r="FZ2533" s="194"/>
      <c r="GB2533" s="28"/>
      <c r="GC2533" s="28"/>
      <c r="GD2533" s="28"/>
      <c r="GI2533" s="194"/>
      <c r="GK2533" s="28"/>
      <c r="GL2533" s="28"/>
      <c r="GM2533" s="28"/>
      <c r="GR2533" s="194"/>
      <c r="GT2533" s="28"/>
      <c r="GU2533" s="28"/>
      <c r="GV2533" s="28"/>
      <c r="HA2533" s="194"/>
      <c r="HC2533" s="28"/>
      <c r="HD2533" s="28"/>
      <c r="HE2533" s="28"/>
      <c r="HJ2533" s="28"/>
      <c r="HK2533" s="28"/>
      <c r="HL2533" s="28"/>
      <c r="HM2533" s="28"/>
      <c r="HN2533" s="28"/>
      <c r="HO2533" s="28"/>
      <c r="HP2533" s="28"/>
      <c r="HQ2533" s="28"/>
      <c r="HR2533" s="28"/>
      <c r="HS2533" s="28"/>
      <c r="HT2533" s="28"/>
      <c r="HU2533" s="28"/>
      <c r="HV2533" s="28"/>
      <c r="HW2533" s="28"/>
      <c r="HX2533" s="28"/>
      <c r="HY2533" s="28"/>
      <c r="HZ2533" s="28"/>
      <c r="IA2533" s="28"/>
      <c r="IB2533" s="28"/>
      <c r="IC2533" s="28"/>
      <c r="ID2533" s="28"/>
      <c r="IE2533" s="28"/>
      <c r="IF2533" s="28"/>
      <c r="IG2533" s="28"/>
      <c r="IH2533" s="28"/>
      <c r="II2533" s="28"/>
      <c r="IJ2533" s="28"/>
      <c r="IK2533" s="28"/>
      <c r="IL2533" s="28"/>
      <c r="IM2533" s="28"/>
      <c r="IN2533" s="28"/>
      <c r="IO2533" s="28"/>
    </row>
    <row r="2534" spans="1:249" s="50" customFormat="1" ht="14.25">
      <c r="A2534"/>
      <c r="B2534"/>
      <c r="C2534"/>
      <c r="D2534"/>
      <c r="E2534"/>
      <c r="F2534" s="10"/>
      <c r="G2534" s="1"/>
      <c r="H2534" s="1"/>
      <c r="I2534" s="1"/>
      <c r="J2534" s="2"/>
      <c r="K2534" s="1"/>
      <c r="L2534"/>
      <c r="M2534"/>
      <c r="N2534" s="28"/>
      <c r="O2534" s="28"/>
      <c r="T2534" s="194"/>
      <c r="V2534" s="28"/>
      <c r="W2534" s="28"/>
      <c r="X2534" s="28"/>
      <c r="AC2534" s="194"/>
      <c r="AE2534" s="28"/>
      <c r="AF2534" s="28"/>
      <c r="AG2534" s="28"/>
      <c r="AL2534" s="194"/>
      <c r="AN2534" s="28"/>
      <c r="AO2534" s="28"/>
      <c r="AP2534" s="28"/>
      <c r="AU2534" s="194"/>
      <c r="AW2534" s="28"/>
      <c r="AX2534" s="28"/>
      <c r="AY2534" s="28"/>
      <c r="BD2534" s="194"/>
      <c r="BF2534" s="28"/>
      <c r="BG2534" s="28"/>
      <c r="BH2534" s="28"/>
      <c r="BM2534" s="194"/>
      <c r="BO2534" s="28"/>
      <c r="BP2534" s="28"/>
      <c r="BQ2534" s="28"/>
      <c r="BV2534" s="194"/>
      <c r="BX2534" s="28"/>
      <c r="BY2534" s="28"/>
      <c r="BZ2534" s="28"/>
      <c r="CE2534" s="194"/>
      <c r="CG2534" s="28"/>
      <c r="CH2534" s="28"/>
      <c r="CI2534" s="28"/>
      <c r="CN2534" s="194"/>
      <c r="CP2534" s="28"/>
      <c r="CQ2534" s="28"/>
      <c r="CR2534" s="28"/>
      <c r="CW2534" s="194"/>
      <c r="CY2534" s="28"/>
      <c r="CZ2534" s="28"/>
      <c r="DA2534" s="28"/>
      <c r="DF2534" s="194"/>
      <c r="DH2534" s="28"/>
      <c r="DI2534" s="28"/>
      <c r="DJ2534" s="28"/>
      <c r="DO2534" s="194"/>
      <c r="DQ2534" s="28"/>
      <c r="DR2534" s="28"/>
      <c r="DS2534" s="28"/>
      <c r="DX2534" s="194"/>
      <c r="DZ2534" s="28"/>
      <c r="EA2534" s="28"/>
      <c r="EB2534" s="28"/>
      <c r="EG2534" s="194"/>
      <c r="EI2534" s="28"/>
      <c r="EJ2534" s="28"/>
      <c r="EK2534" s="28"/>
      <c r="EP2534" s="194"/>
      <c r="ER2534" s="28"/>
      <c r="ES2534" s="28"/>
      <c r="ET2534" s="28"/>
      <c r="EY2534" s="194"/>
      <c r="FA2534" s="28"/>
      <c r="FB2534" s="28"/>
      <c r="FC2534" s="28"/>
      <c r="FH2534" s="194"/>
      <c r="FJ2534" s="28"/>
      <c r="FK2534" s="28"/>
      <c r="FL2534" s="28"/>
      <c r="FQ2534" s="194"/>
      <c r="FS2534" s="28"/>
      <c r="FT2534" s="28"/>
      <c r="FU2534" s="28"/>
      <c r="FZ2534" s="194"/>
      <c r="GB2534" s="28"/>
      <c r="GC2534" s="28"/>
      <c r="GD2534" s="28"/>
      <c r="GI2534" s="194"/>
      <c r="GK2534" s="28"/>
      <c r="GL2534" s="28"/>
      <c r="GM2534" s="28"/>
      <c r="GR2534" s="194"/>
      <c r="GT2534" s="28"/>
      <c r="GU2534" s="28"/>
      <c r="GV2534" s="28"/>
      <c r="HA2534" s="194"/>
      <c r="HC2534" s="28"/>
      <c r="HD2534" s="28"/>
      <c r="HE2534" s="28"/>
      <c r="HJ2534" s="28"/>
      <c r="HK2534" s="28"/>
      <c r="HL2534" s="28"/>
      <c r="HM2534" s="28"/>
      <c r="HN2534" s="28"/>
      <c r="HO2534" s="28"/>
      <c r="HP2534" s="28"/>
      <c r="HQ2534" s="28"/>
      <c r="HR2534" s="28"/>
      <c r="HS2534" s="28"/>
      <c r="HT2534" s="28"/>
      <c r="HU2534" s="28"/>
      <c r="HV2534" s="28"/>
      <c r="HW2534" s="28"/>
      <c r="HX2534" s="28"/>
      <c r="HY2534" s="28"/>
      <c r="HZ2534" s="28"/>
      <c r="IA2534" s="28"/>
      <c r="IB2534" s="28"/>
      <c r="IC2534" s="28"/>
      <c r="ID2534" s="28"/>
      <c r="IE2534" s="28"/>
      <c r="IF2534" s="28"/>
      <c r="IG2534" s="28"/>
      <c r="IH2534" s="28"/>
      <c r="II2534" s="28"/>
      <c r="IJ2534" s="28"/>
      <c r="IK2534" s="28"/>
      <c r="IL2534" s="28"/>
      <c r="IM2534" s="28"/>
      <c r="IN2534" s="28"/>
      <c r="IO2534" s="28"/>
    </row>
    <row r="2535" spans="1:249" s="50" customFormat="1" ht="14.25">
      <c r="A2535"/>
      <c r="B2535"/>
      <c r="C2535"/>
      <c r="D2535"/>
      <c r="E2535"/>
      <c r="F2535" s="10"/>
      <c r="G2535" s="1"/>
      <c r="H2535" s="1"/>
      <c r="I2535" s="1"/>
      <c r="J2535" s="2"/>
      <c r="K2535" s="1"/>
      <c r="L2535"/>
      <c r="M2535"/>
      <c r="N2535" s="28"/>
      <c r="O2535" s="28"/>
      <c r="T2535" s="194"/>
      <c r="V2535" s="28"/>
      <c r="W2535" s="28"/>
      <c r="X2535" s="28"/>
      <c r="AC2535" s="194"/>
      <c r="AE2535" s="28"/>
      <c r="AF2535" s="28"/>
      <c r="AG2535" s="28"/>
      <c r="AL2535" s="194"/>
      <c r="AN2535" s="28"/>
      <c r="AO2535" s="28"/>
      <c r="AP2535" s="28"/>
      <c r="AU2535" s="194"/>
      <c r="AW2535" s="28"/>
      <c r="AX2535" s="28"/>
      <c r="AY2535" s="28"/>
      <c r="BD2535" s="194"/>
      <c r="BF2535" s="28"/>
      <c r="BG2535" s="28"/>
      <c r="BH2535" s="28"/>
      <c r="BM2535" s="194"/>
      <c r="BO2535" s="28"/>
      <c r="BP2535" s="28"/>
      <c r="BQ2535" s="28"/>
      <c r="BV2535" s="194"/>
      <c r="BX2535" s="28"/>
      <c r="BY2535" s="28"/>
      <c r="BZ2535" s="28"/>
      <c r="CE2535" s="194"/>
      <c r="CG2535" s="28"/>
      <c r="CH2535" s="28"/>
      <c r="CI2535" s="28"/>
      <c r="CN2535" s="194"/>
      <c r="CP2535" s="28"/>
      <c r="CQ2535" s="28"/>
      <c r="CR2535" s="28"/>
      <c r="CW2535" s="194"/>
      <c r="CY2535" s="28"/>
      <c r="CZ2535" s="28"/>
      <c r="DA2535" s="28"/>
      <c r="DF2535" s="194"/>
      <c r="DH2535" s="28"/>
      <c r="DI2535" s="28"/>
      <c r="DJ2535" s="28"/>
      <c r="DO2535" s="194"/>
      <c r="DQ2535" s="28"/>
      <c r="DR2535" s="28"/>
      <c r="DS2535" s="28"/>
      <c r="DX2535" s="194"/>
      <c r="DZ2535" s="28"/>
      <c r="EA2535" s="28"/>
      <c r="EB2535" s="28"/>
      <c r="EG2535" s="194"/>
      <c r="EI2535" s="28"/>
      <c r="EJ2535" s="28"/>
      <c r="EK2535" s="28"/>
      <c r="EP2535" s="194"/>
      <c r="ER2535" s="28"/>
      <c r="ES2535" s="28"/>
      <c r="ET2535" s="28"/>
      <c r="EY2535" s="194"/>
      <c r="FA2535" s="28"/>
      <c r="FB2535" s="28"/>
      <c r="FC2535" s="28"/>
      <c r="FH2535" s="194"/>
      <c r="FJ2535" s="28"/>
      <c r="FK2535" s="28"/>
      <c r="FL2535" s="28"/>
      <c r="FQ2535" s="194"/>
      <c r="FS2535" s="28"/>
      <c r="FT2535" s="28"/>
      <c r="FU2535" s="28"/>
      <c r="FZ2535" s="194"/>
      <c r="GB2535" s="28"/>
      <c r="GC2535" s="28"/>
      <c r="GD2535" s="28"/>
      <c r="GI2535" s="194"/>
      <c r="GK2535" s="28"/>
      <c r="GL2535" s="28"/>
      <c r="GM2535" s="28"/>
      <c r="GR2535" s="194"/>
      <c r="GT2535" s="28"/>
      <c r="GU2535" s="28"/>
      <c r="GV2535" s="28"/>
      <c r="HA2535" s="194"/>
      <c r="HC2535" s="28"/>
      <c r="HD2535" s="28"/>
      <c r="HE2535" s="28"/>
      <c r="HJ2535" s="28"/>
      <c r="HK2535" s="28"/>
      <c r="HL2535" s="28"/>
      <c r="HM2535" s="28"/>
      <c r="HN2535" s="28"/>
      <c r="HO2535" s="28"/>
      <c r="HP2535" s="28"/>
      <c r="HQ2535" s="28"/>
      <c r="HR2535" s="28"/>
      <c r="HS2535" s="28"/>
      <c r="HT2535" s="28"/>
      <c r="HU2535" s="28"/>
      <c r="HV2535" s="28"/>
      <c r="HW2535" s="28"/>
      <c r="HX2535" s="28"/>
      <c r="HY2535" s="28"/>
      <c r="HZ2535" s="28"/>
      <c r="IA2535" s="28"/>
      <c r="IB2535" s="28"/>
      <c r="IC2535" s="28"/>
      <c r="ID2535" s="28"/>
      <c r="IE2535" s="28"/>
      <c r="IF2535" s="28"/>
      <c r="IG2535" s="28"/>
      <c r="IH2535" s="28"/>
      <c r="II2535" s="28"/>
      <c r="IJ2535" s="28"/>
      <c r="IK2535" s="28"/>
      <c r="IL2535" s="28"/>
      <c r="IM2535" s="28"/>
      <c r="IN2535" s="28"/>
      <c r="IO2535" s="28"/>
    </row>
    <row r="2536" spans="1:249" s="50" customFormat="1" ht="14.25">
      <c r="A2536"/>
      <c r="B2536"/>
      <c r="C2536"/>
      <c r="D2536"/>
      <c r="E2536"/>
      <c r="F2536" s="10"/>
      <c r="G2536" s="1"/>
      <c r="H2536" s="1"/>
      <c r="I2536" s="1"/>
      <c r="J2536" s="2"/>
      <c r="K2536" s="1"/>
      <c r="L2536"/>
      <c r="M2536"/>
      <c r="N2536" s="28"/>
      <c r="O2536" s="28"/>
      <c r="T2536" s="194"/>
      <c r="V2536" s="28"/>
      <c r="W2536" s="28"/>
      <c r="X2536" s="28"/>
      <c r="AC2536" s="194"/>
      <c r="AE2536" s="28"/>
      <c r="AF2536" s="28"/>
      <c r="AG2536" s="28"/>
      <c r="AL2536" s="194"/>
      <c r="AN2536" s="28"/>
      <c r="AO2536" s="28"/>
      <c r="AP2536" s="28"/>
      <c r="AU2536" s="194"/>
      <c r="AW2536" s="28"/>
      <c r="AX2536" s="28"/>
      <c r="AY2536" s="28"/>
      <c r="BD2536" s="194"/>
      <c r="BF2536" s="28"/>
      <c r="BG2536" s="28"/>
      <c r="BH2536" s="28"/>
      <c r="BM2536" s="194"/>
      <c r="BO2536" s="28"/>
      <c r="BP2536" s="28"/>
      <c r="BQ2536" s="28"/>
      <c r="BV2536" s="194"/>
      <c r="BX2536" s="28"/>
      <c r="BY2536" s="28"/>
      <c r="BZ2536" s="28"/>
      <c r="CE2536" s="194"/>
      <c r="CG2536" s="28"/>
      <c r="CH2536" s="28"/>
      <c r="CI2536" s="28"/>
      <c r="CN2536" s="194"/>
      <c r="CP2536" s="28"/>
      <c r="CQ2536" s="28"/>
      <c r="CR2536" s="28"/>
      <c r="CW2536" s="194"/>
      <c r="CY2536" s="28"/>
      <c r="CZ2536" s="28"/>
      <c r="DA2536" s="28"/>
      <c r="DF2536" s="194"/>
      <c r="DH2536" s="28"/>
      <c r="DI2536" s="28"/>
      <c r="DJ2536" s="28"/>
      <c r="DO2536" s="194"/>
      <c r="DQ2536" s="28"/>
      <c r="DR2536" s="28"/>
      <c r="DS2536" s="28"/>
      <c r="DX2536" s="194"/>
      <c r="DZ2536" s="28"/>
      <c r="EA2536" s="28"/>
      <c r="EB2536" s="28"/>
      <c r="EG2536" s="194"/>
      <c r="EI2536" s="28"/>
      <c r="EJ2536" s="28"/>
      <c r="EK2536" s="28"/>
      <c r="EP2536" s="194"/>
      <c r="ER2536" s="28"/>
      <c r="ES2536" s="28"/>
      <c r="ET2536" s="28"/>
      <c r="EY2536" s="194"/>
      <c r="FA2536" s="28"/>
      <c r="FB2536" s="28"/>
      <c r="FC2536" s="28"/>
      <c r="FH2536" s="194"/>
      <c r="FJ2536" s="28"/>
      <c r="FK2536" s="28"/>
      <c r="FL2536" s="28"/>
      <c r="FQ2536" s="194"/>
      <c r="FS2536" s="28"/>
      <c r="FT2536" s="28"/>
      <c r="FU2536" s="28"/>
      <c r="FZ2536" s="194"/>
      <c r="GB2536" s="28"/>
      <c r="GC2536" s="28"/>
      <c r="GD2536" s="28"/>
      <c r="GI2536" s="194"/>
      <c r="GK2536" s="28"/>
      <c r="GL2536" s="28"/>
      <c r="GM2536" s="28"/>
      <c r="GR2536" s="194"/>
      <c r="GT2536" s="28"/>
      <c r="GU2536" s="28"/>
      <c r="GV2536" s="28"/>
      <c r="HA2536" s="194"/>
      <c r="HC2536" s="28"/>
      <c r="HD2536" s="28"/>
      <c r="HE2536" s="28"/>
      <c r="HJ2536" s="28"/>
      <c r="HK2536" s="28"/>
      <c r="HL2536" s="28"/>
      <c r="HM2536" s="28"/>
      <c r="HN2536" s="28"/>
      <c r="HO2536" s="28"/>
      <c r="HP2536" s="28"/>
      <c r="HQ2536" s="28"/>
      <c r="HR2536" s="28"/>
      <c r="HS2536" s="28"/>
      <c r="HT2536" s="28"/>
      <c r="HU2536" s="28"/>
      <c r="HV2536" s="28"/>
      <c r="HW2536" s="28"/>
      <c r="HX2536" s="28"/>
      <c r="HY2536" s="28"/>
      <c r="HZ2536" s="28"/>
      <c r="IA2536" s="28"/>
      <c r="IB2536" s="28"/>
      <c r="IC2536" s="28"/>
      <c r="ID2536" s="28"/>
      <c r="IE2536" s="28"/>
      <c r="IF2536" s="28"/>
      <c r="IG2536" s="28"/>
      <c r="IH2536" s="28"/>
      <c r="II2536" s="28"/>
      <c r="IJ2536" s="28"/>
      <c r="IK2536" s="28"/>
      <c r="IL2536" s="28"/>
      <c r="IM2536" s="28"/>
      <c r="IN2536" s="28"/>
      <c r="IO2536" s="28"/>
    </row>
    <row r="2537" spans="1:249" s="50" customFormat="1" ht="14.25">
      <c r="A2537"/>
      <c r="B2537"/>
      <c r="C2537"/>
      <c r="D2537"/>
      <c r="E2537"/>
      <c r="F2537" s="10"/>
      <c r="G2537" s="1"/>
      <c r="H2537" s="1"/>
      <c r="I2537" s="1"/>
      <c r="J2537" s="2"/>
      <c r="K2537" s="1"/>
      <c r="L2537"/>
      <c r="M2537"/>
      <c r="N2537" s="28"/>
      <c r="O2537" s="28"/>
      <c r="T2537" s="194"/>
      <c r="V2537" s="28"/>
      <c r="W2537" s="28"/>
      <c r="X2537" s="28"/>
      <c r="AC2537" s="194"/>
      <c r="AE2537" s="28"/>
      <c r="AF2537" s="28"/>
      <c r="AG2537" s="28"/>
      <c r="AL2537" s="194"/>
      <c r="AN2537" s="28"/>
      <c r="AO2537" s="28"/>
      <c r="AP2537" s="28"/>
      <c r="AU2537" s="194"/>
      <c r="AW2537" s="28"/>
      <c r="AX2537" s="28"/>
      <c r="AY2537" s="28"/>
      <c r="BD2537" s="194"/>
      <c r="BF2537" s="28"/>
      <c r="BG2537" s="28"/>
      <c r="BH2537" s="28"/>
      <c r="BM2537" s="194"/>
      <c r="BO2537" s="28"/>
      <c r="BP2537" s="28"/>
      <c r="BQ2537" s="28"/>
      <c r="BV2537" s="194"/>
      <c r="BX2537" s="28"/>
      <c r="BY2537" s="28"/>
      <c r="BZ2537" s="28"/>
      <c r="CE2537" s="194"/>
      <c r="CG2537" s="28"/>
      <c r="CH2537" s="28"/>
      <c r="CI2537" s="28"/>
      <c r="CN2537" s="194"/>
      <c r="CP2537" s="28"/>
      <c r="CQ2537" s="28"/>
      <c r="CR2537" s="28"/>
      <c r="CW2537" s="194"/>
      <c r="CY2537" s="28"/>
      <c r="CZ2537" s="28"/>
      <c r="DA2537" s="28"/>
      <c r="DF2537" s="194"/>
      <c r="DH2537" s="28"/>
      <c r="DI2537" s="28"/>
      <c r="DJ2537" s="28"/>
      <c r="DO2537" s="194"/>
      <c r="DQ2537" s="28"/>
      <c r="DR2537" s="28"/>
      <c r="DS2537" s="28"/>
      <c r="DX2537" s="194"/>
      <c r="DZ2537" s="28"/>
      <c r="EA2537" s="28"/>
      <c r="EB2537" s="28"/>
      <c r="EG2537" s="194"/>
      <c r="EI2537" s="28"/>
      <c r="EJ2537" s="28"/>
      <c r="EK2537" s="28"/>
      <c r="EP2537" s="194"/>
      <c r="ER2537" s="28"/>
      <c r="ES2537" s="28"/>
      <c r="ET2537" s="28"/>
      <c r="EY2537" s="194"/>
      <c r="FA2537" s="28"/>
      <c r="FB2537" s="28"/>
      <c r="FC2537" s="28"/>
      <c r="FH2537" s="194"/>
      <c r="FJ2537" s="28"/>
      <c r="FK2537" s="28"/>
      <c r="FL2537" s="28"/>
      <c r="FQ2537" s="194"/>
      <c r="FS2537" s="28"/>
      <c r="FT2537" s="28"/>
      <c r="FU2537" s="28"/>
      <c r="FZ2537" s="194"/>
      <c r="GB2537" s="28"/>
      <c r="GC2537" s="28"/>
      <c r="GD2537" s="28"/>
      <c r="GI2537" s="194"/>
      <c r="GK2537" s="28"/>
      <c r="GL2537" s="28"/>
      <c r="GM2537" s="28"/>
      <c r="GR2537" s="194"/>
      <c r="GT2537" s="28"/>
      <c r="GU2537" s="28"/>
      <c r="GV2537" s="28"/>
      <c r="HA2537" s="194"/>
      <c r="HC2537" s="28"/>
      <c r="HD2537" s="28"/>
      <c r="HE2537" s="28"/>
      <c r="HJ2537" s="28"/>
      <c r="HK2537" s="28"/>
      <c r="HL2537" s="28"/>
      <c r="HM2537" s="28"/>
      <c r="HN2537" s="28"/>
      <c r="HO2537" s="28"/>
      <c r="HP2537" s="28"/>
      <c r="HQ2537" s="28"/>
      <c r="HR2537" s="28"/>
      <c r="HS2537" s="28"/>
      <c r="HT2537" s="28"/>
      <c r="HU2537" s="28"/>
      <c r="HV2537" s="28"/>
      <c r="HW2537" s="28"/>
      <c r="HX2537" s="28"/>
      <c r="HY2537" s="28"/>
      <c r="HZ2537" s="28"/>
      <c r="IA2537" s="28"/>
      <c r="IB2537" s="28"/>
      <c r="IC2537" s="28"/>
      <c r="ID2537" s="28"/>
      <c r="IE2537" s="28"/>
      <c r="IF2537" s="28"/>
      <c r="IG2537" s="28"/>
      <c r="IH2537" s="28"/>
      <c r="II2537" s="28"/>
      <c r="IJ2537" s="28"/>
      <c r="IK2537" s="28"/>
      <c r="IL2537" s="28"/>
      <c r="IM2537" s="28"/>
      <c r="IN2537" s="28"/>
      <c r="IO2537" s="28"/>
    </row>
    <row r="2538" spans="1:249" s="50" customFormat="1" ht="14.25">
      <c r="A2538"/>
      <c r="B2538"/>
      <c r="C2538"/>
      <c r="D2538"/>
      <c r="E2538"/>
      <c r="F2538" s="10"/>
      <c r="G2538" s="1"/>
      <c r="H2538" s="1"/>
      <c r="I2538" s="1"/>
      <c r="J2538" s="2"/>
      <c r="K2538" s="1"/>
      <c r="L2538"/>
      <c r="M2538"/>
      <c r="N2538" s="28"/>
      <c r="O2538" s="28"/>
      <c r="T2538" s="194"/>
      <c r="V2538" s="28"/>
      <c r="W2538" s="28"/>
      <c r="X2538" s="28"/>
      <c r="AC2538" s="194"/>
      <c r="AE2538" s="28"/>
      <c r="AF2538" s="28"/>
      <c r="AG2538" s="28"/>
      <c r="AL2538" s="194"/>
      <c r="AN2538" s="28"/>
      <c r="AO2538" s="28"/>
      <c r="AP2538" s="28"/>
      <c r="AU2538" s="194"/>
      <c r="AW2538" s="28"/>
      <c r="AX2538" s="28"/>
      <c r="AY2538" s="28"/>
      <c r="BD2538" s="194"/>
      <c r="BF2538" s="28"/>
      <c r="BG2538" s="28"/>
      <c r="BH2538" s="28"/>
      <c r="BM2538" s="194"/>
      <c r="BO2538" s="28"/>
      <c r="BP2538" s="28"/>
      <c r="BQ2538" s="28"/>
      <c r="BV2538" s="194"/>
      <c r="BX2538" s="28"/>
      <c r="BY2538" s="28"/>
      <c r="BZ2538" s="28"/>
      <c r="CE2538" s="194"/>
      <c r="CG2538" s="28"/>
      <c r="CH2538" s="28"/>
      <c r="CI2538" s="28"/>
      <c r="CN2538" s="194"/>
      <c r="CP2538" s="28"/>
      <c r="CQ2538" s="28"/>
      <c r="CR2538" s="28"/>
      <c r="CW2538" s="194"/>
      <c r="CY2538" s="28"/>
      <c r="CZ2538" s="28"/>
      <c r="DA2538" s="28"/>
      <c r="DF2538" s="194"/>
      <c r="DH2538" s="28"/>
      <c r="DI2538" s="28"/>
      <c r="DJ2538" s="28"/>
      <c r="DO2538" s="194"/>
      <c r="DQ2538" s="28"/>
      <c r="DR2538" s="28"/>
      <c r="DS2538" s="28"/>
      <c r="DX2538" s="194"/>
      <c r="DZ2538" s="28"/>
      <c r="EA2538" s="28"/>
      <c r="EB2538" s="28"/>
      <c r="EG2538" s="194"/>
      <c r="EI2538" s="28"/>
      <c r="EJ2538" s="28"/>
      <c r="EK2538" s="28"/>
      <c r="EP2538" s="194"/>
      <c r="ER2538" s="28"/>
      <c r="ES2538" s="28"/>
      <c r="ET2538" s="28"/>
      <c r="EY2538" s="194"/>
      <c r="FA2538" s="28"/>
      <c r="FB2538" s="28"/>
      <c r="FC2538" s="28"/>
      <c r="FH2538" s="194"/>
      <c r="FJ2538" s="28"/>
      <c r="FK2538" s="28"/>
      <c r="FL2538" s="28"/>
      <c r="FQ2538" s="194"/>
      <c r="FS2538" s="28"/>
      <c r="FT2538" s="28"/>
      <c r="FU2538" s="28"/>
      <c r="FZ2538" s="194"/>
      <c r="GB2538" s="28"/>
      <c r="GC2538" s="28"/>
      <c r="GD2538" s="28"/>
      <c r="GI2538" s="194"/>
      <c r="GK2538" s="28"/>
      <c r="GL2538" s="28"/>
      <c r="GM2538" s="28"/>
      <c r="GR2538" s="194"/>
      <c r="GT2538" s="28"/>
      <c r="GU2538" s="28"/>
      <c r="GV2538" s="28"/>
      <c r="HA2538" s="194"/>
      <c r="HC2538" s="28"/>
      <c r="HD2538" s="28"/>
      <c r="HE2538" s="28"/>
      <c r="HJ2538" s="28"/>
      <c r="HK2538" s="28"/>
      <c r="HL2538" s="28"/>
      <c r="HM2538" s="28"/>
      <c r="HN2538" s="28"/>
      <c r="HO2538" s="28"/>
      <c r="HP2538" s="28"/>
      <c r="HQ2538" s="28"/>
      <c r="HR2538" s="28"/>
      <c r="HS2538" s="28"/>
      <c r="HT2538" s="28"/>
      <c r="HU2538" s="28"/>
      <c r="HV2538" s="28"/>
      <c r="HW2538" s="28"/>
      <c r="HX2538" s="28"/>
      <c r="HY2538" s="28"/>
      <c r="HZ2538" s="28"/>
      <c r="IA2538" s="28"/>
      <c r="IB2538" s="28"/>
      <c r="IC2538" s="28"/>
      <c r="ID2538" s="28"/>
      <c r="IE2538" s="28"/>
      <c r="IF2538" s="28"/>
      <c r="IG2538" s="28"/>
      <c r="IH2538" s="28"/>
      <c r="II2538" s="28"/>
      <c r="IJ2538" s="28"/>
      <c r="IK2538" s="28"/>
      <c r="IL2538" s="28"/>
      <c r="IM2538" s="28"/>
      <c r="IN2538" s="28"/>
      <c r="IO2538" s="28"/>
    </row>
    <row r="2539" spans="1:249" s="50" customFormat="1" ht="14.25">
      <c r="A2539"/>
      <c r="B2539"/>
      <c r="C2539"/>
      <c r="D2539"/>
      <c r="E2539"/>
      <c r="F2539" s="10"/>
      <c r="G2539" s="1"/>
      <c r="H2539" s="1"/>
      <c r="I2539" s="1"/>
      <c r="J2539" s="2"/>
      <c r="K2539" s="1"/>
      <c r="L2539"/>
      <c r="M2539"/>
      <c r="N2539" s="28"/>
      <c r="O2539" s="28"/>
      <c r="T2539" s="194"/>
      <c r="V2539" s="28"/>
      <c r="W2539" s="28"/>
      <c r="X2539" s="28"/>
      <c r="AC2539" s="194"/>
      <c r="AE2539" s="28"/>
      <c r="AF2539" s="28"/>
      <c r="AG2539" s="28"/>
      <c r="AL2539" s="194"/>
      <c r="AN2539" s="28"/>
      <c r="AO2539" s="28"/>
      <c r="AP2539" s="28"/>
      <c r="AU2539" s="194"/>
      <c r="AW2539" s="28"/>
      <c r="AX2539" s="28"/>
      <c r="AY2539" s="28"/>
      <c r="BD2539" s="194"/>
      <c r="BF2539" s="28"/>
      <c r="BG2539" s="28"/>
      <c r="BH2539" s="28"/>
      <c r="BM2539" s="194"/>
      <c r="BO2539" s="28"/>
      <c r="BP2539" s="28"/>
      <c r="BQ2539" s="28"/>
      <c r="BV2539" s="194"/>
      <c r="BX2539" s="28"/>
      <c r="BY2539" s="28"/>
      <c r="BZ2539" s="28"/>
      <c r="CE2539" s="194"/>
      <c r="CG2539" s="28"/>
      <c r="CH2539" s="28"/>
      <c r="CI2539" s="28"/>
      <c r="CN2539" s="194"/>
      <c r="CP2539" s="28"/>
      <c r="CQ2539" s="28"/>
      <c r="CR2539" s="28"/>
      <c r="CW2539" s="194"/>
      <c r="CY2539" s="28"/>
      <c r="CZ2539" s="28"/>
      <c r="DA2539" s="28"/>
      <c r="DF2539" s="194"/>
      <c r="DH2539" s="28"/>
      <c r="DI2539" s="28"/>
      <c r="DJ2539" s="28"/>
      <c r="DO2539" s="194"/>
      <c r="DQ2539" s="28"/>
      <c r="DR2539" s="28"/>
      <c r="DS2539" s="28"/>
      <c r="DX2539" s="194"/>
      <c r="DZ2539" s="28"/>
      <c r="EA2539" s="28"/>
      <c r="EB2539" s="28"/>
      <c r="EG2539" s="194"/>
      <c r="EI2539" s="28"/>
      <c r="EJ2539" s="28"/>
      <c r="EK2539" s="28"/>
      <c r="EP2539" s="194"/>
      <c r="ER2539" s="28"/>
      <c r="ES2539" s="28"/>
      <c r="ET2539" s="28"/>
      <c r="EY2539" s="194"/>
      <c r="FA2539" s="28"/>
      <c r="FB2539" s="28"/>
      <c r="FC2539" s="28"/>
      <c r="FH2539" s="194"/>
      <c r="FJ2539" s="28"/>
      <c r="FK2539" s="28"/>
      <c r="FL2539" s="28"/>
      <c r="FQ2539" s="194"/>
      <c r="FS2539" s="28"/>
      <c r="FT2539" s="28"/>
      <c r="FU2539" s="28"/>
      <c r="FZ2539" s="194"/>
      <c r="GB2539" s="28"/>
      <c r="GC2539" s="28"/>
      <c r="GD2539" s="28"/>
      <c r="GI2539" s="194"/>
      <c r="GK2539" s="28"/>
      <c r="GL2539" s="28"/>
      <c r="GM2539" s="28"/>
      <c r="GR2539" s="194"/>
      <c r="GT2539" s="28"/>
      <c r="GU2539" s="28"/>
      <c r="GV2539" s="28"/>
      <c r="HA2539" s="194"/>
      <c r="HC2539" s="28"/>
      <c r="HD2539" s="28"/>
      <c r="HE2539" s="28"/>
      <c r="HJ2539" s="28"/>
      <c r="HK2539" s="28"/>
      <c r="HL2539" s="28"/>
      <c r="HM2539" s="28"/>
      <c r="HN2539" s="28"/>
      <c r="HO2539" s="28"/>
      <c r="HP2539" s="28"/>
      <c r="HQ2539" s="28"/>
      <c r="HR2539" s="28"/>
      <c r="HS2539" s="28"/>
      <c r="HT2539" s="28"/>
      <c r="HU2539" s="28"/>
      <c r="HV2539" s="28"/>
      <c r="HW2539" s="28"/>
      <c r="HX2539" s="28"/>
      <c r="HY2539" s="28"/>
      <c r="HZ2539" s="28"/>
      <c r="IA2539" s="28"/>
      <c r="IB2539" s="28"/>
      <c r="IC2539" s="28"/>
      <c r="ID2539" s="28"/>
      <c r="IE2539" s="28"/>
      <c r="IF2539" s="28"/>
      <c r="IG2539" s="28"/>
      <c r="IH2539" s="28"/>
      <c r="II2539" s="28"/>
      <c r="IJ2539" s="28"/>
      <c r="IK2539" s="28"/>
      <c r="IL2539" s="28"/>
      <c r="IM2539" s="28"/>
      <c r="IN2539" s="28"/>
      <c r="IO2539" s="28"/>
    </row>
    <row r="2540" spans="1:249" s="50" customFormat="1" ht="14.25">
      <c r="A2540"/>
      <c r="B2540"/>
      <c r="C2540"/>
      <c r="D2540"/>
      <c r="E2540"/>
      <c r="F2540" s="10"/>
      <c r="G2540" s="1"/>
      <c r="H2540" s="1"/>
      <c r="I2540" s="1"/>
      <c r="J2540" s="2"/>
      <c r="K2540" s="1"/>
      <c r="L2540"/>
      <c r="M2540"/>
      <c r="N2540" s="28"/>
      <c r="O2540" s="28"/>
      <c r="T2540" s="194"/>
      <c r="V2540" s="28"/>
      <c r="W2540" s="28"/>
      <c r="X2540" s="28"/>
      <c r="AC2540" s="194"/>
      <c r="AE2540" s="28"/>
      <c r="AF2540" s="28"/>
      <c r="AG2540" s="28"/>
      <c r="AL2540" s="194"/>
      <c r="AN2540" s="28"/>
      <c r="AO2540" s="28"/>
      <c r="AP2540" s="28"/>
      <c r="AU2540" s="194"/>
      <c r="AW2540" s="28"/>
      <c r="AX2540" s="28"/>
      <c r="AY2540" s="28"/>
      <c r="BD2540" s="194"/>
      <c r="BF2540" s="28"/>
      <c r="BG2540" s="28"/>
      <c r="BH2540" s="28"/>
      <c r="BM2540" s="194"/>
      <c r="BO2540" s="28"/>
      <c r="BP2540" s="28"/>
      <c r="BQ2540" s="28"/>
      <c r="BV2540" s="194"/>
      <c r="BX2540" s="28"/>
      <c r="BY2540" s="28"/>
      <c r="BZ2540" s="28"/>
      <c r="CE2540" s="194"/>
      <c r="CG2540" s="28"/>
      <c r="CH2540" s="28"/>
      <c r="CI2540" s="28"/>
      <c r="CN2540" s="194"/>
      <c r="CP2540" s="28"/>
      <c r="CQ2540" s="28"/>
      <c r="CR2540" s="28"/>
      <c r="CW2540" s="194"/>
      <c r="CY2540" s="28"/>
      <c r="CZ2540" s="28"/>
      <c r="DA2540" s="28"/>
      <c r="DF2540" s="194"/>
      <c r="DH2540" s="28"/>
      <c r="DI2540" s="28"/>
      <c r="DJ2540" s="28"/>
      <c r="DO2540" s="194"/>
      <c r="DQ2540" s="28"/>
      <c r="DR2540" s="28"/>
      <c r="DS2540" s="28"/>
      <c r="DX2540" s="194"/>
      <c r="DZ2540" s="28"/>
      <c r="EA2540" s="28"/>
      <c r="EB2540" s="28"/>
      <c r="EG2540" s="194"/>
      <c r="EI2540" s="28"/>
      <c r="EJ2540" s="28"/>
      <c r="EK2540" s="28"/>
      <c r="EP2540" s="194"/>
      <c r="ER2540" s="28"/>
      <c r="ES2540" s="28"/>
      <c r="ET2540" s="28"/>
      <c r="EY2540" s="194"/>
      <c r="FA2540" s="28"/>
      <c r="FB2540" s="28"/>
      <c r="FC2540" s="28"/>
      <c r="FH2540" s="194"/>
      <c r="FJ2540" s="28"/>
      <c r="FK2540" s="28"/>
      <c r="FL2540" s="28"/>
      <c r="FQ2540" s="194"/>
      <c r="FS2540" s="28"/>
      <c r="FT2540" s="28"/>
      <c r="FU2540" s="28"/>
      <c r="FZ2540" s="194"/>
      <c r="GB2540" s="28"/>
      <c r="GC2540" s="28"/>
      <c r="GD2540" s="28"/>
      <c r="GI2540" s="194"/>
      <c r="GK2540" s="28"/>
      <c r="GL2540" s="28"/>
      <c r="GM2540" s="28"/>
      <c r="GR2540" s="194"/>
      <c r="GT2540" s="28"/>
      <c r="GU2540" s="28"/>
      <c r="GV2540" s="28"/>
      <c r="HA2540" s="194"/>
      <c r="HC2540" s="28"/>
      <c r="HD2540" s="28"/>
      <c r="HE2540" s="28"/>
      <c r="HJ2540" s="28"/>
      <c r="HK2540" s="28"/>
      <c r="HL2540" s="28"/>
      <c r="HM2540" s="28"/>
      <c r="HN2540" s="28"/>
      <c r="HO2540" s="28"/>
      <c r="HP2540" s="28"/>
      <c r="HQ2540" s="28"/>
      <c r="HR2540" s="28"/>
      <c r="HS2540" s="28"/>
      <c r="HT2540" s="28"/>
      <c r="HU2540" s="28"/>
      <c r="HV2540" s="28"/>
      <c r="HW2540" s="28"/>
      <c r="HX2540" s="28"/>
      <c r="HY2540" s="28"/>
      <c r="HZ2540" s="28"/>
      <c r="IA2540" s="28"/>
      <c r="IB2540" s="28"/>
      <c r="IC2540" s="28"/>
      <c r="ID2540" s="28"/>
      <c r="IE2540" s="28"/>
      <c r="IF2540" s="28"/>
      <c r="IG2540" s="28"/>
      <c r="IH2540" s="28"/>
      <c r="II2540" s="28"/>
      <c r="IJ2540" s="28"/>
      <c r="IK2540" s="28"/>
      <c r="IL2540" s="28"/>
      <c r="IM2540" s="28"/>
      <c r="IN2540" s="28"/>
      <c r="IO2540" s="28"/>
    </row>
    <row r="2541" spans="1:249" s="50" customFormat="1" ht="14.25">
      <c r="A2541"/>
      <c r="B2541"/>
      <c r="C2541"/>
      <c r="D2541"/>
      <c r="E2541"/>
      <c r="F2541" s="10"/>
      <c r="G2541" s="1"/>
      <c r="H2541" s="1"/>
      <c r="I2541" s="1"/>
      <c r="J2541" s="2"/>
      <c r="K2541" s="1"/>
      <c r="L2541"/>
      <c r="M2541"/>
      <c r="N2541" s="28"/>
      <c r="O2541" s="28"/>
      <c r="T2541" s="194"/>
      <c r="V2541" s="28"/>
      <c r="W2541" s="28"/>
      <c r="X2541" s="28"/>
      <c r="AC2541" s="194"/>
      <c r="AE2541" s="28"/>
      <c r="AF2541" s="28"/>
      <c r="AG2541" s="28"/>
      <c r="AL2541" s="194"/>
      <c r="AN2541" s="28"/>
      <c r="AO2541" s="28"/>
      <c r="AP2541" s="28"/>
      <c r="AU2541" s="194"/>
      <c r="AW2541" s="28"/>
      <c r="AX2541" s="28"/>
      <c r="AY2541" s="28"/>
      <c r="BD2541" s="194"/>
      <c r="BF2541" s="28"/>
      <c r="BG2541" s="28"/>
      <c r="BH2541" s="28"/>
      <c r="BM2541" s="194"/>
      <c r="BO2541" s="28"/>
      <c r="BP2541" s="28"/>
      <c r="BQ2541" s="28"/>
      <c r="BV2541" s="194"/>
      <c r="BX2541" s="28"/>
      <c r="BY2541" s="28"/>
      <c r="BZ2541" s="28"/>
      <c r="CE2541" s="194"/>
      <c r="CG2541" s="28"/>
      <c r="CH2541" s="28"/>
      <c r="CI2541" s="28"/>
      <c r="CN2541" s="194"/>
      <c r="CP2541" s="28"/>
      <c r="CQ2541" s="28"/>
      <c r="CR2541" s="28"/>
      <c r="CW2541" s="194"/>
      <c r="CY2541" s="28"/>
      <c r="CZ2541" s="28"/>
      <c r="DA2541" s="28"/>
      <c r="DF2541" s="194"/>
      <c r="DH2541" s="28"/>
      <c r="DI2541" s="28"/>
      <c r="DJ2541" s="28"/>
      <c r="DO2541" s="194"/>
      <c r="DQ2541" s="28"/>
      <c r="DR2541" s="28"/>
      <c r="DS2541" s="28"/>
      <c r="DX2541" s="194"/>
      <c r="DZ2541" s="28"/>
      <c r="EA2541" s="28"/>
      <c r="EB2541" s="28"/>
      <c r="EG2541" s="194"/>
      <c r="EI2541" s="28"/>
      <c r="EJ2541" s="28"/>
      <c r="EK2541" s="28"/>
      <c r="EP2541" s="194"/>
      <c r="ER2541" s="28"/>
      <c r="ES2541" s="28"/>
      <c r="ET2541" s="28"/>
      <c r="EY2541" s="194"/>
      <c r="FA2541" s="28"/>
      <c r="FB2541" s="28"/>
      <c r="FC2541" s="28"/>
      <c r="FH2541" s="194"/>
      <c r="FJ2541" s="28"/>
      <c r="FK2541" s="28"/>
      <c r="FL2541" s="28"/>
      <c r="FQ2541" s="194"/>
      <c r="FS2541" s="28"/>
      <c r="FT2541" s="28"/>
      <c r="FU2541" s="28"/>
      <c r="FZ2541" s="194"/>
      <c r="GB2541" s="28"/>
      <c r="GC2541" s="28"/>
      <c r="GD2541" s="28"/>
      <c r="GI2541" s="194"/>
      <c r="GK2541" s="28"/>
      <c r="GL2541" s="28"/>
      <c r="GM2541" s="28"/>
      <c r="GR2541" s="194"/>
      <c r="GT2541" s="28"/>
      <c r="GU2541" s="28"/>
      <c r="GV2541" s="28"/>
      <c r="HA2541" s="194"/>
      <c r="HC2541" s="28"/>
      <c r="HD2541" s="28"/>
      <c r="HE2541" s="28"/>
      <c r="HJ2541" s="28"/>
      <c r="HK2541" s="28"/>
      <c r="HL2541" s="28"/>
      <c r="HM2541" s="28"/>
      <c r="HN2541" s="28"/>
      <c r="HO2541" s="28"/>
      <c r="HP2541" s="28"/>
      <c r="HQ2541" s="28"/>
      <c r="HR2541" s="28"/>
      <c r="HS2541" s="28"/>
      <c r="HT2541" s="28"/>
      <c r="HU2541" s="28"/>
      <c r="HV2541" s="28"/>
      <c r="HW2541" s="28"/>
      <c r="HX2541" s="28"/>
      <c r="HY2541" s="28"/>
      <c r="HZ2541" s="28"/>
      <c r="IA2541" s="28"/>
      <c r="IB2541" s="28"/>
      <c r="IC2541" s="28"/>
      <c r="ID2541" s="28"/>
      <c r="IE2541" s="28"/>
      <c r="IF2541" s="28"/>
      <c r="IG2541" s="28"/>
      <c r="IH2541" s="28"/>
      <c r="II2541" s="28"/>
      <c r="IJ2541" s="28"/>
      <c r="IK2541" s="28"/>
      <c r="IL2541" s="28"/>
      <c r="IM2541" s="28"/>
      <c r="IN2541" s="28"/>
      <c r="IO2541" s="28"/>
    </row>
    <row r="2542" spans="1:249" s="50" customFormat="1" ht="14.25">
      <c r="A2542"/>
      <c r="B2542"/>
      <c r="C2542"/>
      <c r="D2542"/>
      <c r="E2542"/>
      <c r="F2542" s="10"/>
      <c r="G2542" s="1"/>
      <c r="H2542" s="1"/>
      <c r="I2542" s="1"/>
      <c r="J2542" s="2"/>
      <c r="K2542" s="1"/>
      <c r="L2542"/>
      <c r="M2542"/>
      <c r="N2542" s="28"/>
      <c r="O2542" s="28"/>
      <c r="T2542" s="194"/>
      <c r="V2542" s="28"/>
      <c r="W2542" s="28"/>
      <c r="X2542" s="28"/>
      <c r="AC2542" s="194"/>
      <c r="AE2542" s="28"/>
      <c r="AF2542" s="28"/>
      <c r="AG2542" s="28"/>
      <c r="AL2542" s="194"/>
      <c r="AN2542" s="28"/>
      <c r="AO2542" s="28"/>
      <c r="AP2542" s="28"/>
      <c r="AU2542" s="194"/>
      <c r="AW2542" s="28"/>
      <c r="AX2542" s="28"/>
      <c r="AY2542" s="28"/>
      <c r="BD2542" s="194"/>
      <c r="BF2542" s="28"/>
      <c r="BG2542" s="28"/>
      <c r="BH2542" s="28"/>
      <c r="BM2542" s="194"/>
      <c r="BO2542" s="28"/>
      <c r="BP2542" s="28"/>
      <c r="BQ2542" s="28"/>
      <c r="BV2542" s="194"/>
      <c r="BX2542" s="28"/>
      <c r="BY2542" s="28"/>
      <c r="BZ2542" s="28"/>
      <c r="CE2542" s="194"/>
      <c r="CG2542" s="28"/>
      <c r="CH2542" s="28"/>
      <c r="CI2542" s="28"/>
      <c r="CN2542" s="194"/>
      <c r="CP2542" s="28"/>
      <c r="CQ2542" s="28"/>
      <c r="CR2542" s="28"/>
      <c r="CW2542" s="194"/>
      <c r="CY2542" s="28"/>
      <c r="CZ2542" s="28"/>
      <c r="DA2542" s="28"/>
      <c r="DF2542" s="194"/>
      <c r="DH2542" s="28"/>
      <c r="DI2542" s="28"/>
      <c r="DJ2542" s="28"/>
      <c r="DO2542" s="194"/>
      <c r="DQ2542" s="28"/>
      <c r="DR2542" s="28"/>
      <c r="DS2542" s="28"/>
      <c r="DX2542" s="194"/>
      <c r="DZ2542" s="28"/>
      <c r="EA2542" s="28"/>
      <c r="EB2542" s="28"/>
      <c r="EG2542" s="194"/>
      <c r="EI2542" s="28"/>
      <c r="EJ2542" s="28"/>
      <c r="EK2542" s="28"/>
      <c r="EP2542" s="194"/>
      <c r="ER2542" s="28"/>
      <c r="ES2542" s="28"/>
      <c r="ET2542" s="28"/>
      <c r="EY2542" s="194"/>
      <c r="FA2542" s="28"/>
      <c r="FB2542" s="28"/>
      <c r="FC2542" s="28"/>
      <c r="FH2542" s="194"/>
      <c r="FJ2542" s="28"/>
      <c r="FK2542" s="28"/>
      <c r="FL2542" s="28"/>
      <c r="FQ2542" s="194"/>
      <c r="FS2542" s="28"/>
      <c r="FT2542" s="28"/>
      <c r="FU2542" s="28"/>
      <c r="FZ2542" s="194"/>
      <c r="GB2542" s="28"/>
      <c r="GC2542" s="28"/>
      <c r="GD2542" s="28"/>
      <c r="GI2542" s="194"/>
      <c r="GK2542" s="28"/>
      <c r="GL2542" s="28"/>
      <c r="GM2542" s="28"/>
      <c r="GR2542" s="194"/>
      <c r="GT2542" s="28"/>
      <c r="GU2542" s="28"/>
      <c r="GV2542" s="28"/>
      <c r="HA2542" s="194"/>
      <c r="HC2542" s="28"/>
      <c r="HD2542" s="28"/>
      <c r="HE2542" s="28"/>
      <c r="HJ2542" s="28"/>
      <c r="HK2542" s="28"/>
      <c r="HL2542" s="28"/>
      <c r="HM2542" s="28"/>
      <c r="HN2542" s="28"/>
      <c r="HO2542" s="28"/>
      <c r="HP2542" s="28"/>
      <c r="HQ2542" s="28"/>
      <c r="HR2542" s="28"/>
      <c r="HS2542" s="28"/>
      <c r="HT2542" s="28"/>
      <c r="HU2542" s="28"/>
      <c r="HV2542" s="28"/>
      <c r="HW2542" s="28"/>
      <c r="HX2542" s="28"/>
      <c r="HY2542" s="28"/>
      <c r="HZ2542" s="28"/>
      <c r="IA2542" s="28"/>
      <c r="IB2542" s="28"/>
      <c r="IC2542" s="28"/>
      <c r="ID2542" s="28"/>
      <c r="IE2542" s="28"/>
      <c r="IF2542" s="28"/>
      <c r="IG2542" s="28"/>
      <c r="IH2542" s="28"/>
      <c r="II2542" s="28"/>
      <c r="IJ2542" s="28"/>
      <c r="IK2542" s="28"/>
      <c r="IL2542" s="28"/>
      <c r="IM2542" s="28"/>
      <c r="IN2542" s="28"/>
      <c r="IO2542" s="28"/>
    </row>
    <row r="2543" spans="1:249" s="50" customFormat="1" ht="14.25">
      <c r="A2543"/>
      <c r="B2543"/>
      <c r="C2543"/>
      <c r="D2543"/>
      <c r="E2543"/>
      <c r="F2543" s="10"/>
      <c r="G2543" s="1"/>
      <c r="H2543" s="1"/>
      <c r="I2543" s="1"/>
      <c r="J2543" s="2"/>
      <c r="K2543" s="1"/>
      <c r="L2543"/>
      <c r="M2543"/>
      <c r="N2543" s="28"/>
      <c r="O2543" s="28"/>
      <c r="T2543" s="194"/>
      <c r="V2543" s="28"/>
      <c r="W2543" s="28"/>
      <c r="X2543" s="28"/>
      <c r="AC2543" s="194"/>
      <c r="AE2543" s="28"/>
      <c r="AF2543" s="28"/>
      <c r="AG2543" s="28"/>
      <c r="AL2543" s="194"/>
      <c r="AN2543" s="28"/>
      <c r="AO2543" s="28"/>
      <c r="AP2543" s="28"/>
      <c r="AU2543" s="194"/>
      <c r="AW2543" s="28"/>
      <c r="AX2543" s="28"/>
      <c r="AY2543" s="28"/>
      <c r="BD2543" s="194"/>
      <c r="BF2543" s="28"/>
      <c r="BG2543" s="28"/>
      <c r="BH2543" s="28"/>
      <c r="BM2543" s="194"/>
      <c r="BO2543" s="28"/>
      <c r="BP2543" s="28"/>
      <c r="BQ2543" s="28"/>
      <c r="BV2543" s="194"/>
      <c r="BX2543" s="28"/>
      <c r="BY2543" s="28"/>
      <c r="BZ2543" s="28"/>
      <c r="CE2543" s="194"/>
      <c r="CG2543" s="28"/>
      <c r="CH2543" s="28"/>
      <c r="CI2543" s="28"/>
      <c r="CN2543" s="194"/>
      <c r="CP2543" s="28"/>
      <c r="CQ2543" s="28"/>
      <c r="CR2543" s="28"/>
      <c r="CW2543" s="194"/>
      <c r="CY2543" s="28"/>
      <c r="CZ2543" s="28"/>
      <c r="DA2543" s="28"/>
      <c r="DF2543" s="194"/>
      <c r="DH2543" s="28"/>
      <c r="DI2543" s="28"/>
      <c r="DJ2543" s="28"/>
      <c r="DO2543" s="194"/>
      <c r="DQ2543" s="28"/>
      <c r="DR2543" s="28"/>
      <c r="DS2543" s="28"/>
      <c r="DX2543" s="194"/>
      <c r="DZ2543" s="28"/>
      <c r="EA2543" s="28"/>
      <c r="EB2543" s="28"/>
      <c r="EG2543" s="194"/>
      <c r="EI2543" s="28"/>
      <c r="EJ2543" s="28"/>
      <c r="EK2543" s="28"/>
      <c r="EP2543" s="194"/>
      <c r="ER2543" s="28"/>
      <c r="ES2543" s="28"/>
      <c r="ET2543" s="28"/>
      <c r="EY2543" s="194"/>
      <c r="FA2543" s="28"/>
      <c r="FB2543" s="28"/>
      <c r="FC2543" s="28"/>
      <c r="FH2543" s="194"/>
      <c r="FJ2543" s="28"/>
      <c r="FK2543" s="28"/>
      <c r="FL2543" s="28"/>
      <c r="FQ2543" s="194"/>
      <c r="FS2543" s="28"/>
      <c r="FT2543" s="28"/>
      <c r="FU2543" s="28"/>
      <c r="FZ2543" s="194"/>
      <c r="GB2543" s="28"/>
      <c r="GC2543" s="28"/>
      <c r="GD2543" s="28"/>
      <c r="GI2543" s="194"/>
      <c r="GK2543" s="28"/>
      <c r="GL2543" s="28"/>
      <c r="GM2543" s="28"/>
      <c r="GR2543" s="194"/>
      <c r="GT2543" s="28"/>
      <c r="GU2543" s="28"/>
      <c r="GV2543" s="28"/>
      <c r="HA2543" s="194"/>
      <c r="HC2543" s="28"/>
      <c r="HD2543" s="28"/>
      <c r="HE2543" s="28"/>
      <c r="HJ2543" s="28"/>
      <c r="HK2543" s="28"/>
      <c r="HL2543" s="28"/>
      <c r="HM2543" s="28"/>
      <c r="HN2543" s="28"/>
      <c r="HO2543" s="28"/>
      <c r="HP2543" s="28"/>
      <c r="HQ2543" s="28"/>
      <c r="HR2543" s="28"/>
      <c r="HS2543" s="28"/>
      <c r="HT2543" s="28"/>
      <c r="HU2543" s="28"/>
      <c r="HV2543" s="28"/>
      <c r="HW2543" s="28"/>
      <c r="HX2543" s="28"/>
      <c r="HY2543" s="28"/>
      <c r="HZ2543" s="28"/>
      <c r="IA2543" s="28"/>
      <c r="IB2543" s="28"/>
      <c r="IC2543" s="28"/>
      <c r="ID2543" s="28"/>
      <c r="IE2543" s="28"/>
      <c r="IF2543" s="28"/>
      <c r="IG2543" s="28"/>
      <c r="IH2543" s="28"/>
      <c r="II2543" s="28"/>
      <c r="IJ2543" s="28"/>
      <c r="IK2543" s="28"/>
      <c r="IL2543" s="28"/>
      <c r="IM2543" s="28"/>
      <c r="IN2543" s="28"/>
      <c r="IO2543" s="28"/>
    </row>
    <row r="2544" spans="1:249" s="50" customFormat="1" ht="14.25">
      <c r="A2544"/>
      <c r="B2544"/>
      <c r="C2544"/>
      <c r="D2544"/>
      <c r="E2544"/>
      <c r="F2544" s="10"/>
      <c r="G2544" s="1"/>
      <c r="H2544" s="1"/>
      <c r="I2544" s="1"/>
      <c r="J2544" s="2"/>
      <c r="K2544" s="1"/>
      <c r="L2544"/>
      <c r="M2544"/>
      <c r="N2544" s="28"/>
      <c r="O2544" s="28"/>
      <c r="T2544" s="194"/>
      <c r="V2544" s="28"/>
      <c r="W2544" s="28"/>
      <c r="X2544" s="28"/>
      <c r="AC2544" s="194"/>
      <c r="AE2544" s="28"/>
      <c r="AF2544" s="28"/>
      <c r="AG2544" s="28"/>
      <c r="AL2544" s="194"/>
      <c r="AN2544" s="28"/>
      <c r="AO2544" s="28"/>
      <c r="AP2544" s="28"/>
      <c r="AU2544" s="194"/>
      <c r="AW2544" s="28"/>
      <c r="AX2544" s="28"/>
      <c r="AY2544" s="28"/>
      <c r="BD2544" s="194"/>
      <c r="BF2544" s="28"/>
      <c r="BG2544" s="28"/>
      <c r="BH2544" s="28"/>
      <c r="BM2544" s="194"/>
      <c r="BO2544" s="28"/>
      <c r="BP2544" s="28"/>
      <c r="BQ2544" s="28"/>
      <c r="BV2544" s="194"/>
      <c r="BX2544" s="28"/>
      <c r="BY2544" s="28"/>
      <c r="BZ2544" s="28"/>
      <c r="CE2544" s="194"/>
      <c r="CG2544" s="28"/>
      <c r="CH2544" s="28"/>
      <c r="CI2544" s="28"/>
      <c r="CN2544" s="194"/>
      <c r="CP2544" s="28"/>
      <c r="CQ2544" s="28"/>
      <c r="CR2544" s="28"/>
      <c r="CW2544" s="194"/>
      <c r="CY2544" s="28"/>
      <c r="CZ2544" s="28"/>
      <c r="DA2544" s="28"/>
      <c r="DF2544" s="194"/>
      <c r="DH2544" s="28"/>
      <c r="DI2544" s="28"/>
      <c r="DJ2544" s="28"/>
      <c r="DO2544" s="194"/>
      <c r="DQ2544" s="28"/>
      <c r="DR2544" s="28"/>
      <c r="DS2544" s="28"/>
      <c r="DX2544" s="194"/>
      <c r="DZ2544" s="28"/>
      <c r="EA2544" s="28"/>
      <c r="EB2544" s="28"/>
      <c r="EG2544" s="194"/>
      <c r="EI2544" s="28"/>
      <c r="EJ2544" s="28"/>
      <c r="EK2544" s="28"/>
      <c r="EP2544" s="194"/>
      <c r="ER2544" s="28"/>
      <c r="ES2544" s="28"/>
      <c r="ET2544" s="28"/>
      <c r="EY2544" s="194"/>
      <c r="FA2544" s="28"/>
      <c r="FB2544" s="28"/>
      <c r="FC2544" s="28"/>
      <c r="FH2544" s="194"/>
      <c r="FJ2544" s="28"/>
      <c r="FK2544" s="28"/>
      <c r="FL2544" s="28"/>
      <c r="FQ2544" s="194"/>
      <c r="FS2544" s="28"/>
      <c r="FT2544" s="28"/>
      <c r="FU2544" s="28"/>
      <c r="FZ2544" s="194"/>
      <c r="GB2544" s="28"/>
      <c r="GC2544" s="28"/>
      <c r="GD2544" s="28"/>
      <c r="GI2544" s="194"/>
      <c r="GK2544" s="28"/>
      <c r="GL2544" s="28"/>
      <c r="GM2544" s="28"/>
      <c r="GR2544" s="194"/>
      <c r="GT2544" s="28"/>
      <c r="GU2544" s="28"/>
      <c r="GV2544" s="28"/>
      <c r="HA2544" s="194"/>
      <c r="HC2544" s="28"/>
      <c r="HD2544" s="28"/>
      <c r="HE2544" s="28"/>
      <c r="HJ2544" s="28"/>
      <c r="HK2544" s="28"/>
      <c r="HL2544" s="28"/>
      <c r="HM2544" s="28"/>
      <c r="HN2544" s="28"/>
      <c r="HO2544" s="28"/>
      <c r="HP2544" s="28"/>
      <c r="HQ2544" s="28"/>
      <c r="HR2544" s="28"/>
      <c r="HS2544" s="28"/>
      <c r="HT2544" s="28"/>
      <c r="HU2544" s="28"/>
      <c r="HV2544" s="28"/>
      <c r="HW2544" s="28"/>
      <c r="HX2544" s="28"/>
      <c r="HY2544" s="28"/>
      <c r="HZ2544" s="28"/>
      <c r="IA2544" s="28"/>
      <c r="IB2544" s="28"/>
      <c r="IC2544" s="28"/>
      <c r="ID2544" s="28"/>
      <c r="IE2544" s="28"/>
      <c r="IF2544" s="28"/>
      <c r="IG2544" s="28"/>
      <c r="IH2544" s="28"/>
      <c r="II2544" s="28"/>
      <c r="IJ2544" s="28"/>
      <c r="IK2544" s="28"/>
      <c r="IL2544" s="28"/>
      <c r="IM2544" s="28"/>
      <c r="IN2544" s="28"/>
      <c r="IO2544" s="28"/>
    </row>
    <row r="2545" spans="1:249" s="50" customFormat="1" ht="14.25">
      <c r="A2545"/>
      <c r="B2545"/>
      <c r="C2545"/>
      <c r="D2545"/>
      <c r="E2545"/>
      <c r="F2545" s="10"/>
      <c r="G2545" s="1"/>
      <c r="H2545" s="1"/>
      <c r="I2545" s="1"/>
      <c r="J2545" s="2"/>
      <c r="K2545" s="1"/>
      <c r="L2545"/>
      <c r="M2545"/>
      <c r="N2545" s="28"/>
      <c r="O2545" s="28"/>
      <c r="T2545" s="194"/>
      <c r="V2545" s="28"/>
      <c r="W2545" s="28"/>
      <c r="X2545" s="28"/>
      <c r="AC2545" s="194"/>
      <c r="AE2545" s="28"/>
      <c r="AF2545" s="28"/>
      <c r="AG2545" s="28"/>
      <c r="AL2545" s="194"/>
      <c r="AN2545" s="28"/>
      <c r="AO2545" s="28"/>
      <c r="AP2545" s="28"/>
      <c r="AU2545" s="194"/>
      <c r="AW2545" s="28"/>
      <c r="AX2545" s="28"/>
      <c r="AY2545" s="28"/>
      <c r="BD2545" s="194"/>
      <c r="BF2545" s="28"/>
      <c r="BG2545" s="28"/>
      <c r="BH2545" s="28"/>
      <c r="BM2545" s="194"/>
      <c r="BO2545" s="28"/>
      <c r="BP2545" s="28"/>
      <c r="BQ2545" s="28"/>
      <c r="BV2545" s="194"/>
      <c r="BX2545" s="28"/>
      <c r="BY2545" s="28"/>
      <c r="BZ2545" s="28"/>
      <c r="CE2545" s="194"/>
      <c r="CG2545" s="28"/>
      <c r="CH2545" s="28"/>
      <c r="CI2545" s="28"/>
      <c r="CN2545" s="194"/>
      <c r="CP2545" s="28"/>
      <c r="CQ2545" s="28"/>
      <c r="CR2545" s="28"/>
      <c r="CW2545" s="194"/>
      <c r="CY2545" s="28"/>
      <c r="CZ2545" s="28"/>
      <c r="DA2545" s="28"/>
      <c r="DF2545" s="194"/>
      <c r="DH2545" s="28"/>
      <c r="DI2545" s="28"/>
      <c r="DJ2545" s="28"/>
      <c r="DO2545" s="194"/>
      <c r="DQ2545" s="28"/>
      <c r="DR2545" s="28"/>
      <c r="DS2545" s="28"/>
      <c r="DX2545" s="194"/>
      <c r="DZ2545" s="28"/>
      <c r="EA2545" s="28"/>
      <c r="EB2545" s="28"/>
      <c r="EG2545" s="194"/>
      <c r="EI2545" s="28"/>
      <c r="EJ2545" s="28"/>
      <c r="EK2545" s="28"/>
      <c r="EP2545" s="194"/>
      <c r="ER2545" s="28"/>
      <c r="ES2545" s="28"/>
      <c r="ET2545" s="28"/>
      <c r="EY2545" s="194"/>
      <c r="FA2545" s="28"/>
      <c r="FB2545" s="28"/>
      <c r="FC2545" s="28"/>
      <c r="FH2545" s="194"/>
      <c r="FJ2545" s="28"/>
      <c r="FK2545" s="28"/>
      <c r="FL2545" s="28"/>
      <c r="FQ2545" s="194"/>
      <c r="FS2545" s="28"/>
      <c r="FT2545" s="28"/>
      <c r="FU2545" s="28"/>
      <c r="FZ2545" s="194"/>
      <c r="GB2545" s="28"/>
      <c r="GC2545" s="28"/>
      <c r="GD2545" s="28"/>
      <c r="GI2545" s="194"/>
      <c r="GK2545" s="28"/>
      <c r="GL2545" s="28"/>
      <c r="GM2545" s="28"/>
      <c r="GR2545" s="194"/>
      <c r="GT2545" s="28"/>
      <c r="GU2545" s="28"/>
      <c r="GV2545" s="28"/>
      <c r="HA2545" s="194"/>
      <c r="HC2545" s="28"/>
      <c r="HD2545" s="28"/>
      <c r="HE2545" s="28"/>
      <c r="HJ2545" s="28"/>
      <c r="HK2545" s="28"/>
      <c r="HL2545" s="28"/>
      <c r="HM2545" s="28"/>
      <c r="HN2545" s="28"/>
      <c r="HO2545" s="28"/>
      <c r="HP2545" s="28"/>
      <c r="HQ2545" s="28"/>
      <c r="HR2545" s="28"/>
      <c r="HS2545" s="28"/>
      <c r="HT2545" s="28"/>
      <c r="HU2545" s="28"/>
      <c r="HV2545" s="28"/>
      <c r="HW2545" s="28"/>
      <c r="HX2545" s="28"/>
      <c r="HY2545" s="28"/>
      <c r="HZ2545" s="28"/>
      <c r="IA2545" s="28"/>
      <c r="IB2545" s="28"/>
      <c r="IC2545" s="28"/>
      <c r="ID2545" s="28"/>
      <c r="IE2545" s="28"/>
      <c r="IF2545" s="28"/>
      <c r="IG2545" s="28"/>
      <c r="IH2545" s="28"/>
      <c r="II2545" s="28"/>
      <c r="IJ2545" s="28"/>
      <c r="IK2545" s="28"/>
      <c r="IL2545" s="28"/>
      <c r="IM2545" s="28"/>
      <c r="IN2545" s="28"/>
      <c r="IO2545" s="28"/>
    </row>
    <row r="2546" spans="1:249" s="50" customFormat="1" ht="14.25">
      <c r="A2546"/>
      <c r="B2546"/>
      <c r="C2546"/>
      <c r="D2546"/>
      <c r="E2546"/>
      <c r="F2546" s="10"/>
      <c r="G2546" s="1"/>
      <c r="H2546" s="1"/>
      <c r="I2546" s="1"/>
      <c r="J2546" s="2"/>
      <c r="K2546" s="1"/>
      <c r="L2546"/>
      <c r="M2546"/>
      <c r="N2546" s="28"/>
      <c r="O2546" s="28"/>
      <c r="T2546" s="194"/>
      <c r="V2546" s="28"/>
      <c r="W2546" s="28"/>
      <c r="X2546" s="28"/>
      <c r="AC2546" s="194"/>
      <c r="AE2546" s="28"/>
      <c r="AF2546" s="28"/>
      <c r="AG2546" s="28"/>
      <c r="AL2546" s="194"/>
      <c r="AN2546" s="28"/>
      <c r="AO2546" s="28"/>
      <c r="AP2546" s="28"/>
      <c r="AU2546" s="194"/>
      <c r="AW2546" s="28"/>
      <c r="AX2546" s="28"/>
      <c r="AY2546" s="28"/>
      <c r="BD2546" s="194"/>
      <c r="BF2546" s="28"/>
      <c r="BG2546" s="28"/>
      <c r="BH2546" s="28"/>
      <c r="BM2546" s="194"/>
      <c r="BO2546" s="28"/>
      <c r="BP2546" s="28"/>
      <c r="BQ2546" s="28"/>
      <c r="BV2546" s="194"/>
      <c r="BX2546" s="28"/>
      <c r="BY2546" s="28"/>
      <c r="BZ2546" s="28"/>
      <c r="CE2546" s="194"/>
      <c r="CG2546" s="28"/>
      <c r="CH2546" s="28"/>
      <c r="CI2546" s="28"/>
      <c r="CN2546" s="194"/>
      <c r="CP2546" s="28"/>
      <c r="CQ2546" s="28"/>
      <c r="CR2546" s="28"/>
      <c r="CW2546" s="194"/>
      <c r="CY2546" s="28"/>
      <c r="CZ2546" s="28"/>
      <c r="DA2546" s="28"/>
      <c r="DF2546" s="194"/>
      <c r="DH2546" s="28"/>
      <c r="DI2546" s="28"/>
      <c r="DJ2546" s="28"/>
      <c r="DO2546" s="194"/>
      <c r="DQ2546" s="28"/>
      <c r="DR2546" s="28"/>
      <c r="DS2546" s="28"/>
      <c r="DX2546" s="194"/>
      <c r="DZ2546" s="28"/>
      <c r="EA2546" s="28"/>
      <c r="EB2546" s="28"/>
      <c r="EG2546" s="194"/>
      <c r="EI2546" s="28"/>
      <c r="EJ2546" s="28"/>
      <c r="EK2546" s="28"/>
      <c r="EP2546" s="194"/>
      <c r="ER2546" s="28"/>
      <c r="ES2546" s="28"/>
      <c r="ET2546" s="28"/>
      <c r="EY2546" s="194"/>
      <c r="FA2546" s="28"/>
      <c r="FB2546" s="28"/>
      <c r="FC2546" s="28"/>
      <c r="FH2546" s="194"/>
      <c r="FJ2546" s="28"/>
      <c r="FK2546" s="28"/>
      <c r="FL2546" s="28"/>
      <c r="FQ2546" s="194"/>
      <c r="FS2546" s="28"/>
      <c r="FT2546" s="28"/>
      <c r="FU2546" s="28"/>
      <c r="FZ2546" s="194"/>
      <c r="GB2546" s="28"/>
      <c r="GC2546" s="28"/>
      <c r="GD2546" s="28"/>
      <c r="GI2546" s="194"/>
      <c r="GK2546" s="28"/>
      <c r="GL2546" s="28"/>
      <c r="GM2546" s="28"/>
      <c r="GR2546" s="194"/>
      <c r="GT2546" s="28"/>
      <c r="GU2546" s="28"/>
      <c r="GV2546" s="28"/>
      <c r="HA2546" s="194"/>
      <c r="HC2546" s="28"/>
      <c r="HD2546" s="28"/>
      <c r="HE2546" s="28"/>
      <c r="HJ2546" s="28"/>
      <c r="HK2546" s="28"/>
      <c r="HL2546" s="28"/>
      <c r="HM2546" s="28"/>
      <c r="HN2546" s="28"/>
      <c r="HO2546" s="28"/>
      <c r="HP2546" s="28"/>
      <c r="HQ2546" s="28"/>
      <c r="HR2546" s="28"/>
      <c r="HS2546" s="28"/>
      <c r="HT2546" s="28"/>
      <c r="HU2546" s="28"/>
      <c r="HV2546" s="28"/>
      <c r="HW2546" s="28"/>
      <c r="HX2546" s="28"/>
      <c r="HY2546" s="28"/>
      <c r="HZ2546" s="28"/>
      <c r="IA2546" s="28"/>
      <c r="IB2546" s="28"/>
      <c r="IC2546" s="28"/>
      <c r="ID2546" s="28"/>
      <c r="IE2546" s="28"/>
      <c r="IF2546" s="28"/>
      <c r="IG2546" s="28"/>
      <c r="IH2546" s="28"/>
      <c r="II2546" s="28"/>
      <c r="IJ2546" s="28"/>
      <c r="IK2546" s="28"/>
      <c r="IL2546" s="28"/>
      <c r="IM2546" s="28"/>
      <c r="IN2546" s="28"/>
      <c r="IO2546" s="28"/>
    </row>
    <row r="2547" spans="1:249" s="50" customFormat="1" ht="14.25">
      <c r="A2547"/>
      <c r="B2547"/>
      <c r="C2547"/>
      <c r="D2547"/>
      <c r="E2547"/>
      <c r="F2547" s="10"/>
      <c r="G2547" s="1"/>
      <c r="H2547" s="1"/>
      <c r="I2547" s="1"/>
      <c r="J2547" s="2"/>
      <c r="K2547" s="1"/>
      <c r="L2547"/>
      <c r="M2547"/>
      <c r="N2547" s="28"/>
      <c r="O2547" s="28"/>
      <c r="T2547" s="194"/>
      <c r="V2547" s="28"/>
      <c r="W2547" s="28"/>
      <c r="X2547" s="28"/>
      <c r="AC2547" s="194"/>
      <c r="AE2547" s="28"/>
      <c r="AF2547" s="28"/>
      <c r="AG2547" s="28"/>
      <c r="AL2547" s="194"/>
      <c r="AN2547" s="28"/>
      <c r="AO2547" s="28"/>
      <c r="AP2547" s="28"/>
      <c r="AU2547" s="194"/>
      <c r="AW2547" s="28"/>
      <c r="AX2547" s="28"/>
      <c r="AY2547" s="28"/>
      <c r="BD2547" s="194"/>
      <c r="BF2547" s="28"/>
      <c r="BG2547" s="28"/>
      <c r="BH2547" s="28"/>
      <c r="BM2547" s="194"/>
      <c r="BO2547" s="28"/>
      <c r="BP2547" s="28"/>
      <c r="BQ2547" s="28"/>
      <c r="BV2547" s="194"/>
      <c r="BX2547" s="28"/>
      <c r="BY2547" s="28"/>
      <c r="BZ2547" s="28"/>
      <c r="CE2547" s="194"/>
      <c r="CG2547" s="28"/>
      <c r="CH2547" s="28"/>
      <c r="CI2547" s="28"/>
      <c r="CN2547" s="194"/>
      <c r="CP2547" s="28"/>
      <c r="CQ2547" s="28"/>
      <c r="CR2547" s="28"/>
      <c r="CW2547" s="194"/>
      <c r="CY2547" s="28"/>
      <c r="CZ2547" s="28"/>
      <c r="DA2547" s="28"/>
      <c r="DF2547" s="194"/>
      <c r="DH2547" s="28"/>
      <c r="DI2547" s="28"/>
      <c r="DJ2547" s="28"/>
      <c r="DO2547" s="194"/>
      <c r="DQ2547" s="28"/>
      <c r="DR2547" s="28"/>
      <c r="DS2547" s="28"/>
      <c r="DX2547" s="194"/>
      <c r="DZ2547" s="28"/>
      <c r="EA2547" s="28"/>
      <c r="EB2547" s="28"/>
      <c r="EG2547" s="194"/>
      <c r="EI2547" s="28"/>
      <c r="EJ2547" s="28"/>
      <c r="EK2547" s="28"/>
      <c r="EP2547" s="194"/>
      <c r="ER2547" s="28"/>
      <c r="ES2547" s="28"/>
      <c r="ET2547" s="28"/>
      <c r="EY2547" s="194"/>
      <c r="FA2547" s="28"/>
      <c r="FB2547" s="28"/>
      <c r="FC2547" s="28"/>
      <c r="FH2547" s="194"/>
      <c r="FJ2547" s="28"/>
      <c r="FK2547" s="28"/>
      <c r="FL2547" s="28"/>
      <c r="FQ2547" s="194"/>
      <c r="FS2547" s="28"/>
      <c r="FT2547" s="28"/>
      <c r="FU2547" s="28"/>
      <c r="FZ2547" s="194"/>
      <c r="GB2547" s="28"/>
      <c r="GC2547" s="28"/>
      <c r="GD2547" s="28"/>
      <c r="GI2547" s="194"/>
      <c r="GK2547" s="28"/>
      <c r="GL2547" s="28"/>
      <c r="GM2547" s="28"/>
      <c r="GR2547" s="194"/>
      <c r="GT2547" s="28"/>
      <c r="GU2547" s="28"/>
      <c r="GV2547" s="28"/>
      <c r="HA2547" s="194"/>
      <c r="HC2547" s="28"/>
      <c r="HD2547" s="28"/>
      <c r="HE2547" s="28"/>
      <c r="HJ2547" s="28"/>
      <c r="HK2547" s="28"/>
      <c r="HL2547" s="28"/>
      <c r="HM2547" s="28"/>
      <c r="HN2547" s="28"/>
      <c r="HO2547" s="28"/>
      <c r="HP2547" s="28"/>
      <c r="HQ2547" s="28"/>
      <c r="HR2547" s="28"/>
      <c r="HS2547" s="28"/>
      <c r="HT2547" s="28"/>
      <c r="HU2547" s="28"/>
      <c r="HV2547" s="28"/>
      <c r="HW2547" s="28"/>
      <c r="HX2547" s="28"/>
      <c r="HY2547" s="28"/>
      <c r="HZ2547" s="28"/>
      <c r="IA2547" s="28"/>
      <c r="IB2547" s="28"/>
      <c r="IC2547" s="28"/>
      <c r="ID2547" s="28"/>
      <c r="IE2547" s="28"/>
      <c r="IF2547" s="28"/>
      <c r="IG2547" s="28"/>
      <c r="IH2547" s="28"/>
      <c r="II2547" s="28"/>
      <c r="IJ2547" s="28"/>
      <c r="IK2547" s="28"/>
      <c r="IL2547" s="28"/>
      <c r="IM2547" s="28"/>
      <c r="IN2547" s="28"/>
      <c r="IO2547" s="28"/>
    </row>
    <row r="2548" spans="1:249" s="50" customFormat="1" ht="14.25">
      <c r="A2548"/>
      <c r="B2548"/>
      <c r="C2548"/>
      <c r="D2548"/>
      <c r="E2548"/>
      <c r="F2548" s="10"/>
      <c r="G2548" s="1"/>
      <c r="H2548" s="1"/>
      <c r="I2548" s="1"/>
      <c r="J2548" s="2"/>
      <c r="K2548" s="1"/>
      <c r="L2548"/>
      <c r="M2548"/>
      <c r="N2548" s="28"/>
      <c r="O2548" s="28"/>
      <c r="T2548" s="194"/>
      <c r="V2548" s="28"/>
      <c r="W2548" s="28"/>
      <c r="X2548" s="28"/>
      <c r="AC2548" s="194"/>
      <c r="AE2548" s="28"/>
      <c r="AF2548" s="28"/>
      <c r="AG2548" s="28"/>
      <c r="AL2548" s="194"/>
      <c r="AN2548" s="28"/>
      <c r="AO2548" s="28"/>
      <c r="AP2548" s="28"/>
      <c r="AU2548" s="194"/>
      <c r="AW2548" s="28"/>
      <c r="AX2548" s="28"/>
      <c r="AY2548" s="28"/>
      <c r="BD2548" s="194"/>
      <c r="BF2548" s="28"/>
      <c r="BG2548" s="28"/>
      <c r="BH2548" s="28"/>
      <c r="BM2548" s="194"/>
      <c r="BO2548" s="28"/>
      <c r="BP2548" s="28"/>
      <c r="BQ2548" s="28"/>
      <c r="BV2548" s="194"/>
      <c r="BX2548" s="28"/>
      <c r="BY2548" s="28"/>
      <c r="BZ2548" s="28"/>
      <c r="CE2548" s="194"/>
      <c r="CG2548" s="28"/>
      <c r="CH2548" s="28"/>
      <c r="CI2548" s="28"/>
      <c r="CN2548" s="194"/>
      <c r="CP2548" s="28"/>
      <c r="CQ2548" s="28"/>
      <c r="CR2548" s="28"/>
      <c r="CW2548" s="194"/>
      <c r="CY2548" s="28"/>
      <c r="CZ2548" s="28"/>
      <c r="DA2548" s="28"/>
      <c r="DF2548" s="194"/>
      <c r="DH2548" s="28"/>
      <c r="DI2548" s="28"/>
      <c r="DJ2548" s="28"/>
      <c r="DO2548" s="194"/>
      <c r="DQ2548" s="28"/>
      <c r="DR2548" s="28"/>
      <c r="DS2548" s="28"/>
      <c r="DX2548" s="194"/>
      <c r="DZ2548" s="28"/>
      <c r="EA2548" s="28"/>
      <c r="EB2548" s="28"/>
      <c r="EG2548" s="194"/>
      <c r="EI2548" s="28"/>
      <c r="EJ2548" s="28"/>
      <c r="EK2548" s="28"/>
      <c r="EP2548" s="194"/>
      <c r="ER2548" s="28"/>
      <c r="ES2548" s="28"/>
      <c r="ET2548" s="28"/>
      <c r="EY2548" s="194"/>
      <c r="FA2548" s="28"/>
      <c r="FB2548" s="28"/>
      <c r="FC2548" s="28"/>
      <c r="FH2548" s="194"/>
      <c r="FJ2548" s="28"/>
      <c r="FK2548" s="28"/>
      <c r="FL2548" s="28"/>
      <c r="FQ2548" s="194"/>
      <c r="FS2548" s="28"/>
      <c r="FT2548" s="28"/>
      <c r="FU2548" s="28"/>
      <c r="FZ2548" s="194"/>
      <c r="GB2548" s="28"/>
      <c r="GC2548" s="28"/>
      <c r="GD2548" s="28"/>
      <c r="GI2548" s="194"/>
      <c r="GK2548" s="28"/>
      <c r="GL2548" s="28"/>
      <c r="GM2548" s="28"/>
      <c r="GR2548" s="194"/>
      <c r="GT2548" s="28"/>
      <c r="GU2548" s="28"/>
      <c r="GV2548" s="28"/>
      <c r="HA2548" s="194"/>
      <c r="HC2548" s="28"/>
      <c r="HD2548" s="28"/>
      <c r="HE2548" s="28"/>
      <c r="HJ2548" s="28"/>
      <c r="HK2548" s="28"/>
      <c r="HL2548" s="28"/>
      <c r="HM2548" s="28"/>
      <c r="HN2548" s="28"/>
      <c r="HO2548" s="28"/>
      <c r="HP2548" s="28"/>
      <c r="HQ2548" s="28"/>
      <c r="HR2548" s="28"/>
      <c r="HS2548" s="28"/>
      <c r="HT2548" s="28"/>
      <c r="HU2548" s="28"/>
      <c r="HV2548" s="28"/>
      <c r="HW2548" s="28"/>
      <c r="HX2548" s="28"/>
      <c r="HY2548" s="28"/>
      <c r="HZ2548" s="28"/>
      <c r="IA2548" s="28"/>
      <c r="IB2548" s="28"/>
      <c r="IC2548" s="28"/>
      <c r="ID2548" s="28"/>
      <c r="IE2548" s="28"/>
      <c r="IF2548" s="28"/>
      <c r="IG2548" s="28"/>
      <c r="IH2548" s="28"/>
      <c r="II2548" s="28"/>
      <c r="IJ2548" s="28"/>
      <c r="IK2548" s="28"/>
      <c r="IL2548" s="28"/>
      <c r="IM2548" s="28"/>
      <c r="IN2548" s="28"/>
      <c r="IO2548" s="28"/>
    </row>
    <row r="2549" spans="1:249" s="50" customFormat="1" ht="14.25">
      <c r="A2549"/>
      <c r="B2549"/>
      <c r="C2549"/>
      <c r="D2549"/>
      <c r="E2549"/>
      <c r="F2549" s="10"/>
      <c r="G2549" s="1"/>
      <c r="H2549" s="1"/>
      <c r="I2549" s="1"/>
      <c r="J2549" s="2"/>
      <c r="K2549" s="1"/>
      <c r="L2549"/>
      <c r="M2549"/>
      <c r="N2549" s="28"/>
      <c r="O2549" s="28"/>
      <c r="T2549" s="194"/>
      <c r="V2549" s="28"/>
      <c r="W2549" s="28"/>
      <c r="X2549" s="28"/>
      <c r="AC2549" s="194"/>
      <c r="AE2549" s="28"/>
      <c r="AF2549" s="28"/>
      <c r="AG2549" s="28"/>
      <c r="AL2549" s="194"/>
      <c r="AN2549" s="28"/>
      <c r="AO2549" s="28"/>
      <c r="AP2549" s="28"/>
      <c r="AU2549" s="194"/>
      <c r="AW2549" s="28"/>
      <c r="AX2549" s="28"/>
      <c r="AY2549" s="28"/>
      <c r="BD2549" s="194"/>
      <c r="BF2549" s="28"/>
      <c r="BG2549" s="28"/>
      <c r="BH2549" s="28"/>
      <c r="BM2549" s="194"/>
      <c r="BO2549" s="28"/>
      <c r="BP2549" s="28"/>
      <c r="BQ2549" s="28"/>
      <c r="BV2549" s="194"/>
      <c r="BX2549" s="28"/>
      <c r="BY2549" s="28"/>
      <c r="BZ2549" s="28"/>
      <c r="CE2549" s="194"/>
      <c r="CG2549" s="28"/>
      <c r="CH2549" s="28"/>
      <c r="CI2549" s="28"/>
      <c r="CN2549" s="194"/>
      <c r="CP2549" s="28"/>
      <c r="CQ2549" s="28"/>
      <c r="CR2549" s="28"/>
      <c r="CW2549" s="194"/>
      <c r="CY2549" s="28"/>
      <c r="CZ2549" s="28"/>
      <c r="DA2549" s="28"/>
      <c r="DF2549" s="194"/>
      <c r="DH2549" s="28"/>
      <c r="DI2549" s="28"/>
      <c r="DJ2549" s="28"/>
      <c r="DO2549" s="194"/>
      <c r="DQ2549" s="28"/>
      <c r="DR2549" s="28"/>
      <c r="DS2549" s="28"/>
      <c r="DX2549" s="194"/>
      <c r="DZ2549" s="28"/>
      <c r="EA2549" s="28"/>
      <c r="EB2549" s="28"/>
      <c r="EG2549" s="194"/>
      <c r="EI2549" s="28"/>
      <c r="EJ2549" s="28"/>
      <c r="EK2549" s="28"/>
      <c r="EP2549" s="194"/>
      <c r="ER2549" s="28"/>
      <c r="ES2549" s="28"/>
      <c r="ET2549" s="28"/>
      <c r="EY2549" s="194"/>
      <c r="FA2549" s="28"/>
      <c r="FB2549" s="28"/>
      <c r="FC2549" s="28"/>
      <c r="FH2549" s="194"/>
      <c r="FJ2549" s="28"/>
      <c r="FK2549" s="28"/>
      <c r="FL2549" s="28"/>
      <c r="FQ2549" s="194"/>
      <c r="FS2549" s="28"/>
      <c r="FT2549" s="28"/>
      <c r="FU2549" s="28"/>
      <c r="FZ2549" s="194"/>
      <c r="GB2549" s="28"/>
      <c r="GC2549" s="28"/>
      <c r="GD2549" s="28"/>
      <c r="GI2549" s="194"/>
      <c r="GK2549" s="28"/>
      <c r="GL2549" s="28"/>
      <c r="GM2549" s="28"/>
      <c r="GR2549" s="194"/>
      <c r="GT2549" s="28"/>
      <c r="GU2549" s="28"/>
      <c r="GV2549" s="28"/>
      <c r="HA2549" s="194"/>
      <c r="HC2549" s="28"/>
      <c r="HD2549" s="28"/>
      <c r="HE2549" s="28"/>
      <c r="HJ2549" s="28"/>
      <c r="HK2549" s="28"/>
      <c r="HL2549" s="28"/>
      <c r="HM2549" s="28"/>
      <c r="HN2549" s="28"/>
      <c r="HO2549" s="28"/>
      <c r="HP2549" s="28"/>
      <c r="HQ2549" s="28"/>
      <c r="HR2549" s="28"/>
      <c r="HS2549" s="28"/>
      <c r="HT2549" s="28"/>
      <c r="HU2549" s="28"/>
      <c r="HV2549" s="28"/>
      <c r="HW2549" s="28"/>
      <c r="HX2549" s="28"/>
      <c r="HY2549" s="28"/>
      <c r="HZ2549" s="28"/>
      <c r="IA2549" s="28"/>
      <c r="IB2549" s="28"/>
      <c r="IC2549" s="28"/>
      <c r="ID2549" s="28"/>
      <c r="IE2549" s="28"/>
      <c r="IF2549" s="28"/>
      <c r="IG2549" s="28"/>
      <c r="IH2549" s="28"/>
      <c r="II2549" s="28"/>
      <c r="IJ2549" s="28"/>
      <c r="IK2549" s="28"/>
      <c r="IL2549" s="28"/>
      <c r="IM2549" s="28"/>
      <c r="IN2549" s="28"/>
      <c r="IO2549" s="28"/>
    </row>
    <row r="2550" spans="1:249" s="50" customFormat="1" ht="14.25">
      <c r="A2550"/>
      <c r="B2550"/>
      <c r="C2550"/>
      <c r="D2550"/>
      <c r="E2550"/>
      <c r="F2550" s="10"/>
      <c r="G2550" s="1"/>
      <c r="H2550" s="1"/>
      <c r="I2550" s="1"/>
      <c r="J2550" s="2"/>
      <c r="K2550" s="1"/>
      <c r="L2550"/>
      <c r="M2550"/>
      <c r="N2550" s="28"/>
      <c r="O2550" s="28"/>
      <c r="T2550" s="194"/>
      <c r="V2550" s="28"/>
      <c r="W2550" s="28"/>
      <c r="X2550" s="28"/>
      <c r="AC2550" s="194"/>
      <c r="AE2550" s="28"/>
      <c r="AF2550" s="28"/>
      <c r="AG2550" s="28"/>
      <c r="AL2550" s="194"/>
      <c r="AN2550" s="28"/>
      <c r="AO2550" s="28"/>
      <c r="AP2550" s="28"/>
      <c r="AU2550" s="194"/>
      <c r="AW2550" s="28"/>
      <c r="AX2550" s="28"/>
      <c r="AY2550" s="28"/>
      <c r="BD2550" s="194"/>
      <c r="BF2550" s="28"/>
      <c r="BG2550" s="28"/>
      <c r="BH2550" s="28"/>
      <c r="BM2550" s="194"/>
      <c r="BO2550" s="28"/>
      <c r="BP2550" s="28"/>
      <c r="BQ2550" s="28"/>
      <c r="BV2550" s="194"/>
      <c r="BX2550" s="28"/>
      <c r="BY2550" s="28"/>
      <c r="BZ2550" s="28"/>
      <c r="CE2550" s="194"/>
      <c r="CG2550" s="28"/>
      <c r="CH2550" s="28"/>
      <c r="CI2550" s="28"/>
      <c r="CN2550" s="194"/>
      <c r="CP2550" s="28"/>
      <c r="CQ2550" s="28"/>
      <c r="CR2550" s="28"/>
      <c r="CW2550" s="194"/>
      <c r="CY2550" s="28"/>
      <c r="CZ2550" s="28"/>
      <c r="DA2550" s="28"/>
      <c r="DF2550" s="194"/>
      <c r="DH2550" s="28"/>
      <c r="DI2550" s="28"/>
      <c r="DJ2550" s="28"/>
      <c r="DO2550" s="194"/>
      <c r="DQ2550" s="28"/>
      <c r="DR2550" s="28"/>
      <c r="DS2550" s="28"/>
      <c r="DX2550" s="194"/>
      <c r="DZ2550" s="28"/>
      <c r="EA2550" s="28"/>
      <c r="EB2550" s="28"/>
      <c r="EG2550" s="194"/>
      <c r="EI2550" s="28"/>
      <c r="EJ2550" s="28"/>
      <c r="EK2550" s="28"/>
      <c r="EP2550" s="194"/>
      <c r="ER2550" s="28"/>
      <c r="ES2550" s="28"/>
      <c r="ET2550" s="28"/>
      <c r="EY2550" s="194"/>
      <c r="FA2550" s="28"/>
      <c r="FB2550" s="28"/>
      <c r="FC2550" s="28"/>
      <c r="FH2550" s="194"/>
      <c r="FJ2550" s="28"/>
      <c r="FK2550" s="28"/>
      <c r="FL2550" s="28"/>
      <c r="FQ2550" s="194"/>
      <c r="FS2550" s="28"/>
      <c r="FT2550" s="28"/>
      <c r="FU2550" s="28"/>
      <c r="FZ2550" s="194"/>
      <c r="GB2550" s="28"/>
      <c r="GC2550" s="28"/>
      <c r="GD2550" s="28"/>
      <c r="GI2550" s="194"/>
      <c r="GK2550" s="28"/>
      <c r="GL2550" s="28"/>
      <c r="GM2550" s="28"/>
      <c r="GR2550" s="194"/>
      <c r="GT2550" s="28"/>
      <c r="GU2550" s="28"/>
      <c r="GV2550" s="28"/>
      <c r="HA2550" s="194"/>
      <c r="HC2550" s="28"/>
      <c r="HD2550" s="28"/>
      <c r="HE2550" s="28"/>
      <c r="HJ2550" s="28"/>
      <c r="HK2550" s="28"/>
      <c r="HL2550" s="28"/>
      <c r="HM2550" s="28"/>
      <c r="HN2550" s="28"/>
      <c r="HO2550" s="28"/>
      <c r="HP2550" s="28"/>
      <c r="HQ2550" s="28"/>
      <c r="HR2550" s="28"/>
      <c r="HS2550" s="28"/>
      <c r="HT2550" s="28"/>
      <c r="HU2550" s="28"/>
      <c r="HV2550" s="28"/>
      <c r="HW2550" s="28"/>
      <c r="HX2550" s="28"/>
      <c r="HY2550" s="28"/>
      <c r="HZ2550" s="28"/>
      <c r="IA2550" s="28"/>
      <c r="IB2550" s="28"/>
      <c r="IC2550" s="28"/>
      <c r="ID2550" s="28"/>
      <c r="IE2550" s="28"/>
      <c r="IF2550" s="28"/>
      <c r="IG2550" s="28"/>
      <c r="IH2550" s="28"/>
      <c r="II2550" s="28"/>
      <c r="IJ2550" s="28"/>
      <c r="IK2550" s="28"/>
      <c r="IL2550" s="28"/>
      <c r="IM2550" s="28"/>
      <c r="IN2550" s="28"/>
      <c r="IO2550" s="28"/>
    </row>
    <row r="2551" spans="1:249" s="50" customFormat="1" ht="14.25">
      <c r="A2551"/>
      <c r="B2551"/>
      <c r="C2551"/>
      <c r="D2551"/>
      <c r="E2551"/>
      <c r="F2551" s="10"/>
      <c r="G2551" s="1"/>
      <c r="H2551" s="1"/>
      <c r="I2551" s="1"/>
      <c r="J2551" s="2"/>
      <c r="K2551" s="1"/>
      <c r="L2551"/>
      <c r="M2551"/>
      <c r="N2551" s="28"/>
      <c r="O2551" s="28"/>
      <c r="T2551" s="194"/>
      <c r="V2551" s="28"/>
      <c r="W2551" s="28"/>
      <c r="X2551" s="28"/>
      <c r="AC2551" s="194"/>
      <c r="AE2551" s="28"/>
      <c r="AF2551" s="28"/>
      <c r="AG2551" s="28"/>
      <c r="AL2551" s="194"/>
      <c r="AN2551" s="28"/>
      <c r="AO2551" s="28"/>
      <c r="AP2551" s="28"/>
      <c r="AU2551" s="194"/>
      <c r="AW2551" s="28"/>
      <c r="AX2551" s="28"/>
      <c r="AY2551" s="28"/>
      <c r="BD2551" s="194"/>
      <c r="BF2551" s="28"/>
      <c r="BG2551" s="28"/>
      <c r="BH2551" s="28"/>
      <c r="BM2551" s="194"/>
      <c r="BO2551" s="28"/>
      <c r="BP2551" s="28"/>
      <c r="BQ2551" s="28"/>
      <c r="BV2551" s="194"/>
      <c r="BX2551" s="28"/>
      <c r="BY2551" s="28"/>
      <c r="BZ2551" s="28"/>
      <c r="CE2551" s="194"/>
      <c r="CG2551" s="28"/>
      <c r="CH2551" s="28"/>
      <c r="CI2551" s="28"/>
      <c r="CN2551" s="194"/>
      <c r="CP2551" s="28"/>
      <c r="CQ2551" s="28"/>
      <c r="CR2551" s="28"/>
      <c r="CW2551" s="194"/>
      <c r="CY2551" s="28"/>
      <c r="CZ2551" s="28"/>
      <c r="DA2551" s="28"/>
      <c r="DF2551" s="194"/>
      <c r="DH2551" s="28"/>
      <c r="DI2551" s="28"/>
      <c r="DJ2551" s="28"/>
      <c r="DO2551" s="194"/>
      <c r="DQ2551" s="28"/>
      <c r="DR2551" s="28"/>
      <c r="DS2551" s="28"/>
      <c r="DX2551" s="194"/>
      <c r="DZ2551" s="28"/>
      <c r="EA2551" s="28"/>
      <c r="EB2551" s="28"/>
      <c r="EG2551" s="194"/>
      <c r="EI2551" s="28"/>
      <c r="EJ2551" s="28"/>
      <c r="EK2551" s="28"/>
      <c r="EP2551" s="194"/>
      <c r="ER2551" s="28"/>
      <c r="ES2551" s="28"/>
      <c r="ET2551" s="28"/>
      <c r="EY2551" s="194"/>
      <c r="FA2551" s="28"/>
      <c r="FB2551" s="28"/>
      <c r="FC2551" s="28"/>
      <c r="FH2551" s="194"/>
      <c r="FJ2551" s="28"/>
      <c r="FK2551" s="28"/>
      <c r="FL2551" s="28"/>
      <c r="FQ2551" s="194"/>
      <c r="FS2551" s="28"/>
      <c r="FT2551" s="28"/>
      <c r="FU2551" s="28"/>
      <c r="FZ2551" s="194"/>
      <c r="GB2551" s="28"/>
      <c r="GC2551" s="28"/>
      <c r="GD2551" s="28"/>
      <c r="GI2551" s="194"/>
      <c r="GK2551" s="28"/>
      <c r="GL2551" s="28"/>
      <c r="GM2551" s="28"/>
      <c r="GR2551" s="194"/>
      <c r="GT2551" s="28"/>
      <c r="GU2551" s="28"/>
      <c r="GV2551" s="28"/>
      <c r="HA2551" s="194"/>
      <c r="HC2551" s="28"/>
      <c r="HD2551" s="28"/>
      <c r="HE2551" s="28"/>
      <c r="HJ2551" s="28"/>
      <c r="HK2551" s="28"/>
      <c r="HL2551" s="28"/>
      <c r="HM2551" s="28"/>
      <c r="HN2551" s="28"/>
      <c r="HO2551" s="28"/>
      <c r="HP2551" s="28"/>
      <c r="HQ2551" s="28"/>
      <c r="HR2551" s="28"/>
      <c r="HS2551" s="28"/>
      <c r="HT2551" s="28"/>
      <c r="HU2551" s="28"/>
      <c r="HV2551" s="28"/>
      <c r="HW2551" s="28"/>
      <c r="HX2551" s="28"/>
      <c r="HY2551" s="28"/>
      <c r="HZ2551" s="28"/>
      <c r="IA2551" s="28"/>
      <c r="IB2551" s="28"/>
      <c r="IC2551" s="28"/>
      <c r="ID2551" s="28"/>
      <c r="IE2551" s="28"/>
      <c r="IF2551" s="28"/>
      <c r="IG2551" s="28"/>
      <c r="IH2551" s="28"/>
      <c r="II2551" s="28"/>
      <c r="IJ2551" s="28"/>
      <c r="IK2551" s="28"/>
      <c r="IL2551" s="28"/>
      <c r="IM2551" s="28"/>
      <c r="IN2551" s="28"/>
      <c r="IO2551" s="28"/>
    </row>
    <row r="2552" spans="1:249" s="50" customFormat="1" ht="14.25">
      <c r="A2552"/>
      <c r="B2552"/>
      <c r="C2552"/>
      <c r="D2552"/>
      <c r="E2552"/>
      <c r="F2552" s="10"/>
      <c r="G2552" s="1"/>
      <c r="H2552" s="1"/>
      <c r="I2552" s="1"/>
      <c r="J2552" s="2"/>
      <c r="K2552" s="1"/>
      <c r="L2552"/>
      <c r="M2552"/>
      <c r="N2552" s="28"/>
      <c r="O2552" s="28"/>
      <c r="T2552" s="194"/>
      <c r="V2552" s="28"/>
      <c r="W2552" s="28"/>
      <c r="X2552" s="28"/>
      <c r="AC2552" s="194"/>
      <c r="AE2552" s="28"/>
      <c r="AF2552" s="28"/>
      <c r="AG2552" s="28"/>
      <c r="AL2552" s="194"/>
      <c r="AN2552" s="28"/>
      <c r="AO2552" s="28"/>
      <c r="AP2552" s="28"/>
      <c r="AU2552" s="194"/>
      <c r="AW2552" s="28"/>
      <c r="AX2552" s="28"/>
      <c r="AY2552" s="28"/>
      <c r="BD2552" s="194"/>
      <c r="BF2552" s="28"/>
      <c r="BG2552" s="28"/>
      <c r="BH2552" s="28"/>
      <c r="BM2552" s="194"/>
      <c r="BO2552" s="28"/>
      <c r="BP2552" s="28"/>
      <c r="BQ2552" s="28"/>
      <c r="BV2552" s="194"/>
      <c r="BX2552" s="28"/>
      <c r="BY2552" s="28"/>
      <c r="BZ2552" s="28"/>
      <c r="CE2552" s="194"/>
      <c r="CG2552" s="28"/>
      <c r="CH2552" s="28"/>
      <c r="CI2552" s="28"/>
      <c r="CN2552" s="194"/>
      <c r="CP2552" s="28"/>
      <c r="CQ2552" s="28"/>
      <c r="CR2552" s="28"/>
      <c r="CW2552" s="194"/>
      <c r="CY2552" s="28"/>
      <c r="CZ2552" s="28"/>
      <c r="DA2552" s="28"/>
      <c r="DF2552" s="194"/>
      <c r="DH2552" s="28"/>
      <c r="DI2552" s="28"/>
      <c r="DJ2552" s="28"/>
      <c r="DO2552" s="194"/>
      <c r="DQ2552" s="28"/>
      <c r="DR2552" s="28"/>
      <c r="DS2552" s="28"/>
      <c r="DX2552" s="194"/>
      <c r="DZ2552" s="28"/>
      <c r="EA2552" s="28"/>
      <c r="EB2552" s="28"/>
      <c r="EG2552" s="194"/>
      <c r="EI2552" s="28"/>
      <c r="EJ2552" s="28"/>
      <c r="EK2552" s="28"/>
      <c r="EP2552" s="194"/>
      <c r="ER2552" s="28"/>
      <c r="ES2552" s="28"/>
      <c r="ET2552" s="28"/>
      <c r="EY2552" s="194"/>
      <c r="FA2552" s="28"/>
      <c r="FB2552" s="28"/>
      <c r="FC2552" s="28"/>
      <c r="FH2552" s="194"/>
      <c r="FJ2552" s="28"/>
      <c r="FK2552" s="28"/>
      <c r="FL2552" s="28"/>
      <c r="FQ2552" s="194"/>
      <c r="FS2552" s="28"/>
      <c r="FT2552" s="28"/>
      <c r="FU2552" s="28"/>
      <c r="FZ2552" s="194"/>
      <c r="GB2552" s="28"/>
      <c r="GC2552" s="28"/>
      <c r="GD2552" s="28"/>
      <c r="GI2552" s="194"/>
      <c r="GK2552" s="28"/>
      <c r="GL2552" s="28"/>
      <c r="GM2552" s="28"/>
      <c r="GR2552" s="194"/>
      <c r="GT2552" s="28"/>
      <c r="GU2552" s="28"/>
      <c r="GV2552" s="28"/>
      <c r="HA2552" s="194"/>
      <c r="HC2552" s="28"/>
      <c r="HD2552" s="28"/>
      <c r="HE2552" s="28"/>
      <c r="HJ2552" s="28"/>
      <c r="HK2552" s="28"/>
      <c r="HL2552" s="28"/>
      <c r="HM2552" s="28"/>
      <c r="HN2552" s="28"/>
      <c r="HO2552" s="28"/>
      <c r="HP2552" s="28"/>
      <c r="HQ2552" s="28"/>
      <c r="HR2552" s="28"/>
      <c r="HS2552" s="28"/>
      <c r="HT2552" s="28"/>
      <c r="HU2552" s="28"/>
      <c r="HV2552" s="28"/>
      <c r="HW2552" s="28"/>
      <c r="HX2552" s="28"/>
      <c r="HY2552" s="28"/>
      <c r="HZ2552" s="28"/>
      <c r="IA2552" s="28"/>
      <c r="IB2552" s="28"/>
      <c r="IC2552" s="28"/>
      <c r="ID2552" s="28"/>
      <c r="IE2552" s="28"/>
      <c r="IF2552" s="28"/>
      <c r="IG2552" s="28"/>
      <c r="IH2552" s="28"/>
      <c r="II2552" s="28"/>
      <c r="IJ2552" s="28"/>
      <c r="IK2552" s="28"/>
      <c r="IL2552" s="28"/>
      <c r="IM2552" s="28"/>
      <c r="IN2552" s="28"/>
      <c r="IO2552" s="28"/>
    </row>
    <row r="2553" spans="1:249" s="50" customFormat="1" ht="14.25">
      <c r="A2553"/>
      <c r="B2553"/>
      <c r="C2553"/>
      <c r="D2553"/>
      <c r="E2553"/>
      <c r="F2553" s="10"/>
      <c r="G2553" s="1"/>
      <c r="H2553" s="1"/>
      <c r="I2553" s="1"/>
      <c r="J2553" s="2"/>
      <c r="K2553" s="1"/>
      <c r="L2553"/>
      <c r="M2553"/>
      <c r="N2553" s="28"/>
      <c r="O2553" s="28"/>
      <c r="T2553" s="194"/>
      <c r="V2553" s="28"/>
      <c r="W2553" s="28"/>
      <c r="X2553" s="28"/>
      <c r="AC2553" s="194"/>
      <c r="AE2553" s="28"/>
      <c r="AF2553" s="28"/>
      <c r="AG2553" s="28"/>
      <c r="AL2553" s="194"/>
      <c r="AN2553" s="28"/>
      <c r="AO2553" s="28"/>
      <c r="AP2553" s="28"/>
      <c r="AU2553" s="194"/>
      <c r="AW2553" s="28"/>
      <c r="AX2553" s="28"/>
      <c r="AY2553" s="28"/>
      <c r="BD2553" s="194"/>
      <c r="BF2553" s="28"/>
      <c r="BG2553" s="28"/>
      <c r="BH2553" s="28"/>
      <c r="BM2553" s="194"/>
      <c r="BO2553" s="28"/>
      <c r="BP2553" s="28"/>
      <c r="BQ2553" s="28"/>
      <c r="BV2553" s="194"/>
      <c r="BX2553" s="28"/>
      <c r="BY2553" s="28"/>
      <c r="BZ2553" s="28"/>
      <c r="CE2553" s="194"/>
      <c r="CG2553" s="28"/>
      <c r="CH2553" s="28"/>
      <c r="CI2553" s="28"/>
      <c r="CN2553" s="194"/>
      <c r="CP2553" s="28"/>
      <c r="CQ2553" s="28"/>
      <c r="CR2553" s="28"/>
      <c r="CW2553" s="194"/>
      <c r="CY2553" s="28"/>
      <c r="CZ2553" s="28"/>
      <c r="DA2553" s="28"/>
      <c r="DF2553" s="194"/>
      <c r="DH2553" s="28"/>
      <c r="DI2553" s="28"/>
      <c r="DJ2553" s="28"/>
      <c r="DO2553" s="194"/>
      <c r="DQ2553" s="28"/>
      <c r="DR2553" s="28"/>
      <c r="DS2553" s="28"/>
      <c r="DX2553" s="194"/>
      <c r="DZ2553" s="28"/>
      <c r="EA2553" s="28"/>
      <c r="EB2553" s="28"/>
      <c r="EG2553" s="194"/>
      <c r="EI2553" s="28"/>
      <c r="EJ2553" s="28"/>
      <c r="EK2553" s="28"/>
      <c r="EP2553" s="194"/>
      <c r="ER2553" s="28"/>
      <c r="ES2553" s="28"/>
      <c r="ET2553" s="28"/>
      <c r="EY2553" s="194"/>
      <c r="FA2553" s="28"/>
      <c r="FB2553" s="28"/>
      <c r="FC2553" s="28"/>
      <c r="FH2553" s="194"/>
      <c r="FJ2553" s="28"/>
      <c r="FK2553" s="28"/>
      <c r="FL2553" s="28"/>
      <c r="FQ2553" s="194"/>
      <c r="FS2553" s="28"/>
      <c r="FT2553" s="28"/>
      <c r="FU2553" s="28"/>
      <c r="FZ2553" s="194"/>
      <c r="GB2553" s="28"/>
      <c r="GC2553" s="28"/>
      <c r="GD2553" s="28"/>
      <c r="GI2553" s="194"/>
      <c r="GK2553" s="28"/>
      <c r="GL2553" s="28"/>
      <c r="GM2553" s="28"/>
      <c r="GR2553" s="194"/>
      <c r="GT2553" s="28"/>
      <c r="GU2553" s="28"/>
      <c r="GV2553" s="28"/>
      <c r="HA2553" s="194"/>
      <c r="HC2553" s="28"/>
      <c r="HD2553" s="28"/>
      <c r="HE2553" s="28"/>
      <c r="HJ2553" s="28"/>
      <c r="HK2553" s="28"/>
      <c r="HL2553" s="28"/>
      <c r="HM2553" s="28"/>
      <c r="HN2553" s="28"/>
      <c r="HO2553" s="28"/>
      <c r="HP2553" s="28"/>
      <c r="HQ2553" s="28"/>
      <c r="HR2553" s="28"/>
      <c r="HS2553" s="28"/>
      <c r="HT2553" s="28"/>
      <c r="HU2553" s="28"/>
      <c r="HV2553" s="28"/>
      <c r="HW2553" s="28"/>
      <c r="HX2553" s="28"/>
      <c r="HY2553" s="28"/>
      <c r="HZ2553" s="28"/>
      <c r="IA2553" s="28"/>
      <c r="IB2553" s="28"/>
      <c r="IC2553" s="28"/>
      <c r="ID2553" s="28"/>
      <c r="IE2553" s="28"/>
      <c r="IF2553" s="28"/>
      <c r="IG2553" s="28"/>
      <c r="IH2553" s="28"/>
      <c r="II2553" s="28"/>
      <c r="IJ2553" s="28"/>
      <c r="IK2553" s="28"/>
      <c r="IL2553" s="28"/>
      <c r="IM2553" s="28"/>
      <c r="IN2553" s="28"/>
      <c r="IO2553" s="28"/>
    </row>
    <row r="2554" spans="1:249" s="50" customFormat="1" ht="14.25">
      <c r="A2554"/>
      <c r="B2554"/>
      <c r="C2554"/>
      <c r="D2554"/>
      <c r="E2554"/>
      <c r="F2554" s="1"/>
      <c r="G2554" s="1"/>
      <c r="H2554" s="1"/>
      <c r="I2554" s="1"/>
      <c r="J2554" s="2"/>
      <c r="K2554" s="1"/>
      <c r="L2554"/>
      <c r="M2554"/>
      <c r="N2554" s="28"/>
      <c r="O2554" s="28"/>
      <c r="T2554" s="194"/>
      <c r="V2554" s="28"/>
      <c r="W2554" s="28"/>
      <c r="X2554" s="28"/>
      <c r="AC2554" s="194"/>
      <c r="AE2554" s="28"/>
      <c r="AF2554" s="28"/>
      <c r="AG2554" s="28"/>
      <c r="AL2554" s="194"/>
      <c r="AN2554" s="28"/>
      <c r="AO2554" s="28"/>
      <c r="AP2554" s="28"/>
      <c r="AU2554" s="194"/>
      <c r="AW2554" s="28"/>
      <c r="AX2554" s="28"/>
      <c r="AY2554" s="28"/>
      <c r="BD2554" s="194"/>
      <c r="BF2554" s="28"/>
      <c r="BG2554" s="28"/>
      <c r="BH2554" s="28"/>
      <c r="BM2554" s="194"/>
      <c r="BO2554" s="28"/>
      <c r="BP2554" s="28"/>
      <c r="BQ2554" s="28"/>
      <c r="BV2554" s="194"/>
      <c r="BX2554" s="28"/>
      <c r="BY2554" s="28"/>
      <c r="BZ2554" s="28"/>
      <c r="CE2554" s="194"/>
      <c r="CG2554" s="28"/>
      <c r="CH2554" s="28"/>
      <c r="CI2554" s="28"/>
      <c r="CN2554" s="194"/>
      <c r="CP2554" s="28"/>
      <c r="CQ2554" s="28"/>
      <c r="CR2554" s="28"/>
      <c r="CW2554" s="194"/>
      <c r="CY2554" s="28"/>
      <c r="CZ2554" s="28"/>
      <c r="DA2554" s="28"/>
      <c r="DF2554" s="194"/>
      <c r="DH2554" s="28"/>
      <c r="DI2554" s="28"/>
      <c r="DJ2554" s="28"/>
      <c r="DO2554" s="194"/>
      <c r="DQ2554" s="28"/>
      <c r="DR2554" s="28"/>
      <c r="DS2554" s="28"/>
      <c r="DX2554" s="194"/>
      <c r="DZ2554" s="28"/>
      <c r="EA2554" s="28"/>
      <c r="EB2554" s="28"/>
      <c r="EG2554" s="194"/>
      <c r="EI2554" s="28"/>
      <c r="EJ2554" s="28"/>
      <c r="EK2554" s="28"/>
      <c r="EP2554" s="194"/>
      <c r="ER2554" s="28"/>
      <c r="ES2554" s="28"/>
      <c r="ET2554" s="28"/>
      <c r="EY2554" s="194"/>
      <c r="FA2554" s="28"/>
      <c r="FB2554" s="28"/>
      <c r="FC2554" s="28"/>
      <c r="FH2554" s="194"/>
      <c r="FJ2554" s="28"/>
      <c r="FK2554" s="28"/>
      <c r="FL2554" s="28"/>
      <c r="FQ2554" s="194"/>
      <c r="FS2554" s="28"/>
      <c r="FT2554" s="28"/>
      <c r="FU2554" s="28"/>
      <c r="FZ2554" s="194"/>
      <c r="GB2554" s="28"/>
      <c r="GC2554" s="28"/>
      <c r="GD2554" s="28"/>
      <c r="GI2554" s="194"/>
      <c r="GK2554" s="28"/>
      <c r="GL2554" s="28"/>
      <c r="GM2554" s="28"/>
      <c r="GR2554" s="194"/>
      <c r="GT2554" s="28"/>
      <c r="GU2554" s="28"/>
      <c r="GV2554" s="28"/>
      <c r="HA2554" s="194"/>
      <c r="HC2554" s="28"/>
      <c r="HD2554" s="28"/>
      <c r="HE2554" s="28"/>
      <c r="HJ2554" s="28"/>
      <c r="HK2554" s="28"/>
      <c r="HL2554" s="28"/>
      <c r="HM2554" s="28"/>
      <c r="HN2554" s="28"/>
      <c r="HO2554" s="28"/>
      <c r="HP2554" s="28"/>
      <c r="HQ2554" s="28"/>
      <c r="HR2554" s="28"/>
      <c r="HS2554" s="28"/>
      <c r="HT2554" s="28"/>
      <c r="HU2554" s="28"/>
      <c r="HV2554" s="28"/>
      <c r="HW2554" s="28"/>
      <c r="HX2554" s="28"/>
      <c r="HY2554" s="28"/>
      <c r="HZ2554" s="28"/>
      <c r="IA2554" s="28"/>
      <c r="IB2554" s="28"/>
      <c r="IC2554" s="28"/>
      <c r="ID2554" s="28"/>
      <c r="IE2554" s="28"/>
      <c r="IF2554" s="28"/>
      <c r="IG2554" s="28"/>
      <c r="IH2554" s="28"/>
      <c r="II2554" s="28"/>
      <c r="IJ2554" s="28"/>
      <c r="IK2554" s="28"/>
      <c r="IL2554" s="28"/>
      <c r="IM2554" s="28"/>
      <c r="IN2554" s="28"/>
      <c r="IO2554" s="28"/>
    </row>
    <row r="2555" spans="1:249" s="50" customFormat="1" ht="14.25">
      <c r="A2555" s="1"/>
      <c r="B2555"/>
      <c r="C2555"/>
      <c r="D2555"/>
      <c r="E2555" s="1"/>
      <c r="F2555" s="1"/>
      <c r="G2555" s="1"/>
      <c r="H2555" s="1"/>
      <c r="I2555" s="2"/>
      <c r="J2555" s="1"/>
      <c r="K2555"/>
      <c r="L2555"/>
      <c r="M2555"/>
      <c r="N2555" s="28"/>
      <c r="O2555" s="28"/>
      <c r="T2555" s="194"/>
      <c r="V2555" s="28"/>
      <c r="W2555" s="28"/>
      <c r="X2555" s="28"/>
      <c r="AC2555" s="194"/>
      <c r="AE2555" s="28"/>
      <c r="AF2555" s="28"/>
      <c r="AG2555" s="28"/>
      <c r="AL2555" s="194"/>
      <c r="AN2555" s="28"/>
      <c r="AO2555" s="28"/>
      <c r="AP2555" s="28"/>
      <c r="AU2555" s="194"/>
      <c r="AW2555" s="28"/>
      <c r="AX2555" s="28"/>
      <c r="AY2555" s="28"/>
      <c r="BD2555" s="194"/>
      <c r="BF2555" s="28"/>
      <c r="BG2555" s="28"/>
      <c r="BH2555" s="28"/>
      <c r="BM2555" s="194"/>
      <c r="BO2555" s="28"/>
      <c r="BP2555" s="28"/>
      <c r="BQ2555" s="28"/>
      <c r="BV2555" s="194"/>
      <c r="BX2555" s="28"/>
      <c r="BY2555" s="28"/>
      <c r="BZ2555" s="28"/>
      <c r="CE2555" s="194"/>
      <c r="CG2555" s="28"/>
      <c r="CH2555" s="28"/>
      <c r="CI2555" s="28"/>
      <c r="CN2555" s="194"/>
      <c r="CP2555" s="28"/>
      <c r="CQ2555" s="28"/>
      <c r="CR2555" s="28"/>
      <c r="CW2555" s="194"/>
      <c r="CY2555" s="28"/>
      <c r="CZ2555" s="28"/>
      <c r="DA2555" s="28"/>
      <c r="DF2555" s="194"/>
      <c r="DH2555" s="28"/>
      <c r="DI2555" s="28"/>
      <c r="DJ2555" s="28"/>
      <c r="DO2555" s="194"/>
      <c r="DQ2555" s="28"/>
      <c r="DR2555" s="28"/>
      <c r="DS2555" s="28"/>
      <c r="DX2555" s="194"/>
      <c r="DZ2555" s="28"/>
      <c r="EA2555" s="28"/>
      <c r="EB2555" s="28"/>
      <c r="EG2555" s="194"/>
      <c r="EI2555" s="28"/>
      <c r="EJ2555" s="28"/>
      <c r="EK2555" s="28"/>
      <c r="EP2555" s="194"/>
      <c r="ER2555" s="28"/>
      <c r="ES2555" s="28"/>
      <c r="ET2555" s="28"/>
      <c r="EY2555" s="194"/>
      <c r="FA2555" s="28"/>
      <c r="FB2555" s="28"/>
      <c r="FC2555" s="28"/>
      <c r="FH2555" s="194"/>
      <c r="FJ2555" s="28"/>
      <c r="FK2555" s="28"/>
      <c r="FL2555" s="28"/>
      <c r="FQ2555" s="194"/>
      <c r="FS2555" s="28"/>
      <c r="FT2555" s="28"/>
      <c r="FU2555" s="28"/>
      <c r="FZ2555" s="194"/>
      <c r="GB2555" s="28"/>
      <c r="GC2555" s="28"/>
      <c r="GD2555" s="28"/>
      <c r="GI2555" s="194"/>
      <c r="GK2555" s="28"/>
      <c r="GL2555" s="28"/>
      <c r="GM2555" s="28"/>
      <c r="GR2555" s="194"/>
      <c r="GT2555" s="28"/>
      <c r="GU2555" s="28"/>
      <c r="GV2555" s="28"/>
      <c r="HA2555" s="194"/>
      <c r="HC2555" s="28"/>
      <c r="HD2555" s="28"/>
      <c r="HE2555" s="28"/>
      <c r="HJ2555" s="28"/>
      <c r="HK2555" s="28"/>
      <c r="HL2555" s="28"/>
      <c r="HM2555" s="28"/>
      <c r="HN2555" s="28"/>
      <c r="HO2555" s="28"/>
      <c r="HP2555" s="28"/>
      <c r="HQ2555" s="28"/>
      <c r="HR2555" s="28"/>
      <c r="HS2555" s="28"/>
      <c r="HT2555" s="28"/>
      <c r="HU2555" s="28"/>
      <c r="HV2555" s="28"/>
      <c r="HW2555" s="28"/>
      <c r="HX2555" s="28"/>
      <c r="HY2555" s="28"/>
      <c r="HZ2555" s="28"/>
      <c r="IA2555" s="28"/>
      <c r="IB2555" s="28"/>
      <c r="IC2555" s="28"/>
      <c r="ID2555" s="28"/>
      <c r="IE2555" s="28"/>
      <c r="IF2555" s="28"/>
      <c r="IG2555" s="28"/>
      <c r="IH2555" s="28"/>
      <c r="II2555" s="28"/>
      <c r="IJ2555" s="28"/>
      <c r="IK2555" s="28"/>
      <c r="IL2555" s="28"/>
      <c r="IM2555" s="28"/>
      <c r="IN2555" s="28"/>
      <c r="IO2555" s="28"/>
    </row>
    <row r="2556" spans="1:249" s="50" customFormat="1" ht="14.25">
      <c r="A2556" s="1"/>
      <c r="B2556"/>
      <c r="C2556"/>
      <c r="D2556"/>
      <c r="E2556" s="1"/>
      <c r="F2556" s="1"/>
      <c r="G2556" s="1"/>
      <c r="H2556" s="1"/>
      <c r="I2556" s="2"/>
      <c r="J2556" s="1"/>
      <c r="K2556"/>
      <c r="L2556"/>
      <c r="M2556"/>
      <c r="N2556" s="28"/>
      <c r="O2556" s="28"/>
      <c r="T2556" s="194"/>
      <c r="V2556" s="28"/>
      <c r="W2556" s="28"/>
      <c r="X2556" s="28"/>
      <c r="AC2556" s="194"/>
      <c r="AE2556" s="28"/>
      <c r="AF2556" s="28"/>
      <c r="AG2556" s="28"/>
      <c r="AL2556" s="194"/>
      <c r="AN2556" s="28"/>
      <c r="AO2556" s="28"/>
      <c r="AP2556" s="28"/>
      <c r="AU2556" s="194"/>
      <c r="AW2556" s="28"/>
      <c r="AX2556" s="28"/>
      <c r="AY2556" s="28"/>
      <c r="BD2556" s="194"/>
      <c r="BF2556" s="28"/>
      <c r="BG2556" s="28"/>
      <c r="BH2556" s="28"/>
      <c r="BM2556" s="194"/>
      <c r="BO2556" s="28"/>
      <c r="BP2556" s="28"/>
      <c r="BQ2556" s="28"/>
      <c r="BV2556" s="194"/>
      <c r="BX2556" s="28"/>
      <c r="BY2556" s="28"/>
      <c r="BZ2556" s="28"/>
      <c r="CE2556" s="194"/>
      <c r="CG2556" s="28"/>
      <c r="CH2556" s="28"/>
      <c r="CI2556" s="28"/>
      <c r="CN2556" s="194"/>
      <c r="CP2556" s="28"/>
      <c r="CQ2556" s="28"/>
      <c r="CR2556" s="28"/>
      <c r="CW2556" s="194"/>
      <c r="CY2556" s="28"/>
      <c r="CZ2556" s="28"/>
      <c r="DA2556" s="28"/>
      <c r="DF2556" s="194"/>
      <c r="DH2556" s="28"/>
      <c r="DI2556" s="28"/>
      <c r="DJ2556" s="28"/>
      <c r="DO2556" s="194"/>
      <c r="DQ2556" s="28"/>
      <c r="DR2556" s="28"/>
      <c r="DS2556" s="28"/>
      <c r="DX2556" s="194"/>
      <c r="DZ2556" s="28"/>
      <c r="EA2556" s="28"/>
      <c r="EB2556" s="28"/>
      <c r="EG2556" s="194"/>
      <c r="EI2556" s="28"/>
      <c r="EJ2556" s="28"/>
      <c r="EK2556" s="28"/>
      <c r="EP2556" s="194"/>
      <c r="ER2556" s="28"/>
      <c r="ES2556" s="28"/>
      <c r="ET2556" s="28"/>
      <c r="EY2556" s="194"/>
      <c r="FA2556" s="28"/>
      <c r="FB2556" s="28"/>
      <c r="FC2556" s="28"/>
      <c r="FH2556" s="194"/>
      <c r="FJ2556" s="28"/>
      <c r="FK2556" s="28"/>
      <c r="FL2556" s="28"/>
      <c r="FQ2556" s="194"/>
      <c r="FS2556" s="28"/>
      <c r="FT2556" s="28"/>
      <c r="FU2556" s="28"/>
      <c r="FZ2556" s="194"/>
      <c r="GB2556" s="28"/>
      <c r="GC2556" s="28"/>
      <c r="GD2556" s="28"/>
      <c r="GI2556" s="194"/>
      <c r="GK2556" s="28"/>
      <c r="GL2556" s="28"/>
      <c r="GM2556" s="28"/>
      <c r="GR2556" s="194"/>
      <c r="GT2556" s="28"/>
      <c r="GU2556" s="28"/>
      <c r="GV2556" s="28"/>
      <c r="HA2556" s="194"/>
      <c r="HC2556" s="28"/>
      <c r="HD2556" s="28"/>
      <c r="HE2556" s="28"/>
      <c r="HJ2556" s="28"/>
      <c r="HK2556" s="28"/>
      <c r="HL2556" s="28"/>
      <c r="HM2556" s="28"/>
      <c r="HN2556" s="28"/>
      <c r="HO2556" s="28"/>
      <c r="HP2556" s="28"/>
      <c r="HQ2556" s="28"/>
      <c r="HR2556" s="28"/>
      <c r="HS2556" s="28"/>
      <c r="HT2556" s="28"/>
      <c r="HU2556" s="28"/>
      <c r="HV2556" s="28"/>
      <c r="HW2556" s="28"/>
      <c r="HX2556" s="28"/>
      <c r="HY2556" s="28"/>
      <c r="HZ2556" s="28"/>
      <c r="IA2556" s="28"/>
      <c r="IB2556" s="28"/>
      <c r="IC2556" s="28"/>
      <c r="ID2556" s="28"/>
      <c r="IE2556" s="28"/>
      <c r="IF2556" s="28"/>
      <c r="IG2556" s="28"/>
      <c r="IH2556" s="28"/>
      <c r="II2556" s="28"/>
      <c r="IJ2556" s="28"/>
      <c r="IK2556" s="28"/>
      <c r="IL2556" s="28"/>
      <c r="IM2556" s="28"/>
      <c r="IN2556" s="28"/>
      <c r="IO2556" s="28"/>
    </row>
    <row r="2557" spans="1:249" s="50" customFormat="1" ht="14.25">
      <c r="A2557" s="1"/>
      <c r="B2557"/>
      <c r="C2557"/>
      <c r="D2557"/>
      <c r="E2557" s="1"/>
      <c r="F2557" s="1"/>
      <c r="G2557" s="1"/>
      <c r="H2557" s="1"/>
      <c r="I2557" s="2"/>
      <c r="J2557" s="1"/>
      <c r="K2557"/>
      <c r="L2557"/>
      <c r="M2557"/>
      <c r="N2557" s="28"/>
      <c r="O2557" s="28"/>
      <c r="T2557" s="194"/>
      <c r="V2557" s="28"/>
      <c r="W2557" s="28"/>
      <c r="X2557" s="28"/>
      <c r="AC2557" s="194"/>
      <c r="AE2557" s="28"/>
      <c r="AF2557" s="28"/>
      <c r="AG2557" s="28"/>
      <c r="AL2557" s="194"/>
      <c r="AN2557" s="28"/>
      <c r="AO2557" s="28"/>
      <c r="AP2557" s="28"/>
      <c r="AU2557" s="194"/>
      <c r="AW2557" s="28"/>
      <c r="AX2557" s="28"/>
      <c r="AY2557" s="28"/>
      <c r="BD2557" s="194"/>
      <c r="BF2557" s="28"/>
      <c r="BG2557" s="28"/>
      <c r="BH2557" s="28"/>
      <c r="BM2557" s="194"/>
      <c r="BO2557" s="28"/>
      <c r="BP2557" s="28"/>
      <c r="BQ2557" s="28"/>
      <c r="BV2557" s="194"/>
      <c r="BX2557" s="28"/>
      <c r="BY2557" s="28"/>
      <c r="BZ2557" s="28"/>
      <c r="CE2557" s="194"/>
      <c r="CG2557" s="28"/>
      <c r="CH2557" s="28"/>
      <c r="CI2557" s="28"/>
      <c r="CN2557" s="194"/>
      <c r="CP2557" s="28"/>
      <c r="CQ2557" s="28"/>
      <c r="CR2557" s="28"/>
      <c r="CW2557" s="194"/>
      <c r="CY2557" s="28"/>
      <c r="CZ2557" s="28"/>
      <c r="DA2557" s="28"/>
      <c r="DF2557" s="194"/>
      <c r="DH2557" s="28"/>
      <c r="DI2557" s="28"/>
      <c r="DJ2557" s="28"/>
      <c r="DO2557" s="194"/>
      <c r="DQ2557" s="28"/>
      <c r="DR2557" s="28"/>
      <c r="DS2557" s="28"/>
      <c r="DX2557" s="194"/>
      <c r="DZ2557" s="28"/>
      <c r="EA2557" s="28"/>
      <c r="EB2557" s="28"/>
      <c r="EG2557" s="194"/>
      <c r="EI2557" s="28"/>
      <c r="EJ2557" s="28"/>
      <c r="EK2557" s="28"/>
      <c r="EP2557" s="194"/>
      <c r="ER2557" s="28"/>
      <c r="ES2557" s="28"/>
      <c r="ET2557" s="28"/>
      <c r="EY2557" s="194"/>
      <c r="FA2557" s="28"/>
      <c r="FB2557" s="28"/>
      <c r="FC2557" s="28"/>
      <c r="FH2557" s="194"/>
      <c r="FJ2557" s="28"/>
      <c r="FK2557" s="28"/>
      <c r="FL2557" s="28"/>
      <c r="FQ2557" s="194"/>
      <c r="FS2557" s="28"/>
      <c r="FT2557" s="28"/>
      <c r="FU2557" s="28"/>
      <c r="FZ2557" s="194"/>
      <c r="GB2557" s="28"/>
      <c r="GC2557" s="28"/>
      <c r="GD2557" s="28"/>
      <c r="GI2557" s="194"/>
      <c r="GK2557" s="28"/>
      <c r="GL2557" s="28"/>
      <c r="GM2557" s="28"/>
      <c r="GR2557" s="194"/>
      <c r="GT2557" s="28"/>
      <c r="GU2557" s="28"/>
      <c r="GV2557" s="28"/>
      <c r="HA2557" s="194"/>
      <c r="HC2557" s="28"/>
      <c r="HD2557" s="28"/>
      <c r="HE2557" s="28"/>
      <c r="HJ2557" s="28"/>
      <c r="HK2557" s="28"/>
      <c r="HL2557" s="28"/>
      <c r="HM2557" s="28"/>
      <c r="HN2557" s="28"/>
      <c r="HO2557" s="28"/>
      <c r="HP2557" s="28"/>
      <c r="HQ2557" s="28"/>
      <c r="HR2557" s="28"/>
      <c r="HS2557" s="28"/>
      <c r="HT2557" s="28"/>
      <c r="HU2557" s="28"/>
      <c r="HV2557" s="28"/>
      <c r="HW2557" s="28"/>
      <c r="HX2557" s="28"/>
      <c r="HY2557" s="28"/>
      <c r="HZ2557" s="28"/>
      <c r="IA2557" s="28"/>
      <c r="IB2557" s="28"/>
      <c r="IC2557" s="28"/>
      <c r="ID2557" s="28"/>
      <c r="IE2557" s="28"/>
      <c r="IF2557" s="28"/>
      <c r="IG2557" s="28"/>
      <c r="IH2557" s="28"/>
      <c r="II2557" s="28"/>
      <c r="IJ2557" s="28"/>
      <c r="IK2557" s="28"/>
      <c r="IL2557" s="28"/>
      <c r="IM2557" s="28"/>
      <c r="IN2557" s="28"/>
      <c r="IO2557" s="28"/>
    </row>
    <row r="2558" spans="1:249" s="50" customFormat="1" ht="14.25">
      <c r="A2558" s="1"/>
      <c r="B2558"/>
      <c r="C2558"/>
      <c r="D2558"/>
      <c r="E2558" s="1"/>
      <c r="F2558" s="1"/>
      <c r="G2558" s="1"/>
      <c r="H2558" s="1"/>
      <c r="I2558" s="2"/>
      <c r="J2558" s="1"/>
      <c r="K2558"/>
      <c r="L2558"/>
      <c r="M2558"/>
      <c r="N2558" s="28"/>
      <c r="O2558" s="28"/>
      <c r="T2558" s="194"/>
      <c r="V2558" s="28"/>
      <c r="W2558" s="28"/>
      <c r="X2558" s="28"/>
      <c r="AC2558" s="194"/>
      <c r="AE2558" s="28"/>
      <c r="AF2558" s="28"/>
      <c r="AG2558" s="28"/>
      <c r="AL2558" s="194"/>
      <c r="AN2558" s="28"/>
      <c r="AO2558" s="28"/>
      <c r="AP2558" s="28"/>
      <c r="AU2558" s="194"/>
      <c r="AW2558" s="28"/>
      <c r="AX2558" s="28"/>
      <c r="AY2558" s="28"/>
      <c r="BD2558" s="194"/>
      <c r="BF2558" s="28"/>
      <c r="BG2558" s="28"/>
      <c r="BH2558" s="28"/>
      <c r="BM2558" s="194"/>
      <c r="BO2558" s="28"/>
      <c r="BP2558" s="28"/>
      <c r="BQ2558" s="28"/>
      <c r="BV2558" s="194"/>
      <c r="BX2558" s="28"/>
      <c r="BY2558" s="28"/>
      <c r="BZ2558" s="28"/>
      <c r="CE2558" s="194"/>
      <c r="CG2558" s="28"/>
      <c r="CH2558" s="28"/>
      <c r="CI2558" s="28"/>
      <c r="CN2558" s="194"/>
      <c r="CP2558" s="28"/>
      <c r="CQ2558" s="28"/>
      <c r="CR2558" s="28"/>
      <c r="CW2558" s="194"/>
      <c r="CY2558" s="28"/>
      <c r="CZ2558" s="28"/>
      <c r="DA2558" s="28"/>
      <c r="DF2558" s="194"/>
      <c r="DH2558" s="28"/>
      <c r="DI2558" s="28"/>
      <c r="DJ2558" s="28"/>
      <c r="DO2558" s="194"/>
      <c r="DQ2558" s="28"/>
      <c r="DR2558" s="28"/>
      <c r="DS2558" s="28"/>
      <c r="DX2558" s="194"/>
      <c r="DZ2558" s="28"/>
      <c r="EA2558" s="28"/>
      <c r="EB2558" s="28"/>
      <c r="EG2558" s="194"/>
      <c r="EI2558" s="28"/>
      <c r="EJ2558" s="28"/>
      <c r="EK2558" s="28"/>
      <c r="EP2558" s="194"/>
      <c r="ER2558" s="28"/>
      <c r="ES2558" s="28"/>
      <c r="ET2558" s="28"/>
      <c r="EY2558" s="194"/>
      <c r="FA2558" s="28"/>
      <c r="FB2558" s="28"/>
      <c r="FC2558" s="28"/>
      <c r="FH2558" s="194"/>
      <c r="FJ2558" s="28"/>
      <c r="FK2558" s="28"/>
      <c r="FL2558" s="28"/>
      <c r="FQ2558" s="194"/>
      <c r="FS2558" s="28"/>
      <c r="FT2558" s="28"/>
      <c r="FU2558" s="28"/>
      <c r="FZ2558" s="194"/>
      <c r="GB2558" s="28"/>
      <c r="GC2558" s="28"/>
      <c r="GD2558" s="28"/>
      <c r="GI2558" s="194"/>
      <c r="GK2558" s="28"/>
      <c r="GL2558" s="28"/>
      <c r="GM2558" s="28"/>
      <c r="GR2558" s="194"/>
      <c r="GT2558" s="28"/>
      <c r="GU2558" s="28"/>
      <c r="GV2558" s="28"/>
      <c r="HA2558" s="194"/>
      <c r="HC2558" s="28"/>
      <c r="HD2558" s="28"/>
      <c r="HE2558" s="28"/>
      <c r="HJ2558" s="28"/>
      <c r="HK2558" s="28"/>
      <c r="HL2558" s="28"/>
      <c r="HM2558" s="28"/>
      <c r="HN2558" s="28"/>
      <c r="HO2558" s="28"/>
      <c r="HP2558" s="28"/>
      <c r="HQ2558" s="28"/>
      <c r="HR2558" s="28"/>
      <c r="HS2558" s="28"/>
      <c r="HT2558" s="28"/>
      <c r="HU2558" s="28"/>
      <c r="HV2558" s="28"/>
      <c r="HW2558" s="28"/>
      <c r="HX2558" s="28"/>
      <c r="HY2558" s="28"/>
      <c r="HZ2558" s="28"/>
      <c r="IA2558" s="28"/>
      <c r="IB2558" s="28"/>
      <c r="IC2558" s="28"/>
      <c r="ID2558" s="28"/>
      <c r="IE2558" s="28"/>
      <c r="IF2558" s="28"/>
      <c r="IG2558" s="28"/>
      <c r="IH2558" s="28"/>
      <c r="II2558" s="28"/>
      <c r="IJ2558" s="28"/>
      <c r="IK2558" s="28"/>
      <c r="IL2558" s="28"/>
      <c r="IM2558" s="28"/>
      <c r="IN2558" s="28"/>
      <c r="IO2558" s="28"/>
    </row>
    <row r="2559" spans="1:249" s="50" customFormat="1" ht="14.25">
      <c r="A2559" s="1"/>
      <c r="B2559"/>
      <c r="C2559"/>
      <c r="D2559"/>
      <c r="E2559" s="1"/>
      <c r="F2559" s="1"/>
      <c r="G2559" s="1"/>
      <c r="H2559" s="1"/>
      <c r="I2559" s="2"/>
      <c r="J2559" s="1"/>
      <c r="K2559"/>
      <c r="L2559"/>
      <c r="M2559"/>
      <c r="N2559" s="28"/>
      <c r="O2559" s="28"/>
      <c r="T2559" s="194"/>
      <c r="V2559" s="28"/>
      <c r="W2559" s="28"/>
      <c r="X2559" s="28"/>
      <c r="AC2559" s="194"/>
      <c r="AE2559" s="28"/>
      <c r="AF2559" s="28"/>
      <c r="AG2559" s="28"/>
      <c r="AL2559" s="194"/>
      <c r="AN2559" s="28"/>
      <c r="AO2559" s="28"/>
      <c r="AP2559" s="28"/>
      <c r="AU2559" s="194"/>
      <c r="AW2559" s="28"/>
      <c r="AX2559" s="28"/>
      <c r="AY2559" s="28"/>
      <c r="BD2559" s="194"/>
      <c r="BF2559" s="28"/>
      <c r="BG2559" s="28"/>
      <c r="BH2559" s="28"/>
      <c r="BM2559" s="194"/>
      <c r="BO2559" s="28"/>
      <c r="BP2559" s="28"/>
      <c r="BQ2559" s="28"/>
      <c r="BV2559" s="194"/>
      <c r="BX2559" s="28"/>
      <c r="BY2559" s="28"/>
      <c r="BZ2559" s="28"/>
      <c r="CE2559" s="194"/>
      <c r="CG2559" s="28"/>
      <c r="CH2559" s="28"/>
      <c r="CI2559" s="28"/>
      <c r="CN2559" s="194"/>
      <c r="CP2559" s="28"/>
      <c r="CQ2559" s="28"/>
      <c r="CR2559" s="28"/>
      <c r="CW2559" s="194"/>
      <c r="CY2559" s="28"/>
      <c r="CZ2559" s="28"/>
      <c r="DA2559" s="28"/>
      <c r="DF2559" s="194"/>
      <c r="DH2559" s="28"/>
      <c r="DI2559" s="28"/>
      <c r="DJ2559" s="28"/>
      <c r="DO2559" s="194"/>
      <c r="DQ2559" s="28"/>
      <c r="DR2559" s="28"/>
      <c r="DS2559" s="28"/>
      <c r="DX2559" s="194"/>
      <c r="DZ2559" s="28"/>
      <c r="EA2559" s="28"/>
      <c r="EB2559" s="28"/>
      <c r="EG2559" s="194"/>
      <c r="EI2559" s="28"/>
      <c r="EJ2559" s="28"/>
      <c r="EK2559" s="28"/>
      <c r="EP2559" s="194"/>
      <c r="ER2559" s="28"/>
      <c r="ES2559" s="28"/>
      <c r="ET2559" s="28"/>
      <c r="EY2559" s="194"/>
      <c r="FA2559" s="28"/>
      <c r="FB2559" s="28"/>
      <c r="FC2559" s="28"/>
      <c r="FH2559" s="194"/>
      <c r="FJ2559" s="28"/>
      <c r="FK2559" s="28"/>
      <c r="FL2559" s="28"/>
      <c r="FQ2559" s="194"/>
      <c r="FS2559" s="28"/>
      <c r="FT2559" s="28"/>
      <c r="FU2559" s="28"/>
      <c r="FZ2559" s="194"/>
      <c r="GB2559" s="28"/>
      <c r="GC2559" s="28"/>
      <c r="GD2559" s="28"/>
      <c r="GI2559" s="194"/>
      <c r="GK2559" s="28"/>
      <c r="GL2559" s="28"/>
      <c r="GM2559" s="28"/>
      <c r="GR2559" s="194"/>
      <c r="GT2559" s="28"/>
      <c r="GU2559" s="28"/>
      <c r="GV2559" s="28"/>
      <c r="HA2559" s="194"/>
      <c r="HC2559" s="28"/>
      <c r="HD2559" s="28"/>
      <c r="HE2559" s="28"/>
      <c r="HJ2559" s="28"/>
      <c r="HK2559" s="28"/>
      <c r="HL2559" s="28"/>
      <c r="HM2559" s="28"/>
      <c r="HN2559" s="28"/>
      <c r="HO2559" s="28"/>
      <c r="HP2559" s="28"/>
      <c r="HQ2559" s="28"/>
      <c r="HR2559" s="28"/>
      <c r="HS2559" s="28"/>
      <c r="HT2559" s="28"/>
      <c r="HU2559" s="28"/>
      <c r="HV2559" s="28"/>
      <c r="HW2559" s="28"/>
      <c r="HX2559" s="28"/>
      <c r="HY2559" s="28"/>
      <c r="HZ2559" s="28"/>
      <c r="IA2559" s="28"/>
      <c r="IB2559" s="28"/>
      <c r="IC2559" s="28"/>
      <c r="ID2559" s="28"/>
      <c r="IE2559" s="28"/>
      <c r="IF2559" s="28"/>
      <c r="IG2559" s="28"/>
      <c r="IH2559" s="28"/>
      <c r="II2559" s="28"/>
      <c r="IJ2559" s="28"/>
      <c r="IK2559" s="28"/>
      <c r="IL2559" s="28"/>
      <c r="IM2559" s="28"/>
      <c r="IN2559" s="28"/>
      <c r="IO2559" s="28"/>
    </row>
    <row r="2560" spans="1:249" s="50" customFormat="1" ht="14.25">
      <c r="A2560" s="1"/>
      <c r="B2560"/>
      <c r="C2560"/>
      <c r="D2560"/>
      <c r="E2560" s="1"/>
      <c r="F2560" s="1"/>
      <c r="G2560" s="1"/>
      <c r="H2560" s="1"/>
      <c r="I2560" s="2"/>
      <c r="J2560" s="1"/>
      <c r="K2560"/>
      <c r="L2560"/>
      <c r="M2560"/>
      <c r="N2560" s="28"/>
      <c r="O2560" s="28"/>
      <c r="T2560" s="194"/>
      <c r="V2560" s="28"/>
      <c r="W2560" s="28"/>
      <c r="X2560" s="28"/>
      <c r="AC2560" s="194"/>
      <c r="AE2560" s="28"/>
      <c r="AF2560" s="28"/>
      <c r="AG2560" s="28"/>
      <c r="AL2560" s="194"/>
      <c r="AN2560" s="28"/>
      <c r="AO2560" s="28"/>
      <c r="AP2560" s="28"/>
      <c r="AU2560" s="194"/>
      <c r="AW2560" s="28"/>
      <c r="AX2560" s="28"/>
      <c r="AY2560" s="28"/>
      <c r="BD2560" s="194"/>
      <c r="BF2560" s="28"/>
      <c r="BG2560" s="28"/>
      <c r="BH2560" s="28"/>
      <c r="BM2560" s="194"/>
      <c r="BO2560" s="28"/>
      <c r="BP2560" s="28"/>
      <c r="BQ2560" s="28"/>
      <c r="BV2560" s="194"/>
      <c r="BX2560" s="28"/>
      <c r="BY2560" s="28"/>
      <c r="BZ2560" s="28"/>
      <c r="CE2560" s="194"/>
      <c r="CG2560" s="28"/>
      <c r="CH2560" s="28"/>
      <c r="CI2560" s="28"/>
      <c r="CN2560" s="194"/>
      <c r="CP2560" s="28"/>
      <c r="CQ2560" s="28"/>
      <c r="CR2560" s="28"/>
      <c r="CW2560" s="194"/>
      <c r="CY2560" s="28"/>
      <c r="CZ2560" s="28"/>
      <c r="DA2560" s="28"/>
      <c r="DF2560" s="194"/>
      <c r="DH2560" s="28"/>
      <c r="DI2560" s="28"/>
      <c r="DJ2560" s="28"/>
      <c r="DO2560" s="194"/>
      <c r="DQ2560" s="28"/>
      <c r="DR2560" s="28"/>
      <c r="DS2560" s="28"/>
      <c r="DX2560" s="194"/>
      <c r="DZ2560" s="28"/>
      <c r="EA2560" s="28"/>
      <c r="EB2560" s="28"/>
      <c r="EG2560" s="194"/>
      <c r="EI2560" s="28"/>
      <c r="EJ2560" s="28"/>
      <c r="EK2560" s="28"/>
      <c r="EP2560" s="194"/>
      <c r="ER2560" s="28"/>
      <c r="ES2560" s="28"/>
      <c r="ET2560" s="28"/>
      <c r="EY2560" s="194"/>
      <c r="FA2560" s="28"/>
      <c r="FB2560" s="28"/>
      <c r="FC2560" s="28"/>
      <c r="FH2560" s="194"/>
      <c r="FJ2560" s="28"/>
      <c r="FK2560" s="28"/>
      <c r="FL2560" s="28"/>
      <c r="FQ2560" s="194"/>
      <c r="FS2560" s="28"/>
      <c r="FT2560" s="28"/>
      <c r="FU2560" s="28"/>
      <c r="FZ2560" s="194"/>
      <c r="GB2560" s="28"/>
      <c r="GC2560" s="28"/>
      <c r="GD2560" s="28"/>
      <c r="GI2560" s="194"/>
      <c r="GK2560" s="28"/>
      <c r="GL2560" s="28"/>
      <c r="GM2560" s="28"/>
      <c r="GR2560" s="194"/>
      <c r="GT2560" s="28"/>
      <c r="GU2560" s="28"/>
      <c r="GV2560" s="28"/>
      <c r="HA2560" s="194"/>
      <c r="HC2560" s="28"/>
      <c r="HD2560" s="28"/>
      <c r="HE2560" s="28"/>
      <c r="HJ2560" s="28"/>
      <c r="HK2560" s="28"/>
      <c r="HL2560" s="28"/>
      <c r="HM2560" s="28"/>
      <c r="HN2560" s="28"/>
      <c r="HO2560" s="28"/>
      <c r="HP2560" s="28"/>
      <c r="HQ2560" s="28"/>
      <c r="HR2560" s="28"/>
      <c r="HS2560" s="28"/>
      <c r="HT2560" s="28"/>
      <c r="HU2560" s="28"/>
      <c r="HV2560" s="28"/>
      <c r="HW2560" s="28"/>
      <c r="HX2560" s="28"/>
      <c r="HY2560" s="28"/>
      <c r="HZ2560" s="28"/>
      <c r="IA2560" s="28"/>
      <c r="IB2560" s="28"/>
      <c r="IC2560" s="28"/>
      <c r="ID2560" s="28"/>
      <c r="IE2560" s="28"/>
      <c r="IF2560" s="28"/>
      <c r="IG2560" s="28"/>
      <c r="IH2560" s="28"/>
      <c r="II2560" s="28"/>
      <c r="IJ2560" s="28"/>
      <c r="IK2560" s="28"/>
      <c r="IL2560" s="28"/>
      <c r="IM2560" s="28"/>
      <c r="IN2560" s="28"/>
      <c r="IO2560" s="28"/>
    </row>
    <row r="2561" spans="1:249" s="50" customFormat="1" ht="14.25">
      <c r="A2561" s="1"/>
      <c r="B2561"/>
      <c r="C2561"/>
      <c r="D2561"/>
      <c r="E2561" s="1"/>
      <c r="F2561" s="1"/>
      <c r="G2561" s="1"/>
      <c r="H2561" s="1"/>
      <c r="I2561" s="2"/>
      <c r="J2561" s="1"/>
      <c r="K2561"/>
      <c r="L2561"/>
      <c r="M2561"/>
      <c r="N2561" s="28"/>
      <c r="O2561" s="28"/>
      <c r="T2561" s="194"/>
      <c r="V2561" s="28"/>
      <c r="W2561" s="28"/>
      <c r="X2561" s="28"/>
      <c r="AC2561" s="194"/>
      <c r="AE2561" s="28"/>
      <c r="AF2561" s="28"/>
      <c r="AG2561" s="28"/>
      <c r="AL2561" s="194"/>
      <c r="AN2561" s="28"/>
      <c r="AO2561" s="28"/>
      <c r="AP2561" s="28"/>
      <c r="AU2561" s="194"/>
      <c r="AW2561" s="28"/>
      <c r="AX2561" s="28"/>
      <c r="AY2561" s="28"/>
      <c r="BD2561" s="194"/>
      <c r="BF2561" s="28"/>
      <c r="BG2561" s="28"/>
      <c r="BH2561" s="28"/>
      <c r="BM2561" s="194"/>
      <c r="BO2561" s="28"/>
      <c r="BP2561" s="28"/>
      <c r="BQ2561" s="28"/>
      <c r="BV2561" s="194"/>
      <c r="BX2561" s="28"/>
      <c r="BY2561" s="28"/>
      <c r="BZ2561" s="28"/>
      <c r="CE2561" s="194"/>
      <c r="CG2561" s="28"/>
      <c r="CH2561" s="28"/>
      <c r="CI2561" s="28"/>
      <c r="CN2561" s="194"/>
      <c r="CP2561" s="28"/>
      <c r="CQ2561" s="28"/>
      <c r="CR2561" s="28"/>
      <c r="CW2561" s="194"/>
      <c r="CY2561" s="28"/>
      <c r="CZ2561" s="28"/>
      <c r="DA2561" s="28"/>
      <c r="DF2561" s="194"/>
      <c r="DH2561" s="28"/>
      <c r="DI2561" s="28"/>
      <c r="DJ2561" s="28"/>
      <c r="DO2561" s="194"/>
      <c r="DQ2561" s="28"/>
      <c r="DR2561" s="28"/>
      <c r="DS2561" s="28"/>
      <c r="DX2561" s="194"/>
      <c r="DZ2561" s="28"/>
      <c r="EA2561" s="28"/>
      <c r="EB2561" s="28"/>
      <c r="EG2561" s="194"/>
      <c r="EI2561" s="28"/>
      <c r="EJ2561" s="28"/>
      <c r="EK2561" s="28"/>
      <c r="EP2561" s="194"/>
      <c r="ER2561" s="28"/>
      <c r="ES2561" s="28"/>
      <c r="ET2561" s="28"/>
      <c r="EY2561" s="194"/>
      <c r="FA2561" s="28"/>
      <c r="FB2561" s="28"/>
      <c r="FC2561" s="28"/>
      <c r="FH2561" s="194"/>
      <c r="FJ2561" s="28"/>
      <c r="FK2561" s="28"/>
      <c r="FL2561" s="28"/>
      <c r="FQ2561" s="194"/>
      <c r="FS2561" s="28"/>
      <c r="FT2561" s="28"/>
      <c r="FU2561" s="28"/>
      <c r="FZ2561" s="194"/>
      <c r="GB2561" s="28"/>
      <c r="GC2561" s="28"/>
      <c r="GD2561" s="28"/>
      <c r="GI2561" s="194"/>
      <c r="GK2561" s="28"/>
      <c r="GL2561" s="28"/>
      <c r="GM2561" s="28"/>
      <c r="GR2561" s="194"/>
      <c r="GT2561" s="28"/>
      <c r="GU2561" s="28"/>
      <c r="GV2561" s="28"/>
      <c r="HA2561" s="194"/>
      <c r="HC2561" s="28"/>
      <c r="HD2561" s="28"/>
      <c r="HE2561" s="28"/>
      <c r="HJ2561" s="28"/>
      <c r="HK2561" s="28"/>
      <c r="HL2561" s="28"/>
      <c r="HM2561" s="28"/>
      <c r="HN2561" s="28"/>
      <c r="HO2561" s="28"/>
      <c r="HP2561" s="28"/>
      <c r="HQ2561" s="28"/>
      <c r="HR2561" s="28"/>
      <c r="HS2561" s="28"/>
      <c r="HT2561" s="28"/>
      <c r="HU2561" s="28"/>
      <c r="HV2561" s="28"/>
      <c r="HW2561" s="28"/>
      <c r="HX2561" s="28"/>
      <c r="HY2561" s="28"/>
      <c r="HZ2561" s="28"/>
      <c r="IA2561" s="28"/>
      <c r="IB2561" s="28"/>
      <c r="IC2561" s="28"/>
      <c r="ID2561" s="28"/>
      <c r="IE2561" s="28"/>
      <c r="IF2561" s="28"/>
      <c r="IG2561" s="28"/>
      <c r="IH2561" s="28"/>
      <c r="II2561" s="28"/>
      <c r="IJ2561" s="28"/>
      <c r="IK2561" s="28"/>
      <c r="IL2561" s="28"/>
      <c r="IM2561" s="28"/>
      <c r="IN2561" s="28"/>
      <c r="IO2561" s="28"/>
    </row>
    <row r="2562" spans="1:249" s="50" customFormat="1" ht="14.25">
      <c r="A2562" s="1"/>
      <c r="B2562"/>
      <c r="C2562"/>
      <c r="D2562"/>
      <c r="E2562" s="1"/>
      <c r="F2562" s="1"/>
      <c r="G2562" s="1"/>
      <c r="H2562" s="1"/>
      <c r="I2562" s="2"/>
      <c r="J2562" s="1"/>
      <c r="K2562"/>
      <c r="L2562"/>
      <c r="M2562"/>
      <c r="N2562" s="28"/>
      <c r="O2562" s="28"/>
      <c r="T2562" s="194"/>
      <c r="V2562" s="28"/>
      <c r="W2562" s="28"/>
      <c r="X2562" s="28"/>
      <c r="AC2562" s="194"/>
      <c r="AE2562" s="28"/>
      <c r="AF2562" s="28"/>
      <c r="AG2562" s="28"/>
      <c r="AL2562" s="194"/>
      <c r="AN2562" s="28"/>
      <c r="AO2562" s="28"/>
      <c r="AP2562" s="28"/>
      <c r="AU2562" s="194"/>
      <c r="AW2562" s="28"/>
      <c r="AX2562" s="28"/>
      <c r="AY2562" s="28"/>
      <c r="BD2562" s="194"/>
      <c r="BF2562" s="28"/>
      <c r="BG2562" s="28"/>
      <c r="BH2562" s="28"/>
      <c r="BM2562" s="194"/>
      <c r="BO2562" s="28"/>
      <c r="BP2562" s="28"/>
      <c r="BQ2562" s="28"/>
      <c r="BV2562" s="194"/>
      <c r="BX2562" s="28"/>
      <c r="BY2562" s="28"/>
      <c r="BZ2562" s="28"/>
      <c r="CE2562" s="194"/>
      <c r="CG2562" s="28"/>
      <c r="CH2562" s="28"/>
      <c r="CI2562" s="28"/>
      <c r="CN2562" s="194"/>
      <c r="CP2562" s="28"/>
      <c r="CQ2562" s="28"/>
      <c r="CR2562" s="28"/>
      <c r="CW2562" s="194"/>
      <c r="CY2562" s="28"/>
      <c r="CZ2562" s="28"/>
      <c r="DA2562" s="28"/>
      <c r="DF2562" s="194"/>
      <c r="DH2562" s="28"/>
      <c r="DI2562" s="28"/>
      <c r="DJ2562" s="28"/>
      <c r="DO2562" s="194"/>
      <c r="DQ2562" s="28"/>
      <c r="DR2562" s="28"/>
      <c r="DS2562" s="28"/>
      <c r="DX2562" s="194"/>
      <c r="DZ2562" s="28"/>
      <c r="EA2562" s="28"/>
      <c r="EB2562" s="28"/>
      <c r="EG2562" s="194"/>
      <c r="EI2562" s="28"/>
      <c r="EJ2562" s="28"/>
      <c r="EK2562" s="28"/>
      <c r="EP2562" s="194"/>
      <c r="ER2562" s="28"/>
      <c r="ES2562" s="28"/>
      <c r="ET2562" s="28"/>
      <c r="EY2562" s="194"/>
      <c r="FA2562" s="28"/>
      <c r="FB2562" s="28"/>
      <c r="FC2562" s="28"/>
      <c r="FH2562" s="194"/>
      <c r="FJ2562" s="28"/>
      <c r="FK2562" s="28"/>
      <c r="FL2562" s="28"/>
      <c r="FQ2562" s="194"/>
      <c r="FS2562" s="28"/>
      <c r="FT2562" s="28"/>
      <c r="FU2562" s="28"/>
      <c r="FZ2562" s="194"/>
      <c r="GB2562" s="28"/>
      <c r="GC2562" s="28"/>
      <c r="GD2562" s="28"/>
      <c r="GI2562" s="194"/>
      <c r="GK2562" s="28"/>
      <c r="GL2562" s="28"/>
      <c r="GM2562" s="28"/>
      <c r="GR2562" s="194"/>
      <c r="GT2562" s="28"/>
      <c r="GU2562" s="28"/>
      <c r="GV2562" s="28"/>
      <c r="HA2562" s="194"/>
      <c r="HC2562" s="28"/>
      <c r="HD2562" s="28"/>
      <c r="HE2562" s="28"/>
      <c r="HJ2562" s="28"/>
      <c r="HK2562" s="28"/>
      <c r="HL2562" s="28"/>
      <c r="HM2562" s="28"/>
      <c r="HN2562" s="28"/>
      <c r="HO2562" s="28"/>
      <c r="HP2562" s="28"/>
      <c r="HQ2562" s="28"/>
      <c r="HR2562" s="28"/>
      <c r="HS2562" s="28"/>
      <c r="HT2562" s="28"/>
      <c r="HU2562" s="28"/>
      <c r="HV2562" s="28"/>
      <c r="HW2562" s="28"/>
      <c r="HX2562" s="28"/>
      <c r="HY2562" s="28"/>
      <c r="HZ2562" s="28"/>
      <c r="IA2562" s="28"/>
      <c r="IB2562" s="28"/>
      <c r="IC2562" s="28"/>
      <c r="ID2562" s="28"/>
      <c r="IE2562" s="28"/>
      <c r="IF2562" s="28"/>
      <c r="IG2562" s="28"/>
      <c r="IH2562" s="28"/>
      <c r="II2562" s="28"/>
      <c r="IJ2562" s="28"/>
      <c r="IK2562" s="28"/>
      <c r="IL2562" s="28"/>
      <c r="IM2562" s="28"/>
      <c r="IN2562" s="28"/>
      <c r="IO2562" s="28"/>
    </row>
    <row r="2563" spans="1:249" s="50" customFormat="1" ht="14.25">
      <c r="A2563" s="1"/>
      <c r="B2563"/>
      <c r="C2563"/>
      <c r="D2563"/>
      <c r="E2563" s="1"/>
      <c r="F2563" s="1"/>
      <c r="G2563" s="1"/>
      <c r="H2563" s="1"/>
      <c r="I2563" s="2"/>
      <c r="J2563" s="1"/>
      <c r="K2563"/>
      <c r="L2563"/>
      <c r="M2563"/>
      <c r="N2563" s="28"/>
      <c r="O2563" s="28"/>
      <c r="T2563" s="194"/>
      <c r="V2563" s="28"/>
      <c r="W2563" s="28"/>
      <c r="X2563" s="28"/>
      <c r="AC2563" s="194"/>
      <c r="AE2563" s="28"/>
      <c r="AF2563" s="28"/>
      <c r="AG2563" s="28"/>
      <c r="AL2563" s="194"/>
      <c r="AN2563" s="28"/>
      <c r="AO2563" s="28"/>
      <c r="AP2563" s="28"/>
      <c r="AU2563" s="194"/>
      <c r="AW2563" s="28"/>
      <c r="AX2563" s="28"/>
      <c r="AY2563" s="28"/>
      <c r="BD2563" s="194"/>
      <c r="BF2563" s="28"/>
      <c r="BG2563" s="28"/>
      <c r="BH2563" s="28"/>
      <c r="BM2563" s="194"/>
      <c r="BO2563" s="28"/>
      <c r="BP2563" s="28"/>
      <c r="BQ2563" s="28"/>
      <c r="BV2563" s="194"/>
      <c r="BX2563" s="28"/>
      <c r="BY2563" s="28"/>
      <c r="BZ2563" s="28"/>
      <c r="CE2563" s="194"/>
      <c r="CG2563" s="28"/>
      <c r="CH2563" s="28"/>
      <c r="CI2563" s="28"/>
      <c r="CN2563" s="194"/>
      <c r="CP2563" s="28"/>
      <c r="CQ2563" s="28"/>
      <c r="CR2563" s="28"/>
      <c r="CW2563" s="194"/>
      <c r="CY2563" s="28"/>
      <c r="CZ2563" s="28"/>
      <c r="DA2563" s="28"/>
      <c r="DF2563" s="194"/>
      <c r="DH2563" s="28"/>
      <c r="DI2563" s="28"/>
      <c r="DJ2563" s="28"/>
      <c r="DO2563" s="194"/>
      <c r="DQ2563" s="28"/>
      <c r="DR2563" s="28"/>
      <c r="DS2563" s="28"/>
      <c r="DX2563" s="194"/>
      <c r="DZ2563" s="28"/>
      <c r="EA2563" s="28"/>
      <c r="EB2563" s="28"/>
      <c r="EG2563" s="194"/>
      <c r="EI2563" s="28"/>
      <c r="EJ2563" s="28"/>
      <c r="EK2563" s="28"/>
      <c r="EP2563" s="194"/>
      <c r="ER2563" s="28"/>
      <c r="ES2563" s="28"/>
      <c r="ET2563" s="28"/>
      <c r="EY2563" s="194"/>
      <c r="FA2563" s="28"/>
      <c r="FB2563" s="28"/>
      <c r="FC2563" s="28"/>
      <c r="FH2563" s="194"/>
      <c r="FJ2563" s="28"/>
      <c r="FK2563" s="28"/>
      <c r="FL2563" s="28"/>
      <c r="FQ2563" s="194"/>
      <c r="FS2563" s="28"/>
      <c r="FT2563" s="28"/>
      <c r="FU2563" s="28"/>
      <c r="FZ2563" s="194"/>
      <c r="GB2563" s="28"/>
      <c r="GC2563" s="28"/>
      <c r="GD2563" s="28"/>
      <c r="GI2563" s="194"/>
      <c r="GK2563" s="28"/>
      <c r="GL2563" s="28"/>
      <c r="GM2563" s="28"/>
      <c r="GR2563" s="194"/>
      <c r="GT2563" s="28"/>
      <c r="GU2563" s="28"/>
      <c r="GV2563" s="28"/>
      <c r="HA2563" s="194"/>
      <c r="HC2563" s="28"/>
      <c r="HD2563" s="28"/>
      <c r="HE2563" s="28"/>
      <c r="HJ2563" s="28"/>
      <c r="HK2563" s="28"/>
      <c r="HL2563" s="28"/>
      <c r="HM2563" s="28"/>
      <c r="HN2563" s="28"/>
      <c r="HO2563" s="28"/>
      <c r="HP2563" s="28"/>
      <c r="HQ2563" s="28"/>
      <c r="HR2563" s="28"/>
      <c r="HS2563" s="28"/>
      <c r="HT2563" s="28"/>
      <c r="HU2563" s="28"/>
      <c r="HV2563" s="28"/>
      <c r="HW2563" s="28"/>
      <c r="HX2563" s="28"/>
      <c r="HY2563" s="28"/>
      <c r="HZ2563" s="28"/>
      <c r="IA2563" s="28"/>
      <c r="IB2563" s="28"/>
      <c r="IC2563" s="28"/>
      <c r="ID2563" s="28"/>
      <c r="IE2563" s="28"/>
      <c r="IF2563" s="28"/>
      <c r="IG2563" s="28"/>
      <c r="IH2563" s="28"/>
      <c r="II2563" s="28"/>
      <c r="IJ2563" s="28"/>
      <c r="IK2563" s="28"/>
      <c r="IL2563" s="28"/>
      <c r="IM2563" s="28"/>
      <c r="IN2563" s="28"/>
      <c r="IO2563" s="28"/>
    </row>
    <row r="2564" spans="1:249" s="50" customFormat="1" ht="14.25">
      <c r="A2564" s="1"/>
      <c r="B2564"/>
      <c r="C2564"/>
      <c r="D2564"/>
      <c r="E2564" s="1"/>
      <c r="F2564" s="1"/>
      <c r="G2564" s="1"/>
      <c r="H2564" s="1"/>
      <c r="I2564" s="2"/>
      <c r="J2564" s="1"/>
      <c r="K2564"/>
      <c r="L2564"/>
      <c r="M2564"/>
      <c r="N2564" s="28"/>
      <c r="O2564" s="28"/>
      <c r="T2564" s="194"/>
      <c r="V2564" s="28"/>
      <c r="W2564" s="28"/>
      <c r="X2564" s="28"/>
      <c r="AC2564" s="194"/>
      <c r="AE2564" s="28"/>
      <c r="AF2564" s="28"/>
      <c r="AG2564" s="28"/>
      <c r="AL2564" s="194"/>
      <c r="AN2564" s="28"/>
      <c r="AO2564" s="28"/>
      <c r="AP2564" s="28"/>
      <c r="AU2564" s="194"/>
      <c r="AW2564" s="28"/>
      <c r="AX2564" s="28"/>
      <c r="AY2564" s="28"/>
      <c r="BD2564" s="194"/>
      <c r="BF2564" s="28"/>
      <c r="BG2564" s="28"/>
      <c r="BH2564" s="28"/>
      <c r="BM2564" s="194"/>
      <c r="BO2564" s="28"/>
      <c r="BP2564" s="28"/>
      <c r="BQ2564" s="28"/>
      <c r="BV2564" s="194"/>
      <c r="BX2564" s="28"/>
      <c r="BY2564" s="28"/>
      <c r="BZ2564" s="28"/>
      <c r="CE2564" s="194"/>
      <c r="CG2564" s="28"/>
      <c r="CH2564" s="28"/>
      <c r="CI2564" s="28"/>
      <c r="CN2564" s="194"/>
      <c r="CP2564" s="28"/>
      <c r="CQ2564" s="28"/>
      <c r="CR2564" s="28"/>
      <c r="CW2564" s="194"/>
      <c r="CY2564" s="28"/>
      <c r="CZ2564" s="28"/>
      <c r="DA2564" s="28"/>
      <c r="DF2564" s="194"/>
      <c r="DH2564" s="28"/>
      <c r="DI2564" s="28"/>
      <c r="DJ2564" s="28"/>
      <c r="DO2564" s="194"/>
      <c r="DQ2564" s="28"/>
      <c r="DR2564" s="28"/>
      <c r="DS2564" s="28"/>
      <c r="DX2564" s="194"/>
      <c r="DZ2564" s="28"/>
      <c r="EA2564" s="28"/>
      <c r="EB2564" s="28"/>
      <c r="EG2564" s="194"/>
      <c r="EI2564" s="28"/>
      <c r="EJ2564" s="28"/>
      <c r="EK2564" s="28"/>
      <c r="EP2564" s="194"/>
      <c r="ER2564" s="28"/>
      <c r="ES2564" s="28"/>
      <c r="ET2564" s="28"/>
      <c r="EY2564" s="194"/>
      <c r="FA2564" s="28"/>
      <c r="FB2564" s="28"/>
      <c r="FC2564" s="28"/>
      <c r="FH2564" s="194"/>
      <c r="FJ2564" s="28"/>
      <c r="FK2564" s="28"/>
      <c r="FL2564" s="28"/>
      <c r="FQ2564" s="194"/>
      <c r="FS2564" s="28"/>
      <c r="FT2564" s="28"/>
      <c r="FU2564" s="28"/>
      <c r="FZ2564" s="194"/>
      <c r="GB2564" s="28"/>
      <c r="GC2564" s="28"/>
      <c r="GD2564" s="28"/>
      <c r="GI2564" s="194"/>
      <c r="GK2564" s="28"/>
      <c r="GL2564" s="28"/>
      <c r="GM2564" s="28"/>
      <c r="GR2564" s="194"/>
      <c r="GT2564" s="28"/>
      <c r="GU2564" s="28"/>
      <c r="GV2564" s="28"/>
      <c r="HA2564" s="194"/>
      <c r="HC2564" s="28"/>
      <c r="HD2564" s="28"/>
      <c r="HE2564" s="28"/>
      <c r="HJ2564" s="28"/>
      <c r="HK2564" s="28"/>
      <c r="HL2564" s="28"/>
      <c r="HM2564" s="28"/>
      <c r="HN2564" s="28"/>
      <c r="HO2564" s="28"/>
      <c r="HP2564" s="28"/>
      <c r="HQ2564" s="28"/>
      <c r="HR2564" s="28"/>
      <c r="HS2564" s="28"/>
      <c r="HT2564" s="28"/>
      <c r="HU2564" s="28"/>
      <c r="HV2564" s="28"/>
      <c r="HW2564" s="28"/>
      <c r="HX2564" s="28"/>
      <c r="HY2564" s="28"/>
      <c r="HZ2564" s="28"/>
      <c r="IA2564" s="28"/>
      <c r="IB2564" s="28"/>
      <c r="IC2564" s="28"/>
      <c r="ID2564" s="28"/>
      <c r="IE2564" s="28"/>
      <c r="IF2564" s="28"/>
      <c r="IG2564" s="28"/>
      <c r="IH2564" s="28"/>
      <c r="II2564" s="28"/>
      <c r="IJ2564" s="28"/>
      <c r="IK2564" s="28"/>
      <c r="IL2564" s="28"/>
      <c r="IM2564" s="28"/>
      <c r="IN2564" s="28"/>
      <c r="IO2564" s="28"/>
    </row>
    <row r="2565" spans="1:249" s="50" customFormat="1" ht="14.25">
      <c r="A2565" s="1"/>
      <c r="B2565"/>
      <c r="C2565"/>
      <c r="D2565"/>
      <c r="E2565" s="1"/>
      <c r="F2565" s="1"/>
      <c r="G2565" s="1"/>
      <c r="H2565" s="1"/>
      <c r="I2565" s="2"/>
      <c r="J2565" s="1"/>
      <c r="K2565"/>
      <c r="L2565"/>
      <c r="M2565"/>
      <c r="N2565" s="28"/>
      <c r="O2565" s="28"/>
      <c r="T2565" s="194"/>
      <c r="V2565" s="28"/>
      <c r="W2565" s="28"/>
      <c r="X2565" s="28"/>
      <c r="AC2565" s="194"/>
      <c r="AE2565" s="28"/>
      <c r="AF2565" s="28"/>
      <c r="AG2565" s="28"/>
      <c r="AL2565" s="194"/>
      <c r="AN2565" s="28"/>
      <c r="AO2565" s="28"/>
      <c r="AP2565" s="28"/>
      <c r="AU2565" s="194"/>
      <c r="AW2565" s="28"/>
      <c r="AX2565" s="28"/>
      <c r="AY2565" s="28"/>
      <c r="BD2565" s="194"/>
      <c r="BF2565" s="28"/>
      <c r="BG2565" s="28"/>
      <c r="BH2565" s="28"/>
      <c r="BM2565" s="194"/>
      <c r="BO2565" s="28"/>
      <c r="BP2565" s="28"/>
      <c r="BQ2565" s="28"/>
      <c r="BV2565" s="194"/>
      <c r="BX2565" s="28"/>
      <c r="BY2565" s="28"/>
      <c r="BZ2565" s="28"/>
      <c r="CE2565" s="194"/>
      <c r="CG2565" s="28"/>
      <c r="CH2565" s="28"/>
      <c r="CI2565" s="28"/>
      <c r="CN2565" s="194"/>
      <c r="CP2565" s="28"/>
      <c r="CQ2565" s="28"/>
      <c r="CR2565" s="28"/>
      <c r="CW2565" s="194"/>
      <c r="CY2565" s="28"/>
      <c r="CZ2565" s="28"/>
      <c r="DA2565" s="28"/>
      <c r="DF2565" s="194"/>
      <c r="DH2565" s="28"/>
      <c r="DI2565" s="28"/>
      <c r="DJ2565" s="28"/>
      <c r="DO2565" s="194"/>
      <c r="DQ2565" s="28"/>
      <c r="DR2565" s="28"/>
      <c r="DS2565" s="28"/>
      <c r="DX2565" s="194"/>
      <c r="DZ2565" s="28"/>
      <c r="EA2565" s="28"/>
      <c r="EB2565" s="28"/>
      <c r="EG2565" s="194"/>
      <c r="EI2565" s="28"/>
      <c r="EJ2565" s="28"/>
      <c r="EK2565" s="28"/>
      <c r="EP2565" s="194"/>
      <c r="ER2565" s="28"/>
      <c r="ES2565" s="28"/>
      <c r="ET2565" s="28"/>
      <c r="EY2565" s="194"/>
      <c r="FA2565" s="28"/>
      <c r="FB2565" s="28"/>
      <c r="FC2565" s="28"/>
      <c r="FH2565" s="194"/>
      <c r="FJ2565" s="28"/>
      <c r="FK2565" s="28"/>
      <c r="FL2565" s="28"/>
      <c r="FQ2565" s="194"/>
      <c r="FS2565" s="28"/>
      <c r="FT2565" s="28"/>
      <c r="FU2565" s="28"/>
      <c r="FZ2565" s="194"/>
      <c r="GB2565" s="28"/>
      <c r="GC2565" s="28"/>
      <c r="GD2565" s="28"/>
      <c r="GI2565" s="194"/>
      <c r="GK2565" s="28"/>
      <c r="GL2565" s="28"/>
      <c r="GM2565" s="28"/>
      <c r="GR2565" s="194"/>
      <c r="GT2565" s="28"/>
      <c r="GU2565" s="28"/>
      <c r="GV2565" s="28"/>
      <c r="HA2565" s="194"/>
      <c r="HC2565" s="28"/>
      <c r="HD2565" s="28"/>
      <c r="HE2565" s="28"/>
      <c r="HJ2565" s="28"/>
      <c r="HK2565" s="28"/>
      <c r="HL2565" s="28"/>
      <c r="HM2565" s="28"/>
      <c r="HN2565" s="28"/>
      <c r="HO2565" s="28"/>
      <c r="HP2565" s="28"/>
      <c r="HQ2565" s="28"/>
      <c r="HR2565" s="28"/>
      <c r="HS2565" s="28"/>
      <c r="HT2565" s="28"/>
      <c r="HU2565" s="28"/>
      <c r="HV2565" s="28"/>
      <c r="HW2565" s="28"/>
      <c r="HX2565" s="28"/>
      <c r="HY2565" s="28"/>
      <c r="HZ2565" s="28"/>
      <c r="IA2565" s="28"/>
      <c r="IB2565" s="28"/>
      <c r="IC2565" s="28"/>
      <c r="ID2565" s="28"/>
      <c r="IE2565" s="28"/>
      <c r="IF2565" s="28"/>
      <c r="IG2565" s="28"/>
      <c r="IH2565" s="28"/>
      <c r="II2565" s="28"/>
      <c r="IJ2565" s="28"/>
      <c r="IK2565" s="28"/>
      <c r="IL2565" s="28"/>
      <c r="IM2565" s="28"/>
      <c r="IN2565" s="28"/>
      <c r="IO2565" s="28"/>
    </row>
    <row r="2566" spans="1:249" s="50" customFormat="1" ht="14.25">
      <c r="A2566" s="1"/>
      <c r="B2566"/>
      <c r="C2566"/>
      <c r="D2566"/>
      <c r="E2566" s="1"/>
      <c r="F2566" s="1"/>
      <c r="G2566" s="1"/>
      <c r="H2566" s="1"/>
      <c r="I2566" s="2"/>
      <c r="J2566" s="1"/>
      <c r="K2566"/>
      <c r="L2566"/>
      <c r="M2566"/>
      <c r="N2566" s="28"/>
      <c r="O2566" s="28"/>
      <c r="T2566" s="194"/>
      <c r="V2566" s="28"/>
      <c r="W2566" s="28"/>
      <c r="X2566" s="28"/>
      <c r="AC2566" s="194"/>
      <c r="AE2566" s="28"/>
      <c r="AF2566" s="28"/>
      <c r="AG2566" s="28"/>
      <c r="AL2566" s="194"/>
      <c r="AN2566" s="28"/>
      <c r="AO2566" s="28"/>
      <c r="AP2566" s="28"/>
      <c r="AU2566" s="194"/>
      <c r="AW2566" s="28"/>
      <c r="AX2566" s="28"/>
      <c r="AY2566" s="28"/>
      <c r="BD2566" s="194"/>
      <c r="BF2566" s="28"/>
      <c r="BG2566" s="28"/>
      <c r="BH2566" s="28"/>
      <c r="BM2566" s="194"/>
      <c r="BO2566" s="28"/>
      <c r="BP2566" s="28"/>
      <c r="BQ2566" s="28"/>
      <c r="BV2566" s="194"/>
      <c r="BX2566" s="28"/>
      <c r="BY2566" s="28"/>
      <c r="BZ2566" s="28"/>
      <c r="CE2566" s="194"/>
      <c r="CG2566" s="28"/>
      <c r="CH2566" s="28"/>
      <c r="CI2566" s="28"/>
      <c r="CN2566" s="194"/>
      <c r="CP2566" s="28"/>
      <c r="CQ2566" s="28"/>
      <c r="CR2566" s="28"/>
      <c r="CW2566" s="194"/>
      <c r="CY2566" s="28"/>
      <c r="CZ2566" s="28"/>
      <c r="DA2566" s="28"/>
      <c r="DF2566" s="194"/>
      <c r="DH2566" s="28"/>
      <c r="DI2566" s="28"/>
      <c r="DJ2566" s="28"/>
      <c r="DO2566" s="194"/>
      <c r="DQ2566" s="28"/>
      <c r="DR2566" s="28"/>
      <c r="DS2566" s="28"/>
      <c r="DX2566" s="194"/>
      <c r="DZ2566" s="28"/>
      <c r="EA2566" s="28"/>
      <c r="EB2566" s="28"/>
      <c r="EG2566" s="194"/>
      <c r="EI2566" s="28"/>
      <c r="EJ2566" s="28"/>
      <c r="EK2566" s="28"/>
      <c r="EP2566" s="194"/>
      <c r="ER2566" s="28"/>
      <c r="ES2566" s="28"/>
      <c r="ET2566" s="28"/>
      <c r="EY2566" s="194"/>
      <c r="FA2566" s="28"/>
      <c r="FB2566" s="28"/>
      <c r="FC2566" s="28"/>
      <c r="FH2566" s="194"/>
      <c r="FJ2566" s="28"/>
      <c r="FK2566" s="28"/>
      <c r="FL2566" s="28"/>
      <c r="FQ2566" s="194"/>
      <c r="FS2566" s="28"/>
      <c r="FT2566" s="28"/>
      <c r="FU2566" s="28"/>
      <c r="FZ2566" s="194"/>
      <c r="GB2566" s="28"/>
      <c r="GC2566" s="28"/>
      <c r="GD2566" s="28"/>
      <c r="GI2566" s="194"/>
      <c r="GK2566" s="28"/>
      <c r="GL2566" s="28"/>
      <c r="GM2566" s="28"/>
      <c r="GR2566" s="194"/>
      <c r="GT2566" s="28"/>
      <c r="GU2566" s="28"/>
      <c r="GV2566" s="28"/>
      <c r="HA2566" s="194"/>
      <c r="HC2566" s="28"/>
      <c r="HD2566" s="28"/>
      <c r="HE2566" s="28"/>
      <c r="HJ2566" s="28"/>
      <c r="HK2566" s="28"/>
      <c r="HL2566" s="28"/>
      <c r="HM2566" s="28"/>
      <c r="HN2566" s="28"/>
      <c r="HO2566" s="28"/>
      <c r="HP2566" s="28"/>
      <c r="HQ2566" s="28"/>
      <c r="HR2566" s="28"/>
      <c r="HS2566" s="28"/>
      <c r="HT2566" s="28"/>
      <c r="HU2566" s="28"/>
      <c r="HV2566" s="28"/>
      <c r="HW2566" s="28"/>
      <c r="HX2566" s="28"/>
      <c r="HY2566" s="28"/>
      <c r="HZ2566" s="28"/>
      <c r="IA2566" s="28"/>
      <c r="IB2566" s="28"/>
      <c r="IC2566" s="28"/>
      <c r="ID2566" s="28"/>
      <c r="IE2566" s="28"/>
      <c r="IF2566" s="28"/>
      <c r="IG2566" s="28"/>
      <c r="IH2566" s="28"/>
      <c r="II2566" s="28"/>
      <c r="IJ2566" s="28"/>
      <c r="IK2566" s="28"/>
      <c r="IL2566" s="28"/>
      <c r="IM2566" s="28"/>
      <c r="IN2566" s="28"/>
      <c r="IO2566" s="28"/>
    </row>
    <row r="2567" spans="1:249" s="50" customFormat="1" ht="14.25">
      <c r="A2567" s="1"/>
      <c r="B2567"/>
      <c r="C2567"/>
      <c r="D2567"/>
      <c r="E2567" s="1"/>
      <c r="F2567" s="1"/>
      <c r="G2567" s="1"/>
      <c r="H2567" s="1"/>
      <c r="I2567" s="2"/>
      <c r="J2567" s="1"/>
      <c r="K2567"/>
      <c r="L2567"/>
      <c r="M2567"/>
      <c r="N2567" s="28"/>
      <c r="O2567" s="28"/>
      <c r="T2567" s="194"/>
      <c r="V2567" s="28"/>
      <c r="W2567" s="28"/>
      <c r="X2567" s="28"/>
      <c r="AC2567" s="194"/>
      <c r="AE2567" s="28"/>
      <c r="AF2567" s="28"/>
      <c r="AG2567" s="28"/>
      <c r="AL2567" s="194"/>
      <c r="AN2567" s="28"/>
      <c r="AO2567" s="28"/>
      <c r="AP2567" s="28"/>
      <c r="AU2567" s="194"/>
      <c r="AW2567" s="28"/>
      <c r="AX2567" s="28"/>
      <c r="AY2567" s="28"/>
      <c r="BD2567" s="194"/>
      <c r="BF2567" s="28"/>
      <c r="BG2567" s="28"/>
      <c r="BH2567" s="28"/>
      <c r="BM2567" s="194"/>
      <c r="BO2567" s="28"/>
      <c r="BP2567" s="28"/>
      <c r="BQ2567" s="28"/>
      <c r="BV2567" s="194"/>
      <c r="BX2567" s="28"/>
      <c r="BY2567" s="28"/>
      <c r="BZ2567" s="28"/>
      <c r="CE2567" s="194"/>
      <c r="CG2567" s="28"/>
      <c r="CH2567" s="28"/>
      <c r="CI2567" s="28"/>
      <c r="CN2567" s="194"/>
      <c r="CP2567" s="28"/>
      <c r="CQ2567" s="28"/>
      <c r="CR2567" s="28"/>
      <c r="CW2567" s="194"/>
      <c r="CY2567" s="28"/>
      <c r="CZ2567" s="28"/>
      <c r="DA2567" s="28"/>
      <c r="DF2567" s="194"/>
      <c r="DH2567" s="28"/>
      <c r="DI2567" s="28"/>
      <c r="DJ2567" s="28"/>
      <c r="DO2567" s="194"/>
      <c r="DQ2567" s="28"/>
      <c r="DR2567" s="28"/>
      <c r="DS2567" s="28"/>
      <c r="DX2567" s="194"/>
      <c r="DZ2567" s="28"/>
      <c r="EA2567" s="28"/>
      <c r="EB2567" s="28"/>
      <c r="EG2567" s="194"/>
      <c r="EI2567" s="28"/>
      <c r="EJ2567" s="28"/>
      <c r="EK2567" s="28"/>
      <c r="EP2567" s="194"/>
      <c r="ER2567" s="28"/>
      <c r="ES2567" s="28"/>
      <c r="ET2567" s="28"/>
      <c r="EY2567" s="194"/>
      <c r="FA2567" s="28"/>
      <c r="FB2567" s="28"/>
      <c r="FC2567" s="28"/>
      <c r="FH2567" s="194"/>
      <c r="FJ2567" s="28"/>
      <c r="FK2567" s="28"/>
      <c r="FL2567" s="28"/>
      <c r="FQ2567" s="194"/>
      <c r="FS2567" s="28"/>
      <c r="FT2567" s="28"/>
      <c r="FU2567" s="28"/>
      <c r="FZ2567" s="194"/>
      <c r="GB2567" s="28"/>
      <c r="GC2567" s="28"/>
      <c r="GD2567" s="28"/>
      <c r="GI2567" s="194"/>
      <c r="GK2567" s="28"/>
      <c r="GL2567" s="28"/>
      <c r="GM2567" s="28"/>
      <c r="GR2567" s="194"/>
      <c r="GT2567" s="28"/>
      <c r="GU2567" s="28"/>
      <c r="GV2567" s="28"/>
      <c r="HA2567" s="194"/>
      <c r="HC2567" s="28"/>
      <c r="HD2567" s="28"/>
      <c r="HE2567" s="28"/>
      <c r="HJ2567" s="28"/>
      <c r="HK2567" s="28"/>
      <c r="HL2567" s="28"/>
      <c r="HM2567" s="28"/>
      <c r="HN2567" s="28"/>
      <c r="HO2567" s="28"/>
      <c r="HP2567" s="28"/>
      <c r="HQ2567" s="28"/>
      <c r="HR2567" s="28"/>
      <c r="HS2567" s="28"/>
      <c r="HT2567" s="28"/>
      <c r="HU2567" s="28"/>
      <c r="HV2567" s="28"/>
      <c r="HW2567" s="28"/>
      <c r="HX2567" s="28"/>
      <c r="HY2567" s="28"/>
      <c r="HZ2567" s="28"/>
      <c r="IA2567" s="28"/>
      <c r="IB2567" s="28"/>
      <c r="IC2567" s="28"/>
      <c r="ID2567" s="28"/>
      <c r="IE2567" s="28"/>
      <c r="IF2567" s="28"/>
      <c r="IG2567" s="28"/>
      <c r="IH2567" s="28"/>
      <c r="II2567" s="28"/>
      <c r="IJ2567" s="28"/>
      <c r="IK2567" s="28"/>
      <c r="IL2567" s="28"/>
      <c r="IM2567" s="28"/>
      <c r="IN2567" s="28"/>
      <c r="IO2567" s="28"/>
    </row>
    <row r="2568" spans="1:249" s="50" customFormat="1" ht="14.25">
      <c r="A2568" s="1"/>
      <c r="B2568"/>
      <c r="C2568"/>
      <c r="D2568"/>
      <c r="E2568" s="1"/>
      <c r="F2568" s="1"/>
      <c r="G2568" s="1"/>
      <c r="H2568" s="1"/>
      <c r="I2568" s="2"/>
      <c r="J2568" s="1"/>
      <c r="K2568"/>
      <c r="L2568"/>
      <c r="M2568"/>
      <c r="N2568" s="28"/>
      <c r="O2568" s="28"/>
      <c r="T2568" s="194"/>
      <c r="V2568" s="28"/>
      <c r="W2568" s="28"/>
      <c r="X2568" s="28"/>
      <c r="AC2568" s="194"/>
      <c r="AE2568" s="28"/>
      <c r="AF2568" s="28"/>
      <c r="AG2568" s="28"/>
      <c r="AL2568" s="194"/>
      <c r="AN2568" s="28"/>
      <c r="AO2568" s="28"/>
      <c r="AP2568" s="28"/>
      <c r="AU2568" s="194"/>
      <c r="AW2568" s="28"/>
      <c r="AX2568" s="28"/>
      <c r="AY2568" s="28"/>
      <c r="BD2568" s="194"/>
      <c r="BF2568" s="28"/>
      <c r="BG2568" s="28"/>
      <c r="BH2568" s="28"/>
      <c r="BM2568" s="194"/>
      <c r="BO2568" s="28"/>
      <c r="BP2568" s="28"/>
      <c r="BQ2568" s="28"/>
      <c r="BV2568" s="194"/>
      <c r="BX2568" s="28"/>
      <c r="BY2568" s="28"/>
      <c r="BZ2568" s="28"/>
      <c r="CE2568" s="194"/>
      <c r="CG2568" s="28"/>
      <c r="CH2568" s="28"/>
      <c r="CI2568" s="28"/>
      <c r="CN2568" s="194"/>
      <c r="CP2568" s="28"/>
      <c r="CQ2568" s="28"/>
      <c r="CR2568" s="28"/>
      <c r="CW2568" s="194"/>
      <c r="CY2568" s="28"/>
      <c r="CZ2568" s="28"/>
      <c r="DA2568" s="28"/>
      <c r="DF2568" s="194"/>
      <c r="DH2568" s="28"/>
      <c r="DI2568" s="28"/>
      <c r="DJ2568" s="28"/>
      <c r="DO2568" s="194"/>
      <c r="DQ2568" s="28"/>
      <c r="DR2568" s="28"/>
      <c r="DS2568" s="28"/>
      <c r="DX2568" s="194"/>
      <c r="DZ2568" s="28"/>
      <c r="EA2568" s="28"/>
      <c r="EB2568" s="28"/>
      <c r="EG2568" s="194"/>
      <c r="EI2568" s="28"/>
      <c r="EJ2568" s="28"/>
      <c r="EK2568" s="28"/>
      <c r="EP2568" s="194"/>
      <c r="ER2568" s="28"/>
      <c r="ES2568" s="28"/>
      <c r="ET2568" s="28"/>
      <c r="EY2568" s="194"/>
      <c r="FA2568" s="28"/>
      <c r="FB2568" s="28"/>
      <c r="FC2568" s="28"/>
      <c r="FH2568" s="194"/>
      <c r="FJ2568" s="28"/>
      <c r="FK2568" s="28"/>
      <c r="FL2568" s="28"/>
      <c r="FQ2568" s="194"/>
      <c r="FS2568" s="28"/>
      <c r="FT2568" s="28"/>
      <c r="FU2568" s="28"/>
      <c r="FZ2568" s="194"/>
      <c r="GB2568" s="28"/>
      <c r="GC2568" s="28"/>
      <c r="GD2568" s="28"/>
      <c r="GI2568" s="194"/>
      <c r="GK2568" s="28"/>
      <c r="GL2568" s="28"/>
      <c r="GM2568" s="28"/>
      <c r="GR2568" s="194"/>
      <c r="GT2568" s="28"/>
      <c r="GU2568" s="28"/>
      <c r="GV2568" s="28"/>
      <c r="HA2568" s="194"/>
      <c r="HC2568" s="28"/>
      <c r="HD2568" s="28"/>
      <c r="HE2568" s="28"/>
      <c r="HJ2568" s="28"/>
      <c r="HK2568" s="28"/>
      <c r="HL2568" s="28"/>
      <c r="HM2568" s="28"/>
      <c r="HN2568" s="28"/>
      <c r="HO2568" s="28"/>
      <c r="HP2568" s="28"/>
      <c r="HQ2568" s="28"/>
      <c r="HR2568" s="28"/>
      <c r="HS2568" s="28"/>
      <c r="HT2568" s="28"/>
      <c r="HU2568" s="28"/>
      <c r="HV2568" s="28"/>
      <c r="HW2568" s="28"/>
      <c r="HX2568" s="28"/>
      <c r="HY2568" s="28"/>
      <c r="HZ2568" s="28"/>
      <c r="IA2568" s="28"/>
      <c r="IB2568" s="28"/>
      <c r="IC2568" s="28"/>
      <c r="ID2568" s="28"/>
      <c r="IE2568" s="28"/>
      <c r="IF2568" s="28"/>
      <c r="IG2568" s="28"/>
      <c r="IH2568" s="28"/>
      <c r="II2568" s="28"/>
      <c r="IJ2568" s="28"/>
      <c r="IK2568" s="28"/>
      <c r="IL2568" s="28"/>
      <c r="IM2568" s="28"/>
      <c r="IN2568" s="28"/>
      <c r="IO2568" s="28"/>
    </row>
    <row r="2569" spans="1:249" s="50" customFormat="1" ht="14.25">
      <c r="A2569" s="1"/>
      <c r="B2569"/>
      <c r="C2569"/>
      <c r="D2569"/>
      <c r="E2569" s="1"/>
      <c r="F2569" s="1"/>
      <c r="G2569" s="1"/>
      <c r="H2569" s="1"/>
      <c r="I2569" s="2"/>
      <c r="J2569" s="1"/>
      <c r="K2569"/>
      <c r="L2569"/>
      <c r="M2569"/>
      <c r="N2569" s="28"/>
      <c r="O2569" s="28"/>
      <c r="T2569" s="194"/>
      <c r="V2569" s="28"/>
      <c r="W2569" s="28"/>
      <c r="X2569" s="28"/>
      <c r="AC2569" s="194"/>
      <c r="AE2569" s="28"/>
      <c r="AF2569" s="28"/>
      <c r="AG2569" s="28"/>
      <c r="AL2569" s="194"/>
      <c r="AN2569" s="28"/>
      <c r="AO2569" s="28"/>
      <c r="AP2569" s="28"/>
      <c r="AU2569" s="194"/>
      <c r="AW2569" s="28"/>
      <c r="AX2569" s="28"/>
      <c r="AY2569" s="28"/>
      <c r="BD2569" s="194"/>
      <c r="BF2569" s="28"/>
      <c r="BG2569" s="28"/>
      <c r="BH2569" s="28"/>
      <c r="BM2569" s="194"/>
      <c r="BO2569" s="28"/>
      <c r="BP2569" s="28"/>
      <c r="BQ2569" s="28"/>
      <c r="BV2569" s="194"/>
      <c r="BX2569" s="28"/>
      <c r="BY2569" s="28"/>
      <c r="BZ2569" s="28"/>
      <c r="CE2569" s="194"/>
      <c r="CG2569" s="28"/>
      <c r="CH2569" s="28"/>
      <c r="CI2569" s="28"/>
      <c r="CN2569" s="194"/>
      <c r="CP2569" s="28"/>
      <c r="CQ2569" s="28"/>
      <c r="CR2569" s="28"/>
      <c r="CW2569" s="194"/>
      <c r="CY2569" s="28"/>
      <c r="CZ2569" s="28"/>
      <c r="DA2569" s="28"/>
      <c r="DF2569" s="194"/>
      <c r="DH2569" s="28"/>
      <c r="DI2569" s="28"/>
      <c r="DJ2569" s="28"/>
      <c r="DO2569" s="194"/>
      <c r="DQ2569" s="28"/>
      <c r="DR2569" s="28"/>
      <c r="DS2569" s="28"/>
      <c r="DX2569" s="194"/>
      <c r="DZ2569" s="28"/>
      <c r="EA2569" s="28"/>
      <c r="EB2569" s="28"/>
      <c r="EG2569" s="194"/>
      <c r="EI2569" s="28"/>
      <c r="EJ2569" s="28"/>
      <c r="EK2569" s="28"/>
      <c r="EP2569" s="194"/>
      <c r="ER2569" s="28"/>
      <c r="ES2569" s="28"/>
      <c r="ET2569" s="28"/>
      <c r="EY2569" s="194"/>
      <c r="FA2569" s="28"/>
      <c r="FB2569" s="28"/>
      <c r="FC2569" s="28"/>
      <c r="FH2569" s="194"/>
      <c r="FJ2569" s="28"/>
      <c r="FK2569" s="28"/>
      <c r="FL2569" s="28"/>
      <c r="FQ2569" s="194"/>
      <c r="FS2569" s="28"/>
      <c r="FT2569" s="28"/>
      <c r="FU2569" s="28"/>
      <c r="FZ2569" s="194"/>
      <c r="GB2569" s="28"/>
      <c r="GC2569" s="28"/>
      <c r="GD2569" s="28"/>
      <c r="GI2569" s="194"/>
      <c r="GK2569" s="28"/>
      <c r="GL2569" s="28"/>
      <c r="GM2569" s="28"/>
      <c r="GR2569" s="194"/>
      <c r="GT2569" s="28"/>
      <c r="GU2569" s="28"/>
      <c r="GV2569" s="28"/>
      <c r="HA2569" s="194"/>
      <c r="HC2569" s="28"/>
      <c r="HD2569" s="28"/>
      <c r="HE2569" s="28"/>
      <c r="HJ2569" s="28"/>
      <c r="HK2569" s="28"/>
      <c r="HL2569" s="28"/>
      <c r="HM2569" s="28"/>
      <c r="HN2569" s="28"/>
      <c r="HO2569" s="28"/>
      <c r="HP2569" s="28"/>
      <c r="HQ2569" s="28"/>
      <c r="HR2569" s="28"/>
      <c r="HS2569" s="28"/>
      <c r="HT2569" s="28"/>
      <c r="HU2569" s="28"/>
      <c r="HV2569" s="28"/>
      <c r="HW2569" s="28"/>
      <c r="HX2569" s="28"/>
      <c r="HY2569" s="28"/>
      <c r="HZ2569" s="28"/>
      <c r="IA2569" s="28"/>
      <c r="IB2569" s="28"/>
      <c r="IC2569" s="28"/>
      <c r="ID2569" s="28"/>
      <c r="IE2569" s="28"/>
      <c r="IF2569" s="28"/>
      <c r="IG2569" s="28"/>
      <c r="IH2569" s="28"/>
      <c r="II2569" s="28"/>
      <c r="IJ2569" s="28"/>
      <c r="IK2569" s="28"/>
      <c r="IL2569" s="28"/>
      <c r="IM2569" s="28"/>
      <c r="IN2569" s="28"/>
      <c r="IO2569" s="28"/>
    </row>
    <row r="2570" spans="1:249" s="50" customFormat="1" ht="14.25">
      <c r="A2570" s="1"/>
      <c r="B2570"/>
      <c r="C2570"/>
      <c r="D2570"/>
      <c r="E2570" s="1"/>
      <c r="F2570" s="1"/>
      <c r="G2570" s="1"/>
      <c r="H2570" s="1"/>
      <c r="I2570" s="2"/>
      <c r="J2570" s="1"/>
      <c r="K2570"/>
      <c r="L2570"/>
      <c r="M2570"/>
      <c r="N2570" s="28"/>
      <c r="O2570" s="28"/>
      <c r="T2570" s="194"/>
      <c r="V2570" s="28"/>
      <c r="W2570" s="28"/>
      <c r="X2570" s="28"/>
      <c r="AC2570" s="194"/>
      <c r="AE2570" s="28"/>
      <c r="AF2570" s="28"/>
      <c r="AG2570" s="28"/>
      <c r="AL2570" s="194"/>
      <c r="AN2570" s="28"/>
      <c r="AO2570" s="28"/>
      <c r="AP2570" s="28"/>
      <c r="AU2570" s="194"/>
      <c r="AW2570" s="28"/>
      <c r="AX2570" s="28"/>
      <c r="AY2570" s="28"/>
      <c r="BD2570" s="194"/>
      <c r="BF2570" s="28"/>
      <c r="BG2570" s="28"/>
      <c r="BH2570" s="28"/>
      <c r="BM2570" s="194"/>
      <c r="BO2570" s="28"/>
      <c r="BP2570" s="28"/>
      <c r="BQ2570" s="28"/>
      <c r="BV2570" s="194"/>
      <c r="BX2570" s="28"/>
      <c r="BY2570" s="28"/>
      <c r="BZ2570" s="28"/>
      <c r="CE2570" s="194"/>
      <c r="CG2570" s="28"/>
      <c r="CH2570" s="28"/>
      <c r="CI2570" s="28"/>
      <c r="CN2570" s="194"/>
      <c r="CP2570" s="28"/>
      <c r="CQ2570" s="28"/>
      <c r="CR2570" s="28"/>
      <c r="CW2570" s="194"/>
      <c r="CY2570" s="28"/>
      <c r="CZ2570" s="28"/>
      <c r="DA2570" s="28"/>
      <c r="DF2570" s="194"/>
      <c r="DH2570" s="28"/>
      <c r="DI2570" s="28"/>
      <c r="DJ2570" s="28"/>
      <c r="DO2570" s="194"/>
      <c r="DQ2570" s="28"/>
      <c r="DR2570" s="28"/>
      <c r="DS2570" s="28"/>
      <c r="DX2570" s="194"/>
      <c r="DZ2570" s="28"/>
      <c r="EA2570" s="28"/>
      <c r="EB2570" s="28"/>
      <c r="EG2570" s="194"/>
      <c r="EI2570" s="28"/>
      <c r="EJ2570" s="28"/>
      <c r="EK2570" s="28"/>
      <c r="EP2570" s="194"/>
      <c r="ER2570" s="28"/>
      <c r="ES2570" s="28"/>
      <c r="ET2570" s="28"/>
      <c r="EY2570" s="194"/>
      <c r="FA2570" s="28"/>
      <c r="FB2570" s="28"/>
      <c r="FC2570" s="28"/>
      <c r="FH2570" s="194"/>
      <c r="FJ2570" s="28"/>
      <c r="FK2570" s="28"/>
      <c r="FL2570" s="28"/>
      <c r="FQ2570" s="194"/>
      <c r="FS2570" s="28"/>
      <c r="FT2570" s="28"/>
      <c r="FU2570" s="28"/>
      <c r="FZ2570" s="194"/>
      <c r="GB2570" s="28"/>
      <c r="GC2570" s="28"/>
      <c r="GD2570" s="28"/>
      <c r="GI2570" s="194"/>
      <c r="GK2570" s="28"/>
      <c r="GL2570" s="28"/>
      <c r="GM2570" s="28"/>
      <c r="GR2570" s="194"/>
      <c r="GT2570" s="28"/>
      <c r="GU2570" s="28"/>
      <c r="GV2570" s="28"/>
      <c r="HA2570" s="194"/>
      <c r="HC2570" s="28"/>
      <c r="HD2570" s="28"/>
      <c r="HE2570" s="28"/>
      <c r="HJ2570" s="28"/>
      <c r="HK2570" s="28"/>
      <c r="HL2570" s="28"/>
      <c r="HM2570" s="28"/>
      <c r="HN2570" s="28"/>
      <c r="HO2570" s="28"/>
      <c r="HP2570" s="28"/>
      <c r="HQ2570" s="28"/>
      <c r="HR2570" s="28"/>
      <c r="HS2570" s="28"/>
      <c r="HT2570" s="28"/>
      <c r="HU2570" s="28"/>
      <c r="HV2570" s="28"/>
      <c r="HW2570" s="28"/>
      <c r="HX2570" s="28"/>
      <c r="HY2570" s="28"/>
      <c r="HZ2570" s="28"/>
      <c r="IA2570" s="28"/>
      <c r="IB2570" s="28"/>
      <c r="IC2570" s="28"/>
      <c r="ID2570" s="28"/>
      <c r="IE2570" s="28"/>
      <c r="IF2570" s="28"/>
      <c r="IG2570" s="28"/>
      <c r="IH2570" s="28"/>
      <c r="II2570" s="28"/>
      <c r="IJ2570" s="28"/>
      <c r="IK2570" s="28"/>
      <c r="IL2570" s="28"/>
      <c r="IM2570" s="28"/>
      <c r="IN2570" s="28"/>
      <c r="IO2570" s="28"/>
    </row>
    <row r="2571" spans="1:249" s="50" customFormat="1" ht="14.25">
      <c r="A2571" s="1"/>
      <c r="B2571"/>
      <c r="C2571"/>
      <c r="D2571"/>
      <c r="E2571" s="1"/>
      <c r="F2571" s="1"/>
      <c r="G2571" s="1"/>
      <c r="H2571" s="1"/>
      <c r="I2571" s="2"/>
      <c r="J2571" s="1"/>
      <c r="K2571"/>
      <c r="L2571"/>
      <c r="M2571"/>
      <c r="N2571" s="28"/>
      <c r="O2571" s="28"/>
      <c r="T2571" s="194"/>
      <c r="V2571" s="28"/>
      <c r="W2571" s="28"/>
      <c r="X2571" s="28"/>
      <c r="AC2571" s="194"/>
      <c r="AE2571" s="28"/>
      <c r="AF2571" s="28"/>
      <c r="AG2571" s="28"/>
      <c r="AL2571" s="194"/>
      <c r="AN2571" s="28"/>
      <c r="AO2571" s="28"/>
      <c r="AP2571" s="28"/>
      <c r="AU2571" s="194"/>
      <c r="AW2571" s="28"/>
      <c r="AX2571" s="28"/>
      <c r="AY2571" s="28"/>
      <c r="BD2571" s="194"/>
      <c r="BF2571" s="28"/>
      <c r="BG2571" s="28"/>
      <c r="BH2571" s="28"/>
      <c r="BM2571" s="194"/>
      <c r="BO2571" s="28"/>
      <c r="BP2571" s="28"/>
      <c r="BQ2571" s="28"/>
      <c r="BV2571" s="194"/>
      <c r="BX2571" s="28"/>
      <c r="BY2571" s="28"/>
      <c r="BZ2571" s="28"/>
      <c r="CE2571" s="194"/>
      <c r="CG2571" s="28"/>
      <c r="CH2571" s="28"/>
      <c r="CI2571" s="28"/>
      <c r="CN2571" s="194"/>
      <c r="CP2571" s="28"/>
      <c r="CQ2571" s="28"/>
      <c r="CR2571" s="28"/>
      <c r="CW2571" s="194"/>
      <c r="CY2571" s="28"/>
      <c r="CZ2571" s="28"/>
      <c r="DA2571" s="28"/>
      <c r="DF2571" s="194"/>
      <c r="DH2571" s="28"/>
      <c r="DI2571" s="28"/>
      <c r="DJ2571" s="28"/>
      <c r="DO2571" s="194"/>
      <c r="DQ2571" s="28"/>
      <c r="DR2571" s="28"/>
      <c r="DS2571" s="28"/>
      <c r="DX2571" s="194"/>
      <c r="DZ2571" s="28"/>
      <c r="EA2571" s="28"/>
      <c r="EB2571" s="28"/>
      <c r="EG2571" s="194"/>
      <c r="EI2571" s="28"/>
      <c r="EJ2571" s="28"/>
      <c r="EK2571" s="28"/>
      <c r="EP2571" s="194"/>
      <c r="ER2571" s="28"/>
      <c r="ES2571" s="28"/>
      <c r="ET2571" s="28"/>
      <c r="EY2571" s="194"/>
      <c r="FA2571" s="28"/>
      <c r="FB2571" s="28"/>
      <c r="FC2571" s="28"/>
      <c r="FH2571" s="194"/>
      <c r="FJ2571" s="28"/>
      <c r="FK2571" s="28"/>
      <c r="FL2571" s="28"/>
      <c r="FQ2571" s="194"/>
      <c r="FS2571" s="28"/>
      <c r="FT2571" s="28"/>
      <c r="FU2571" s="28"/>
      <c r="FZ2571" s="194"/>
      <c r="GB2571" s="28"/>
      <c r="GC2571" s="28"/>
      <c r="GD2571" s="28"/>
      <c r="GI2571" s="194"/>
      <c r="GK2571" s="28"/>
      <c r="GL2571" s="28"/>
      <c r="GM2571" s="28"/>
      <c r="GR2571" s="194"/>
      <c r="GT2571" s="28"/>
      <c r="GU2571" s="28"/>
      <c r="GV2571" s="28"/>
      <c r="HA2571" s="194"/>
      <c r="HC2571" s="28"/>
      <c r="HD2571" s="28"/>
      <c r="HE2571" s="28"/>
      <c r="HJ2571" s="28"/>
      <c r="HK2571" s="28"/>
      <c r="HL2571" s="28"/>
      <c r="HM2571" s="28"/>
      <c r="HN2571" s="28"/>
      <c r="HO2571" s="28"/>
      <c r="HP2571" s="28"/>
      <c r="HQ2571" s="28"/>
      <c r="HR2571" s="28"/>
      <c r="HS2571" s="28"/>
      <c r="HT2571" s="28"/>
      <c r="HU2571" s="28"/>
      <c r="HV2571" s="28"/>
      <c r="HW2571" s="28"/>
      <c r="HX2571" s="28"/>
      <c r="HY2571" s="28"/>
      <c r="HZ2571" s="28"/>
      <c r="IA2571" s="28"/>
      <c r="IB2571" s="28"/>
      <c r="IC2571" s="28"/>
      <c r="ID2571" s="28"/>
      <c r="IE2571" s="28"/>
      <c r="IF2571" s="28"/>
      <c r="IG2571" s="28"/>
      <c r="IH2571" s="28"/>
      <c r="II2571" s="28"/>
      <c r="IJ2571" s="28"/>
      <c r="IK2571" s="28"/>
      <c r="IL2571" s="28"/>
      <c r="IM2571" s="28"/>
      <c r="IN2571" s="28"/>
      <c r="IO2571" s="28"/>
    </row>
    <row r="2572" spans="1:249" s="50" customFormat="1" ht="14.25">
      <c r="A2572" s="1"/>
      <c r="B2572"/>
      <c r="C2572"/>
      <c r="D2572"/>
      <c r="E2572" s="1"/>
      <c r="F2572" s="1"/>
      <c r="G2572" s="1"/>
      <c r="H2572" s="1"/>
      <c r="I2572" s="2"/>
      <c r="J2572" s="1"/>
      <c r="K2572"/>
      <c r="L2572"/>
      <c r="M2572"/>
      <c r="N2572" s="28"/>
      <c r="O2572" s="28"/>
      <c r="T2572" s="194"/>
      <c r="V2572" s="28"/>
      <c r="W2572" s="28"/>
      <c r="X2572" s="28"/>
      <c r="AC2572" s="194"/>
      <c r="AE2572" s="28"/>
      <c r="AF2572" s="28"/>
      <c r="AG2572" s="28"/>
      <c r="AL2572" s="194"/>
      <c r="AN2572" s="28"/>
      <c r="AO2572" s="28"/>
      <c r="AP2572" s="28"/>
      <c r="AU2572" s="194"/>
      <c r="AW2572" s="28"/>
      <c r="AX2572" s="28"/>
      <c r="AY2572" s="28"/>
      <c r="BD2572" s="194"/>
      <c r="BF2572" s="28"/>
      <c r="BG2572" s="28"/>
      <c r="BH2572" s="28"/>
      <c r="BM2572" s="194"/>
      <c r="BO2572" s="28"/>
      <c r="BP2572" s="28"/>
      <c r="BQ2572" s="28"/>
      <c r="BV2572" s="194"/>
      <c r="BX2572" s="28"/>
      <c r="BY2572" s="28"/>
      <c r="BZ2572" s="28"/>
      <c r="CE2572" s="194"/>
      <c r="CG2572" s="28"/>
      <c r="CH2572" s="28"/>
      <c r="CI2572" s="28"/>
      <c r="CN2572" s="194"/>
      <c r="CP2572" s="28"/>
      <c r="CQ2572" s="28"/>
      <c r="CR2572" s="28"/>
      <c r="CW2572" s="194"/>
      <c r="CY2572" s="28"/>
      <c r="CZ2572" s="28"/>
      <c r="DA2572" s="28"/>
      <c r="DF2572" s="194"/>
      <c r="DH2572" s="28"/>
      <c r="DI2572" s="28"/>
      <c r="DJ2572" s="28"/>
      <c r="DO2572" s="194"/>
      <c r="DQ2572" s="28"/>
      <c r="DR2572" s="28"/>
      <c r="DS2572" s="28"/>
      <c r="DX2572" s="194"/>
      <c r="DZ2572" s="28"/>
      <c r="EA2572" s="28"/>
      <c r="EB2572" s="28"/>
      <c r="EG2572" s="194"/>
      <c r="EI2572" s="28"/>
      <c r="EJ2572" s="28"/>
      <c r="EK2572" s="28"/>
      <c r="EP2572" s="194"/>
      <c r="ER2572" s="28"/>
      <c r="ES2572" s="28"/>
      <c r="ET2572" s="28"/>
      <c r="EY2572" s="194"/>
      <c r="FA2572" s="28"/>
      <c r="FB2572" s="28"/>
      <c r="FC2572" s="28"/>
      <c r="FH2572" s="194"/>
      <c r="FJ2572" s="28"/>
      <c r="FK2572" s="28"/>
      <c r="FL2572" s="28"/>
      <c r="FQ2572" s="194"/>
      <c r="FS2572" s="28"/>
      <c r="FT2572" s="28"/>
      <c r="FU2572" s="28"/>
      <c r="FZ2572" s="194"/>
      <c r="GB2572" s="28"/>
      <c r="GC2572" s="28"/>
      <c r="GD2572" s="28"/>
      <c r="GI2572" s="194"/>
      <c r="GK2572" s="28"/>
      <c r="GL2572" s="28"/>
      <c r="GM2572" s="28"/>
      <c r="GR2572" s="194"/>
      <c r="GT2572" s="28"/>
      <c r="GU2572" s="28"/>
      <c r="GV2572" s="28"/>
      <c r="HA2572" s="194"/>
      <c r="HC2572" s="28"/>
      <c r="HD2572" s="28"/>
      <c r="HE2572" s="28"/>
      <c r="HJ2572" s="28"/>
      <c r="HK2572" s="28"/>
      <c r="HL2572" s="28"/>
      <c r="HM2572" s="28"/>
      <c r="HN2572" s="28"/>
      <c r="HO2572" s="28"/>
      <c r="HP2572" s="28"/>
      <c r="HQ2572" s="28"/>
      <c r="HR2572" s="28"/>
      <c r="HS2572" s="28"/>
      <c r="HT2572" s="28"/>
      <c r="HU2572" s="28"/>
      <c r="HV2572" s="28"/>
      <c r="HW2572" s="28"/>
      <c r="HX2572" s="28"/>
      <c r="HY2572" s="28"/>
      <c r="HZ2572" s="28"/>
      <c r="IA2572" s="28"/>
      <c r="IB2572" s="28"/>
      <c r="IC2572" s="28"/>
      <c r="ID2572" s="28"/>
      <c r="IE2572" s="28"/>
      <c r="IF2572" s="28"/>
      <c r="IG2572" s="28"/>
      <c r="IH2572" s="28"/>
      <c r="II2572" s="28"/>
      <c r="IJ2572" s="28"/>
      <c r="IK2572" s="28"/>
      <c r="IL2572" s="28"/>
      <c r="IM2572" s="28"/>
      <c r="IN2572" s="28"/>
      <c r="IO2572" s="28"/>
    </row>
    <row r="2573" spans="1:249" s="50" customFormat="1" ht="14.25">
      <c r="A2573" s="1"/>
      <c r="B2573"/>
      <c r="C2573"/>
      <c r="D2573"/>
      <c r="E2573" s="1"/>
      <c r="F2573" s="1"/>
      <c r="G2573" s="1"/>
      <c r="H2573" s="1"/>
      <c r="I2573" s="2"/>
      <c r="J2573" s="1"/>
      <c r="K2573"/>
      <c r="L2573"/>
      <c r="M2573"/>
      <c r="N2573" s="28"/>
      <c r="O2573" s="28"/>
      <c r="T2573" s="194"/>
      <c r="V2573" s="28"/>
      <c r="W2573" s="28"/>
      <c r="X2573" s="28"/>
      <c r="AC2573" s="194"/>
      <c r="AE2573" s="28"/>
      <c r="AF2573" s="28"/>
      <c r="AG2573" s="28"/>
      <c r="AL2573" s="194"/>
      <c r="AN2573" s="28"/>
      <c r="AO2573" s="28"/>
      <c r="AP2573" s="28"/>
      <c r="AU2573" s="194"/>
      <c r="AW2573" s="28"/>
      <c r="AX2573" s="28"/>
      <c r="AY2573" s="28"/>
      <c r="BD2573" s="194"/>
      <c r="BF2573" s="28"/>
      <c r="BG2573" s="28"/>
      <c r="BH2573" s="28"/>
      <c r="BM2573" s="194"/>
      <c r="BO2573" s="28"/>
      <c r="BP2573" s="28"/>
      <c r="BQ2573" s="28"/>
      <c r="BV2573" s="194"/>
      <c r="BX2573" s="28"/>
      <c r="BY2573" s="28"/>
      <c r="BZ2573" s="28"/>
      <c r="CE2573" s="194"/>
      <c r="CG2573" s="28"/>
      <c r="CH2573" s="28"/>
      <c r="CI2573" s="28"/>
      <c r="CN2573" s="194"/>
      <c r="CP2573" s="28"/>
      <c r="CQ2573" s="28"/>
      <c r="CR2573" s="28"/>
      <c r="CW2573" s="194"/>
      <c r="CY2573" s="28"/>
      <c r="CZ2573" s="28"/>
      <c r="DA2573" s="28"/>
      <c r="DF2573" s="194"/>
      <c r="DH2573" s="28"/>
      <c r="DI2573" s="28"/>
      <c r="DJ2573" s="28"/>
      <c r="DO2573" s="194"/>
      <c r="DQ2573" s="28"/>
      <c r="DR2573" s="28"/>
      <c r="DS2573" s="28"/>
      <c r="DX2573" s="194"/>
      <c r="DZ2573" s="28"/>
      <c r="EA2573" s="28"/>
      <c r="EB2573" s="28"/>
      <c r="EG2573" s="194"/>
      <c r="EI2573" s="28"/>
      <c r="EJ2573" s="28"/>
      <c r="EK2573" s="28"/>
      <c r="EP2573" s="194"/>
      <c r="ER2573" s="28"/>
      <c r="ES2573" s="28"/>
      <c r="ET2573" s="28"/>
      <c r="EY2573" s="194"/>
      <c r="FA2573" s="28"/>
      <c r="FB2573" s="28"/>
      <c r="FC2573" s="28"/>
      <c r="FH2573" s="194"/>
      <c r="FJ2573" s="28"/>
      <c r="FK2573" s="28"/>
      <c r="FL2573" s="28"/>
      <c r="FQ2573" s="194"/>
      <c r="FS2573" s="28"/>
      <c r="FT2573" s="28"/>
      <c r="FU2573" s="28"/>
      <c r="FZ2573" s="194"/>
      <c r="GB2573" s="28"/>
      <c r="GC2573" s="28"/>
      <c r="GD2573" s="28"/>
      <c r="GI2573" s="194"/>
      <c r="GK2573" s="28"/>
      <c r="GL2573" s="28"/>
      <c r="GM2573" s="28"/>
      <c r="GR2573" s="194"/>
      <c r="GT2573" s="28"/>
      <c r="GU2573" s="28"/>
      <c r="GV2573" s="28"/>
      <c r="HA2573" s="194"/>
      <c r="HC2573" s="28"/>
      <c r="HD2573" s="28"/>
      <c r="HE2573" s="28"/>
      <c r="HJ2573" s="28"/>
      <c r="HK2573" s="28"/>
      <c r="HL2573" s="28"/>
      <c r="HM2573" s="28"/>
      <c r="HN2573" s="28"/>
      <c r="HO2573" s="28"/>
      <c r="HP2573" s="28"/>
      <c r="HQ2573" s="28"/>
      <c r="HR2573" s="28"/>
      <c r="HS2573" s="28"/>
      <c r="HT2573" s="28"/>
      <c r="HU2573" s="28"/>
      <c r="HV2573" s="28"/>
      <c r="HW2573" s="28"/>
      <c r="HX2573" s="28"/>
      <c r="HY2573" s="28"/>
      <c r="HZ2573" s="28"/>
      <c r="IA2573" s="28"/>
      <c r="IB2573" s="28"/>
      <c r="IC2573" s="28"/>
      <c r="ID2573" s="28"/>
      <c r="IE2573" s="28"/>
      <c r="IF2573" s="28"/>
      <c r="IG2573" s="28"/>
      <c r="IH2573" s="28"/>
      <c r="II2573" s="28"/>
      <c r="IJ2573" s="28"/>
      <c r="IK2573" s="28"/>
      <c r="IL2573" s="28"/>
      <c r="IM2573" s="28"/>
      <c r="IN2573" s="28"/>
      <c r="IO2573" s="28"/>
    </row>
    <row r="2574" spans="1:249" s="50" customFormat="1" ht="14.25">
      <c r="A2574" s="1"/>
      <c r="B2574"/>
      <c r="C2574"/>
      <c r="D2574"/>
      <c r="E2574" s="1"/>
      <c r="F2574" s="1"/>
      <c r="G2574" s="1"/>
      <c r="H2574" s="1"/>
      <c r="I2574" s="2"/>
      <c r="J2574" s="1"/>
      <c r="K2574"/>
      <c r="L2574"/>
      <c r="M2574"/>
      <c r="N2574" s="28"/>
      <c r="O2574" s="28"/>
      <c r="T2574" s="194"/>
      <c r="V2574" s="28"/>
      <c r="W2574" s="28"/>
      <c r="X2574" s="28"/>
      <c r="AC2574" s="194"/>
      <c r="AE2574" s="28"/>
      <c r="AF2574" s="28"/>
      <c r="AG2574" s="28"/>
      <c r="AL2574" s="194"/>
      <c r="AN2574" s="28"/>
      <c r="AO2574" s="28"/>
      <c r="AP2574" s="28"/>
      <c r="AU2574" s="194"/>
      <c r="AW2574" s="28"/>
      <c r="AX2574" s="28"/>
      <c r="AY2574" s="28"/>
      <c r="BD2574" s="194"/>
      <c r="BF2574" s="28"/>
      <c r="BG2574" s="28"/>
      <c r="BH2574" s="28"/>
      <c r="BM2574" s="194"/>
      <c r="BO2574" s="28"/>
      <c r="BP2574" s="28"/>
      <c r="BQ2574" s="28"/>
      <c r="BV2574" s="194"/>
      <c r="BX2574" s="28"/>
      <c r="BY2574" s="28"/>
      <c r="BZ2574" s="28"/>
      <c r="CE2574" s="194"/>
      <c r="CG2574" s="28"/>
      <c r="CH2574" s="28"/>
      <c r="CI2574" s="28"/>
      <c r="CN2574" s="194"/>
      <c r="CP2574" s="28"/>
      <c r="CQ2574" s="28"/>
      <c r="CR2574" s="28"/>
      <c r="CW2574" s="194"/>
      <c r="CY2574" s="28"/>
      <c r="CZ2574" s="28"/>
      <c r="DA2574" s="28"/>
      <c r="DF2574" s="194"/>
      <c r="DH2574" s="28"/>
      <c r="DI2574" s="28"/>
      <c r="DJ2574" s="28"/>
      <c r="DO2574" s="194"/>
      <c r="DQ2574" s="28"/>
      <c r="DR2574" s="28"/>
      <c r="DS2574" s="28"/>
      <c r="DX2574" s="194"/>
      <c r="DZ2574" s="28"/>
      <c r="EA2574" s="28"/>
      <c r="EB2574" s="28"/>
      <c r="EG2574" s="194"/>
      <c r="EI2574" s="28"/>
      <c r="EJ2574" s="28"/>
      <c r="EK2574" s="28"/>
      <c r="EP2574" s="194"/>
      <c r="ER2574" s="28"/>
      <c r="ES2574" s="28"/>
      <c r="ET2574" s="28"/>
      <c r="EY2574" s="194"/>
      <c r="FA2574" s="28"/>
      <c r="FB2574" s="28"/>
      <c r="FC2574" s="28"/>
      <c r="FH2574" s="194"/>
      <c r="FJ2574" s="28"/>
      <c r="FK2574" s="28"/>
      <c r="FL2574" s="28"/>
      <c r="FQ2574" s="194"/>
      <c r="FS2574" s="28"/>
      <c r="FT2574" s="28"/>
      <c r="FU2574" s="28"/>
      <c r="FZ2574" s="194"/>
      <c r="GB2574" s="28"/>
      <c r="GC2574" s="28"/>
      <c r="GD2574" s="28"/>
      <c r="GI2574" s="194"/>
      <c r="GK2574" s="28"/>
      <c r="GL2574" s="28"/>
      <c r="GM2574" s="28"/>
      <c r="GR2574" s="194"/>
      <c r="GT2574" s="28"/>
      <c r="GU2574" s="28"/>
      <c r="GV2574" s="28"/>
      <c r="HA2574" s="194"/>
      <c r="HC2574" s="28"/>
      <c r="HD2574" s="28"/>
      <c r="HE2574" s="28"/>
      <c r="HJ2574" s="28"/>
      <c r="HK2574" s="28"/>
      <c r="HL2574" s="28"/>
      <c r="HM2574" s="28"/>
      <c r="HN2574" s="28"/>
      <c r="HO2574" s="28"/>
      <c r="HP2574" s="28"/>
      <c r="HQ2574" s="28"/>
      <c r="HR2574" s="28"/>
      <c r="HS2574" s="28"/>
      <c r="HT2574" s="28"/>
      <c r="HU2574" s="28"/>
      <c r="HV2574" s="28"/>
      <c r="HW2574" s="28"/>
      <c r="HX2574" s="28"/>
      <c r="HY2574" s="28"/>
      <c r="HZ2574" s="28"/>
      <c r="IA2574" s="28"/>
      <c r="IB2574" s="28"/>
      <c r="IC2574" s="28"/>
      <c r="ID2574" s="28"/>
      <c r="IE2574" s="28"/>
      <c r="IF2574" s="28"/>
      <c r="IG2574" s="28"/>
      <c r="IH2574" s="28"/>
      <c r="II2574" s="28"/>
      <c r="IJ2574" s="28"/>
      <c r="IK2574" s="28"/>
      <c r="IL2574" s="28"/>
      <c r="IM2574" s="28"/>
      <c r="IN2574" s="28"/>
      <c r="IO2574" s="28"/>
    </row>
    <row r="2575" spans="1:249" s="50" customFormat="1" ht="14.25">
      <c r="A2575" s="1"/>
      <c r="B2575"/>
      <c r="C2575"/>
      <c r="D2575"/>
      <c r="E2575" s="1"/>
      <c r="F2575" s="1"/>
      <c r="G2575" s="1"/>
      <c r="H2575" s="1"/>
      <c r="I2575" s="2"/>
      <c r="J2575" s="1"/>
      <c r="K2575"/>
      <c r="L2575"/>
      <c r="M2575"/>
      <c r="N2575" s="28"/>
      <c r="O2575" s="28"/>
      <c r="T2575" s="194"/>
      <c r="V2575" s="28"/>
      <c r="W2575" s="28"/>
      <c r="X2575" s="28"/>
      <c r="AC2575" s="194"/>
      <c r="AE2575" s="28"/>
      <c r="AF2575" s="28"/>
      <c r="AG2575" s="28"/>
      <c r="AL2575" s="194"/>
      <c r="AN2575" s="28"/>
      <c r="AO2575" s="28"/>
      <c r="AP2575" s="28"/>
      <c r="AU2575" s="194"/>
      <c r="AW2575" s="28"/>
      <c r="AX2575" s="28"/>
      <c r="AY2575" s="28"/>
      <c r="BD2575" s="194"/>
      <c r="BF2575" s="28"/>
      <c r="BG2575" s="28"/>
      <c r="BH2575" s="28"/>
      <c r="BM2575" s="194"/>
      <c r="BO2575" s="28"/>
      <c r="BP2575" s="28"/>
      <c r="BQ2575" s="28"/>
      <c r="BV2575" s="194"/>
      <c r="BX2575" s="28"/>
      <c r="BY2575" s="28"/>
      <c r="BZ2575" s="28"/>
      <c r="CE2575" s="194"/>
      <c r="CG2575" s="28"/>
      <c r="CH2575" s="28"/>
      <c r="CI2575" s="28"/>
      <c r="CN2575" s="194"/>
      <c r="CP2575" s="28"/>
      <c r="CQ2575" s="28"/>
      <c r="CR2575" s="28"/>
      <c r="CW2575" s="194"/>
      <c r="CY2575" s="28"/>
      <c r="CZ2575" s="28"/>
      <c r="DA2575" s="28"/>
      <c r="DF2575" s="194"/>
      <c r="DH2575" s="28"/>
      <c r="DI2575" s="28"/>
      <c r="DJ2575" s="28"/>
      <c r="DO2575" s="194"/>
      <c r="DQ2575" s="28"/>
      <c r="DR2575" s="28"/>
      <c r="DS2575" s="28"/>
      <c r="DX2575" s="194"/>
      <c r="DZ2575" s="28"/>
      <c r="EA2575" s="28"/>
      <c r="EB2575" s="28"/>
      <c r="EG2575" s="194"/>
      <c r="EI2575" s="28"/>
      <c r="EJ2575" s="28"/>
      <c r="EK2575" s="28"/>
      <c r="EP2575" s="194"/>
      <c r="ER2575" s="28"/>
      <c r="ES2575" s="28"/>
      <c r="ET2575" s="28"/>
      <c r="EY2575" s="194"/>
      <c r="FA2575" s="28"/>
      <c r="FB2575" s="28"/>
      <c r="FC2575" s="28"/>
      <c r="FH2575" s="194"/>
      <c r="FJ2575" s="28"/>
      <c r="FK2575" s="28"/>
      <c r="FL2575" s="28"/>
      <c r="FQ2575" s="194"/>
      <c r="FS2575" s="28"/>
      <c r="FT2575" s="28"/>
      <c r="FU2575" s="28"/>
      <c r="FZ2575" s="194"/>
      <c r="GB2575" s="28"/>
      <c r="GC2575" s="28"/>
      <c r="GD2575" s="28"/>
      <c r="GI2575" s="194"/>
      <c r="GK2575" s="28"/>
      <c r="GL2575" s="28"/>
      <c r="GM2575" s="28"/>
      <c r="GR2575" s="194"/>
      <c r="GT2575" s="28"/>
      <c r="GU2575" s="28"/>
      <c r="GV2575" s="28"/>
      <c r="HA2575" s="194"/>
      <c r="HC2575" s="28"/>
      <c r="HD2575" s="28"/>
      <c r="HE2575" s="28"/>
      <c r="HJ2575" s="28"/>
      <c r="HK2575" s="28"/>
      <c r="HL2575" s="28"/>
      <c r="HM2575" s="28"/>
      <c r="HN2575" s="28"/>
      <c r="HO2575" s="28"/>
      <c r="HP2575" s="28"/>
      <c r="HQ2575" s="28"/>
      <c r="HR2575" s="28"/>
      <c r="HS2575" s="28"/>
      <c r="HT2575" s="28"/>
      <c r="HU2575" s="28"/>
      <c r="HV2575" s="28"/>
      <c r="HW2575" s="28"/>
      <c r="HX2575" s="28"/>
      <c r="HY2575" s="28"/>
      <c r="HZ2575" s="28"/>
      <c r="IA2575" s="28"/>
      <c r="IB2575" s="28"/>
      <c r="IC2575" s="28"/>
      <c r="ID2575" s="28"/>
      <c r="IE2575" s="28"/>
      <c r="IF2575" s="28"/>
      <c r="IG2575" s="28"/>
      <c r="IH2575" s="28"/>
      <c r="II2575" s="28"/>
      <c r="IJ2575" s="28"/>
      <c r="IK2575" s="28"/>
      <c r="IL2575" s="28"/>
      <c r="IM2575" s="28"/>
      <c r="IN2575" s="28"/>
      <c r="IO2575" s="28"/>
    </row>
    <row r="2576" spans="1:249" s="50" customFormat="1" ht="14.25">
      <c r="A2576" s="1"/>
      <c r="B2576"/>
      <c r="C2576"/>
      <c r="D2576"/>
      <c r="E2576" s="1"/>
      <c r="F2576" s="1"/>
      <c r="G2576" s="1"/>
      <c r="H2576" s="1"/>
      <c r="I2576" s="2"/>
      <c r="J2576" s="1"/>
      <c r="K2576"/>
      <c r="L2576"/>
      <c r="M2576"/>
      <c r="N2576" s="28"/>
      <c r="O2576" s="28"/>
      <c r="T2576" s="194"/>
      <c r="V2576" s="28"/>
      <c r="W2576" s="28"/>
      <c r="X2576" s="28"/>
      <c r="AC2576" s="194"/>
      <c r="AE2576" s="28"/>
      <c r="AF2576" s="28"/>
      <c r="AG2576" s="28"/>
      <c r="AL2576" s="194"/>
      <c r="AN2576" s="28"/>
      <c r="AO2576" s="28"/>
      <c r="AP2576" s="28"/>
      <c r="AU2576" s="194"/>
      <c r="AW2576" s="28"/>
      <c r="AX2576" s="28"/>
      <c r="AY2576" s="28"/>
      <c r="BD2576" s="194"/>
      <c r="BF2576" s="28"/>
      <c r="BG2576" s="28"/>
      <c r="BH2576" s="28"/>
      <c r="BM2576" s="194"/>
      <c r="BO2576" s="28"/>
      <c r="BP2576" s="28"/>
      <c r="BQ2576" s="28"/>
      <c r="BV2576" s="194"/>
      <c r="BX2576" s="28"/>
      <c r="BY2576" s="28"/>
      <c r="BZ2576" s="28"/>
      <c r="CE2576" s="194"/>
      <c r="CG2576" s="28"/>
      <c r="CH2576" s="28"/>
      <c r="CI2576" s="28"/>
      <c r="CN2576" s="194"/>
      <c r="CP2576" s="28"/>
      <c r="CQ2576" s="28"/>
      <c r="CR2576" s="28"/>
      <c r="CW2576" s="194"/>
      <c r="CY2576" s="28"/>
      <c r="CZ2576" s="28"/>
      <c r="DA2576" s="28"/>
      <c r="DF2576" s="194"/>
      <c r="DH2576" s="28"/>
      <c r="DI2576" s="28"/>
      <c r="DJ2576" s="28"/>
      <c r="DO2576" s="194"/>
      <c r="DQ2576" s="28"/>
      <c r="DR2576" s="28"/>
      <c r="DS2576" s="28"/>
      <c r="DX2576" s="194"/>
      <c r="DZ2576" s="28"/>
      <c r="EA2576" s="28"/>
      <c r="EB2576" s="28"/>
      <c r="EG2576" s="194"/>
      <c r="EI2576" s="28"/>
      <c r="EJ2576" s="28"/>
      <c r="EK2576" s="28"/>
      <c r="EP2576" s="194"/>
      <c r="ER2576" s="28"/>
      <c r="ES2576" s="28"/>
      <c r="ET2576" s="28"/>
      <c r="EY2576" s="194"/>
      <c r="FA2576" s="28"/>
      <c r="FB2576" s="28"/>
      <c r="FC2576" s="28"/>
      <c r="FH2576" s="194"/>
      <c r="FJ2576" s="28"/>
      <c r="FK2576" s="28"/>
      <c r="FL2576" s="28"/>
      <c r="FQ2576" s="194"/>
      <c r="FS2576" s="28"/>
      <c r="FT2576" s="28"/>
      <c r="FU2576" s="28"/>
      <c r="FZ2576" s="194"/>
      <c r="GB2576" s="28"/>
      <c r="GC2576" s="28"/>
      <c r="GD2576" s="28"/>
      <c r="GI2576" s="194"/>
      <c r="GK2576" s="28"/>
      <c r="GL2576" s="28"/>
      <c r="GM2576" s="28"/>
      <c r="GR2576" s="194"/>
      <c r="GT2576" s="28"/>
      <c r="GU2576" s="28"/>
      <c r="GV2576" s="28"/>
      <c r="HA2576" s="194"/>
      <c r="HC2576" s="28"/>
      <c r="HD2576" s="28"/>
      <c r="HE2576" s="28"/>
      <c r="HJ2576" s="28"/>
      <c r="HK2576" s="28"/>
      <c r="HL2576" s="28"/>
      <c r="HM2576" s="28"/>
      <c r="HN2576" s="28"/>
      <c r="HO2576" s="28"/>
      <c r="HP2576" s="28"/>
      <c r="HQ2576" s="28"/>
      <c r="HR2576" s="28"/>
      <c r="HS2576" s="28"/>
      <c r="HT2576" s="28"/>
      <c r="HU2576" s="28"/>
      <c r="HV2576" s="28"/>
      <c r="HW2576" s="28"/>
      <c r="HX2576" s="28"/>
      <c r="HY2576" s="28"/>
      <c r="HZ2576" s="28"/>
      <c r="IA2576" s="28"/>
      <c r="IB2576" s="28"/>
      <c r="IC2576" s="28"/>
      <c r="ID2576" s="28"/>
      <c r="IE2576" s="28"/>
      <c r="IF2576" s="28"/>
      <c r="IG2576" s="28"/>
      <c r="IH2576" s="28"/>
      <c r="II2576" s="28"/>
      <c r="IJ2576" s="28"/>
      <c r="IK2576" s="28"/>
      <c r="IL2576" s="28"/>
      <c r="IM2576" s="28"/>
      <c r="IN2576" s="28"/>
      <c r="IO2576" s="28"/>
    </row>
    <row r="2577" spans="1:249" s="50" customFormat="1" ht="14.25">
      <c r="A2577" s="1"/>
      <c r="B2577"/>
      <c r="C2577"/>
      <c r="D2577"/>
      <c r="E2577" s="1"/>
      <c r="F2577" s="1"/>
      <c r="G2577" s="1"/>
      <c r="H2577" s="1"/>
      <c r="I2577" s="2"/>
      <c r="J2577" s="1"/>
      <c r="K2577"/>
      <c r="L2577"/>
      <c r="M2577"/>
      <c r="N2577" s="28"/>
      <c r="O2577" s="28"/>
      <c r="T2577" s="194"/>
      <c r="V2577" s="28"/>
      <c r="W2577" s="28"/>
      <c r="X2577" s="28"/>
      <c r="AC2577" s="194"/>
      <c r="AE2577" s="28"/>
      <c r="AF2577" s="28"/>
      <c r="AG2577" s="28"/>
      <c r="AL2577" s="194"/>
      <c r="AN2577" s="28"/>
      <c r="AO2577" s="28"/>
      <c r="AP2577" s="28"/>
      <c r="AU2577" s="194"/>
      <c r="AW2577" s="28"/>
      <c r="AX2577" s="28"/>
      <c r="AY2577" s="28"/>
      <c r="BD2577" s="194"/>
      <c r="BF2577" s="28"/>
      <c r="BG2577" s="28"/>
      <c r="BH2577" s="28"/>
      <c r="BM2577" s="194"/>
      <c r="BO2577" s="28"/>
      <c r="BP2577" s="28"/>
      <c r="BQ2577" s="28"/>
      <c r="BV2577" s="194"/>
      <c r="BX2577" s="28"/>
      <c r="BY2577" s="28"/>
      <c r="BZ2577" s="28"/>
      <c r="CE2577" s="194"/>
      <c r="CG2577" s="28"/>
      <c r="CH2577" s="28"/>
      <c r="CI2577" s="28"/>
      <c r="CN2577" s="194"/>
      <c r="CP2577" s="28"/>
      <c r="CQ2577" s="28"/>
      <c r="CR2577" s="28"/>
      <c r="CW2577" s="194"/>
      <c r="CY2577" s="28"/>
      <c r="CZ2577" s="28"/>
      <c r="DA2577" s="28"/>
      <c r="DF2577" s="194"/>
      <c r="DH2577" s="28"/>
      <c r="DI2577" s="28"/>
      <c r="DJ2577" s="28"/>
      <c r="DO2577" s="194"/>
      <c r="DQ2577" s="28"/>
      <c r="DR2577" s="28"/>
      <c r="DS2577" s="28"/>
      <c r="DX2577" s="194"/>
      <c r="DZ2577" s="28"/>
      <c r="EA2577" s="28"/>
      <c r="EB2577" s="28"/>
      <c r="EG2577" s="194"/>
      <c r="EI2577" s="28"/>
      <c r="EJ2577" s="28"/>
      <c r="EK2577" s="28"/>
      <c r="EP2577" s="194"/>
      <c r="ER2577" s="28"/>
      <c r="ES2577" s="28"/>
      <c r="ET2577" s="28"/>
      <c r="EY2577" s="194"/>
      <c r="FA2577" s="28"/>
      <c r="FB2577" s="28"/>
      <c r="FC2577" s="28"/>
      <c r="FH2577" s="194"/>
      <c r="FJ2577" s="28"/>
      <c r="FK2577" s="28"/>
      <c r="FL2577" s="28"/>
      <c r="FQ2577" s="194"/>
      <c r="FS2577" s="28"/>
      <c r="FT2577" s="28"/>
      <c r="FU2577" s="28"/>
      <c r="FZ2577" s="194"/>
      <c r="GB2577" s="28"/>
      <c r="GC2577" s="28"/>
      <c r="GD2577" s="28"/>
      <c r="GI2577" s="194"/>
      <c r="GK2577" s="28"/>
      <c r="GL2577" s="28"/>
      <c r="GM2577" s="28"/>
      <c r="GR2577" s="194"/>
      <c r="GT2577" s="28"/>
      <c r="GU2577" s="28"/>
      <c r="GV2577" s="28"/>
      <c r="HA2577" s="194"/>
      <c r="HC2577" s="28"/>
      <c r="HD2577" s="28"/>
      <c r="HE2577" s="28"/>
      <c r="HJ2577" s="28"/>
      <c r="HK2577" s="28"/>
      <c r="HL2577" s="28"/>
      <c r="HM2577" s="28"/>
      <c r="HN2577" s="28"/>
      <c r="HO2577" s="28"/>
      <c r="HP2577" s="28"/>
      <c r="HQ2577" s="28"/>
      <c r="HR2577" s="28"/>
      <c r="HS2577" s="28"/>
      <c r="HT2577" s="28"/>
      <c r="HU2577" s="28"/>
      <c r="HV2577" s="28"/>
      <c r="HW2577" s="28"/>
      <c r="HX2577" s="28"/>
      <c r="HY2577" s="28"/>
      <c r="HZ2577" s="28"/>
      <c r="IA2577" s="28"/>
      <c r="IB2577" s="28"/>
      <c r="IC2577" s="28"/>
      <c r="ID2577" s="28"/>
      <c r="IE2577" s="28"/>
      <c r="IF2577" s="28"/>
      <c r="IG2577" s="28"/>
      <c r="IH2577" s="28"/>
      <c r="II2577" s="28"/>
      <c r="IJ2577" s="28"/>
      <c r="IK2577" s="28"/>
      <c r="IL2577" s="28"/>
      <c r="IM2577" s="28"/>
      <c r="IN2577" s="28"/>
      <c r="IO2577" s="28"/>
    </row>
    <row r="2578" spans="1:249" s="50" customFormat="1" ht="14.25">
      <c r="A2578" s="1"/>
      <c r="B2578"/>
      <c r="C2578"/>
      <c r="D2578"/>
      <c r="E2578" s="1"/>
      <c r="F2578" s="1"/>
      <c r="G2578" s="1"/>
      <c r="H2578" s="1"/>
      <c r="I2578" s="2"/>
      <c r="J2578" s="1"/>
      <c r="K2578"/>
      <c r="L2578"/>
      <c r="M2578"/>
      <c r="N2578" s="28"/>
      <c r="O2578" s="28"/>
      <c r="T2578" s="194"/>
      <c r="V2578" s="28"/>
      <c r="W2578" s="28"/>
      <c r="X2578" s="28"/>
      <c r="AC2578" s="194"/>
      <c r="AE2578" s="28"/>
      <c r="AF2578" s="28"/>
      <c r="AG2578" s="28"/>
      <c r="AL2578" s="194"/>
      <c r="AN2578" s="28"/>
      <c r="AO2578" s="28"/>
      <c r="AP2578" s="28"/>
      <c r="AU2578" s="194"/>
      <c r="AW2578" s="28"/>
      <c r="AX2578" s="28"/>
      <c r="AY2578" s="28"/>
      <c r="BD2578" s="194"/>
      <c r="BF2578" s="28"/>
      <c r="BG2578" s="28"/>
      <c r="BH2578" s="28"/>
      <c r="BM2578" s="194"/>
      <c r="BO2578" s="28"/>
      <c r="BP2578" s="28"/>
      <c r="BQ2578" s="28"/>
      <c r="BV2578" s="194"/>
      <c r="BX2578" s="28"/>
      <c r="BY2578" s="28"/>
      <c r="BZ2578" s="28"/>
      <c r="CE2578" s="194"/>
      <c r="CG2578" s="28"/>
      <c r="CH2578" s="28"/>
      <c r="CI2578" s="28"/>
      <c r="CN2578" s="194"/>
      <c r="CP2578" s="28"/>
      <c r="CQ2578" s="28"/>
      <c r="CR2578" s="28"/>
      <c r="CW2578" s="194"/>
      <c r="CY2578" s="28"/>
      <c r="CZ2578" s="28"/>
      <c r="DA2578" s="28"/>
      <c r="DF2578" s="194"/>
      <c r="DH2578" s="28"/>
      <c r="DI2578" s="28"/>
      <c r="DJ2578" s="28"/>
      <c r="DO2578" s="194"/>
      <c r="DQ2578" s="28"/>
      <c r="DR2578" s="28"/>
      <c r="DS2578" s="28"/>
      <c r="DX2578" s="194"/>
      <c r="DZ2578" s="28"/>
      <c r="EA2578" s="28"/>
      <c r="EB2578" s="28"/>
      <c r="EG2578" s="194"/>
      <c r="EI2578" s="28"/>
      <c r="EJ2578" s="28"/>
      <c r="EK2578" s="28"/>
      <c r="EP2578" s="194"/>
      <c r="ER2578" s="28"/>
      <c r="ES2578" s="28"/>
      <c r="ET2578" s="28"/>
      <c r="EY2578" s="194"/>
      <c r="FA2578" s="28"/>
      <c r="FB2578" s="28"/>
      <c r="FC2578" s="28"/>
      <c r="FH2578" s="194"/>
      <c r="FJ2578" s="28"/>
      <c r="FK2578" s="28"/>
      <c r="FL2578" s="28"/>
      <c r="FQ2578" s="194"/>
      <c r="FS2578" s="28"/>
      <c r="FT2578" s="28"/>
      <c r="FU2578" s="28"/>
      <c r="FZ2578" s="194"/>
      <c r="GB2578" s="28"/>
      <c r="GC2578" s="28"/>
      <c r="GD2578" s="28"/>
      <c r="GI2578" s="194"/>
      <c r="GK2578" s="28"/>
      <c r="GL2578" s="28"/>
      <c r="GM2578" s="28"/>
      <c r="GR2578" s="194"/>
      <c r="GT2578" s="28"/>
      <c r="GU2578" s="28"/>
      <c r="GV2578" s="28"/>
      <c r="HA2578" s="194"/>
      <c r="HC2578" s="28"/>
      <c r="HD2578" s="28"/>
      <c r="HE2578" s="28"/>
      <c r="HJ2578" s="28"/>
      <c r="HK2578" s="28"/>
      <c r="HL2578" s="28"/>
      <c r="HM2578" s="28"/>
      <c r="HN2578" s="28"/>
      <c r="HO2578" s="28"/>
      <c r="HP2578" s="28"/>
      <c r="HQ2578" s="28"/>
      <c r="HR2578" s="28"/>
      <c r="HS2578" s="28"/>
      <c r="HT2578" s="28"/>
      <c r="HU2578" s="28"/>
      <c r="HV2578" s="28"/>
      <c r="HW2578" s="28"/>
      <c r="HX2578" s="28"/>
      <c r="HY2578" s="28"/>
      <c r="HZ2578" s="28"/>
      <c r="IA2578" s="28"/>
      <c r="IB2578" s="28"/>
      <c r="IC2578" s="28"/>
      <c r="ID2578" s="28"/>
      <c r="IE2578" s="28"/>
      <c r="IF2578" s="28"/>
      <c r="IG2578" s="28"/>
      <c r="IH2578" s="28"/>
      <c r="II2578" s="28"/>
      <c r="IJ2578" s="28"/>
      <c r="IK2578" s="28"/>
      <c r="IL2578" s="28"/>
      <c r="IM2578" s="28"/>
      <c r="IN2578" s="28"/>
      <c r="IO2578" s="28"/>
    </row>
    <row r="2579" spans="1:249" s="50" customFormat="1" ht="14.25">
      <c r="A2579" s="1"/>
      <c r="B2579"/>
      <c r="C2579"/>
      <c r="D2579"/>
      <c r="E2579" s="1"/>
      <c r="F2579" s="1"/>
      <c r="G2579" s="1"/>
      <c r="H2579" s="1"/>
      <c r="I2579" s="2"/>
      <c r="J2579" s="1"/>
      <c r="K2579"/>
      <c r="L2579"/>
      <c r="M2579"/>
      <c r="N2579" s="28"/>
      <c r="O2579" s="28"/>
      <c r="T2579" s="194"/>
      <c r="V2579" s="28"/>
      <c r="W2579" s="28"/>
      <c r="X2579" s="28"/>
      <c r="AC2579" s="194"/>
      <c r="AE2579" s="28"/>
      <c r="AF2579" s="28"/>
      <c r="AG2579" s="28"/>
      <c r="AL2579" s="194"/>
      <c r="AN2579" s="28"/>
      <c r="AO2579" s="28"/>
      <c r="AP2579" s="28"/>
      <c r="AU2579" s="194"/>
      <c r="AW2579" s="28"/>
      <c r="AX2579" s="28"/>
      <c r="AY2579" s="28"/>
      <c r="BD2579" s="194"/>
      <c r="BF2579" s="28"/>
      <c r="BG2579" s="28"/>
      <c r="BH2579" s="28"/>
      <c r="BM2579" s="194"/>
      <c r="BO2579" s="28"/>
      <c r="BP2579" s="28"/>
      <c r="BQ2579" s="28"/>
      <c r="BV2579" s="194"/>
      <c r="BX2579" s="28"/>
      <c r="BY2579" s="28"/>
      <c r="BZ2579" s="28"/>
      <c r="CE2579" s="194"/>
      <c r="CG2579" s="28"/>
      <c r="CH2579" s="28"/>
      <c r="CI2579" s="28"/>
      <c r="CN2579" s="194"/>
      <c r="CP2579" s="28"/>
      <c r="CQ2579" s="28"/>
      <c r="CR2579" s="28"/>
      <c r="CW2579" s="194"/>
      <c r="CY2579" s="28"/>
      <c r="CZ2579" s="28"/>
      <c r="DA2579" s="28"/>
      <c r="DF2579" s="194"/>
      <c r="DH2579" s="28"/>
      <c r="DI2579" s="28"/>
      <c r="DJ2579" s="28"/>
      <c r="DO2579" s="194"/>
      <c r="DQ2579" s="28"/>
      <c r="DR2579" s="28"/>
      <c r="DS2579" s="28"/>
      <c r="DX2579" s="194"/>
      <c r="DZ2579" s="28"/>
      <c r="EA2579" s="28"/>
      <c r="EB2579" s="28"/>
      <c r="EG2579" s="194"/>
      <c r="EI2579" s="28"/>
      <c r="EJ2579" s="28"/>
      <c r="EK2579" s="28"/>
      <c r="EP2579" s="194"/>
      <c r="ER2579" s="28"/>
      <c r="ES2579" s="28"/>
      <c r="ET2579" s="28"/>
      <c r="EY2579" s="194"/>
      <c r="FA2579" s="28"/>
      <c r="FB2579" s="28"/>
      <c r="FC2579" s="28"/>
      <c r="FH2579" s="194"/>
      <c r="FJ2579" s="28"/>
      <c r="FK2579" s="28"/>
      <c r="FL2579" s="28"/>
      <c r="FQ2579" s="194"/>
      <c r="FS2579" s="28"/>
      <c r="FT2579" s="28"/>
      <c r="FU2579" s="28"/>
      <c r="FZ2579" s="194"/>
      <c r="GB2579" s="28"/>
      <c r="GC2579" s="28"/>
      <c r="GD2579" s="28"/>
      <c r="GI2579" s="194"/>
      <c r="GK2579" s="28"/>
      <c r="GL2579" s="28"/>
      <c r="GM2579" s="28"/>
      <c r="GR2579" s="194"/>
      <c r="GT2579" s="28"/>
      <c r="GU2579" s="28"/>
      <c r="GV2579" s="28"/>
      <c r="HA2579" s="194"/>
      <c r="HC2579" s="28"/>
      <c r="HD2579" s="28"/>
      <c r="HE2579" s="28"/>
      <c r="HJ2579" s="28"/>
      <c r="HK2579" s="28"/>
      <c r="HL2579" s="28"/>
      <c r="HM2579" s="28"/>
      <c r="HN2579" s="28"/>
      <c r="HO2579" s="28"/>
      <c r="HP2579" s="28"/>
      <c r="HQ2579" s="28"/>
      <c r="HR2579" s="28"/>
      <c r="HS2579" s="28"/>
      <c r="HT2579" s="28"/>
      <c r="HU2579" s="28"/>
      <c r="HV2579" s="28"/>
      <c r="HW2579" s="28"/>
      <c r="HX2579" s="28"/>
      <c r="HY2579" s="28"/>
      <c r="HZ2579" s="28"/>
      <c r="IA2579" s="28"/>
      <c r="IB2579" s="28"/>
      <c r="IC2579" s="28"/>
      <c r="ID2579" s="28"/>
      <c r="IE2579" s="28"/>
      <c r="IF2579" s="28"/>
      <c r="IG2579" s="28"/>
      <c r="IH2579" s="28"/>
      <c r="II2579" s="28"/>
      <c r="IJ2579" s="28"/>
      <c r="IK2579" s="28"/>
      <c r="IL2579" s="28"/>
      <c r="IM2579" s="28"/>
      <c r="IN2579" s="28"/>
      <c r="IO2579" s="28"/>
    </row>
    <row r="2580" spans="1:249" s="50" customFormat="1" ht="14.25">
      <c r="A2580" s="1"/>
      <c r="B2580"/>
      <c r="C2580"/>
      <c r="D2580"/>
      <c r="E2580" s="1"/>
      <c r="F2580" s="1"/>
      <c r="G2580" s="1"/>
      <c r="H2580" s="1"/>
      <c r="I2580" s="2"/>
      <c r="J2580" s="1"/>
      <c r="K2580"/>
      <c r="L2580"/>
      <c r="M2580"/>
      <c r="N2580" s="28"/>
      <c r="O2580" s="28"/>
      <c r="T2580" s="194"/>
      <c r="V2580" s="28"/>
      <c r="W2580" s="28"/>
      <c r="X2580" s="28"/>
      <c r="AC2580" s="194"/>
      <c r="AE2580" s="28"/>
      <c r="AF2580" s="28"/>
      <c r="AG2580" s="28"/>
      <c r="AL2580" s="194"/>
      <c r="AN2580" s="28"/>
      <c r="AO2580" s="28"/>
      <c r="AP2580" s="28"/>
      <c r="AU2580" s="194"/>
      <c r="AW2580" s="28"/>
      <c r="AX2580" s="28"/>
      <c r="AY2580" s="28"/>
      <c r="BD2580" s="194"/>
      <c r="BF2580" s="28"/>
      <c r="BG2580" s="28"/>
      <c r="BH2580" s="28"/>
      <c r="BM2580" s="194"/>
      <c r="BO2580" s="28"/>
      <c r="BP2580" s="28"/>
      <c r="BQ2580" s="28"/>
      <c r="BV2580" s="194"/>
      <c r="BX2580" s="28"/>
      <c r="BY2580" s="28"/>
      <c r="BZ2580" s="28"/>
      <c r="CE2580" s="194"/>
      <c r="CG2580" s="28"/>
      <c r="CH2580" s="28"/>
      <c r="CI2580" s="28"/>
      <c r="CN2580" s="194"/>
      <c r="CP2580" s="28"/>
      <c r="CQ2580" s="28"/>
      <c r="CR2580" s="28"/>
      <c r="CW2580" s="194"/>
      <c r="CY2580" s="28"/>
      <c r="CZ2580" s="28"/>
      <c r="DA2580" s="28"/>
      <c r="DF2580" s="194"/>
      <c r="DH2580" s="28"/>
      <c r="DI2580" s="28"/>
      <c r="DJ2580" s="28"/>
      <c r="DO2580" s="194"/>
      <c r="DQ2580" s="28"/>
      <c r="DR2580" s="28"/>
      <c r="DS2580" s="28"/>
      <c r="DX2580" s="194"/>
      <c r="DZ2580" s="28"/>
      <c r="EA2580" s="28"/>
      <c r="EB2580" s="28"/>
      <c r="EG2580" s="194"/>
      <c r="EI2580" s="28"/>
      <c r="EJ2580" s="28"/>
      <c r="EK2580" s="28"/>
      <c r="EP2580" s="194"/>
      <c r="ER2580" s="28"/>
      <c r="ES2580" s="28"/>
      <c r="ET2580" s="28"/>
      <c r="EY2580" s="194"/>
      <c r="FA2580" s="28"/>
      <c r="FB2580" s="28"/>
      <c r="FC2580" s="28"/>
      <c r="FH2580" s="194"/>
      <c r="FJ2580" s="28"/>
      <c r="FK2580" s="28"/>
      <c r="FL2580" s="28"/>
      <c r="FQ2580" s="194"/>
      <c r="FS2580" s="28"/>
      <c r="FT2580" s="28"/>
      <c r="FU2580" s="28"/>
      <c r="FZ2580" s="194"/>
      <c r="GB2580" s="28"/>
      <c r="GC2580" s="28"/>
      <c r="GD2580" s="28"/>
      <c r="GI2580" s="194"/>
      <c r="GK2580" s="28"/>
      <c r="GL2580" s="28"/>
      <c r="GM2580" s="28"/>
      <c r="GR2580" s="194"/>
      <c r="GT2580" s="28"/>
      <c r="GU2580" s="28"/>
      <c r="GV2580" s="28"/>
      <c r="HA2580" s="194"/>
      <c r="HC2580" s="28"/>
      <c r="HD2580" s="28"/>
      <c r="HE2580" s="28"/>
      <c r="HJ2580" s="28"/>
      <c r="HK2580" s="28"/>
      <c r="HL2580" s="28"/>
      <c r="HM2580" s="28"/>
      <c r="HN2580" s="28"/>
      <c r="HO2580" s="28"/>
      <c r="HP2580" s="28"/>
      <c r="HQ2580" s="28"/>
      <c r="HR2580" s="28"/>
      <c r="HS2580" s="28"/>
      <c r="HT2580" s="28"/>
      <c r="HU2580" s="28"/>
      <c r="HV2580" s="28"/>
      <c r="HW2580" s="28"/>
      <c r="HX2580" s="28"/>
      <c r="HY2580" s="28"/>
      <c r="HZ2580" s="28"/>
      <c r="IA2580" s="28"/>
      <c r="IB2580" s="28"/>
      <c r="IC2580" s="28"/>
      <c r="ID2580" s="28"/>
      <c r="IE2580" s="28"/>
      <c r="IF2580" s="28"/>
      <c r="IG2580" s="28"/>
      <c r="IH2580" s="28"/>
      <c r="II2580" s="28"/>
      <c r="IJ2580" s="28"/>
      <c r="IK2580" s="28"/>
      <c r="IL2580" s="28"/>
      <c r="IM2580" s="28"/>
      <c r="IN2580" s="28"/>
      <c r="IO2580" s="28"/>
    </row>
    <row r="2581" spans="1:249" s="50" customFormat="1" ht="14.25">
      <c r="A2581" s="1"/>
      <c r="B2581"/>
      <c r="C2581"/>
      <c r="D2581"/>
      <c r="E2581" s="1"/>
      <c r="F2581" s="1"/>
      <c r="G2581" s="1"/>
      <c r="H2581" s="1"/>
      <c r="I2581" s="2"/>
      <c r="J2581" s="1"/>
      <c r="K2581"/>
      <c r="L2581"/>
      <c r="M2581"/>
      <c r="N2581" s="28"/>
      <c r="O2581" s="28"/>
      <c r="T2581" s="194"/>
      <c r="V2581" s="28"/>
      <c r="W2581" s="28"/>
      <c r="X2581" s="28"/>
      <c r="AC2581" s="194"/>
      <c r="AE2581" s="28"/>
      <c r="AF2581" s="28"/>
      <c r="AG2581" s="28"/>
      <c r="AL2581" s="194"/>
      <c r="AN2581" s="28"/>
      <c r="AO2581" s="28"/>
      <c r="AP2581" s="28"/>
      <c r="AU2581" s="194"/>
      <c r="AW2581" s="28"/>
      <c r="AX2581" s="28"/>
      <c r="AY2581" s="28"/>
      <c r="BD2581" s="194"/>
      <c r="BF2581" s="28"/>
      <c r="BG2581" s="28"/>
      <c r="BH2581" s="28"/>
      <c r="BM2581" s="194"/>
      <c r="BO2581" s="28"/>
      <c r="BP2581" s="28"/>
      <c r="BQ2581" s="28"/>
      <c r="BV2581" s="194"/>
      <c r="BX2581" s="28"/>
      <c r="BY2581" s="28"/>
      <c r="BZ2581" s="28"/>
      <c r="CE2581" s="194"/>
      <c r="CG2581" s="28"/>
      <c r="CH2581" s="28"/>
      <c r="CI2581" s="28"/>
      <c r="CN2581" s="194"/>
      <c r="CP2581" s="28"/>
      <c r="CQ2581" s="28"/>
      <c r="CR2581" s="28"/>
      <c r="CW2581" s="194"/>
      <c r="CY2581" s="28"/>
      <c r="CZ2581" s="28"/>
      <c r="DA2581" s="28"/>
      <c r="DF2581" s="194"/>
      <c r="DH2581" s="28"/>
      <c r="DI2581" s="28"/>
      <c r="DJ2581" s="28"/>
      <c r="DO2581" s="194"/>
      <c r="DQ2581" s="28"/>
      <c r="DR2581" s="28"/>
      <c r="DS2581" s="28"/>
      <c r="DX2581" s="194"/>
      <c r="DZ2581" s="28"/>
      <c r="EA2581" s="28"/>
      <c r="EB2581" s="28"/>
      <c r="EG2581" s="194"/>
      <c r="EI2581" s="28"/>
      <c r="EJ2581" s="28"/>
      <c r="EK2581" s="28"/>
      <c r="EP2581" s="194"/>
      <c r="ER2581" s="28"/>
      <c r="ES2581" s="28"/>
      <c r="ET2581" s="28"/>
      <c r="EY2581" s="194"/>
      <c r="FA2581" s="28"/>
      <c r="FB2581" s="28"/>
      <c r="FC2581" s="28"/>
      <c r="FH2581" s="194"/>
      <c r="FJ2581" s="28"/>
      <c r="FK2581" s="28"/>
      <c r="FL2581" s="28"/>
      <c r="FQ2581" s="194"/>
      <c r="FS2581" s="28"/>
      <c r="FT2581" s="28"/>
      <c r="FU2581" s="28"/>
      <c r="FZ2581" s="194"/>
      <c r="GB2581" s="28"/>
      <c r="GC2581" s="28"/>
      <c r="GD2581" s="28"/>
      <c r="GI2581" s="194"/>
      <c r="GK2581" s="28"/>
      <c r="GL2581" s="28"/>
      <c r="GM2581" s="28"/>
      <c r="GR2581" s="194"/>
      <c r="GT2581" s="28"/>
      <c r="GU2581" s="28"/>
      <c r="GV2581" s="28"/>
      <c r="HA2581" s="194"/>
      <c r="HC2581" s="28"/>
      <c r="HD2581" s="28"/>
      <c r="HE2581" s="28"/>
      <c r="HJ2581" s="28"/>
      <c r="HK2581" s="28"/>
      <c r="HL2581" s="28"/>
      <c r="HM2581" s="28"/>
      <c r="HN2581" s="28"/>
      <c r="HO2581" s="28"/>
      <c r="HP2581" s="28"/>
      <c r="HQ2581" s="28"/>
      <c r="HR2581" s="28"/>
      <c r="HS2581" s="28"/>
      <c r="HT2581" s="28"/>
      <c r="HU2581" s="28"/>
      <c r="HV2581" s="28"/>
      <c r="HW2581" s="28"/>
      <c r="HX2581" s="28"/>
      <c r="HY2581" s="28"/>
      <c r="HZ2581" s="28"/>
      <c r="IA2581" s="28"/>
      <c r="IB2581" s="28"/>
      <c r="IC2581" s="28"/>
      <c r="ID2581" s="28"/>
      <c r="IE2581" s="28"/>
      <c r="IF2581" s="28"/>
      <c r="IG2581" s="28"/>
      <c r="IH2581" s="28"/>
      <c r="II2581" s="28"/>
      <c r="IJ2581" s="28"/>
      <c r="IK2581" s="28"/>
      <c r="IL2581" s="28"/>
      <c r="IM2581" s="28"/>
      <c r="IN2581" s="28"/>
      <c r="IO2581" s="28"/>
    </row>
    <row r="2582" spans="1:249" s="50" customFormat="1" ht="14.25">
      <c r="A2582" s="1"/>
      <c r="B2582"/>
      <c r="C2582"/>
      <c r="D2582"/>
      <c r="E2582" s="1"/>
      <c r="F2582" s="1"/>
      <c r="G2582" s="1"/>
      <c r="H2582" s="1"/>
      <c r="I2582" s="2"/>
      <c r="J2582" s="1"/>
      <c r="K2582"/>
      <c r="L2582"/>
      <c r="M2582"/>
      <c r="N2582" s="28"/>
      <c r="O2582" s="28"/>
      <c r="T2582" s="194"/>
      <c r="V2582" s="28"/>
      <c r="W2582" s="28"/>
      <c r="X2582" s="28"/>
      <c r="AC2582" s="194"/>
      <c r="AE2582" s="28"/>
      <c r="AF2582" s="28"/>
      <c r="AG2582" s="28"/>
      <c r="AL2582" s="194"/>
      <c r="AN2582" s="28"/>
      <c r="AO2582" s="28"/>
      <c r="AP2582" s="28"/>
      <c r="AU2582" s="194"/>
      <c r="AW2582" s="28"/>
      <c r="AX2582" s="28"/>
      <c r="AY2582" s="28"/>
      <c r="BD2582" s="194"/>
      <c r="BF2582" s="28"/>
      <c r="BG2582" s="28"/>
      <c r="BH2582" s="28"/>
      <c r="BM2582" s="194"/>
      <c r="BO2582" s="28"/>
      <c r="BP2582" s="28"/>
      <c r="BQ2582" s="28"/>
      <c r="BV2582" s="194"/>
      <c r="BX2582" s="28"/>
      <c r="BY2582" s="28"/>
      <c r="BZ2582" s="28"/>
      <c r="CE2582" s="194"/>
      <c r="CG2582" s="28"/>
      <c r="CH2582" s="28"/>
      <c r="CI2582" s="28"/>
      <c r="CN2582" s="194"/>
      <c r="CP2582" s="28"/>
      <c r="CQ2582" s="28"/>
      <c r="CR2582" s="28"/>
      <c r="CW2582" s="194"/>
      <c r="CY2582" s="28"/>
      <c r="CZ2582" s="28"/>
      <c r="DA2582" s="28"/>
      <c r="DF2582" s="194"/>
      <c r="DH2582" s="28"/>
      <c r="DI2582" s="28"/>
      <c r="DJ2582" s="28"/>
      <c r="DO2582" s="194"/>
      <c r="DQ2582" s="28"/>
      <c r="DR2582" s="28"/>
      <c r="DS2582" s="28"/>
      <c r="DX2582" s="194"/>
      <c r="DZ2582" s="28"/>
      <c r="EA2582" s="28"/>
      <c r="EB2582" s="28"/>
      <c r="EG2582" s="194"/>
      <c r="EI2582" s="28"/>
      <c r="EJ2582" s="28"/>
      <c r="EK2582" s="28"/>
      <c r="EP2582" s="194"/>
      <c r="ER2582" s="28"/>
      <c r="ES2582" s="28"/>
      <c r="ET2582" s="28"/>
      <c r="EY2582" s="194"/>
      <c r="FA2582" s="28"/>
      <c r="FB2582" s="28"/>
      <c r="FC2582" s="28"/>
      <c r="FH2582" s="194"/>
      <c r="FJ2582" s="28"/>
      <c r="FK2582" s="28"/>
      <c r="FL2582" s="28"/>
      <c r="FQ2582" s="194"/>
      <c r="FS2582" s="28"/>
      <c r="FT2582" s="28"/>
      <c r="FU2582" s="28"/>
      <c r="FZ2582" s="194"/>
      <c r="GB2582" s="28"/>
      <c r="GC2582" s="28"/>
      <c r="GD2582" s="28"/>
      <c r="GI2582" s="194"/>
      <c r="GK2582" s="28"/>
      <c r="GL2582" s="28"/>
      <c r="GM2582" s="28"/>
      <c r="GR2582" s="194"/>
      <c r="GT2582" s="28"/>
      <c r="GU2582" s="28"/>
      <c r="GV2582" s="28"/>
      <c r="HA2582" s="194"/>
      <c r="HC2582" s="28"/>
      <c r="HD2582" s="28"/>
      <c r="HE2582" s="28"/>
      <c r="HJ2582" s="28"/>
      <c r="HK2582" s="28"/>
      <c r="HL2582" s="28"/>
      <c r="HM2582" s="28"/>
      <c r="HN2582" s="28"/>
      <c r="HO2582" s="28"/>
      <c r="HP2582" s="28"/>
      <c r="HQ2582" s="28"/>
      <c r="HR2582" s="28"/>
      <c r="HS2582" s="28"/>
      <c r="HT2582" s="28"/>
      <c r="HU2582" s="28"/>
      <c r="HV2582" s="28"/>
      <c r="HW2582" s="28"/>
      <c r="HX2582" s="28"/>
      <c r="HY2582" s="28"/>
      <c r="HZ2582" s="28"/>
      <c r="IA2582" s="28"/>
      <c r="IB2582" s="28"/>
      <c r="IC2582" s="28"/>
      <c r="ID2582" s="28"/>
      <c r="IE2582" s="28"/>
      <c r="IF2582" s="28"/>
      <c r="IG2582" s="28"/>
      <c r="IH2582" s="28"/>
      <c r="II2582" s="28"/>
      <c r="IJ2582" s="28"/>
      <c r="IK2582" s="28"/>
      <c r="IL2582" s="28"/>
      <c r="IM2582" s="28"/>
      <c r="IN2582" s="28"/>
      <c r="IO2582" s="28"/>
    </row>
    <row r="2583" spans="1:249" s="50" customFormat="1" ht="14.25">
      <c r="A2583" s="1"/>
      <c r="B2583"/>
      <c r="C2583"/>
      <c r="D2583"/>
      <c r="E2583" s="1"/>
      <c r="F2583" s="1"/>
      <c r="G2583" s="1"/>
      <c r="H2583" s="1"/>
      <c r="I2583" s="2"/>
      <c r="J2583" s="1"/>
      <c r="K2583"/>
      <c r="L2583"/>
      <c r="M2583"/>
      <c r="N2583" s="28"/>
      <c r="O2583" s="28"/>
      <c r="T2583" s="194"/>
      <c r="V2583" s="28"/>
      <c r="W2583" s="28"/>
      <c r="X2583" s="28"/>
      <c r="AC2583" s="194"/>
      <c r="AE2583" s="28"/>
      <c r="AF2583" s="28"/>
      <c r="AG2583" s="28"/>
      <c r="AL2583" s="194"/>
      <c r="AN2583" s="28"/>
      <c r="AO2583" s="28"/>
      <c r="AP2583" s="28"/>
      <c r="AU2583" s="194"/>
      <c r="AW2583" s="28"/>
      <c r="AX2583" s="28"/>
      <c r="AY2583" s="28"/>
      <c r="BD2583" s="194"/>
      <c r="BF2583" s="28"/>
      <c r="BG2583" s="28"/>
      <c r="BH2583" s="28"/>
      <c r="BM2583" s="194"/>
      <c r="BO2583" s="28"/>
      <c r="BP2583" s="28"/>
      <c r="BQ2583" s="28"/>
      <c r="BV2583" s="194"/>
      <c r="BX2583" s="28"/>
      <c r="BY2583" s="28"/>
      <c r="BZ2583" s="28"/>
      <c r="CE2583" s="194"/>
      <c r="CG2583" s="28"/>
      <c r="CH2583" s="28"/>
      <c r="CI2583" s="28"/>
      <c r="CN2583" s="194"/>
      <c r="CP2583" s="28"/>
      <c r="CQ2583" s="28"/>
      <c r="CR2583" s="28"/>
      <c r="CW2583" s="194"/>
      <c r="CY2583" s="28"/>
      <c r="CZ2583" s="28"/>
      <c r="DA2583" s="28"/>
      <c r="DF2583" s="194"/>
      <c r="DH2583" s="28"/>
      <c r="DI2583" s="28"/>
      <c r="DJ2583" s="28"/>
      <c r="DO2583" s="194"/>
      <c r="DQ2583" s="28"/>
      <c r="DR2583" s="28"/>
      <c r="DS2583" s="28"/>
      <c r="DX2583" s="194"/>
      <c r="DZ2583" s="28"/>
      <c r="EA2583" s="28"/>
      <c r="EB2583" s="28"/>
      <c r="EG2583" s="194"/>
      <c r="EI2583" s="28"/>
      <c r="EJ2583" s="28"/>
      <c r="EK2583" s="28"/>
      <c r="EP2583" s="194"/>
      <c r="ER2583" s="28"/>
      <c r="ES2583" s="28"/>
      <c r="ET2583" s="28"/>
      <c r="EY2583" s="194"/>
      <c r="FA2583" s="28"/>
      <c r="FB2583" s="28"/>
      <c r="FC2583" s="28"/>
      <c r="FH2583" s="194"/>
      <c r="FJ2583" s="28"/>
      <c r="FK2583" s="28"/>
      <c r="FL2583" s="28"/>
      <c r="FQ2583" s="194"/>
      <c r="FS2583" s="28"/>
      <c r="FT2583" s="28"/>
      <c r="FU2583" s="28"/>
      <c r="FZ2583" s="194"/>
      <c r="GB2583" s="28"/>
      <c r="GC2583" s="28"/>
      <c r="GD2583" s="28"/>
      <c r="GI2583" s="194"/>
      <c r="GK2583" s="28"/>
      <c r="GL2583" s="28"/>
      <c r="GM2583" s="28"/>
      <c r="GR2583" s="194"/>
      <c r="GT2583" s="28"/>
      <c r="GU2583" s="28"/>
      <c r="GV2583" s="28"/>
      <c r="HA2583" s="194"/>
      <c r="HC2583" s="28"/>
      <c r="HD2583" s="28"/>
      <c r="HE2583" s="28"/>
      <c r="HJ2583" s="28"/>
      <c r="HK2583" s="28"/>
      <c r="HL2583" s="28"/>
      <c r="HM2583" s="28"/>
      <c r="HN2583" s="28"/>
      <c r="HO2583" s="28"/>
      <c r="HP2583" s="28"/>
      <c r="HQ2583" s="28"/>
      <c r="HR2583" s="28"/>
      <c r="HS2583" s="28"/>
      <c r="HT2583" s="28"/>
      <c r="HU2583" s="28"/>
      <c r="HV2583" s="28"/>
      <c r="HW2583" s="28"/>
      <c r="HX2583" s="28"/>
      <c r="HY2583" s="28"/>
      <c r="HZ2583" s="28"/>
      <c r="IA2583" s="28"/>
      <c r="IB2583" s="28"/>
      <c r="IC2583" s="28"/>
      <c r="ID2583" s="28"/>
      <c r="IE2583" s="28"/>
      <c r="IF2583" s="28"/>
      <c r="IG2583" s="28"/>
      <c r="IH2583" s="28"/>
      <c r="II2583" s="28"/>
      <c r="IJ2583" s="28"/>
      <c r="IK2583" s="28"/>
      <c r="IL2583" s="28"/>
      <c r="IM2583" s="28"/>
      <c r="IN2583" s="28"/>
      <c r="IO2583" s="28"/>
    </row>
    <row r="2584" spans="1:249" s="50" customFormat="1" ht="14.25">
      <c r="A2584" s="1"/>
      <c r="B2584"/>
      <c r="C2584"/>
      <c r="D2584"/>
      <c r="E2584" s="1"/>
      <c r="F2584" s="1"/>
      <c r="G2584" s="1"/>
      <c r="H2584" s="1"/>
      <c r="I2584" s="2"/>
      <c r="J2584" s="1"/>
      <c r="K2584"/>
      <c r="L2584"/>
      <c r="M2584"/>
      <c r="N2584" s="28"/>
      <c r="O2584" s="28"/>
      <c r="T2584" s="194"/>
      <c r="V2584" s="28"/>
      <c r="W2584" s="28"/>
      <c r="X2584" s="28"/>
      <c r="AC2584" s="194"/>
      <c r="AE2584" s="28"/>
      <c r="AF2584" s="28"/>
      <c r="AG2584" s="28"/>
      <c r="AL2584" s="194"/>
      <c r="AN2584" s="28"/>
      <c r="AO2584" s="28"/>
      <c r="AP2584" s="28"/>
      <c r="AU2584" s="194"/>
      <c r="AW2584" s="28"/>
      <c r="AX2584" s="28"/>
      <c r="AY2584" s="28"/>
      <c r="BD2584" s="194"/>
      <c r="BF2584" s="28"/>
      <c r="BG2584" s="28"/>
      <c r="BH2584" s="28"/>
      <c r="BM2584" s="194"/>
      <c r="BO2584" s="28"/>
      <c r="BP2584" s="28"/>
      <c r="BQ2584" s="28"/>
      <c r="BV2584" s="194"/>
      <c r="BX2584" s="28"/>
      <c r="BY2584" s="28"/>
      <c r="BZ2584" s="28"/>
      <c r="CE2584" s="194"/>
      <c r="CG2584" s="28"/>
      <c r="CH2584" s="28"/>
      <c r="CI2584" s="28"/>
      <c r="CN2584" s="194"/>
      <c r="CP2584" s="28"/>
      <c r="CQ2584" s="28"/>
      <c r="CR2584" s="28"/>
      <c r="CW2584" s="194"/>
      <c r="CY2584" s="28"/>
      <c r="CZ2584" s="28"/>
      <c r="DA2584" s="28"/>
      <c r="DF2584" s="194"/>
      <c r="DH2584" s="28"/>
      <c r="DI2584" s="28"/>
      <c r="DJ2584" s="28"/>
      <c r="DO2584" s="194"/>
      <c r="DQ2584" s="28"/>
      <c r="DR2584" s="28"/>
      <c r="DS2584" s="28"/>
      <c r="DX2584" s="194"/>
      <c r="DZ2584" s="28"/>
      <c r="EA2584" s="28"/>
      <c r="EB2584" s="28"/>
      <c r="EG2584" s="194"/>
      <c r="EI2584" s="28"/>
      <c r="EJ2584" s="28"/>
      <c r="EK2584" s="28"/>
      <c r="EP2584" s="194"/>
      <c r="ER2584" s="28"/>
      <c r="ES2584" s="28"/>
      <c r="ET2584" s="28"/>
      <c r="EY2584" s="194"/>
      <c r="FA2584" s="28"/>
      <c r="FB2584" s="28"/>
      <c r="FC2584" s="28"/>
      <c r="FH2584" s="194"/>
      <c r="FJ2584" s="28"/>
      <c r="FK2584" s="28"/>
      <c r="FL2584" s="28"/>
      <c r="FQ2584" s="194"/>
      <c r="FS2584" s="28"/>
      <c r="FT2584" s="28"/>
      <c r="FU2584" s="28"/>
      <c r="FZ2584" s="194"/>
      <c r="GB2584" s="28"/>
      <c r="GC2584" s="28"/>
      <c r="GD2584" s="28"/>
      <c r="GI2584" s="194"/>
      <c r="GK2584" s="28"/>
      <c r="GL2584" s="28"/>
      <c r="GM2584" s="28"/>
      <c r="GR2584" s="194"/>
      <c r="GT2584" s="28"/>
      <c r="GU2584" s="28"/>
      <c r="GV2584" s="28"/>
      <c r="HA2584" s="194"/>
      <c r="HC2584" s="28"/>
      <c r="HD2584" s="28"/>
      <c r="HE2584" s="28"/>
      <c r="HJ2584" s="28"/>
      <c r="HK2584" s="28"/>
      <c r="HL2584" s="28"/>
      <c r="HM2584" s="28"/>
      <c r="HN2584" s="28"/>
      <c r="HO2584" s="28"/>
      <c r="HP2584" s="28"/>
      <c r="HQ2584" s="28"/>
      <c r="HR2584" s="28"/>
      <c r="HS2584" s="28"/>
      <c r="HT2584" s="28"/>
      <c r="HU2584" s="28"/>
      <c r="HV2584" s="28"/>
      <c r="HW2584" s="28"/>
      <c r="HX2584" s="28"/>
      <c r="HY2584" s="28"/>
      <c r="HZ2584" s="28"/>
      <c r="IA2584" s="28"/>
      <c r="IB2584" s="28"/>
      <c r="IC2584" s="28"/>
      <c r="ID2584" s="28"/>
      <c r="IE2584" s="28"/>
      <c r="IF2584" s="28"/>
      <c r="IG2584" s="28"/>
      <c r="IH2584" s="28"/>
      <c r="II2584" s="28"/>
      <c r="IJ2584" s="28"/>
      <c r="IK2584" s="28"/>
      <c r="IL2584" s="28"/>
      <c r="IM2584" s="28"/>
      <c r="IN2584" s="28"/>
      <c r="IO2584" s="28"/>
    </row>
    <row r="2585" spans="1:249" s="50" customFormat="1" ht="14.25">
      <c r="A2585" s="1"/>
      <c r="B2585"/>
      <c r="C2585"/>
      <c r="D2585"/>
      <c r="E2585" s="1"/>
      <c r="F2585" s="1"/>
      <c r="G2585" s="1"/>
      <c r="H2585" s="1"/>
      <c r="I2585" s="2"/>
      <c r="J2585" s="1"/>
      <c r="K2585"/>
      <c r="L2585"/>
      <c r="M2585"/>
      <c r="N2585" s="28"/>
      <c r="O2585" s="28"/>
      <c r="T2585" s="194"/>
      <c r="V2585" s="28"/>
      <c r="W2585" s="28"/>
      <c r="X2585" s="28"/>
      <c r="AC2585" s="194"/>
      <c r="AE2585" s="28"/>
      <c r="AF2585" s="28"/>
      <c r="AG2585" s="28"/>
      <c r="AL2585" s="194"/>
      <c r="AN2585" s="28"/>
      <c r="AO2585" s="28"/>
      <c r="AP2585" s="28"/>
      <c r="AU2585" s="194"/>
      <c r="AW2585" s="28"/>
      <c r="AX2585" s="28"/>
      <c r="AY2585" s="28"/>
      <c r="BD2585" s="194"/>
      <c r="BF2585" s="28"/>
      <c r="BG2585" s="28"/>
      <c r="BH2585" s="28"/>
      <c r="BM2585" s="194"/>
      <c r="BO2585" s="28"/>
      <c r="BP2585" s="28"/>
      <c r="BQ2585" s="28"/>
      <c r="BV2585" s="194"/>
      <c r="BX2585" s="28"/>
      <c r="BY2585" s="28"/>
      <c r="BZ2585" s="28"/>
      <c r="CE2585" s="194"/>
      <c r="CG2585" s="28"/>
      <c r="CH2585" s="28"/>
      <c r="CI2585" s="28"/>
      <c r="CN2585" s="194"/>
      <c r="CP2585" s="28"/>
      <c r="CQ2585" s="28"/>
      <c r="CR2585" s="28"/>
      <c r="CW2585" s="194"/>
      <c r="CY2585" s="28"/>
      <c r="CZ2585" s="28"/>
      <c r="DA2585" s="28"/>
      <c r="DF2585" s="194"/>
      <c r="DH2585" s="28"/>
      <c r="DI2585" s="28"/>
      <c r="DJ2585" s="28"/>
      <c r="DO2585" s="194"/>
      <c r="DQ2585" s="28"/>
      <c r="DR2585" s="28"/>
      <c r="DS2585" s="28"/>
      <c r="DX2585" s="194"/>
      <c r="DZ2585" s="28"/>
      <c r="EA2585" s="28"/>
      <c r="EB2585" s="28"/>
      <c r="EG2585" s="194"/>
      <c r="EI2585" s="28"/>
      <c r="EJ2585" s="28"/>
      <c r="EK2585" s="28"/>
      <c r="EP2585" s="194"/>
      <c r="ER2585" s="28"/>
      <c r="ES2585" s="28"/>
      <c r="ET2585" s="28"/>
      <c r="EY2585" s="194"/>
      <c r="FA2585" s="28"/>
      <c r="FB2585" s="28"/>
      <c r="FC2585" s="28"/>
      <c r="FH2585" s="194"/>
      <c r="FJ2585" s="28"/>
      <c r="FK2585" s="28"/>
      <c r="FL2585" s="28"/>
      <c r="FQ2585" s="194"/>
      <c r="FS2585" s="28"/>
      <c r="FT2585" s="28"/>
      <c r="FU2585" s="28"/>
      <c r="FZ2585" s="194"/>
      <c r="GB2585" s="28"/>
      <c r="GC2585" s="28"/>
      <c r="GD2585" s="28"/>
      <c r="GI2585" s="194"/>
      <c r="GK2585" s="28"/>
      <c r="GL2585" s="28"/>
      <c r="GM2585" s="28"/>
      <c r="GR2585" s="194"/>
      <c r="GT2585" s="28"/>
      <c r="GU2585" s="28"/>
      <c r="GV2585" s="28"/>
      <c r="HA2585" s="194"/>
      <c r="HC2585" s="28"/>
      <c r="HD2585" s="28"/>
      <c r="HE2585" s="28"/>
      <c r="HJ2585" s="28"/>
      <c r="HK2585" s="28"/>
      <c r="HL2585" s="28"/>
      <c r="HM2585" s="28"/>
      <c r="HN2585" s="28"/>
      <c r="HO2585" s="28"/>
      <c r="HP2585" s="28"/>
      <c r="HQ2585" s="28"/>
      <c r="HR2585" s="28"/>
      <c r="HS2585" s="28"/>
      <c r="HT2585" s="28"/>
      <c r="HU2585" s="28"/>
      <c r="HV2585" s="28"/>
      <c r="HW2585" s="28"/>
      <c r="HX2585" s="28"/>
      <c r="HY2585" s="28"/>
      <c r="HZ2585" s="28"/>
      <c r="IA2585" s="28"/>
      <c r="IB2585" s="28"/>
      <c r="IC2585" s="28"/>
      <c r="ID2585" s="28"/>
      <c r="IE2585" s="28"/>
      <c r="IF2585" s="28"/>
      <c r="IG2585" s="28"/>
      <c r="IH2585" s="28"/>
      <c r="II2585" s="28"/>
      <c r="IJ2585" s="28"/>
      <c r="IK2585" s="28"/>
      <c r="IL2585" s="28"/>
      <c r="IM2585" s="28"/>
      <c r="IN2585" s="28"/>
      <c r="IO2585" s="28"/>
    </row>
    <row r="2586" spans="1:249" s="50" customFormat="1" ht="14.25">
      <c r="A2586" s="1"/>
      <c r="B2586"/>
      <c r="C2586"/>
      <c r="D2586"/>
      <c r="E2586" s="1"/>
      <c r="F2586" s="1"/>
      <c r="G2586" s="1"/>
      <c r="H2586" s="1"/>
      <c r="I2586" s="2"/>
      <c r="J2586" s="1"/>
      <c r="K2586"/>
      <c r="L2586"/>
      <c r="M2586"/>
      <c r="N2586" s="28"/>
      <c r="O2586" s="28"/>
      <c r="T2586" s="194"/>
      <c r="V2586" s="28"/>
      <c r="W2586" s="28"/>
      <c r="X2586" s="28"/>
      <c r="AC2586" s="194"/>
      <c r="AE2586" s="28"/>
      <c r="AF2586" s="28"/>
      <c r="AG2586" s="28"/>
      <c r="AL2586" s="194"/>
      <c r="AN2586" s="28"/>
      <c r="AO2586" s="28"/>
      <c r="AP2586" s="28"/>
      <c r="AU2586" s="194"/>
      <c r="AW2586" s="28"/>
      <c r="AX2586" s="28"/>
      <c r="AY2586" s="28"/>
      <c r="BD2586" s="194"/>
      <c r="BF2586" s="28"/>
      <c r="BG2586" s="28"/>
      <c r="BH2586" s="28"/>
      <c r="BM2586" s="194"/>
      <c r="BO2586" s="28"/>
      <c r="BP2586" s="28"/>
      <c r="BQ2586" s="28"/>
      <c r="BV2586" s="194"/>
      <c r="BX2586" s="28"/>
      <c r="BY2586" s="28"/>
      <c r="BZ2586" s="28"/>
      <c r="CE2586" s="194"/>
      <c r="CG2586" s="28"/>
      <c r="CH2586" s="28"/>
      <c r="CI2586" s="28"/>
      <c r="CN2586" s="194"/>
      <c r="CP2586" s="28"/>
      <c r="CQ2586" s="28"/>
      <c r="CR2586" s="28"/>
      <c r="CW2586" s="194"/>
      <c r="CY2586" s="28"/>
      <c r="CZ2586" s="28"/>
      <c r="DA2586" s="28"/>
      <c r="DF2586" s="194"/>
      <c r="DH2586" s="28"/>
      <c r="DI2586" s="28"/>
      <c r="DJ2586" s="28"/>
      <c r="DO2586" s="194"/>
      <c r="DQ2586" s="28"/>
      <c r="DR2586" s="28"/>
      <c r="DS2586" s="28"/>
      <c r="DX2586" s="194"/>
      <c r="DZ2586" s="28"/>
      <c r="EA2586" s="28"/>
      <c r="EB2586" s="28"/>
      <c r="EG2586" s="194"/>
      <c r="EI2586" s="28"/>
      <c r="EJ2586" s="28"/>
      <c r="EK2586" s="28"/>
      <c r="EP2586" s="194"/>
      <c r="ER2586" s="28"/>
      <c r="ES2586" s="28"/>
      <c r="ET2586" s="28"/>
      <c r="EY2586" s="194"/>
      <c r="FA2586" s="28"/>
      <c r="FB2586" s="28"/>
      <c r="FC2586" s="28"/>
      <c r="FH2586" s="194"/>
      <c r="FJ2586" s="28"/>
      <c r="FK2586" s="28"/>
      <c r="FL2586" s="28"/>
      <c r="FQ2586" s="194"/>
      <c r="FS2586" s="28"/>
      <c r="FT2586" s="28"/>
      <c r="FU2586" s="28"/>
      <c r="FZ2586" s="194"/>
      <c r="GB2586" s="28"/>
      <c r="GC2586" s="28"/>
      <c r="GD2586" s="28"/>
      <c r="GI2586" s="194"/>
      <c r="GK2586" s="28"/>
      <c r="GL2586" s="28"/>
      <c r="GM2586" s="28"/>
      <c r="GR2586" s="194"/>
      <c r="GT2586" s="28"/>
      <c r="GU2586" s="28"/>
      <c r="GV2586" s="28"/>
      <c r="HA2586" s="194"/>
      <c r="HC2586" s="28"/>
      <c r="HD2586" s="28"/>
      <c r="HE2586" s="28"/>
      <c r="HJ2586" s="28"/>
      <c r="HK2586" s="28"/>
      <c r="HL2586" s="28"/>
      <c r="HM2586" s="28"/>
      <c r="HN2586" s="28"/>
      <c r="HO2586" s="28"/>
      <c r="HP2586" s="28"/>
      <c r="HQ2586" s="28"/>
      <c r="HR2586" s="28"/>
      <c r="HS2586" s="28"/>
      <c r="HT2586" s="28"/>
      <c r="HU2586" s="28"/>
      <c r="HV2586" s="28"/>
      <c r="HW2586" s="28"/>
      <c r="HX2586" s="28"/>
      <c r="HY2586" s="28"/>
      <c r="HZ2586" s="28"/>
      <c r="IA2586" s="28"/>
      <c r="IB2586" s="28"/>
      <c r="IC2586" s="28"/>
      <c r="ID2586" s="28"/>
      <c r="IE2586" s="28"/>
      <c r="IF2586" s="28"/>
      <c r="IG2586" s="28"/>
      <c r="IH2586" s="28"/>
      <c r="II2586" s="28"/>
      <c r="IJ2586" s="28"/>
      <c r="IK2586" s="28"/>
      <c r="IL2586" s="28"/>
      <c r="IM2586" s="28"/>
      <c r="IN2586" s="28"/>
      <c r="IO2586" s="28"/>
    </row>
    <row r="2587" spans="1:249" s="50" customFormat="1" ht="14.25">
      <c r="A2587" s="1"/>
      <c r="B2587"/>
      <c r="C2587"/>
      <c r="D2587"/>
      <c r="E2587" s="1"/>
      <c r="F2587" s="1"/>
      <c r="G2587" s="1"/>
      <c r="H2587" s="1"/>
      <c r="I2587" s="2"/>
      <c r="J2587" s="1"/>
      <c r="K2587"/>
      <c r="L2587"/>
      <c r="M2587"/>
      <c r="N2587" s="28"/>
      <c r="O2587" s="28"/>
      <c r="T2587" s="194"/>
      <c r="V2587" s="28"/>
      <c r="W2587" s="28"/>
      <c r="X2587" s="28"/>
      <c r="AC2587" s="194"/>
      <c r="AE2587" s="28"/>
      <c r="AF2587" s="28"/>
      <c r="AG2587" s="28"/>
      <c r="AL2587" s="194"/>
      <c r="AN2587" s="28"/>
      <c r="AO2587" s="28"/>
      <c r="AP2587" s="28"/>
      <c r="AU2587" s="194"/>
      <c r="AW2587" s="28"/>
      <c r="AX2587" s="28"/>
      <c r="AY2587" s="28"/>
      <c r="BD2587" s="194"/>
      <c r="BF2587" s="28"/>
      <c r="BG2587" s="28"/>
      <c r="BH2587" s="28"/>
      <c r="BM2587" s="194"/>
      <c r="BO2587" s="28"/>
      <c r="BP2587" s="28"/>
      <c r="BQ2587" s="28"/>
      <c r="BV2587" s="194"/>
      <c r="BX2587" s="28"/>
      <c r="BY2587" s="28"/>
      <c r="BZ2587" s="28"/>
      <c r="CE2587" s="194"/>
      <c r="CG2587" s="28"/>
      <c r="CH2587" s="28"/>
      <c r="CI2587" s="28"/>
      <c r="CN2587" s="194"/>
      <c r="CP2587" s="28"/>
      <c r="CQ2587" s="28"/>
      <c r="CR2587" s="28"/>
      <c r="CW2587" s="194"/>
      <c r="CY2587" s="28"/>
      <c r="CZ2587" s="28"/>
      <c r="DA2587" s="28"/>
      <c r="DF2587" s="194"/>
      <c r="DH2587" s="28"/>
      <c r="DI2587" s="28"/>
      <c r="DJ2587" s="28"/>
      <c r="DO2587" s="194"/>
      <c r="DQ2587" s="28"/>
      <c r="DR2587" s="28"/>
      <c r="DS2587" s="28"/>
      <c r="DX2587" s="194"/>
      <c r="DZ2587" s="28"/>
      <c r="EA2587" s="28"/>
      <c r="EB2587" s="28"/>
      <c r="EG2587" s="194"/>
      <c r="EI2587" s="28"/>
      <c r="EJ2587" s="28"/>
      <c r="EK2587" s="28"/>
      <c r="EP2587" s="194"/>
      <c r="ER2587" s="28"/>
      <c r="ES2587" s="28"/>
      <c r="ET2587" s="28"/>
      <c r="EY2587" s="194"/>
      <c r="FA2587" s="28"/>
      <c r="FB2587" s="28"/>
      <c r="FC2587" s="28"/>
      <c r="FH2587" s="194"/>
      <c r="FJ2587" s="28"/>
      <c r="FK2587" s="28"/>
      <c r="FL2587" s="28"/>
      <c r="FQ2587" s="194"/>
      <c r="FS2587" s="28"/>
      <c r="FT2587" s="28"/>
      <c r="FU2587" s="28"/>
      <c r="FZ2587" s="194"/>
      <c r="GB2587" s="28"/>
      <c r="GC2587" s="28"/>
      <c r="GD2587" s="28"/>
      <c r="GI2587" s="194"/>
      <c r="GK2587" s="28"/>
      <c r="GL2587" s="28"/>
      <c r="GM2587" s="28"/>
      <c r="GR2587" s="194"/>
      <c r="GT2587" s="28"/>
      <c r="GU2587" s="28"/>
      <c r="GV2587" s="28"/>
      <c r="HA2587" s="194"/>
      <c r="HC2587" s="28"/>
      <c r="HD2587" s="28"/>
      <c r="HE2587" s="28"/>
      <c r="HJ2587" s="28"/>
      <c r="HK2587" s="28"/>
      <c r="HL2587" s="28"/>
      <c r="HM2587" s="28"/>
      <c r="HN2587" s="28"/>
      <c r="HO2587" s="28"/>
      <c r="HP2587" s="28"/>
      <c r="HQ2587" s="28"/>
      <c r="HR2587" s="28"/>
      <c r="HS2587" s="28"/>
      <c r="HT2587" s="28"/>
      <c r="HU2587" s="28"/>
      <c r="HV2587" s="28"/>
      <c r="HW2587" s="28"/>
      <c r="HX2587" s="28"/>
      <c r="HY2587" s="28"/>
      <c r="HZ2587" s="28"/>
      <c r="IA2587" s="28"/>
      <c r="IB2587" s="28"/>
      <c r="IC2587" s="28"/>
      <c r="ID2587" s="28"/>
      <c r="IE2587" s="28"/>
      <c r="IF2587" s="28"/>
      <c r="IG2587" s="28"/>
      <c r="IH2587" s="28"/>
      <c r="II2587" s="28"/>
      <c r="IJ2587" s="28"/>
      <c r="IK2587" s="28"/>
      <c r="IL2587" s="28"/>
      <c r="IM2587" s="28"/>
      <c r="IN2587" s="28"/>
      <c r="IO2587" s="28"/>
    </row>
    <row r="2588" spans="1:249" s="50" customFormat="1" ht="14.25">
      <c r="A2588" s="1"/>
      <c r="B2588"/>
      <c r="C2588"/>
      <c r="D2588"/>
      <c r="E2588" s="1"/>
      <c r="F2588" s="1"/>
      <c r="G2588" s="1"/>
      <c r="H2588" s="1"/>
      <c r="I2588" s="2"/>
      <c r="J2588" s="1"/>
      <c r="K2588"/>
      <c r="L2588"/>
      <c r="M2588"/>
      <c r="N2588" s="28"/>
      <c r="O2588" s="28"/>
      <c r="T2588" s="194"/>
      <c r="V2588" s="28"/>
      <c r="W2588" s="28"/>
      <c r="X2588" s="28"/>
      <c r="AC2588" s="194"/>
      <c r="AE2588" s="28"/>
      <c r="AF2588" s="28"/>
      <c r="AG2588" s="28"/>
      <c r="AL2588" s="194"/>
      <c r="AN2588" s="28"/>
      <c r="AO2588" s="28"/>
      <c r="AP2588" s="28"/>
      <c r="AU2588" s="194"/>
      <c r="AW2588" s="28"/>
      <c r="AX2588" s="28"/>
      <c r="AY2588" s="28"/>
      <c r="BD2588" s="194"/>
      <c r="BF2588" s="28"/>
      <c r="BG2588" s="28"/>
      <c r="BH2588" s="28"/>
      <c r="BM2588" s="194"/>
      <c r="BO2588" s="28"/>
      <c r="BP2588" s="28"/>
      <c r="BQ2588" s="28"/>
      <c r="BV2588" s="194"/>
      <c r="BX2588" s="28"/>
      <c r="BY2588" s="28"/>
      <c r="BZ2588" s="28"/>
      <c r="CE2588" s="194"/>
      <c r="CG2588" s="28"/>
      <c r="CH2588" s="28"/>
      <c r="CI2588" s="28"/>
      <c r="CN2588" s="194"/>
      <c r="CP2588" s="28"/>
      <c r="CQ2588" s="28"/>
      <c r="CR2588" s="28"/>
      <c r="CW2588" s="194"/>
      <c r="CY2588" s="28"/>
      <c r="CZ2588" s="28"/>
      <c r="DA2588" s="28"/>
      <c r="DF2588" s="194"/>
      <c r="DH2588" s="28"/>
      <c r="DI2588" s="28"/>
      <c r="DJ2588" s="28"/>
      <c r="DO2588" s="194"/>
      <c r="DQ2588" s="28"/>
      <c r="DR2588" s="28"/>
      <c r="DS2588" s="28"/>
      <c r="DX2588" s="194"/>
      <c r="DZ2588" s="28"/>
      <c r="EA2588" s="28"/>
      <c r="EB2588" s="28"/>
      <c r="EG2588" s="194"/>
      <c r="EI2588" s="28"/>
      <c r="EJ2588" s="28"/>
      <c r="EK2588" s="28"/>
      <c r="EP2588" s="194"/>
      <c r="ER2588" s="28"/>
      <c r="ES2588" s="28"/>
      <c r="ET2588" s="28"/>
      <c r="EY2588" s="194"/>
      <c r="FA2588" s="28"/>
      <c r="FB2588" s="28"/>
      <c r="FC2588" s="28"/>
      <c r="FH2588" s="194"/>
      <c r="FJ2588" s="28"/>
      <c r="FK2588" s="28"/>
      <c r="FL2588" s="28"/>
      <c r="FQ2588" s="194"/>
      <c r="FS2588" s="28"/>
      <c r="FT2588" s="28"/>
      <c r="FU2588" s="28"/>
      <c r="FZ2588" s="194"/>
      <c r="GB2588" s="28"/>
      <c r="GC2588" s="28"/>
      <c r="GD2588" s="28"/>
      <c r="GI2588" s="194"/>
      <c r="GK2588" s="28"/>
      <c r="GL2588" s="28"/>
      <c r="GM2588" s="28"/>
      <c r="GR2588" s="194"/>
      <c r="GT2588" s="28"/>
      <c r="GU2588" s="28"/>
      <c r="GV2588" s="28"/>
      <c r="HA2588" s="194"/>
      <c r="HC2588" s="28"/>
      <c r="HD2588" s="28"/>
      <c r="HE2588" s="28"/>
      <c r="HJ2588" s="28"/>
      <c r="HK2588" s="28"/>
      <c r="HL2588" s="28"/>
      <c r="HM2588" s="28"/>
      <c r="HN2588" s="28"/>
      <c r="HO2588" s="28"/>
      <c r="HP2588" s="28"/>
      <c r="HQ2588" s="28"/>
      <c r="HR2588" s="28"/>
      <c r="HS2588" s="28"/>
      <c r="HT2588" s="28"/>
      <c r="HU2588" s="28"/>
      <c r="HV2588" s="28"/>
      <c r="HW2588" s="28"/>
      <c r="HX2588" s="28"/>
      <c r="HY2588" s="28"/>
      <c r="HZ2588" s="28"/>
      <c r="IA2588" s="28"/>
      <c r="IB2588" s="28"/>
      <c r="IC2588" s="28"/>
      <c r="ID2588" s="28"/>
      <c r="IE2588" s="28"/>
      <c r="IF2588" s="28"/>
      <c r="IG2588" s="28"/>
      <c r="IH2588" s="28"/>
      <c r="II2588" s="28"/>
      <c r="IJ2588" s="28"/>
      <c r="IK2588" s="28"/>
      <c r="IL2588" s="28"/>
      <c r="IM2588" s="28"/>
      <c r="IN2588" s="28"/>
      <c r="IO2588" s="28"/>
    </row>
    <row r="2589" spans="1:249" s="50" customFormat="1" ht="14.25">
      <c r="A2589" s="1"/>
      <c r="B2589"/>
      <c r="C2589"/>
      <c r="D2589"/>
      <c r="E2589" s="1"/>
      <c r="F2589" s="1"/>
      <c r="G2589" s="1"/>
      <c r="H2589" s="1"/>
      <c r="I2589" s="2"/>
      <c r="J2589" s="1"/>
      <c r="K2589"/>
      <c r="L2589"/>
      <c r="M2589"/>
      <c r="N2589" s="28"/>
      <c r="O2589" s="28"/>
      <c r="T2589" s="194"/>
      <c r="V2589" s="28"/>
      <c r="W2589" s="28"/>
      <c r="X2589" s="28"/>
      <c r="AC2589" s="194"/>
      <c r="AE2589" s="28"/>
      <c r="AF2589" s="28"/>
      <c r="AG2589" s="28"/>
      <c r="AL2589" s="194"/>
      <c r="AN2589" s="28"/>
      <c r="AO2589" s="28"/>
      <c r="AP2589" s="28"/>
      <c r="AU2589" s="194"/>
      <c r="AW2589" s="28"/>
      <c r="AX2589" s="28"/>
      <c r="AY2589" s="28"/>
      <c r="BD2589" s="194"/>
      <c r="BF2589" s="28"/>
      <c r="BG2589" s="28"/>
      <c r="BH2589" s="28"/>
      <c r="BM2589" s="194"/>
      <c r="BO2589" s="28"/>
      <c r="BP2589" s="28"/>
      <c r="BQ2589" s="28"/>
      <c r="BV2589" s="194"/>
      <c r="BX2589" s="28"/>
      <c r="BY2589" s="28"/>
      <c r="BZ2589" s="28"/>
      <c r="CE2589" s="194"/>
      <c r="CG2589" s="28"/>
      <c r="CH2589" s="28"/>
      <c r="CI2589" s="28"/>
      <c r="CN2589" s="194"/>
      <c r="CP2589" s="28"/>
      <c r="CQ2589" s="28"/>
      <c r="CR2589" s="28"/>
      <c r="CW2589" s="194"/>
      <c r="CY2589" s="28"/>
      <c r="CZ2589" s="28"/>
      <c r="DA2589" s="28"/>
      <c r="DF2589" s="194"/>
      <c r="DH2589" s="28"/>
      <c r="DI2589" s="28"/>
      <c r="DJ2589" s="28"/>
      <c r="DO2589" s="194"/>
      <c r="DQ2589" s="28"/>
      <c r="DR2589" s="28"/>
      <c r="DS2589" s="28"/>
      <c r="DX2589" s="194"/>
      <c r="DZ2589" s="28"/>
      <c r="EA2589" s="28"/>
      <c r="EB2589" s="28"/>
      <c r="EG2589" s="194"/>
      <c r="EI2589" s="28"/>
      <c r="EJ2589" s="28"/>
      <c r="EK2589" s="28"/>
      <c r="EP2589" s="194"/>
      <c r="ER2589" s="28"/>
      <c r="ES2589" s="28"/>
      <c r="ET2589" s="28"/>
      <c r="EY2589" s="194"/>
      <c r="FA2589" s="28"/>
      <c r="FB2589" s="28"/>
      <c r="FC2589" s="28"/>
      <c r="FH2589" s="194"/>
      <c r="FJ2589" s="28"/>
      <c r="FK2589" s="28"/>
      <c r="FL2589" s="28"/>
      <c r="FQ2589" s="194"/>
      <c r="FS2589" s="28"/>
      <c r="FT2589" s="28"/>
      <c r="FU2589" s="28"/>
      <c r="FZ2589" s="194"/>
      <c r="GB2589" s="28"/>
      <c r="GC2589" s="28"/>
      <c r="GD2589" s="28"/>
      <c r="GI2589" s="194"/>
      <c r="GK2589" s="28"/>
      <c r="GL2589" s="28"/>
      <c r="GM2589" s="28"/>
      <c r="GR2589" s="194"/>
      <c r="GT2589" s="28"/>
      <c r="GU2589" s="28"/>
      <c r="GV2589" s="28"/>
      <c r="HA2589" s="194"/>
      <c r="HC2589" s="28"/>
      <c r="HD2589" s="28"/>
      <c r="HE2589" s="28"/>
      <c r="HJ2589" s="28"/>
      <c r="HK2589" s="28"/>
      <c r="HL2589" s="28"/>
      <c r="HM2589" s="28"/>
      <c r="HN2589" s="28"/>
      <c r="HO2589" s="28"/>
      <c r="HP2589" s="28"/>
      <c r="HQ2589" s="28"/>
      <c r="HR2589" s="28"/>
      <c r="HS2589" s="28"/>
      <c r="HT2589" s="28"/>
      <c r="HU2589" s="28"/>
      <c r="HV2589" s="28"/>
      <c r="HW2589" s="28"/>
      <c r="HX2589" s="28"/>
      <c r="HY2589" s="28"/>
      <c r="HZ2589" s="28"/>
      <c r="IA2589" s="28"/>
      <c r="IB2589" s="28"/>
      <c r="IC2589" s="28"/>
      <c r="ID2589" s="28"/>
      <c r="IE2589" s="28"/>
      <c r="IF2589" s="28"/>
      <c r="IG2589" s="28"/>
      <c r="IH2589" s="28"/>
      <c r="II2589" s="28"/>
      <c r="IJ2589" s="28"/>
      <c r="IK2589" s="28"/>
      <c r="IL2589" s="28"/>
      <c r="IM2589" s="28"/>
      <c r="IN2589" s="28"/>
      <c r="IO2589" s="28"/>
    </row>
    <row r="2590" spans="1:249" s="50" customFormat="1" ht="14.25">
      <c r="A2590" s="1"/>
      <c r="B2590"/>
      <c r="C2590"/>
      <c r="D2590"/>
      <c r="E2590" s="1"/>
      <c r="F2590" s="1"/>
      <c r="G2590" s="1"/>
      <c r="H2590" s="1"/>
      <c r="I2590" s="2"/>
      <c r="J2590" s="1"/>
      <c r="K2590"/>
      <c r="L2590"/>
      <c r="M2590"/>
      <c r="N2590" s="28"/>
      <c r="O2590" s="28"/>
      <c r="T2590" s="194"/>
      <c r="V2590" s="28"/>
      <c r="W2590" s="28"/>
      <c r="X2590" s="28"/>
      <c r="AC2590" s="194"/>
      <c r="AE2590" s="28"/>
      <c r="AF2590" s="28"/>
      <c r="AG2590" s="28"/>
      <c r="AL2590" s="194"/>
      <c r="AN2590" s="28"/>
      <c r="AO2590" s="28"/>
      <c r="AP2590" s="28"/>
      <c r="AU2590" s="194"/>
      <c r="AW2590" s="28"/>
      <c r="AX2590" s="28"/>
      <c r="AY2590" s="28"/>
      <c r="BD2590" s="194"/>
      <c r="BF2590" s="28"/>
      <c r="BG2590" s="28"/>
      <c r="BH2590" s="28"/>
      <c r="BM2590" s="194"/>
      <c r="BO2590" s="28"/>
      <c r="BP2590" s="28"/>
      <c r="BQ2590" s="28"/>
      <c r="BV2590" s="194"/>
      <c r="BX2590" s="28"/>
      <c r="BY2590" s="28"/>
      <c r="BZ2590" s="28"/>
      <c r="CE2590" s="194"/>
      <c r="CG2590" s="28"/>
      <c r="CH2590" s="28"/>
      <c r="CI2590" s="28"/>
      <c r="CN2590" s="194"/>
      <c r="CP2590" s="28"/>
      <c r="CQ2590" s="28"/>
      <c r="CR2590" s="28"/>
      <c r="CW2590" s="194"/>
      <c r="CY2590" s="28"/>
      <c r="CZ2590" s="28"/>
      <c r="DA2590" s="28"/>
      <c r="DF2590" s="194"/>
      <c r="DH2590" s="28"/>
      <c r="DI2590" s="28"/>
      <c r="DJ2590" s="28"/>
      <c r="DO2590" s="194"/>
      <c r="DQ2590" s="28"/>
      <c r="DR2590" s="28"/>
      <c r="DS2590" s="28"/>
      <c r="DX2590" s="194"/>
      <c r="DZ2590" s="28"/>
      <c r="EA2590" s="28"/>
      <c r="EB2590" s="28"/>
      <c r="EG2590" s="194"/>
      <c r="EI2590" s="28"/>
      <c r="EJ2590" s="28"/>
      <c r="EK2590" s="28"/>
      <c r="EP2590" s="194"/>
      <c r="ER2590" s="28"/>
      <c r="ES2590" s="28"/>
      <c r="ET2590" s="28"/>
      <c r="EY2590" s="194"/>
      <c r="FA2590" s="28"/>
      <c r="FB2590" s="28"/>
      <c r="FC2590" s="28"/>
      <c r="FH2590" s="194"/>
      <c r="FJ2590" s="28"/>
      <c r="FK2590" s="28"/>
      <c r="FL2590" s="28"/>
      <c r="FQ2590" s="194"/>
      <c r="FS2590" s="28"/>
      <c r="FT2590" s="28"/>
      <c r="FU2590" s="28"/>
      <c r="FZ2590" s="194"/>
      <c r="GB2590" s="28"/>
      <c r="GC2590" s="28"/>
      <c r="GD2590" s="28"/>
      <c r="GI2590" s="194"/>
      <c r="GK2590" s="28"/>
      <c r="GL2590" s="28"/>
      <c r="GM2590" s="28"/>
      <c r="GR2590" s="194"/>
      <c r="GT2590" s="28"/>
      <c r="GU2590" s="28"/>
      <c r="GV2590" s="28"/>
      <c r="HA2590" s="194"/>
      <c r="HC2590" s="28"/>
      <c r="HD2590" s="28"/>
      <c r="HE2590" s="28"/>
      <c r="HJ2590" s="28"/>
      <c r="HK2590" s="28"/>
      <c r="HL2590" s="28"/>
      <c r="HM2590" s="28"/>
      <c r="HN2590" s="28"/>
      <c r="HO2590" s="28"/>
      <c r="HP2590" s="28"/>
      <c r="HQ2590" s="28"/>
      <c r="HR2590" s="28"/>
      <c r="HS2590" s="28"/>
      <c r="HT2590" s="28"/>
      <c r="HU2590" s="28"/>
      <c r="HV2590" s="28"/>
      <c r="HW2590" s="28"/>
      <c r="HX2590" s="28"/>
      <c r="HY2590" s="28"/>
      <c r="HZ2590" s="28"/>
      <c r="IA2590" s="28"/>
      <c r="IB2590" s="28"/>
      <c r="IC2590" s="28"/>
      <c r="ID2590" s="28"/>
      <c r="IE2590" s="28"/>
      <c r="IF2590" s="28"/>
      <c r="IG2590" s="28"/>
      <c r="IH2590" s="28"/>
      <c r="II2590" s="28"/>
      <c r="IJ2590" s="28"/>
      <c r="IK2590" s="28"/>
      <c r="IL2590" s="28"/>
      <c r="IM2590" s="28"/>
      <c r="IN2590" s="28"/>
      <c r="IO2590" s="28"/>
    </row>
    <row r="2591" spans="1:249" s="50" customFormat="1" ht="14.25">
      <c r="A2591" s="1"/>
      <c r="B2591"/>
      <c r="C2591"/>
      <c r="D2591"/>
      <c r="E2591" s="1"/>
      <c r="F2591" s="1"/>
      <c r="G2591" s="1"/>
      <c r="H2591" s="1"/>
      <c r="I2591" s="2"/>
      <c r="J2591" s="1"/>
      <c r="K2591"/>
      <c r="L2591"/>
      <c r="M2591"/>
      <c r="N2591" s="28"/>
      <c r="O2591" s="28"/>
      <c r="T2591" s="194"/>
      <c r="V2591" s="28"/>
      <c r="W2591" s="28"/>
      <c r="X2591" s="28"/>
      <c r="AC2591" s="194"/>
      <c r="AE2591" s="28"/>
      <c r="AF2591" s="28"/>
      <c r="AG2591" s="28"/>
      <c r="AL2591" s="194"/>
      <c r="AN2591" s="28"/>
      <c r="AO2591" s="28"/>
      <c r="AP2591" s="28"/>
      <c r="AU2591" s="194"/>
      <c r="AW2591" s="28"/>
      <c r="AX2591" s="28"/>
      <c r="AY2591" s="28"/>
      <c r="BD2591" s="194"/>
      <c r="BF2591" s="28"/>
      <c r="BG2591" s="28"/>
      <c r="BH2591" s="28"/>
      <c r="BM2591" s="194"/>
      <c r="BO2591" s="28"/>
      <c r="BP2591" s="28"/>
      <c r="BQ2591" s="28"/>
      <c r="BV2591" s="194"/>
      <c r="BX2591" s="28"/>
      <c r="BY2591" s="28"/>
      <c r="BZ2591" s="28"/>
      <c r="CE2591" s="194"/>
      <c r="CG2591" s="28"/>
      <c r="CH2591" s="28"/>
      <c r="CI2591" s="28"/>
      <c r="CN2591" s="194"/>
      <c r="CP2591" s="28"/>
      <c r="CQ2591" s="28"/>
      <c r="CR2591" s="28"/>
      <c r="CW2591" s="194"/>
      <c r="CY2591" s="28"/>
      <c r="CZ2591" s="28"/>
      <c r="DA2591" s="28"/>
      <c r="DF2591" s="194"/>
      <c r="DH2591" s="28"/>
      <c r="DI2591" s="28"/>
      <c r="DJ2591" s="28"/>
      <c r="DO2591" s="194"/>
      <c r="DQ2591" s="28"/>
      <c r="DR2591" s="28"/>
      <c r="DS2591" s="28"/>
      <c r="DX2591" s="194"/>
      <c r="DZ2591" s="28"/>
      <c r="EA2591" s="28"/>
      <c r="EB2591" s="28"/>
      <c r="EG2591" s="194"/>
      <c r="EI2591" s="28"/>
      <c r="EJ2591" s="28"/>
      <c r="EK2591" s="28"/>
      <c r="EP2591" s="194"/>
      <c r="ER2591" s="28"/>
      <c r="ES2591" s="28"/>
      <c r="ET2591" s="28"/>
      <c r="EY2591" s="194"/>
      <c r="FA2591" s="28"/>
      <c r="FB2591" s="28"/>
      <c r="FC2591" s="28"/>
      <c r="FH2591" s="194"/>
      <c r="FJ2591" s="28"/>
      <c r="FK2591" s="28"/>
      <c r="FL2591" s="28"/>
      <c r="FQ2591" s="194"/>
      <c r="FS2591" s="28"/>
      <c r="FT2591" s="28"/>
      <c r="FU2591" s="28"/>
      <c r="FZ2591" s="194"/>
      <c r="GB2591" s="28"/>
      <c r="GC2591" s="28"/>
      <c r="GD2591" s="28"/>
      <c r="GI2591" s="194"/>
      <c r="GK2591" s="28"/>
      <c r="GL2591" s="28"/>
      <c r="GM2591" s="28"/>
      <c r="GR2591" s="194"/>
      <c r="GT2591" s="28"/>
      <c r="GU2591" s="28"/>
      <c r="GV2591" s="28"/>
      <c r="HA2591" s="194"/>
      <c r="HC2591" s="28"/>
      <c r="HD2591" s="28"/>
      <c r="HE2591" s="28"/>
      <c r="HJ2591" s="28"/>
      <c r="HK2591" s="28"/>
      <c r="HL2591" s="28"/>
      <c r="HM2591" s="28"/>
      <c r="HN2591" s="28"/>
      <c r="HO2591" s="28"/>
      <c r="HP2591" s="28"/>
      <c r="HQ2591" s="28"/>
      <c r="HR2591" s="28"/>
      <c r="HS2591" s="28"/>
      <c r="HT2591" s="28"/>
      <c r="HU2591" s="28"/>
      <c r="HV2591" s="28"/>
      <c r="HW2591" s="28"/>
      <c r="HX2591" s="28"/>
      <c r="HY2591" s="28"/>
      <c r="HZ2591" s="28"/>
      <c r="IA2591" s="28"/>
      <c r="IB2591" s="28"/>
      <c r="IC2591" s="28"/>
      <c r="ID2591" s="28"/>
      <c r="IE2591" s="28"/>
      <c r="IF2591" s="28"/>
      <c r="IG2591" s="28"/>
      <c r="IH2591" s="28"/>
      <c r="II2591" s="28"/>
      <c r="IJ2591" s="28"/>
      <c r="IK2591" s="28"/>
      <c r="IL2591" s="28"/>
      <c r="IM2591" s="28"/>
      <c r="IN2591" s="28"/>
      <c r="IO2591" s="28"/>
    </row>
    <row r="2592" spans="1:249" s="50" customFormat="1" ht="14.25">
      <c r="A2592" s="1"/>
      <c r="B2592"/>
      <c r="C2592"/>
      <c r="D2592"/>
      <c r="E2592" s="1"/>
      <c r="F2592" s="1"/>
      <c r="G2592" s="1"/>
      <c r="H2592" s="1"/>
      <c r="I2592" s="2"/>
      <c r="J2592" s="1"/>
      <c r="K2592"/>
      <c r="L2592"/>
      <c r="M2592"/>
      <c r="N2592" s="28"/>
      <c r="O2592" s="28"/>
      <c r="T2592" s="194"/>
      <c r="V2592" s="28"/>
      <c r="W2592" s="28"/>
      <c r="X2592" s="28"/>
      <c r="AC2592" s="194"/>
      <c r="AE2592" s="28"/>
      <c r="AF2592" s="28"/>
      <c r="AG2592" s="28"/>
      <c r="AL2592" s="194"/>
      <c r="AN2592" s="28"/>
      <c r="AO2592" s="28"/>
      <c r="AP2592" s="28"/>
      <c r="AU2592" s="194"/>
      <c r="AW2592" s="28"/>
      <c r="AX2592" s="28"/>
      <c r="AY2592" s="28"/>
      <c r="BD2592" s="194"/>
      <c r="BF2592" s="28"/>
      <c r="BG2592" s="28"/>
      <c r="BH2592" s="28"/>
      <c r="BM2592" s="194"/>
      <c r="BO2592" s="28"/>
      <c r="BP2592" s="28"/>
      <c r="BQ2592" s="28"/>
      <c r="BV2592" s="194"/>
      <c r="BX2592" s="28"/>
      <c r="BY2592" s="28"/>
      <c r="BZ2592" s="28"/>
      <c r="CE2592" s="194"/>
      <c r="CG2592" s="28"/>
      <c r="CH2592" s="28"/>
      <c r="CI2592" s="28"/>
      <c r="CN2592" s="194"/>
      <c r="CP2592" s="28"/>
      <c r="CQ2592" s="28"/>
      <c r="CR2592" s="28"/>
      <c r="CW2592" s="194"/>
      <c r="CY2592" s="28"/>
      <c r="CZ2592" s="28"/>
      <c r="DA2592" s="28"/>
      <c r="DF2592" s="194"/>
      <c r="DH2592" s="28"/>
      <c r="DI2592" s="28"/>
      <c r="DJ2592" s="28"/>
      <c r="DO2592" s="194"/>
      <c r="DQ2592" s="28"/>
      <c r="DR2592" s="28"/>
      <c r="DS2592" s="28"/>
      <c r="DX2592" s="194"/>
      <c r="DZ2592" s="28"/>
      <c r="EA2592" s="28"/>
      <c r="EB2592" s="28"/>
      <c r="EG2592" s="194"/>
      <c r="EI2592" s="28"/>
      <c r="EJ2592" s="28"/>
      <c r="EK2592" s="28"/>
      <c r="EP2592" s="194"/>
      <c r="ER2592" s="28"/>
      <c r="ES2592" s="28"/>
      <c r="ET2592" s="28"/>
      <c r="EY2592" s="194"/>
      <c r="FA2592" s="28"/>
      <c r="FB2592" s="28"/>
      <c r="FC2592" s="28"/>
      <c r="FH2592" s="194"/>
      <c r="FJ2592" s="28"/>
      <c r="FK2592" s="28"/>
      <c r="FL2592" s="28"/>
      <c r="FQ2592" s="194"/>
      <c r="FS2592" s="28"/>
      <c r="FT2592" s="28"/>
      <c r="FU2592" s="28"/>
      <c r="FZ2592" s="194"/>
      <c r="GB2592" s="28"/>
      <c r="GC2592" s="28"/>
      <c r="GD2592" s="28"/>
      <c r="GI2592" s="194"/>
      <c r="GK2592" s="28"/>
      <c r="GL2592" s="28"/>
      <c r="GM2592" s="28"/>
      <c r="GR2592" s="194"/>
      <c r="GT2592" s="28"/>
      <c r="GU2592" s="28"/>
      <c r="GV2592" s="28"/>
      <c r="HA2592" s="194"/>
      <c r="HC2592" s="28"/>
      <c r="HD2592" s="28"/>
      <c r="HE2592" s="28"/>
      <c r="HJ2592" s="28"/>
      <c r="HK2592" s="28"/>
      <c r="HL2592" s="28"/>
      <c r="HM2592" s="28"/>
      <c r="HN2592" s="28"/>
      <c r="HO2592" s="28"/>
      <c r="HP2592" s="28"/>
      <c r="HQ2592" s="28"/>
      <c r="HR2592" s="28"/>
      <c r="HS2592" s="28"/>
      <c r="HT2592" s="28"/>
      <c r="HU2592" s="28"/>
      <c r="HV2592" s="28"/>
      <c r="HW2592" s="28"/>
      <c r="HX2592" s="28"/>
      <c r="HY2592" s="28"/>
      <c r="HZ2592" s="28"/>
      <c r="IA2592" s="28"/>
      <c r="IB2592" s="28"/>
      <c r="IC2592" s="28"/>
      <c r="ID2592" s="28"/>
      <c r="IE2592" s="28"/>
      <c r="IF2592" s="28"/>
      <c r="IG2592" s="28"/>
      <c r="IH2592" s="28"/>
      <c r="II2592" s="28"/>
      <c r="IJ2592" s="28"/>
      <c r="IK2592" s="28"/>
      <c r="IL2592" s="28"/>
      <c r="IM2592" s="28"/>
      <c r="IN2592" s="28"/>
      <c r="IO2592" s="28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49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49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49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49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49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49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49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49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49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49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49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49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49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49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49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49" s="1" customFormat="1">
      <c r="B2672"/>
      <c r="C2672"/>
      <c r="D2672"/>
      <c r="I2672" s="2"/>
      <c r="K2672"/>
      <c r="L2672"/>
      <c r="M2672"/>
      <c r="N2672"/>
      <c r="O2672"/>
      <c r="T2672" s="2"/>
      <c r="V2672"/>
      <c r="W2672"/>
      <c r="X2672"/>
      <c r="AC2672" s="2"/>
      <c r="AE2672"/>
      <c r="AF2672"/>
      <c r="AG2672"/>
      <c r="AL2672" s="2"/>
      <c r="AN2672"/>
      <c r="AO2672"/>
      <c r="AP2672"/>
      <c r="AU2672" s="2"/>
      <c r="AW2672"/>
      <c r="AX2672"/>
      <c r="AY2672"/>
      <c r="BD2672" s="2"/>
      <c r="BF2672"/>
      <c r="BG2672"/>
      <c r="BH2672"/>
      <c r="BM2672" s="2"/>
      <c r="BO2672"/>
      <c r="BP2672"/>
      <c r="BQ2672"/>
      <c r="BV2672" s="2"/>
      <c r="BX2672"/>
      <c r="BY2672"/>
      <c r="BZ2672"/>
      <c r="CE2672" s="2"/>
      <c r="CG2672"/>
      <c r="CH2672"/>
      <c r="CI2672"/>
      <c r="CN2672" s="2"/>
      <c r="CP2672"/>
      <c r="CQ2672"/>
      <c r="CR2672"/>
      <c r="CW2672" s="2"/>
      <c r="CY2672"/>
      <c r="CZ2672"/>
      <c r="DA2672"/>
      <c r="DF2672" s="2"/>
      <c r="DH2672"/>
      <c r="DI2672"/>
      <c r="DJ2672"/>
      <c r="DO2672" s="2"/>
      <c r="DQ2672"/>
      <c r="DR2672"/>
      <c r="DS2672"/>
      <c r="DX2672" s="2"/>
      <c r="DZ2672"/>
      <c r="EA2672"/>
      <c r="EB2672"/>
      <c r="EG2672" s="2"/>
      <c r="EI2672"/>
      <c r="EJ2672"/>
      <c r="EK2672"/>
      <c r="EP2672" s="2"/>
      <c r="ER2672"/>
      <c r="ES2672"/>
      <c r="ET2672"/>
      <c r="EY2672" s="2"/>
      <c r="FA2672"/>
      <c r="FB2672"/>
      <c r="FC2672"/>
      <c r="FH2672" s="2"/>
      <c r="FJ2672"/>
      <c r="FK2672"/>
      <c r="FL2672"/>
      <c r="FQ2672" s="2"/>
      <c r="FS2672"/>
      <c r="FT2672"/>
      <c r="FU2672"/>
      <c r="FZ2672" s="2"/>
      <c r="GB2672"/>
      <c r="GC2672"/>
      <c r="GD2672"/>
      <c r="GI2672" s="2"/>
      <c r="GK2672"/>
      <c r="GL2672"/>
      <c r="GM2672"/>
      <c r="GR2672" s="2"/>
      <c r="GT2672"/>
      <c r="GU2672"/>
      <c r="GV2672"/>
      <c r="HA2672" s="2"/>
      <c r="HC2672"/>
      <c r="HD2672"/>
      <c r="HE2672"/>
      <c r="HJ2672"/>
      <c r="HK2672"/>
      <c r="HL2672"/>
      <c r="HM2672"/>
      <c r="HN2672"/>
      <c r="HO2672"/>
      <c r="HP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</row>
    <row r="2673" spans="2:249" s="1" customFormat="1">
      <c r="B2673"/>
      <c r="C2673"/>
      <c r="D2673"/>
      <c r="I2673" s="2"/>
      <c r="K2673"/>
      <c r="L2673"/>
      <c r="M2673"/>
      <c r="N2673"/>
      <c r="O2673"/>
      <c r="T2673" s="2"/>
      <c r="V2673"/>
      <c r="W2673"/>
      <c r="X2673"/>
      <c r="AC2673" s="2"/>
      <c r="AE2673"/>
      <c r="AF2673"/>
      <c r="AG2673"/>
      <c r="AL2673" s="2"/>
      <c r="AN2673"/>
      <c r="AO2673"/>
      <c r="AP2673"/>
      <c r="AU2673" s="2"/>
      <c r="AW2673"/>
      <c r="AX2673"/>
      <c r="AY2673"/>
      <c r="BD2673" s="2"/>
      <c r="BF2673"/>
      <c r="BG2673"/>
      <c r="BH2673"/>
      <c r="BM2673" s="2"/>
      <c r="BO2673"/>
      <c r="BP2673"/>
      <c r="BQ2673"/>
      <c r="BV2673" s="2"/>
      <c r="BX2673"/>
      <c r="BY2673"/>
      <c r="BZ2673"/>
      <c r="CE2673" s="2"/>
      <c r="CG2673"/>
      <c r="CH2673"/>
      <c r="CI2673"/>
      <c r="CN2673" s="2"/>
      <c r="CP2673"/>
      <c r="CQ2673"/>
      <c r="CR2673"/>
      <c r="CW2673" s="2"/>
      <c r="CY2673"/>
      <c r="CZ2673"/>
      <c r="DA2673"/>
      <c r="DF2673" s="2"/>
      <c r="DH2673"/>
      <c r="DI2673"/>
      <c r="DJ2673"/>
      <c r="DO2673" s="2"/>
      <c r="DQ2673"/>
      <c r="DR2673"/>
      <c r="DS2673"/>
      <c r="DX2673" s="2"/>
      <c r="DZ2673"/>
      <c r="EA2673"/>
      <c r="EB2673"/>
      <c r="EG2673" s="2"/>
      <c r="EI2673"/>
      <c r="EJ2673"/>
      <c r="EK2673"/>
      <c r="EP2673" s="2"/>
      <c r="ER2673"/>
      <c r="ES2673"/>
      <c r="ET2673"/>
      <c r="EY2673" s="2"/>
      <c r="FA2673"/>
      <c r="FB2673"/>
      <c r="FC2673"/>
      <c r="FH2673" s="2"/>
      <c r="FJ2673"/>
      <c r="FK2673"/>
      <c r="FL2673"/>
      <c r="FQ2673" s="2"/>
      <c r="FS2673"/>
      <c r="FT2673"/>
      <c r="FU2673"/>
      <c r="FZ2673" s="2"/>
      <c r="GB2673"/>
      <c r="GC2673"/>
      <c r="GD2673"/>
      <c r="GI2673" s="2"/>
      <c r="GK2673"/>
      <c r="GL2673"/>
      <c r="GM2673"/>
      <c r="GR2673" s="2"/>
      <c r="GT2673"/>
      <c r="GU2673"/>
      <c r="GV2673"/>
      <c r="HA2673" s="2"/>
      <c r="HC2673"/>
      <c r="HD2673"/>
      <c r="HE2673"/>
      <c r="HJ2673"/>
      <c r="HK2673"/>
      <c r="HL2673"/>
      <c r="HM2673"/>
      <c r="HN2673"/>
      <c r="HO2673"/>
      <c r="HP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</row>
    <row r="2674" spans="2:249" s="1" customFormat="1">
      <c r="B2674"/>
      <c r="C2674"/>
      <c r="D2674"/>
      <c r="I2674" s="2"/>
      <c r="K2674"/>
      <c r="L2674"/>
      <c r="M2674"/>
      <c r="N2674"/>
      <c r="O2674"/>
      <c r="T2674" s="2"/>
      <c r="V2674"/>
      <c r="W2674"/>
      <c r="X2674"/>
      <c r="AC2674" s="2"/>
      <c r="AE2674"/>
      <c r="AF2674"/>
      <c r="AG2674"/>
      <c r="AL2674" s="2"/>
      <c r="AN2674"/>
      <c r="AO2674"/>
      <c r="AP2674"/>
      <c r="AU2674" s="2"/>
      <c r="AW2674"/>
      <c r="AX2674"/>
      <c r="AY2674"/>
      <c r="BD2674" s="2"/>
      <c r="BF2674"/>
      <c r="BG2674"/>
      <c r="BH2674"/>
      <c r="BM2674" s="2"/>
      <c r="BO2674"/>
      <c r="BP2674"/>
      <c r="BQ2674"/>
      <c r="BV2674" s="2"/>
      <c r="BX2674"/>
      <c r="BY2674"/>
      <c r="BZ2674"/>
      <c r="CE2674" s="2"/>
      <c r="CG2674"/>
      <c r="CH2674"/>
      <c r="CI2674"/>
      <c r="CN2674" s="2"/>
      <c r="CP2674"/>
      <c r="CQ2674"/>
      <c r="CR2674"/>
      <c r="CW2674" s="2"/>
      <c r="CY2674"/>
      <c r="CZ2674"/>
      <c r="DA2674"/>
      <c r="DF2674" s="2"/>
      <c r="DH2674"/>
      <c r="DI2674"/>
      <c r="DJ2674"/>
      <c r="DO2674" s="2"/>
      <c r="DQ2674"/>
      <c r="DR2674"/>
      <c r="DS2674"/>
      <c r="DX2674" s="2"/>
      <c r="DZ2674"/>
      <c r="EA2674"/>
      <c r="EB2674"/>
      <c r="EG2674" s="2"/>
      <c r="EI2674"/>
      <c r="EJ2674"/>
      <c r="EK2674"/>
      <c r="EP2674" s="2"/>
      <c r="ER2674"/>
      <c r="ES2674"/>
      <c r="ET2674"/>
      <c r="EY2674" s="2"/>
      <c r="FA2674"/>
      <c r="FB2674"/>
      <c r="FC2674"/>
      <c r="FH2674" s="2"/>
      <c r="FJ2674"/>
      <c r="FK2674"/>
      <c r="FL2674"/>
      <c r="FQ2674" s="2"/>
      <c r="FS2674"/>
      <c r="FT2674"/>
      <c r="FU2674"/>
      <c r="FZ2674" s="2"/>
      <c r="GB2674"/>
      <c r="GC2674"/>
      <c r="GD2674"/>
      <c r="GI2674" s="2"/>
      <c r="GK2674"/>
      <c r="GL2674"/>
      <c r="GM2674"/>
      <c r="GR2674" s="2"/>
      <c r="GT2674"/>
      <c r="GU2674"/>
      <c r="GV2674"/>
      <c r="HA2674" s="2"/>
      <c r="HC2674"/>
      <c r="HD2674"/>
      <c r="HE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</row>
    <row r="2675" spans="2:249" s="1" customFormat="1">
      <c r="B2675"/>
      <c r="C2675"/>
      <c r="D2675"/>
      <c r="I2675" s="2"/>
      <c r="K2675"/>
      <c r="L2675"/>
      <c r="M2675"/>
      <c r="N2675"/>
      <c r="O2675"/>
      <c r="T2675" s="2"/>
      <c r="V2675"/>
      <c r="W2675"/>
      <c r="X2675"/>
      <c r="AC2675" s="2"/>
      <c r="AE2675"/>
      <c r="AF2675"/>
      <c r="AG2675"/>
      <c r="AL2675" s="2"/>
      <c r="AN2675"/>
      <c r="AO2675"/>
      <c r="AP2675"/>
      <c r="AU2675" s="2"/>
      <c r="AW2675"/>
      <c r="AX2675"/>
      <c r="AY2675"/>
      <c r="BD2675" s="2"/>
      <c r="BF2675"/>
      <c r="BG2675"/>
      <c r="BH2675"/>
      <c r="BM2675" s="2"/>
      <c r="BO2675"/>
      <c r="BP2675"/>
      <c r="BQ2675"/>
      <c r="BV2675" s="2"/>
      <c r="BX2675"/>
      <c r="BY2675"/>
      <c r="BZ2675"/>
      <c r="CE2675" s="2"/>
      <c r="CG2675"/>
      <c r="CH2675"/>
      <c r="CI2675"/>
      <c r="CN2675" s="2"/>
      <c r="CP2675"/>
      <c r="CQ2675"/>
      <c r="CR2675"/>
      <c r="CW2675" s="2"/>
      <c r="CY2675"/>
      <c r="CZ2675"/>
      <c r="DA2675"/>
      <c r="DF2675" s="2"/>
      <c r="DH2675"/>
      <c r="DI2675"/>
      <c r="DJ2675"/>
      <c r="DO2675" s="2"/>
      <c r="DQ2675"/>
      <c r="DR2675"/>
      <c r="DS2675"/>
      <c r="DX2675" s="2"/>
      <c r="DZ2675"/>
      <c r="EA2675"/>
      <c r="EB2675"/>
      <c r="EG2675" s="2"/>
      <c r="EI2675"/>
      <c r="EJ2675"/>
      <c r="EK2675"/>
      <c r="EP2675" s="2"/>
      <c r="ER2675"/>
      <c r="ES2675"/>
      <c r="ET2675"/>
      <c r="EY2675" s="2"/>
      <c r="FA2675"/>
      <c r="FB2675"/>
      <c r="FC2675"/>
      <c r="FH2675" s="2"/>
      <c r="FJ2675"/>
      <c r="FK2675"/>
      <c r="FL2675"/>
      <c r="FQ2675" s="2"/>
      <c r="FS2675"/>
      <c r="FT2675"/>
      <c r="FU2675"/>
      <c r="FZ2675" s="2"/>
      <c r="GB2675"/>
      <c r="GC2675"/>
      <c r="GD2675"/>
      <c r="GI2675" s="2"/>
      <c r="GK2675"/>
      <c r="GL2675"/>
      <c r="GM2675"/>
      <c r="GR2675" s="2"/>
      <c r="GT2675"/>
      <c r="GU2675"/>
      <c r="GV2675"/>
      <c r="HA2675" s="2"/>
      <c r="HC2675"/>
      <c r="HD2675"/>
      <c r="HE2675"/>
      <c r="HJ2675"/>
      <c r="HK2675"/>
      <c r="HL2675"/>
      <c r="HM2675"/>
      <c r="HN2675"/>
      <c r="HO2675"/>
      <c r="HP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</row>
    <row r="2676" spans="2:249" s="1" customFormat="1">
      <c r="B2676"/>
      <c r="C2676"/>
      <c r="D2676"/>
      <c r="I2676" s="2"/>
      <c r="K2676"/>
      <c r="L2676"/>
      <c r="M2676"/>
      <c r="N2676"/>
      <c r="O2676"/>
      <c r="T2676" s="2"/>
      <c r="V2676"/>
      <c r="W2676"/>
      <c r="X2676"/>
      <c r="AC2676" s="2"/>
      <c r="AE2676"/>
      <c r="AF2676"/>
      <c r="AG2676"/>
      <c r="AL2676" s="2"/>
      <c r="AN2676"/>
      <c r="AO2676"/>
      <c r="AP2676"/>
      <c r="AU2676" s="2"/>
      <c r="AW2676"/>
      <c r="AX2676"/>
      <c r="AY2676"/>
      <c r="BD2676" s="2"/>
      <c r="BF2676"/>
      <c r="BG2676"/>
      <c r="BH2676"/>
      <c r="BM2676" s="2"/>
      <c r="BO2676"/>
      <c r="BP2676"/>
      <c r="BQ2676"/>
      <c r="BV2676" s="2"/>
      <c r="BX2676"/>
      <c r="BY2676"/>
      <c r="BZ2676"/>
      <c r="CE2676" s="2"/>
      <c r="CG2676"/>
      <c r="CH2676"/>
      <c r="CI2676"/>
      <c r="CN2676" s="2"/>
      <c r="CP2676"/>
      <c r="CQ2676"/>
      <c r="CR2676"/>
      <c r="CW2676" s="2"/>
      <c r="CY2676"/>
      <c r="CZ2676"/>
      <c r="DA2676"/>
      <c r="DF2676" s="2"/>
      <c r="DH2676"/>
      <c r="DI2676"/>
      <c r="DJ2676"/>
      <c r="DO2676" s="2"/>
      <c r="DQ2676"/>
      <c r="DR2676"/>
      <c r="DS2676"/>
      <c r="DX2676" s="2"/>
      <c r="DZ2676"/>
      <c r="EA2676"/>
      <c r="EB2676"/>
      <c r="EG2676" s="2"/>
      <c r="EI2676"/>
      <c r="EJ2676"/>
      <c r="EK2676"/>
      <c r="EP2676" s="2"/>
      <c r="ER2676"/>
      <c r="ES2676"/>
      <c r="ET2676"/>
      <c r="EY2676" s="2"/>
      <c r="FA2676"/>
      <c r="FB2676"/>
      <c r="FC2676"/>
      <c r="FH2676" s="2"/>
      <c r="FJ2676"/>
      <c r="FK2676"/>
      <c r="FL2676"/>
      <c r="FQ2676" s="2"/>
      <c r="FS2676"/>
      <c r="FT2676"/>
      <c r="FU2676"/>
      <c r="FZ2676" s="2"/>
      <c r="GB2676"/>
      <c r="GC2676"/>
      <c r="GD2676"/>
      <c r="GI2676" s="2"/>
      <c r="GK2676"/>
      <c r="GL2676"/>
      <c r="GM2676"/>
      <c r="GR2676" s="2"/>
      <c r="GT2676"/>
      <c r="GU2676"/>
      <c r="GV2676"/>
      <c r="HA2676" s="2"/>
      <c r="HC2676"/>
      <c r="HD2676"/>
      <c r="HE2676"/>
      <c r="HJ2676"/>
      <c r="HK2676"/>
      <c r="HL2676"/>
      <c r="HM2676"/>
      <c r="HN2676"/>
      <c r="HO2676"/>
      <c r="HP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</row>
    <row r="2677" spans="2:249" s="1" customFormat="1">
      <c r="B2677"/>
      <c r="C2677"/>
      <c r="D2677"/>
      <c r="I2677" s="2"/>
      <c r="K2677"/>
      <c r="L2677"/>
      <c r="M2677"/>
      <c r="N2677"/>
      <c r="O2677"/>
      <c r="T2677" s="2"/>
      <c r="V2677"/>
      <c r="W2677"/>
      <c r="X2677"/>
      <c r="AC2677" s="2"/>
      <c r="AE2677"/>
      <c r="AF2677"/>
      <c r="AG2677"/>
      <c r="AL2677" s="2"/>
      <c r="AN2677"/>
      <c r="AO2677"/>
      <c r="AP2677"/>
      <c r="AU2677" s="2"/>
      <c r="AW2677"/>
      <c r="AX2677"/>
      <c r="AY2677"/>
      <c r="BD2677" s="2"/>
      <c r="BF2677"/>
      <c r="BG2677"/>
      <c r="BH2677"/>
      <c r="BM2677" s="2"/>
      <c r="BO2677"/>
      <c r="BP2677"/>
      <c r="BQ2677"/>
      <c r="BV2677" s="2"/>
      <c r="BX2677"/>
      <c r="BY2677"/>
      <c r="BZ2677"/>
      <c r="CE2677" s="2"/>
      <c r="CG2677"/>
      <c r="CH2677"/>
      <c r="CI2677"/>
      <c r="CN2677" s="2"/>
      <c r="CP2677"/>
      <c r="CQ2677"/>
      <c r="CR2677"/>
      <c r="CW2677" s="2"/>
      <c r="CY2677"/>
      <c r="CZ2677"/>
      <c r="DA2677"/>
      <c r="DF2677" s="2"/>
      <c r="DH2677"/>
      <c r="DI2677"/>
      <c r="DJ2677"/>
      <c r="DO2677" s="2"/>
      <c r="DQ2677"/>
      <c r="DR2677"/>
      <c r="DS2677"/>
      <c r="DX2677" s="2"/>
      <c r="DZ2677"/>
      <c r="EA2677"/>
      <c r="EB2677"/>
      <c r="EG2677" s="2"/>
      <c r="EI2677"/>
      <c r="EJ2677"/>
      <c r="EK2677"/>
      <c r="EP2677" s="2"/>
      <c r="ER2677"/>
      <c r="ES2677"/>
      <c r="ET2677"/>
      <c r="EY2677" s="2"/>
      <c r="FA2677"/>
      <c r="FB2677"/>
      <c r="FC2677"/>
      <c r="FH2677" s="2"/>
      <c r="FJ2677"/>
      <c r="FK2677"/>
      <c r="FL2677"/>
      <c r="FQ2677" s="2"/>
      <c r="FS2677"/>
      <c r="FT2677"/>
      <c r="FU2677"/>
      <c r="FZ2677" s="2"/>
      <c r="GB2677"/>
      <c r="GC2677"/>
      <c r="GD2677"/>
      <c r="GI2677" s="2"/>
      <c r="GK2677"/>
      <c r="GL2677"/>
      <c r="GM2677"/>
      <c r="GR2677" s="2"/>
      <c r="GT2677"/>
      <c r="GU2677"/>
      <c r="GV2677"/>
      <c r="HA2677" s="2"/>
      <c r="HC2677"/>
      <c r="HD2677"/>
      <c r="HE2677"/>
      <c r="HJ2677"/>
      <c r="HK2677"/>
      <c r="HL2677"/>
      <c r="HM2677"/>
      <c r="HN2677"/>
      <c r="HO2677"/>
      <c r="HP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</row>
    <row r="2678" spans="2:249" s="1" customFormat="1">
      <c r="B2678"/>
      <c r="C2678"/>
      <c r="D2678"/>
      <c r="I2678" s="2"/>
      <c r="K2678"/>
      <c r="L2678"/>
      <c r="M2678"/>
      <c r="N2678"/>
      <c r="O2678"/>
      <c r="T2678" s="2"/>
      <c r="V2678"/>
      <c r="W2678"/>
      <c r="X2678"/>
      <c r="AC2678" s="2"/>
      <c r="AE2678"/>
      <c r="AF2678"/>
      <c r="AG2678"/>
      <c r="AL2678" s="2"/>
      <c r="AN2678"/>
      <c r="AO2678"/>
      <c r="AP2678"/>
      <c r="AU2678" s="2"/>
      <c r="AW2678"/>
      <c r="AX2678"/>
      <c r="AY2678"/>
      <c r="BD2678" s="2"/>
      <c r="BF2678"/>
      <c r="BG2678"/>
      <c r="BH2678"/>
      <c r="BM2678" s="2"/>
      <c r="BO2678"/>
      <c r="BP2678"/>
      <c r="BQ2678"/>
      <c r="BV2678" s="2"/>
      <c r="BX2678"/>
      <c r="BY2678"/>
      <c r="BZ2678"/>
      <c r="CE2678" s="2"/>
      <c r="CG2678"/>
      <c r="CH2678"/>
      <c r="CI2678"/>
      <c r="CN2678" s="2"/>
      <c r="CP2678"/>
      <c r="CQ2678"/>
      <c r="CR2678"/>
      <c r="CW2678" s="2"/>
      <c r="CY2678"/>
      <c r="CZ2678"/>
      <c r="DA2678"/>
      <c r="DF2678" s="2"/>
      <c r="DH2678"/>
      <c r="DI2678"/>
      <c r="DJ2678"/>
      <c r="DO2678" s="2"/>
      <c r="DQ2678"/>
      <c r="DR2678"/>
      <c r="DS2678"/>
      <c r="DX2678" s="2"/>
      <c r="DZ2678"/>
      <c r="EA2678"/>
      <c r="EB2678"/>
      <c r="EG2678" s="2"/>
      <c r="EI2678"/>
      <c r="EJ2678"/>
      <c r="EK2678"/>
      <c r="EP2678" s="2"/>
      <c r="ER2678"/>
      <c r="ES2678"/>
      <c r="ET2678"/>
      <c r="EY2678" s="2"/>
      <c r="FA2678"/>
      <c r="FB2678"/>
      <c r="FC2678"/>
      <c r="FH2678" s="2"/>
      <c r="FJ2678"/>
      <c r="FK2678"/>
      <c r="FL2678"/>
      <c r="FQ2678" s="2"/>
      <c r="FS2678"/>
      <c r="FT2678"/>
      <c r="FU2678"/>
      <c r="FZ2678" s="2"/>
      <c r="GB2678"/>
      <c r="GC2678"/>
      <c r="GD2678"/>
      <c r="GI2678" s="2"/>
      <c r="GK2678"/>
      <c r="GL2678"/>
      <c r="GM2678"/>
      <c r="GR2678" s="2"/>
      <c r="GT2678"/>
      <c r="GU2678"/>
      <c r="GV2678"/>
      <c r="HA2678" s="2"/>
      <c r="HC2678"/>
      <c r="HD2678"/>
      <c r="HE2678"/>
      <c r="HJ2678"/>
      <c r="HK2678"/>
      <c r="HL2678"/>
      <c r="HM2678"/>
      <c r="HN2678"/>
      <c r="HO2678"/>
      <c r="HP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</row>
    <row r="2679" spans="2:249" s="1" customFormat="1">
      <c r="B2679"/>
      <c r="C2679"/>
      <c r="D2679"/>
      <c r="I2679" s="2"/>
      <c r="K2679"/>
      <c r="L2679"/>
      <c r="M2679"/>
      <c r="N2679"/>
      <c r="O2679"/>
      <c r="T2679" s="2"/>
      <c r="V2679"/>
      <c r="W2679"/>
      <c r="X2679"/>
      <c r="AC2679" s="2"/>
      <c r="AE2679"/>
      <c r="AF2679"/>
      <c r="AG2679"/>
      <c r="AL2679" s="2"/>
      <c r="AN2679"/>
      <c r="AO2679"/>
      <c r="AP2679"/>
      <c r="AU2679" s="2"/>
      <c r="AW2679"/>
      <c r="AX2679"/>
      <c r="AY2679"/>
      <c r="BD2679" s="2"/>
      <c r="BF2679"/>
      <c r="BG2679"/>
      <c r="BH2679"/>
      <c r="BM2679" s="2"/>
      <c r="BO2679"/>
      <c r="BP2679"/>
      <c r="BQ2679"/>
      <c r="BV2679" s="2"/>
      <c r="BX2679"/>
      <c r="BY2679"/>
      <c r="BZ2679"/>
      <c r="CE2679" s="2"/>
      <c r="CG2679"/>
      <c r="CH2679"/>
      <c r="CI2679"/>
      <c r="CN2679" s="2"/>
      <c r="CP2679"/>
      <c r="CQ2679"/>
      <c r="CR2679"/>
      <c r="CW2679" s="2"/>
      <c r="CY2679"/>
      <c r="CZ2679"/>
      <c r="DA2679"/>
      <c r="DF2679" s="2"/>
      <c r="DH2679"/>
      <c r="DI2679"/>
      <c r="DJ2679"/>
      <c r="DO2679" s="2"/>
      <c r="DQ2679"/>
      <c r="DR2679"/>
      <c r="DS2679"/>
      <c r="DX2679" s="2"/>
      <c r="DZ2679"/>
      <c r="EA2679"/>
      <c r="EB2679"/>
      <c r="EG2679" s="2"/>
      <c r="EI2679"/>
      <c r="EJ2679"/>
      <c r="EK2679"/>
      <c r="EP2679" s="2"/>
      <c r="ER2679"/>
      <c r="ES2679"/>
      <c r="ET2679"/>
      <c r="EY2679" s="2"/>
      <c r="FA2679"/>
      <c r="FB2679"/>
      <c r="FC2679"/>
      <c r="FH2679" s="2"/>
      <c r="FJ2679"/>
      <c r="FK2679"/>
      <c r="FL2679"/>
      <c r="FQ2679" s="2"/>
      <c r="FS2679"/>
      <c r="FT2679"/>
      <c r="FU2679"/>
      <c r="FZ2679" s="2"/>
      <c r="GB2679"/>
      <c r="GC2679"/>
      <c r="GD2679"/>
      <c r="GI2679" s="2"/>
      <c r="GK2679"/>
      <c r="GL2679"/>
      <c r="GM2679"/>
      <c r="GR2679" s="2"/>
      <c r="GT2679"/>
      <c r="GU2679"/>
      <c r="GV2679"/>
      <c r="HA2679" s="2"/>
      <c r="HC2679"/>
      <c r="HD2679"/>
      <c r="HE2679"/>
      <c r="HJ2679"/>
      <c r="HK2679"/>
      <c r="HL2679"/>
      <c r="HM2679"/>
      <c r="HN2679"/>
      <c r="HO2679"/>
      <c r="HP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</row>
    <row r="2680" spans="2:249" s="1" customFormat="1">
      <c r="B2680"/>
      <c r="C2680"/>
      <c r="D2680"/>
      <c r="I2680" s="2"/>
      <c r="K2680"/>
      <c r="L2680"/>
      <c r="M2680"/>
      <c r="N2680"/>
      <c r="O2680"/>
      <c r="T2680" s="2"/>
      <c r="V2680"/>
      <c r="W2680"/>
      <c r="X2680"/>
      <c r="AC2680" s="2"/>
      <c r="AE2680"/>
      <c r="AF2680"/>
      <c r="AG2680"/>
      <c r="AL2680" s="2"/>
      <c r="AN2680"/>
      <c r="AO2680"/>
      <c r="AP2680"/>
      <c r="AU2680" s="2"/>
      <c r="AW2680"/>
      <c r="AX2680"/>
      <c r="AY2680"/>
      <c r="BD2680" s="2"/>
      <c r="BF2680"/>
      <c r="BG2680"/>
      <c r="BH2680"/>
      <c r="BM2680" s="2"/>
      <c r="BO2680"/>
      <c r="BP2680"/>
      <c r="BQ2680"/>
      <c r="BV2680" s="2"/>
      <c r="BX2680"/>
      <c r="BY2680"/>
      <c r="BZ2680"/>
      <c r="CE2680" s="2"/>
      <c r="CG2680"/>
      <c r="CH2680"/>
      <c r="CI2680"/>
      <c r="CN2680" s="2"/>
      <c r="CP2680"/>
      <c r="CQ2680"/>
      <c r="CR2680"/>
      <c r="CW2680" s="2"/>
      <c r="CY2680"/>
      <c r="CZ2680"/>
      <c r="DA2680"/>
      <c r="DF2680" s="2"/>
      <c r="DH2680"/>
      <c r="DI2680"/>
      <c r="DJ2680"/>
      <c r="DO2680" s="2"/>
      <c r="DQ2680"/>
      <c r="DR2680"/>
      <c r="DS2680"/>
      <c r="DX2680" s="2"/>
      <c r="DZ2680"/>
      <c r="EA2680"/>
      <c r="EB2680"/>
      <c r="EG2680" s="2"/>
      <c r="EI2680"/>
      <c r="EJ2680"/>
      <c r="EK2680"/>
      <c r="EP2680" s="2"/>
      <c r="ER2680"/>
      <c r="ES2680"/>
      <c r="ET2680"/>
      <c r="EY2680" s="2"/>
      <c r="FA2680"/>
      <c r="FB2680"/>
      <c r="FC2680"/>
      <c r="FH2680" s="2"/>
      <c r="FJ2680"/>
      <c r="FK2680"/>
      <c r="FL2680"/>
      <c r="FQ2680" s="2"/>
      <c r="FS2680"/>
      <c r="FT2680"/>
      <c r="FU2680"/>
      <c r="FZ2680" s="2"/>
      <c r="GB2680"/>
      <c r="GC2680"/>
      <c r="GD2680"/>
      <c r="GI2680" s="2"/>
      <c r="GK2680"/>
      <c r="GL2680"/>
      <c r="GM2680"/>
      <c r="GR2680" s="2"/>
      <c r="GT2680"/>
      <c r="GU2680"/>
      <c r="GV2680"/>
      <c r="HA2680" s="2"/>
      <c r="HC2680"/>
      <c r="HD2680"/>
      <c r="HE2680"/>
      <c r="HJ2680"/>
      <c r="HK2680"/>
      <c r="HL2680"/>
      <c r="HM2680"/>
      <c r="HN2680"/>
      <c r="HO2680"/>
      <c r="HP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</row>
    <row r="2681" spans="2:249" s="1" customFormat="1">
      <c r="B2681"/>
      <c r="C2681"/>
      <c r="D2681"/>
      <c r="I2681" s="2"/>
      <c r="K2681"/>
      <c r="L2681"/>
      <c r="M2681"/>
      <c r="N2681"/>
      <c r="O2681"/>
      <c r="T2681" s="2"/>
      <c r="V2681"/>
      <c r="W2681"/>
      <c r="X2681"/>
      <c r="AC2681" s="2"/>
      <c r="AE2681"/>
      <c r="AF2681"/>
      <c r="AG2681"/>
      <c r="AL2681" s="2"/>
      <c r="AN2681"/>
      <c r="AO2681"/>
      <c r="AP2681"/>
      <c r="AU2681" s="2"/>
      <c r="AW2681"/>
      <c r="AX2681"/>
      <c r="AY2681"/>
      <c r="BD2681" s="2"/>
      <c r="BF2681"/>
      <c r="BG2681"/>
      <c r="BH2681"/>
      <c r="BM2681" s="2"/>
      <c r="BO2681"/>
      <c r="BP2681"/>
      <c r="BQ2681"/>
      <c r="BV2681" s="2"/>
      <c r="BX2681"/>
      <c r="BY2681"/>
      <c r="BZ2681"/>
      <c r="CE2681" s="2"/>
      <c r="CG2681"/>
      <c r="CH2681"/>
      <c r="CI2681"/>
      <c r="CN2681" s="2"/>
      <c r="CP2681"/>
      <c r="CQ2681"/>
      <c r="CR2681"/>
      <c r="CW2681" s="2"/>
      <c r="CY2681"/>
      <c r="CZ2681"/>
      <c r="DA2681"/>
      <c r="DF2681" s="2"/>
      <c r="DH2681"/>
      <c r="DI2681"/>
      <c r="DJ2681"/>
      <c r="DO2681" s="2"/>
      <c r="DQ2681"/>
      <c r="DR2681"/>
      <c r="DS2681"/>
      <c r="DX2681" s="2"/>
      <c r="DZ2681"/>
      <c r="EA2681"/>
      <c r="EB2681"/>
      <c r="EG2681" s="2"/>
      <c r="EI2681"/>
      <c r="EJ2681"/>
      <c r="EK2681"/>
      <c r="EP2681" s="2"/>
      <c r="ER2681"/>
      <c r="ES2681"/>
      <c r="ET2681"/>
      <c r="EY2681" s="2"/>
      <c r="FA2681"/>
      <c r="FB2681"/>
      <c r="FC2681"/>
      <c r="FH2681" s="2"/>
      <c r="FJ2681"/>
      <c r="FK2681"/>
      <c r="FL2681"/>
      <c r="FQ2681" s="2"/>
      <c r="FS2681"/>
      <c r="FT2681"/>
      <c r="FU2681"/>
      <c r="FZ2681" s="2"/>
      <c r="GB2681"/>
      <c r="GC2681"/>
      <c r="GD2681"/>
      <c r="GI2681" s="2"/>
      <c r="GK2681"/>
      <c r="GL2681"/>
      <c r="GM2681"/>
      <c r="GR2681" s="2"/>
      <c r="GT2681"/>
      <c r="GU2681"/>
      <c r="GV2681"/>
      <c r="HA2681" s="2"/>
      <c r="HC2681"/>
      <c r="HD2681"/>
      <c r="HE2681"/>
      <c r="HJ2681"/>
      <c r="HK2681"/>
      <c r="HL2681"/>
      <c r="HM2681"/>
      <c r="HN2681"/>
      <c r="HO2681"/>
      <c r="HP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</row>
    <row r="2682" spans="2:249" s="1" customFormat="1">
      <c r="B2682"/>
      <c r="C2682"/>
      <c r="D2682"/>
      <c r="I2682" s="2"/>
      <c r="K2682"/>
      <c r="L2682"/>
      <c r="M2682"/>
      <c r="N2682"/>
      <c r="O2682"/>
      <c r="T2682" s="2"/>
      <c r="V2682"/>
      <c r="W2682"/>
      <c r="X2682"/>
      <c r="AC2682" s="2"/>
      <c r="AE2682"/>
      <c r="AF2682"/>
      <c r="AG2682"/>
      <c r="AL2682" s="2"/>
      <c r="AN2682"/>
      <c r="AO2682"/>
      <c r="AP2682"/>
      <c r="AU2682" s="2"/>
      <c r="AW2682"/>
      <c r="AX2682"/>
      <c r="AY2682"/>
      <c r="BD2682" s="2"/>
      <c r="BF2682"/>
      <c r="BG2682"/>
      <c r="BH2682"/>
      <c r="BM2682" s="2"/>
      <c r="BO2682"/>
      <c r="BP2682"/>
      <c r="BQ2682"/>
      <c r="BV2682" s="2"/>
      <c r="BX2682"/>
      <c r="BY2682"/>
      <c r="BZ2682"/>
      <c r="CE2682" s="2"/>
      <c r="CG2682"/>
      <c r="CH2682"/>
      <c r="CI2682"/>
      <c r="CN2682" s="2"/>
      <c r="CP2682"/>
      <c r="CQ2682"/>
      <c r="CR2682"/>
      <c r="CW2682" s="2"/>
      <c r="CY2682"/>
      <c r="CZ2682"/>
      <c r="DA2682"/>
      <c r="DF2682" s="2"/>
      <c r="DH2682"/>
      <c r="DI2682"/>
      <c r="DJ2682"/>
      <c r="DO2682" s="2"/>
      <c r="DQ2682"/>
      <c r="DR2682"/>
      <c r="DS2682"/>
      <c r="DX2682" s="2"/>
      <c r="DZ2682"/>
      <c r="EA2682"/>
      <c r="EB2682"/>
      <c r="EG2682" s="2"/>
      <c r="EI2682"/>
      <c r="EJ2682"/>
      <c r="EK2682"/>
      <c r="EP2682" s="2"/>
      <c r="ER2682"/>
      <c r="ES2682"/>
      <c r="ET2682"/>
      <c r="EY2682" s="2"/>
      <c r="FA2682"/>
      <c r="FB2682"/>
      <c r="FC2682"/>
      <c r="FH2682" s="2"/>
      <c r="FJ2682"/>
      <c r="FK2682"/>
      <c r="FL2682"/>
      <c r="FQ2682" s="2"/>
      <c r="FS2682"/>
      <c r="FT2682"/>
      <c r="FU2682"/>
      <c r="FZ2682" s="2"/>
      <c r="GB2682"/>
      <c r="GC2682"/>
      <c r="GD2682"/>
      <c r="GI2682" s="2"/>
      <c r="GK2682"/>
      <c r="GL2682"/>
      <c r="GM2682"/>
      <c r="GR2682" s="2"/>
      <c r="GT2682"/>
      <c r="GU2682"/>
      <c r="GV2682"/>
      <c r="HA2682" s="2"/>
      <c r="HC2682"/>
      <c r="HD2682"/>
      <c r="HE2682"/>
      <c r="HJ2682"/>
      <c r="HK2682"/>
      <c r="HL2682"/>
      <c r="HM2682"/>
      <c r="HN2682"/>
      <c r="HO2682"/>
      <c r="HP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</row>
    <row r="2683" spans="2:249" s="1" customFormat="1">
      <c r="B2683"/>
      <c r="C2683"/>
      <c r="D2683"/>
      <c r="I2683" s="2"/>
      <c r="K2683"/>
      <c r="L2683"/>
      <c r="M2683"/>
      <c r="N2683"/>
      <c r="O2683"/>
      <c r="T2683" s="2"/>
      <c r="V2683"/>
      <c r="W2683"/>
      <c r="X2683"/>
      <c r="AC2683" s="2"/>
      <c r="AE2683"/>
      <c r="AF2683"/>
      <c r="AG2683"/>
      <c r="AL2683" s="2"/>
      <c r="AN2683"/>
      <c r="AO2683"/>
      <c r="AP2683"/>
      <c r="AU2683" s="2"/>
      <c r="AW2683"/>
      <c r="AX2683"/>
      <c r="AY2683"/>
      <c r="BD2683" s="2"/>
      <c r="BF2683"/>
      <c r="BG2683"/>
      <c r="BH2683"/>
      <c r="BM2683" s="2"/>
      <c r="BO2683"/>
      <c r="BP2683"/>
      <c r="BQ2683"/>
      <c r="BV2683" s="2"/>
      <c r="BX2683"/>
      <c r="BY2683"/>
      <c r="BZ2683"/>
      <c r="CE2683" s="2"/>
      <c r="CG2683"/>
      <c r="CH2683"/>
      <c r="CI2683"/>
      <c r="CN2683" s="2"/>
      <c r="CP2683"/>
      <c r="CQ2683"/>
      <c r="CR2683"/>
      <c r="CW2683" s="2"/>
      <c r="CY2683"/>
      <c r="CZ2683"/>
      <c r="DA2683"/>
      <c r="DF2683" s="2"/>
      <c r="DH2683"/>
      <c r="DI2683"/>
      <c r="DJ2683"/>
      <c r="DO2683" s="2"/>
      <c r="DQ2683"/>
      <c r="DR2683"/>
      <c r="DS2683"/>
      <c r="DX2683" s="2"/>
      <c r="DZ2683"/>
      <c r="EA2683"/>
      <c r="EB2683"/>
      <c r="EG2683" s="2"/>
      <c r="EI2683"/>
      <c r="EJ2683"/>
      <c r="EK2683"/>
      <c r="EP2683" s="2"/>
      <c r="ER2683"/>
      <c r="ES2683"/>
      <c r="ET2683"/>
      <c r="EY2683" s="2"/>
      <c r="FA2683"/>
      <c r="FB2683"/>
      <c r="FC2683"/>
      <c r="FH2683" s="2"/>
      <c r="FJ2683"/>
      <c r="FK2683"/>
      <c r="FL2683"/>
      <c r="FQ2683" s="2"/>
      <c r="FS2683"/>
      <c r="FT2683"/>
      <c r="FU2683"/>
      <c r="FZ2683" s="2"/>
      <c r="GB2683"/>
      <c r="GC2683"/>
      <c r="GD2683"/>
      <c r="GI2683" s="2"/>
      <c r="GK2683"/>
      <c r="GL2683"/>
      <c r="GM2683"/>
      <c r="GR2683" s="2"/>
      <c r="GT2683"/>
      <c r="GU2683"/>
      <c r="GV2683"/>
      <c r="HA2683" s="2"/>
      <c r="HC2683"/>
      <c r="HD2683"/>
      <c r="HE2683"/>
      <c r="HJ2683"/>
      <c r="HK2683"/>
      <c r="HL2683"/>
      <c r="HM2683"/>
      <c r="HN2683"/>
      <c r="HO2683"/>
      <c r="HP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</row>
    <row r="2684" spans="2:249" s="1" customFormat="1">
      <c r="B2684"/>
      <c r="C2684"/>
      <c r="D2684"/>
      <c r="I2684" s="2"/>
      <c r="K2684"/>
      <c r="L2684"/>
      <c r="M2684"/>
      <c r="N2684"/>
      <c r="O2684"/>
      <c r="T2684" s="2"/>
      <c r="V2684"/>
      <c r="W2684"/>
      <c r="X2684"/>
      <c r="AC2684" s="2"/>
      <c r="AE2684"/>
      <c r="AF2684"/>
      <c r="AG2684"/>
      <c r="AL2684" s="2"/>
      <c r="AN2684"/>
      <c r="AO2684"/>
      <c r="AP2684"/>
      <c r="AU2684" s="2"/>
      <c r="AW2684"/>
      <c r="AX2684"/>
      <c r="AY2684"/>
      <c r="BD2684" s="2"/>
      <c r="BF2684"/>
      <c r="BG2684"/>
      <c r="BH2684"/>
      <c r="BM2684" s="2"/>
      <c r="BO2684"/>
      <c r="BP2684"/>
      <c r="BQ2684"/>
      <c r="BV2684" s="2"/>
      <c r="BX2684"/>
      <c r="BY2684"/>
      <c r="BZ2684"/>
      <c r="CE2684" s="2"/>
      <c r="CG2684"/>
      <c r="CH2684"/>
      <c r="CI2684"/>
      <c r="CN2684" s="2"/>
      <c r="CP2684"/>
      <c r="CQ2684"/>
      <c r="CR2684"/>
      <c r="CW2684" s="2"/>
      <c r="CY2684"/>
      <c r="CZ2684"/>
      <c r="DA2684"/>
      <c r="DF2684" s="2"/>
      <c r="DH2684"/>
      <c r="DI2684"/>
      <c r="DJ2684"/>
      <c r="DO2684" s="2"/>
      <c r="DQ2684"/>
      <c r="DR2684"/>
      <c r="DS2684"/>
      <c r="DX2684" s="2"/>
      <c r="DZ2684"/>
      <c r="EA2684"/>
      <c r="EB2684"/>
      <c r="EG2684" s="2"/>
      <c r="EI2684"/>
      <c r="EJ2684"/>
      <c r="EK2684"/>
      <c r="EP2684" s="2"/>
      <c r="ER2684"/>
      <c r="ES2684"/>
      <c r="ET2684"/>
      <c r="EY2684" s="2"/>
      <c r="FA2684"/>
      <c r="FB2684"/>
      <c r="FC2684"/>
      <c r="FH2684" s="2"/>
      <c r="FJ2684"/>
      <c r="FK2684"/>
      <c r="FL2684"/>
      <c r="FQ2684" s="2"/>
      <c r="FS2684"/>
      <c r="FT2684"/>
      <c r="FU2684"/>
      <c r="FZ2684" s="2"/>
      <c r="GB2684"/>
      <c r="GC2684"/>
      <c r="GD2684"/>
      <c r="GI2684" s="2"/>
      <c r="GK2684"/>
      <c r="GL2684"/>
      <c r="GM2684"/>
      <c r="GR2684" s="2"/>
      <c r="GT2684"/>
      <c r="GU2684"/>
      <c r="GV2684"/>
      <c r="HA2684" s="2"/>
      <c r="HC2684"/>
      <c r="HD2684"/>
      <c r="HE2684"/>
      <c r="HJ2684"/>
      <c r="HK2684"/>
      <c r="HL2684"/>
      <c r="HM2684"/>
      <c r="HN2684"/>
      <c r="HO2684"/>
      <c r="HP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</row>
    <row r="2685" spans="2:249" s="1" customFormat="1">
      <c r="B2685"/>
      <c r="C2685"/>
      <c r="D2685"/>
      <c r="I2685" s="2"/>
      <c r="K2685"/>
      <c r="L2685"/>
      <c r="M2685"/>
      <c r="N2685"/>
      <c r="O2685"/>
      <c r="T2685" s="2"/>
      <c r="V2685"/>
      <c r="W2685"/>
      <c r="X2685"/>
      <c r="AC2685" s="2"/>
      <c r="AE2685"/>
      <c r="AF2685"/>
      <c r="AG2685"/>
      <c r="AL2685" s="2"/>
      <c r="AN2685"/>
      <c r="AO2685"/>
      <c r="AP2685"/>
      <c r="AU2685" s="2"/>
      <c r="AW2685"/>
      <c r="AX2685"/>
      <c r="AY2685"/>
      <c r="BD2685" s="2"/>
      <c r="BF2685"/>
      <c r="BG2685"/>
      <c r="BH2685"/>
      <c r="BM2685" s="2"/>
      <c r="BO2685"/>
      <c r="BP2685"/>
      <c r="BQ2685"/>
      <c r="BV2685" s="2"/>
      <c r="BX2685"/>
      <c r="BY2685"/>
      <c r="BZ2685"/>
      <c r="CE2685" s="2"/>
      <c r="CG2685"/>
      <c r="CH2685"/>
      <c r="CI2685"/>
      <c r="CN2685" s="2"/>
      <c r="CP2685"/>
      <c r="CQ2685"/>
      <c r="CR2685"/>
      <c r="CW2685" s="2"/>
      <c r="CY2685"/>
      <c r="CZ2685"/>
      <c r="DA2685"/>
      <c r="DF2685" s="2"/>
      <c r="DH2685"/>
      <c r="DI2685"/>
      <c r="DJ2685"/>
      <c r="DO2685" s="2"/>
      <c r="DQ2685"/>
      <c r="DR2685"/>
      <c r="DS2685"/>
      <c r="DX2685" s="2"/>
      <c r="DZ2685"/>
      <c r="EA2685"/>
      <c r="EB2685"/>
      <c r="EG2685" s="2"/>
      <c r="EI2685"/>
      <c r="EJ2685"/>
      <c r="EK2685"/>
      <c r="EP2685" s="2"/>
      <c r="ER2685"/>
      <c r="ES2685"/>
      <c r="ET2685"/>
      <c r="EY2685" s="2"/>
      <c r="FA2685"/>
      <c r="FB2685"/>
      <c r="FC2685"/>
      <c r="FH2685" s="2"/>
      <c r="FJ2685"/>
      <c r="FK2685"/>
      <c r="FL2685"/>
      <c r="FQ2685" s="2"/>
      <c r="FS2685"/>
      <c r="FT2685"/>
      <c r="FU2685"/>
      <c r="FZ2685" s="2"/>
      <c r="GB2685"/>
      <c r="GC2685"/>
      <c r="GD2685"/>
      <c r="GI2685" s="2"/>
      <c r="GK2685"/>
      <c r="GL2685"/>
      <c r="GM2685"/>
      <c r="GR2685" s="2"/>
      <c r="GT2685"/>
      <c r="GU2685"/>
      <c r="GV2685"/>
      <c r="HA2685" s="2"/>
      <c r="HC2685"/>
      <c r="HD2685"/>
      <c r="HE2685"/>
      <c r="HJ2685"/>
      <c r="HK2685"/>
      <c r="HL2685"/>
      <c r="HM2685"/>
      <c r="HN2685"/>
      <c r="HO2685"/>
      <c r="HP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</row>
    <row r="2686" spans="2:249" s="1" customFormat="1">
      <c r="B2686"/>
      <c r="C2686"/>
      <c r="D2686"/>
      <c r="I2686" s="2"/>
      <c r="K2686"/>
      <c r="L2686"/>
      <c r="M2686"/>
      <c r="N2686"/>
      <c r="O2686"/>
      <c r="T2686" s="2"/>
      <c r="V2686"/>
      <c r="W2686"/>
      <c r="X2686"/>
      <c r="AC2686" s="2"/>
      <c r="AE2686"/>
      <c r="AF2686"/>
      <c r="AG2686"/>
      <c r="AL2686" s="2"/>
      <c r="AN2686"/>
      <c r="AO2686"/>
      <c r="AP2686"/>
      <c r="AU2686" s="2"/>
      <c r="AW2686"/>
      <c r="AX2686"/>
      <c r="AY2686"/>
      <c r="BD2686" s="2"/>
      <c r="BF2686"/>
      <c r="BG2686"/>
      <c r="BH2686"/>
      <c r="BM2686" s="2"/>
      <c r="BO2686"/>
      <c r="BP2686"/>
      <c r="BQ2686"/>
      <c r="BV2686" s="2"/>
      <c r="BX2686"/>
      <c r="BY2686"/>
      <c r="BZ2686"/>
      <c r="CE2686" s="2"/>
      <c r="CG2686"/>
      <c r="CH2686"/>
      <c r="CI2686"/>
      <c r="CN2686" s="2"/>
      <c r="CP2686"/>
      <c r="CQ2686"/>
      <c r="CR2686"/>
      <c r="CW2686" s="2"/>
      <c r="CY2686"/>
      <c r="CZ2686"/>
      <c r="DA2686"/>
      <c r="DF2686" s="2"/>
      <c r="DH2686"/>
      <c r="DI2686"/>
      <c r="DJ2686"/>
      <c r="DO2686" s="2"/>
      <c r="DQ2686"/>
      <c r="DR2686"/>
      <c r="DS2686"/>
      <c r="DX2686" s="2"/>
      <c r="DZ2686"/>
      <c r="EA2686"/>
      <c r="EB2686"/>
      <c r="EG2686" s="2"/>
      <c r="EI2686"/>
      <c r="EJ2686"/>
      <c r="EK2686"/>
      <c r="EP2686" s="2"/>
      <c r="ER2686"/>
      <c r="ES2686"/>
      <c r="ET2686"/>
      <c r="EY2686" s="2"/>
      <c r="FA2686"/>
      <c r="FB2686"/>
      <c r="FC2686"/>
      <c r="FH2686" s="2"/>
      <c r="FJ2686"/>
      <c r="FK2686"/>
      <c r="FL2686"/>
      <c r="FQ2686" s="2"/>
      <c r="FS2686"/>
      <c r="FT2686"/>
      <c r="FU2686"/>
      <c r="FZ2686" s="2"/>
      <c r="GB2686"/>
      <c r="GC2686"/>
      <c r="GD2686"/>
      <c r="GI2686" s="2"/>
      <c r="GK2686"/>
      <c r="GL2686"/>
      <c r="GM2686"/>
      <c r="GR2686" s="2"/>
      <c r="GT2686"/>
      <c r="GU2686"/>
      <c r="GV2686"/>
      <c r="HA2686" s="2"/>
      <c r="HC2686"/>
      <c r="HD2686"/>
      <c r="HE2686"/>
      <c r="HJ2686"/>
      <c r="HK2686"/>
      <c r="HL2686"/>
      <c r="HM2686"/>
      <c r="HN2686"/>
      <c r="HO2686"/>
      <c r="HP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</row>
    <row r="2687" spans="2:249" s="1" customFormat="1">
      <c r="B2687"/>
      <c r="C2687"/>
      <c r="D2687"/>
      <c r="I2687" s="2"/>
      <c r="K2687"/>
      <c r="L2687"/>
      <c r="M2687"/>
      <c r="N2687"/>
      <c r="O2687"/>
      <c r="T2687" s="2"/>
      <c r="V2687"/>
      <c r="W2687"/>
      <c r="X2687"/>
      <c r="AC2687" s="2"/>
      <c r="AE2687"/>
      <c r="AF2687"/>
      <c r="AG2687"/>
      <c r="AL2687" s="2"/>
      <c r="AN2687"/>
      <c r="AO2687"/>
      <c r="AP2687"/>
      <c r="AU2687" s="2"/>
      <c r="AW2687"/>
      <c r="AX2687"/>
      <c r="AY2687"/>
      <c r="BD2687" s="2"/>
      <c r="BF2687"/>
      <c r="BG2687"/>
      <c r="BH2687"/>
      <c r="BM2687" s="2"/>
      <c r="BO2687"/>
      <c r="BP2687"/>
      <c r="BQ2687"/>
      <c r="BV2687" s="2"/>
      <c r="BX2687"/>
      <c r="BY2687"/>
      <c r="BZ2687"/>
      <c r="CE2687" s="2"/>
      <c r="CG2687"/>
      <c r="CH2687"/>
      <c r="CI2687"/>
      <c r="CN2687" s="2"/>
      <c r="CP2687"/>
      <c r="CQ2687"/>
      <c r="CR2687"/>
      <c r="CW2687" s="2"/>
      <c r="CY2687"/>
      <c r="CZ2687"/>
      <c r="DA2687"/>
      <c r="DF2687" s="2"/>
      <c r="DH2687"/>
      <c r="DI2687"/>
      <c r="DJ2687"/>
      <c r="DO2687" s="2"/>
      <c r="DQ2687"/>
      <c r="DR2687"/>
      <c r="DS2687"/>
      <c r="DX2687" s="2"/>
      <c r="DZ2687"/>
      <c r="EA2687"/>
      <c r="EB2687"/>
      <c r="EG2687" s="2"/>
      <c r="EI2687"/>
      <c r="EJ2687"/>
      <c r="EK2687"/>
      <c r="EP2687" s="2"/>
      <c r="ER2687"/>
      <c r="ES2687"/>
      <c r="ET2687"/>
      <c r="EY2687" s="2"/>
      <c r="FA2687"/>
      <c r="FB2687"/>
      <c r="FC2687"/>
      <c r="FH2687" s="2"/>
      <c r="FJ2687"/>
      <c r="FK2687"/>
      <c r="FL2687"/>
      <c r="FQ2687" s="2"/>
      <c r="FS2687"/>
      <c r="FT2687"/>
      <c r="FU2687"/>
      <c r="FZ2687" s="2"/>
      <c r="GB2687"/>
      <c r="GC2687"/>
      <c r="GD2687"/>
      <c r="GI2687" s="2"/>
      <c r="GK2687"/>
      <c r="GL2687"/>
      <c r="GM2687"/>
      <c r="GR2687" s="2"/>
      <c r="GT2687"/>
      <c r="GU2687"/>
      <c r="GV2687"/>
      <c r="HA2687" s="2"/>
      <c r="HC2687"/>
      <c r="HD2687"/>
      <c r="HE2687"/>
      <c r="HJ2687"/>
      <c r="HK2687"/>
      <c r="HL2687"/>
      <c r="HM2687"/>
      <c r="HN2687"/>
      <c r="HO2687"/>
      <c r="HP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</row>
    <row r="2688" spans="2:249" s="1" customFormat="1">
      <c r="B2688"/>
      <c r="C2688"/>
      <c r="D2688"/>
      <c r="I2688" s="2"/>
      <c r="K2688"/>
      <c r="L2688"/>
      <c r="M2688"/>
      <c r="N2688"/>
      <c r="O2688"/>
      <c r="T2688" s="2"/>
      <c r="V2688"/>
      <c r="W2688"/>
      <c r="X2688"/>
      <c r="AC2688" s="2"/>
      <c r="AE2688"/>
      <c r="AF2688"/>
      <c r="AG2688"/>
      <c r="AL2688" s="2"/>
      <c r="AN2688"/>
      <c r="AO2688"/>
      <c r="AP2688"/>
      <c r="AU2688" s="2"/>
      <c r="AW2688"/>
      <c r="AX2688"/>
      <c r="AY2688"/>
      <c r="BD2688" s="2"/>
      <c r="BF2688"/>
      <c r="BG2688"/>
      <c r="BH2688"/>
      <c r="BM2688" s="2"/>
      <c r="BO2688"/>
      <c r="BP2688"/>
      <c r="BQ2688"/>
      <c r="BV2688" s="2"/>
      <c r="BX2688"/>
      <c r="BY2688"/>
      <c r="BZ2688"/>
      <c r="CE2688" s="2"/>
      <c r="CG2688"/>
      <c r="CH2688"/>
      <c r="CI2688"/>
      <c r="CN2688" s="2"/>
      <c r="CP2688"/>
      <c r="CQ2688"/>
      <c r="CR2688"/>
      <c r="CW2688" s="2"/>
      <c r="CY2688"/>
      <c r="CZ2688"/>
      <c r="DA2688"/>
      <c r="DF2688" s="2"/>
      <c r="DH2688"/>
      <c r="DI2688"/>
      <c r="DJ2688"/>
      <c r="DO2688" s="2"/>
      <c r="DQ2688"/>
      <c r="DR2688"/>
      <c r="DS2688"/>
      <c r="DX2688" s="2"/>
      <c r="DZ2688"/>
      <c r="EA2688"/>
      <c r="EB2688"/>
      <c r="EG2688" s="2"/>
      <c r="EI2688"/>
      <c r="EJ2688"/>
      <c r="EK2688"/>
      <c r="EP2688" s="2"/>
      <c r="ER2688"/>
      <c r="ES2688"/>
      <c r="ET2688"/>
      <c r="EY2688" s="2"/>
      <c r="FA2688"/>
      <c r="FB2688"/>
      <c r="FC2688"/>
      <c r="FH2688" s="2"/>
      <c r="FJ2688"/>
      <c r="FK2688"/>
      <c r="FL2688"/>
      <c r="FQ2688" s="2"/>
      <c r="FS2688"/>
      <c r="FT2688"/>
      <c r="FU2688"/>
      <c r="FZ2688" s="2"/>
      <c r="GB2688"/>
      <c r="GC2688"/>
      <c r="GD2688"/>
      <c r="GI2688" s="2"/>
      <c r="GK2688"/>
      <c r="GL2688"/>
      <c r="GM2688"/>
      <c r="GR2688" s="2"/>
      <c r="GT2688"/>
      <c r="GU2688"/>
      <c r="GV2688"/>
      <c r="HA2688" s="2"/>
      <c r="HC2688"/>
      <c r="HD2688"/>
      <c r="HE2688"/>
      <c r="HJ2688"/>
      <c r="HK2688"/>
      <c r="HL2688"/>
      <c r="HM2688"/>
      <c r="HN2688"/>
      <c r="HO2688"/>
      <c r="HP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</row>
    <row r="2689" spans="2:249" s="1" customFormat="1">
      <c r="B2689"/>
      <c r="C2689"/>
      <c r="D2689"/>
      <c r="I2689" s="2"/>
      <c r="K2689"/>
      <c r="L2689"/>
      <c r="M2689"/>
      <c r="N2689"/>
      <c r="O2689"/>
      <c r="T2689" s="2"/>
      <c r="V2689"/>
      <c r="W2689"/>
      <c r="X2689"/>
      <c r="AC2689" s="2"/>
      <c r="AE2689"/>
      <c r="AF2689"/>
      <c r="AG2689"/>
      <c r="AL2689" s="2"/>
      <c r="AN2689"/>
      <c r="AO2689"/>
      <c r="AP2689"/>
      <c r="AU2689" s="2"/>
      <c r="AW2689"/>
      <c r="AX2689"/>
      <c r="AY2689"/>
      <c r="BD2689" s="2"/>
      <c r="BF2689"/>
      <c r="BG2689"/>
      <c r="BH2689"/>
      <c r="BM2689" s="2"/>
      <c r="BO2689"/>
      <c r="BP2689"/>
      <c r="BQ2689"/>
      <c r="BV2689" s="2"/>
      <c r="BX2689"/>
      <c r="BY2689"/>
      <c r="BZ2689"/>
      <c r="CE2689" s="2"/>
      <c r="CG2689"/>
      <c r="CH2689"/>
      <c r="CI2689"/>
      <c r="CN2689" s="2"/>
      <c r="CP2689"/>
      <c r="CQ2689"/>
      <c r="CR2689"/>
      <c r="CW2689" s="2"/>
      <c r="CY2689"/>
      <c r="CZ2689"/>
      <c r="DA2689"/>
      <c r="DF2689" s="2"/>
      <c r="DH2689"/>
      <c r="DI2689"/>
      <c r="DJ2689"/>
      <c r="DO2689" s="2"/>
      <c r="DQ2689"/>
      <c r="DR2689"/>
      <c r="DS2689"/>
      <c r="DX2689" s="2"/>
      <c r="DZ2689"/>
      <c r="EA2689"/>
      <c r="EB2689"/>
      <c r="EG2689" s="2"/>
      <c r="EI2689"/>
      <c r="EJ2689"/>
      <c r="EK2689"/>
      <c r="EP2689" s="2"/>
      <c r="ER2689"/>
      <c r="ES2689"/>
      <c r="ET2689"/>
      <c r="EY2689" s="2"/>
      <c r="FA2689"/>
      <c r="FB2689"/>
      <c r="FC2689"/>
      <c r="FH2689" s="2"/>
      <c r="FJ2689"/>
      <c r="FK2689"/>
      <c r="FL2689"/>
      <c r="FQ2689" s="2"/>
      <c r="FS2689"/>
      <c r="FT2689"/>
      <c r="FU2689"/>
      <c r="FZ2689" s="2"/>
      <c r="GB2689"/>
      <c r="GC2689"/>
      <c r="GD2689"/>
      <c r="GI2689" s="2"/>
      <c r="GK2689"/>
      <c r="GL2689"/>
      <c r="GM2689"/>
      <c r="GR2689" s="2"/>
      <c r="GT2689"/>
      <c r="GU2689"/>
      <c r="GV2689"/>
      <c r="HA2689" s="2"/>
      <c r="HC2689"/>
      <c r="HD2689"/>
      <c r="HE2689"/>
      <c r="HJ2689"/>
      <c r="HK2689"/>
      <c r="HL2689"/>
      <c r="HM2689"/>
      <c r="HN2689"/>
      <c r="HO2689"/>
      <c r="HP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</row>
    <row r="2690" spans="2:249" s="1" customFormat="1">
      <c r="B2690"/>
      <c r="C2690"/>
      <c r="D2690"/>
      <c r="I2690" s="2"/>
      <c r="K2690"/>
      <c r="L2690"/>
      <c r="M2690"/>
      <c r="N2690"/>
      <c r="O2690"/>
      <c r="T2690" s="2"/>
      <c r="V2690"/>
      <c r="W2690"/>
      <c r="X2690"/>
      <c r="AC2690" s="2"/>
      <c r="AE2690"/>
      <c r="AF2690"/>
      <c r="AG2690"/>
      <c r="AL2690" s="2"/>
      <c r="AN2690"/>
      <c r="AO2690"/>
      <c r="AP2690"/>
      <c r="AU2690" s="2"/>
      <c r="AW2690"/>
      <c r="AX2690"/>
      <c r="AY2690"/>
      <c r="BD2690" s="2"/>
      <c r="BF2690"/>
      <c r="BG2690"/>
      <c r="BH2690"/>
      <c r="BM2690" s="2"/>
      <c r="BO2690"/>
      <c r="BP2690"/>
      <c r="BQ2690"/>
      <c r="BV2690" s="2"/>
      <c r="BX2690"/>
      <c r="BY2690"/>
      <c r="BZ2690"/>
      <c r="CE2690" s="2"/>
      <c r="CG2690"/>
      <c r="CH2690"/>
      <c r="CI2690"/>
      <c r="CN2690" s="2"/>
      <c r="CP2690"/>
      <c r="CQ2690"/>
      <c r="CR2690"/>
      <c r="CW2690" s="2"/>
      <c r="CY2690"/>
      <c r="CZ2690"/>
      <c r="DA2690"/>
      <c r="DF2690" s="2"/>
      <c r="DH2690"/>
      <c r="DI2690"/>
      <c r="DJ2690"/>
      <c r="DO2690" s="2"/>
      <c r="DQ2690"/>
      <c r="DR2690"/>
      <c r="DS2690"/>
      <c r="DX2690" s="2"/>
      <c r="DZ2690"/>
      <c r="EA2690"/>
      <c r="EB2690"/>
      <c r="EG2690" s="2"/>
      <c r="EI2690"/>
      <c r="EJ2690"/>
      <c r="EK2690"/>
      <c r="EP2690" s="2"/>
      <c r="ER2690"/>
      <c r="ES2690"/>
      <c r="ET2690"/>
      <c r="EY2690" s="2"/>
      <c r="FA2690"/>
      <c r="FB2690"/>
      <c r="FC2690"/>
      <c r="FH2690" s="2"/>
      <c r="FJ2690"/>
      <c r="FK2690"/>
      <c r="FL2690"/>
      <c r="FQ2690" s="2"/>
      <c r="FS2690"/>
      <c r="FT2690"/>
      <c r="FU2690"/>
      <c r="FZ2690" s="2"/>
      <c r="GB2690"/>
      <c r="GC2690"/>
      <c r="GD2690"/>
      <c r="GI2690" s="2"/>
      <c r="GK2690"/>
      <c r="GL2690"/>
      <c r="GM2690"/>
      <c r="GR2690" s="2"/>
      <c r="GT2690"/>
      <c r="GU2690"/>
      <c r="GV2690"/>
      <c r="HA2690" s="2"/>
      <c r="HC2690"/>
      <c r="HD2690"/>
      <c r="HE2690"/>
      <c r="HJ2690"/>
      <c r="HK2690"/>
      <c r="HL2690"/>
      <c r="HM2690"/>
      <c r="HN2690"/>
      <c r="HO2690"/>
      <c r="HP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</row>
    <row r="2691" spans="2:249" s="1" customFormat="1">
      <c r="B2691"/>
      <c r="C2691"/>
      <c r="D2691"/>
      <c r="I2691" s="2"/>
      <c r="K2691"/>
      <c r="L2691"/>
      <c r="M2691"/>
      <c r="N2691"/>
      <c r="O2691"/>
      <c r="T2691" s="2"/>
      <c r="V2691"/>
      <c r="W2691"/>
      <c r="X2691"/>
      <c r="AC2691" s="2"/>
      <c r="AE2691"/>
      <c r="AF2691"/>
      <c r="AG2691"/>
      <c r="AL2691" s="2"/>
      <c r="AN2691"/>
      <c r="AO2691"/>
      <c r="AP2691"/>
      <c r="AU2691" s="2"/>
      <c r="AW2691"/>
      <c r="AX2691"/>
      <c r="AY2691"/>
      <c r="BD2691" s="2"/>
      <c r="BF2691"/>
      <c r="BG2691"/>
      <c r="BH2691"/>
      <c r="BM2691" s="2"/>
      <c r="BO2691"/>
      <c r="BP2691"/>
      <c r="BQ2691"/>
      <c r="BV2691" s="2"/>
      <c r="BX2691"/>
      <c r="BY2691"/>
      <c r="BZ2691"/>
      <c r="CE2691" s="2"/>
      <c r="CG2691"/>
      <c r="CH2691"/>
      <c r="CI2691"/>
      <c r="CN2691" s="2"/>
      <c r="CP2691"/>
      <c r="CQ2691"/>
      <c r="CR2691"/>
      <c r="CW2691" s="2"/>
      <c r="CY2691"/>
      <c r="CZ2691"/>
      <c r="DA2691"/>
      <c r="DF2691" s="2"/>
      <c r="DH2691"/>
      <c r="DI2691"/>
      <c r="DJ2691"/>
      <c r="DO2691" s="2"/>
      <c r="DQ2691"/>
      <c r="DR2691"/>
      <c r="DS2691"/>
      <c r="DX2691" s="2"/>
      <c r="DZ2691"/>
      <c r="EA2691"/>
      <c r="EB2691"/>
      <c r="EG2691" s="2"/>
      <c r="EI2691"/>
      <c r="EJ2691"/>
      <c r="EK2691"/>
      <c r="EP2691" s="2"/>
      <c r="ER2691"/>
      <c r="ES2691"/>
      <c r="ET2691"/>
      <c r="EY2691" s="2"/>
      <c r="FA2691"/>
      <c r="FB2691"/>
      <c r="FC2691"/>
      <c r="FH2691" s="2"/>
      <c r="FJ2691"/>
      <c r="FK2691"/>
      <c r="FL2691"/>
      <c r="FQ2691" s="2"/>
      <c r="FS2691"/>
      <c r="FT2691"/>
      <c r="FU2691"/>
      <c r="FZ2691" s="2"/>
      <c r="GB2691"/>
      <c r="GC2691"/>
      <c r="GD2691"/>
      <c r="GI2691" s="2"/>
      <c r="GK2691"/>
      <c r="GL2691"/>
      <c r="GM2691"/>
      <c r="GR2691" s="2"/>
      <c r="GT2691"/>
      <c r="GU2691"/>
      <c r="GV2691"/>
      <c r="HA2691" s="2"/>
      <c r="HC2691"/>
      <c r="HD2691"/>
      <c r="HE2691"/>
      <c r="HJ2691"/>
      <c r="HK2691"/>
      <c r="HL2691"/>
      <c r="HM2691"/>
      <c r="HN2691"/>
      <c r="HO2691"/>
      <c r="HP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</row>
    <row r="2692" spans="2:249" s="1" customFormat="1">
      <c r="B2692"/>
      <c r="C2692"/>
      <c r="D2692"/>
      <c r="I2692" s="2"/>
      <c r="K2692"/>
      <c r="L2692"/>
      <c r="M2692"/>
      <c r="N2692"/>
      <c r="O2692"/>
      <c r="T2692" s="2"/>
      <c r="V2692"/>
      <c r="W2692"/>
      <c r="X2692"/>
      <c r="AC2692" s="2"/>
      <c r="AE2692"/>
      <c r="AF2692"/>
      <c r="AG2692"/>
      <c r="AL2692" s="2"/>
      <c r="AN2692"/>
      <c r="AO2692"/>
      <c r="AP2692"/>
      <c r="AU2692" s="2"/>
      <c r="AW2692"/>
      <c r="AX2692"/>
      <c r="AY2692"/>
      <c r="BD2692" s="2"/>
      <c r="BF2692"/>
      <c r="BG2692"/>
      <c r="BH2692"/>
      <c r="BM2692" s="2"/>
      <c r="BO2692"/>
      <c r="BP2692"/>
      <c r="BQ2692"/>
      <c r="BV2692" s="2"/>
      <c r="BX2692"/>
      <c r="BY2692"/>
      <c r="BZ2692"/>
      <c r="CE2692" s="2"/>
      <c r="CG2692"/>
      <c r="CH2692"/>
      <c r="CI2692"/>
      <c r="CN2692" s="2"/>
      <c r="CP2692"/>
      <c r="CQ2692"/>
      <c r="CR2692"/>
      <c r="CW2692" s="2"/>
      <c r="CY2692"/>
      <c r="CZ2692"/>
      <c r="DA2692"/>
      <c r="DF2692" s="2"/>
      <c r="DH2692"/>
      <c r="DI2692"/>
      <c r="DJ2692"/>
      <c r="DO2692" s="2"/>
      <c r="DQ2692"/>
      <c r="DR2692"/>
      <c r="DS2692"/>
      <c r="DX2692" s="2"/>
      <c r="DZ2692"/>
      <c r="EA2692"/>
      <c r="EB2692"/>
      <c r="EG2692" s="2"/>
      <c r="EI2692"/>
      <c r="EJ2692"/>
      <c r="EK2692"/>
      <c r="EP2692" s="2"/>
      <c r="ER2692"/>
      <c r="ES2692"/>
      <c r="ET2692"/>
      <c r="EY2692" s="2"/>
      <c r="FA2692"/>
      <c r="FB2692"/>
      <c r="FC2692"/>
      <c r="FH2692" s="2"/>
      <c r="FJ2692"/>
      <c r="FK2692"/>
      <c r="FL2692"/>
      <c r="FQ2692" s="2"/>
      <c r="FS2692"/>
      <c r="FT2692"/>
      <c r="FU2692"/>
      <c r="FZ2692" s="2"/>
      <c r="GB2692"/>
      <c r="GC2692"/>
      <c r="GD2692"/>
      <c r="GI2692" s="2"/>
      <c r="GK2692"/>
      <c r="GL2692"/>
      <c r="GM2692"/>
      <c r="GR2692" s="2"/>
      <c r="GT2692"/>
      <c r="GU2692"/>
      <c r="GV2692"/>
      <c r="HA2692" s="2"/>
      <c r="HC2692"/>
      <c r="HD2692"/>
      <c r="HE2692"/>
      <c r="HJ2692"/>
      <c r="HK2692"/>
      <c r="HL2692"/>
      <c r="HM2692"/>
      <c r="HN2692"/>
      <c r="HO2692"/>
      <c r="HP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</row>
    <row r="2693" spans="2:249" s="1" customFormat="1">
      <c r="B2693"/>
      <c r="C2693"/>
      <c r="D2693"/>
      <c r="I2693" s="2"/>
      <c r="K2693"/>
      <c r="L2693"/>
      <c r="M2693"/>
      <c r="N2693"/>
      <c r="O2693"/>
      <c r="T2693" s="2"/>
      <c r="V2693"/>
      <c r="W2693"/>
      <c r="X2693"/>
      <c r="AC2693" s="2"/>
      <c r="AE2693"/>
      <c r="AF2693"/>
      <c r="AG2693"/>
      <c r="AL2693" s="2"/>
      <c r="AN2693"/>
      <c r="AO2693"/>
      <c r="AP2693"/>
      <c r="AU2693" s="2"/>
      <c r="AW2693"/>
      <c r="AX2693"/>
      <c r="AY2693"/>
      <c r="BD2693" s="2"/>
      <c r="BF2693"/>
      <c r="BG2693"/>
      <c r="BH2693"/>
      <c r="BM2693" s="2"/>
      <c r="BO2693"/>
      <c r="BP2693"/>
      <c r="BQ2693"/>
      <c r="BV2693" s="2"/>
      <c r="BX2693"/>
      <c r="BY2693"/>
      <c r="BZ2693"/>
      <c r="CE2693" s="2"/>
      <c r="CG2693"/>
      <c r="CH2693"/>
      <c r="CI2693"/>
      <c r="CN2693" s="2"/>
      <c r="CP2693"/>
      <c r="CQ2693"/>
      <c r="CR2693"/>
      <c r="CW2693" s="2"/>
      <c r="CY2693"/>
      <c r="CZ2693"/>
      <c r="DA2693"/>
      <c r="DF2693" s="2"/>
      <c r="DH2693"/>
      <c r="DI2693"/>
      <c r="DJ2693"/>
      <c r="DO2693" s="2"/>
      <c r="DQ2693"/>
      <c r="DR2693"/>
      <c r="DS2693"/>
      <c r="DX2693" s="2"/>
      <c r="DZ2693"/>
      <c r="EA2693"/>
      <c r="EB2693"/>
      <c r="EG2693" s="2"/>
      <c r="EI2693"/>
      <c r="EJ2693"/>
      <c r="EK2693"/>
      <c r="EP2693" s="2"/>
      <c r="ER2693"/>
      <c r="ES2693"/>
      <c r="ET2693"/>
      <c r="EY2693" s="2"/>
      <c r="FA2693"/>
      <c r="FB2693"/>
      <c r="FC2693"/>
      <c r="FH2693" s="2"/>
      <c r="FJ2693"/>
      <c r="FK2693"/>
      <c r="FL2693"/>
      <c r="FQ2693" s="2"/>
      <c r="FS2693"/>
      <c r="FT2693"/>
      <c r="FU2693"/>
      <c r="FZ2693" s="2"/>
      <c r="GB2693"/>
      <c r="GC2693"/>
      <c r="GD2693"/>
      <c r="GI2693" s="2"/>
      <c r="GK2693"/>
      <c r="GL2693"/>
      <c r="GM2693"/>
      <c r="GR2693" s="2"/>
      <c r="GT2693"/>
      <c r="GU2693"/>
      <c r="GV2693"/>
      <c r="HA2693" s="2"/>
      <c r="HC2693"/>
      <c r="HD2693"/>
      <c r="HE2693"/>
      <c r="HJ2693"/>
      <c r="HK2693"/>
      <c r="HL2693"/>
      <c r="HM2693"/>
      <c r="HN2693"/>
      <c r="HO2693"/>
      <c r="HP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</row>
    <row r="2694" spans="2:249" s="1" customFormat="1">
      <c r="B2694"/>
      <c r="C2694"/>
      <c r="D2694"/>
      <c r="I2694" s="2"/>
      <c r="K2694"/>
      <c r="L2694"/>
      <c r="M2694"/>
      <c r="N2694"/>
      <c r="O2694"/>
      <c r="T2694" s="2"/>
      <c r="V2694"/>
      <c r="W2694"/>
      <c r="X2694"/>
      <c r="AC2694" s="2"/>
      <c r="AE2694"/>
      <c r="AF2694"/>
      <c r="AG2694"/>
      <c r="AL2694" s="2"/>
      <c r="AN2694"/>
      <c r="AO2694"/>
      <c r="AP2694"/>
      <c r="AU2694" s="2"/>
      <c r="AW2694"/>
      <c r="AX2694"/>
      <c r="AY2694"/>
      <c r="BD2694" s="2"/>
      <c r="BF2694"/>
      <c r="BG2694"/>
      <c r="BH2694"/>
      <c r="BM2694" s="2"/>
      <c r="BO2694"/>
      <c r="BP2694"/>
      <c r="BQ2694"/>
      <c r="BV2694" s="2"/>
      <c r="BX2694"/>
      <c r="BY2694"/>
      <c r="BZ2694"/>
      <c r="CE2694" s="2"/>
      <c r="CG2694"/>
      <c r="CH2694"/>
      <c r="CI2694"/>
      <c r="CN2694" s="2"/>
      <c r="CP2694"/>
      <c r="CQ2694"/>
      <c r="CR2694"/>
      <c r="CW2694" s="2"/>
      <c r="CY2694"/>
      <c r="CZ2694"/>
      <c r="DA2694"/>
      <c r="DF2694" s="2"/>
      <c r="DH2694"/>
      <c r="DI2694"/>
      <c r="DJ2694"/>
      <c r="DO2694" s="2"/>
      <c r="DQ2694"/>
      <c r="DR2694"/>
      <c r="DS2694"/>
      <c r="DX2694" s="2"/>
      <c r="DZ2694"/>
      <c r="EA2694"/>
      <c r="EB2694"/>
      <c r="EG2694" s="2"/>
      <c r="EI2694"/>
      <c r="EJ2694"/>
      <c r="EK2694"/>
      <c r="EP2694" s="2"/>
      <c r="ER2694"/>
      <c r="ES2694"/>
      <c r="ET2694"/>
      <c r="EY2694" s="2"/>
      <c r="FA2694"/>
      <c r="FB2694"/>
      <c r="FC2694"/>
      <c r="FH2694" s="2"/>
      <c r="FJ2694"/>
      <c r="FK2694"/>
      <c r="FL2694"/>
      <c r="FQ2694" s="2"/>
      <c r="FS2694"/>
      <c r="FT2694"/>
      <c r="FU2694"/>
      <c r="FZ2694" s="2"/>
      <c r="GB2694"/>
      <c r="GC2694"/>
      <c r="GD2694"/>
      <c r="GI2694" s="2"/>
      <c r="GK2694"/>
      <c r="GL2694"/>
      <c r="GM2694"/>
      <c r="GR2694" s="2"/>
      <c r="GT2694"/>
      <c r="GU2694"/>
      <c r="GV2694"/>
      <c r="HA2694" s="2"/>
      <c r="HC2694"/>
      <c r="HD2694"/>
      <c r="HE2694"/>
      <c r="HJ2694"/>
      <c r="HK2694"/>
      <c r="HL2694"/>
      <c r="HM2694"/>
      <c r="HN2694"/>
      <c r="HO2694"/>
      <c r="HP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</row>
    <row r="2695" spans="2:249" s="1" customFormat="1">
      <c r="B2695"/>
      <c r="C2695"/>
      <c r="D2695"/>
      <c r="I2695" s="2"/>
      <c r="K2695"/>
      <c r="L2695"/>
      <c r="M2695"/>
      <c r="N2695"/>
      <c r="O2695"/>
      <c r="T2695" s="2"/>
      <c r="V2695"/>
      <c r="W2695"/>
      <c r="X2695"/>
      <c r="AC2695" s="2"/>
      <c r="AE2695"/>
      <c r="AF2695"/>
      <c r="AG2695"/>
      <c r="AL2695" s="2"/>
      <c r="AN2695"/>
      <c r="AO2695"/>
      <c r="AP2695"/>
      <c r="AU2695" s="2"/>
      <c r="AW2695"/>
      <c r="AX2695"/>
      <c r="AY2695"/>
      <c r="BD2695" s="2"/>
      <c r="BF2695"/>
      <c r="BG2695"/>
      <c r="BH2695"/>
      <c r="BM2695" s="2"/>
      <c r="BO2695"/>
      <c r="BP2695"/>
      <c r="BQ2695"/>
      <c r="BV2695" s="2"/>
      <c r="BX2695"/>
      <c r="BY2695"/>
      <c r="BZ2695"/>
      <c r="CE2695" s="2"/>
      <c r="CG2695"/>
      <c r="CH2695"/>
      <c r="CI2695"/>
      <c r="CN2695" s="2"/>
      <c r="CP2695"/>
      <c r="CQ2695"/>
      <c r="CR2695"/>
      <c r="CW2695" s="2"/>
      <c r="CY2695"/>
      <c r="CZ2695"/>
      <c r="DA2695"/>
      <c r="DF2695" s="2"/>
      <c r="DH2695"/>
      <c r="DI2695"/>
      <c r="DJ2695"/>
      <c r="DO2695" s="2"/>
      <c r="DQ2695"/>
      <c r="DR2695"/>
      <c r="DS2695"/>
      <c r="DX2695" s="2"/>
      <c r="DZ2695"/>
      <c r="EA2695"/>
      <c r="EB2695"/>
      <c r="EG2695" s="2"/>
      <c r="EI2695"/>
      <c r="EJ2695"/>
      <c r="EK2695"/>
      <c r="EP2695" s="2"/>
      <c r="ER2695"/>
      <c r="ES2695"/>
      <c r="ET2695"/>
      <c r="EY2695" s="2"/>
      <c r="FA2695"/>
      <c r="FB2695"/>
      <c r="FC2695"/>
      <c r="FH2695" s="2"/>
      <c r="FJ2695"/>
      <c r="FK2695"/>
      <c r="FL2695"/>
      <c r="FQ2695" s="2"/>
      <c r="FS2695"/>
      <c r="FT2695"/>
      <c r="FU2695"/>
      <c r="FZ2695" s="2"/>
      <c r="GB2695"/>
      <c r="GC2695"/>
      <c r="GD2695"/>
      <c r="GI2695" s="2"/>
      <c r="GK2695"/>
      <c r="GL2695"/>
      <c r="GM2695"/>
      <c r="GR2695" s="2"/>
      <c r="GT2695"/>
      <c r="GU2695"/>
      <c r="GV2695"/>
      <c r="HA2695" s="2"/>
      <c r="HC2695"/>
      <c r="HD2695"/>
      <c r="HE2695"/>
      <c r="HJ2695"/>
      <c r="HK2695"/>
      <c r="HL2695"/>
      <c r="HM2695"/>
      <c r="HN2695"/>
      <c r="HO2695"/>
      <c r="HP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</row>
    <row r="2696" spans="2:249" s="1" customFormat="1">
      <c r="B2696"/>
      <c r="C2696"/>
      <c r="D2696"/>
      <c r="I2696" s="2"/>
      <c r="K2696"/>
      <c r="L2696"/>
      <c r="M2696"/>
      <c r="N2696"/>
      <c r="O2696"/>
      <c r="T2696" s="2"/>
      <c r="V2696"/>
      <c r="W2696"/>
      <c r="X2696"/>
      <c r="AC2696" s="2"/>
      <c r="AE2696"/>
      <c r="AF2696"/>
      <c r="AG2696"/>
      <c r="AL2696" s="2"/>
      <c r="AN2696"/>
      <c r="AO2696"/>
      <c r="AP2696"/>
      <c r="AU2696" s="2"/>
      <c r="AW2696"/>
      <c r="AX2696"/>
      <c r="AY2696"/>
      <c r="BD2696" s="2"/>
      <c r="BF2696"/>
      <c r="BG2696"/>
      <c r="BH2696"/>
      <c r="BM2696" s="2"/>
      <c r="BO2696"/>
      <c r="BP2696"/>
      <c r="BQ2696"/>
      <c r="BV2696" s="2"/>
      <c r="BX2696"/>
      <c r="BY2696"/>
      <c r="BZ2696"/>
      <c r="CE2696" s="2"/>
      <c r="CG2696"/>
      <c r="CH2696"/>
      <c r="CI2696"/>
      <c r="CN2696" s="2"/>
      <c r="CP2696"/>
      <c r="CQ2696"/>
      <c r="CR2696"/>
      <c r="CW2696" s="2"/>
      <c r="CY2696"/>
      <c r="CZ2696"/>
      <c r="DA2696"/>
      <c r="DF2696" s="2"/>
      <c r="DH2696"/>
      <c r="DI2696"/>
      <c r="DJ2696"/>
      <c r="DO2696" s="2"/>
      <c r="DQ2696"/>
      <c r="DR2696"/>
      <c r="DS2696"/>
      <c r="DX2696" s="2"/>
      <c r="DZ2696"/>
      <c r="EA2696"/>
      <c r="EB2696"/>
      <c r="EG2696" s="2"/>
      <c r="EI2696"/>
      <c r="EJ2696"/>
      <c r="EK2696"/>
      <c r="EP2696" s="2"/>
      <c r="ER2696"/>
      <c r="ES2696"/>
      <c r="ET2696"/>
      <c r="EY2696" s="2"/>
      <c r="FA2696"/>
      <c r="FB2696"/>
      <c r="FC2696"/>
      <c r="FH2696" s="2"/>
      <c r="FJ2696"/>
      <c r="FK2696"/>
      <c r="FL2696"/>
      <c r="FQ2696" s="2"/>
      <c r="FS2696"/>
      <c r="FT2696"/>
      <c r="FU2696"/>
      <c r="FZ2696" s="2"/>
      <c r="GB2696"/>
      <c r="GC2696"/>
      <c r="GD2696"/>
      <c r="GI2696" s="2"/>
      <c r="GK2696"/>
      <c r="GL2696"/>
      <c r="GM2696"/>
      <c r="GR2696" s="2"/>
      <c r="GT2696"/>
      <c r="GU2696"/>
      <c r="GV2696"/>
      <c r="HA2696" s="2"/>
      <c r="HC2696"/>
      <c r="HD2696"/>
      <c r="HE2696"/>
      <c r="HJ2696"/>
      <c r="HK2696"/>
      <c r="HL2696"/>
      <c r="HM2696"/>
      <c r="HN2696"/>
      <c r="HO2696"/>
      <c r="HP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</row>
    <row r="2697" spans="2:249" s="1" customFormat="1">
      <c r="B2697"/>
      <c r="C2697"/>
      <c r="D2697"/>
      <c r="I2697" s="2"/>
      <c r="K2697"/>
      <c r="L2697"/>
      <c r="M2697"/>
      <c r="N2697"/>
      <c r="O2697"/>
      <c r="T2697" s="2"/>
      <c r="V2697"/>
      <c r="W2697"/>
      <c r="X2697"/>
      <c r="AC2697" s="2"/>
      <c r="AE2697"/>
      <c r="AF2697"/>
      <c r="AG2697"/>
      <c r="AL2697" s="2"/>
      <c r="AN2697"/>
      <c r="AO2697"/>
      <c r="AP2697"/>
      <c r="AU2697" s="2"/>
      <c r="AW2697"/>
      <c r="AX2697"/>
      <c r="AY2697"/>
      <c r="BD2697" s="2"/>
      <c r="BF2697"/>
      <c r="BG2697"/>
      <c r="BH2697"/>
      <c r="BM2697" s="2"/>
      <c r="BO2697"/>
      <c r="BP2697"/>
      <c r="BQ2697"/>
      <c r="BV2697" s="2"/>
      <c r="BX2697"/>
      <c r="BY2697"/>
      <c r="BZ2697"/>
      <c r="CE2697" s="2"/>
      <c r="CG2697"/>
      <c r="CH2697"/>
      <c r="CI2697"/>
      <c r="CN2697" s="2"/>
      <c r="CP2697"/>
      <c r="CQ2697"/>
      <c r="CR2697"/>
      <c r="CW2697" s="2"/>
      <c r="CY2697"/>
      <c r="CZ2697"/>
      <c r="DA2697"/>
      <c r="DF2697" s="2"/>
      <c r="DH2697"/>
      <c r="DI2697"/>
      <c r="DJ2697"/>
      <c r="DO2697" s="2"/>
      <c r="DQ2697"/>
      <c r="DR2697"/>
      <c r="DS2697"/>
      <c r="DX2697" s="2"/>
      <c r="DZ2697"/>
      <c r="EA2697"/>
      <c r="EB2697"/>
      <c r="EG2697" s="2"/>
      <c r="EI2697"/>
      <c r="EJ2697"/>
      <c r="EK2697"/>
      <c r="EP2697" s="2"/>
      <c r="ER2697"/>
      <c r="ES2697"/>
      <c r="ET2697"/>
      <c r="EY2697" s="2"/>
      <c r="FA2697"/>
      <c r="FB2697"/>
      <c r="FC2697"/>
      <c r="FH2697" s="2"/>
      <c r="FJ2697"/>
      <c r="FK2697"/>
      <c r="FL2697"/>
      <c r="FQ2697" s="2"/>
      <c r="FS2697"/>
      <c r="FT2697"/>
      <c r="FU2697"/>
      <c r="FZ2697" s="2"/>
      <c r="GB2697"/>
      <c r="GC2697"/>
      <c r="GD2697"/>
      <c r="GI2697" s="2"/>
      <c r="GK2697"/>
      <c r="GL2697"/>
      <c r="GM2697"/>
      <c r="GR2697" s="2"/>
      <c r="GT2697"/>
      <c r="GU2697"/>
      <c r="GV2697"/>
      <c r="HA2697" s="2"/>
      <c r="HC2697"/>
      <c r="HD2697"/>
      <c r="HE2697"/>
      <c r="HJ2697"/>
      <c r="HK2697"/>
      <c r="HL2697"/>
      <c r="HM2697"/>
      <c r="HN2697"/>
      <c r="HO2697"/>
      <c r="HP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</row>
    <row r="2698" spans="2:249" s="1" customFormat="1">
      <c r="B2698"/>
      <c r="C2698"/>
      <c r="D2698"/>
      <c r="I2698" s="2"/>
      <c r="K2698"/>
      <c r="L2698"/>
      <c r="M2698"/>
      <c r="N2698"/>
      <c r="O2698"/>
      <c r="T2698" s="2"/>
      <c r="V2698"/>
      <c r="W2698"/>
      <c r="X2698"/>
      <c r="AC2698" s="2"/>
      <c r="AE2698"/>
      <c r="AF2698"/>
      <c r="AG2698"/>
      <c r="AL2698" s="2"/>
      <c r="AN2698"/>
      <c r="AO2698"/>
      <c r="AP2698"/>
      <c r="AU2698" s="2"/>
      <c r="AW2698"/>
      <c r="AX2698"/>
      <c r="AY2698"/>
      <c r="BD2698" s="2"/>
      <c r="BF2698"/>
      <c r="BG2698"/>
      <c r="BH2698"/>
      <c r="BM2698" s="2"/>
      <c r="BO2698"/>
      <c r="BP2698"/>
      <c r="BQ2698"/>
      <c r="BV2698" s="2"/>
      <c r="BX2698"/>
      <c r="BY2698"/>
      <c r="BZ2698"/>
      <c r="CE2698" s="2"/>
      <c r="CG2698"/>
      <c r="CH2698"/>
      <c r="CI2698"/>
      <c r="CN2698" s="2"/>
      <c r="CP2698"/>
      <c r="CQ2698"/>
      <c r="CR2698"/>
      <c r="CW2698" s="2"/>
      <c r="CY2698"/>
      <c r="CZ2698"/>
      <c r="DA2698"/>
      <c r="DF2698" s="2"/>
      <c r="DH2698"/>
      <c r="DI2698"/>
      <c r="DJ2698"/>
      <c r="DO2698" s="2"/>
      <c r="DQ2698"/>
      <c r="DR2698"/>
      <c r="DS2698"/>
      <c r="DX2698" s="2"/>
      <c r="DZ2698"/>
      <c r="EA2698"/>
      <c r="EB2698"/>
      <c r="EG2698" s="2"/>
      <c r="EI2698"/>
      <c r="EJ2698"/>
      <c r="EK2698"/>
      <c r="EP2698" s="2"/>
      <c r="ER2698"/>
      <c r="ES2698"/>
      <c r="ET2698"/>
      <c r="EY2698" s="2"/>
      <c r="FA2698"/>
      <c r="FB2698"/>
      <c r="FC2698"/>
      <c r="FH2698" s="2"/>
      <c r="FJ2698"/>
      <c r="FK2698"/>
      <c r="FL2698"/>
      <c r="FQ2698" s="2"/>
      <c r="FS2698"/>
      <c r="FT2698"/>
      <c r="FU2698"/>
      <c r="FZ2698" s="2"/>
      <c r="GB2698"/>
      <c r="GC2698"/>
      <c r="GD2698"/>
      <c r="GI2698" s="2"/>
      <c r="GK2698"/>
      <c r="GL2698"/>
      <c r="GM2698"/>
      <c r="GR2698" s="2"/>
      <c r="GT2698"/>
      <c r="GU2698"/>
      <c r="GV2698"/>
      <c r="HA2698" s="2"/>
      <c r="HC2698"/>
      <c r="HD2698"/>
      <c r="HE2698"/>
      <c r="HJ2698"/>
      <c r="HK2698"/>
      <c r="HL2698"/>
      <c r="HM2698"/>
      <c r="HN2698"/>
      <c r="HO2698"/>
      <c r="HP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</row>
    <row r="2699" spans="2:249" s="1" customFormat="1">
      <c r="B2699"/>
      <c r="C2699"/>
      <c r="D2699"/>
      <c r="I2699" s="2"/>
      <c r="K2699"/>
      <c r="L2699"/>
      <c r="M2699"/>
      <c r="N2699"/>
      <c r="O2699"/>
      <c r="T2699" s="2"/>
      <c r="V2699"/>
      <c r="W2699"/>
      <c r="X2699"/>
      <c r="AC2699" s="2"/>
      <c r="AE2699"/>
      <c r="AF2699"/>
      <c r="AG2699"/>
      <c r="AL2699" s="2"/>
      <c r="AN2699"/>
      <c r="AO2699"/>
      <c r="AP2699"/>
      <c r="AU2699" s="2"/>
      <c r="AW2699"/>
      <c r="AX2699"/>
      <c r="AY2699"/>
      <c r="BD2699" s="2"/>
      <c r="BF2699"/>
      <c r="BG2699"/>
      <c r="BH2699"/>
      <c r="BM2699" s="2"/>
      <c r="BO2699"/>
      <c r="BP2699"/>
      <c r="BQ2699"/>
      <c r="BV2699" s="2"/>
      <c r="BX2699"/>
      <c r="BY2699"/>
      <c r="BZ2699"/>
      <c r="CE2699" s="2"/>
      <c r="CG2699"/>
      <c r="CH2699"/>
      <c r="CI2699"/>
      <c r="CN2699" s="2"/>
      <c r="CP2699"/>
      <c r="CQ2699"/>
      <c r="CR2699"/>
      <c r="CW2699" s="2"/>
      <c r="CY2699"/>
      <c r="CZ2699"/>
      <c r="DA2699"/>
      <c r="DF2699" s="2"/>
      <c r="DH2699"/>
      <c r="DI2699"/>
      <c r="DJ2699"/>
      <c r="DO2699" s="2"/>
      <c r="DQ2699"/>
      <c r="DR2699"/>
      <c r="DS2699"/>
      <c r="DX2699" s="2"/>
      <c r="DZ2699"/>
      <c r="EA2699"/>
      <c r="EB2699"/>
      <c r="EG2699" s="2"/>
      <c r="EI2699"/>
      <c r="EJ2699"/>
      <c r="EK2699"/>
      <c r="EP2699" s="2"/>
      <c r="ER2699"/>
      <c r="ES2699"/>
      <c r="ET2699"/>
      <c r="EY2699" s="2"/>
      <c r="FA2699"/>
      <c r="FB2699"/>
      <c r="FC2699"/>
      <c r="FH2699" s="2"/>
      <c r="FJ2699"/>
      <c r="FK2699"/>
      <c r="FL2699"/>
      <c r="FQ2699" s="2"/>
      <c r="FS2699"/>
      <c r="FT2699"/>
      <c r="FU2699"/>
      <c r="FZ2699" s="2"/>
      <c r="GB2699"/>
      <c r="GC2699"/>
      <c r="GD2699"/>
      <c r="GI2699" s="2"/>
      <c r="GK2699"/>
      <c r="GL2699"/>
      <c r="GM2699"/>
      <c r="GR2699" s="2"/>
      <c r="GT2699"/>
      <c r="GU2699"/>
      <c r="GV2699"/>
      <c r="HA2699" s="2"/>
      <c r="HC2699"/>
      <c r="HD2699"/>
      <c r="HE2699"/>
      <c r="HJ2699"/>
      <c r="HK2699"/>
      <c r="HL2699"/>
      <c r="HM2699"/>
      <c r="HN2699"/>
      <c r="HO2699"/>
      <c r="HP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</row>
    <row r="2700" spans="2:249" s="1" customFormat="1">
      <c r="B2700"/>
      <c r="C2700"/>
      <c r="D2700"/>
      <c r="I2700" s="2"/>
      <c r="K2700"/>
      <c r="L2700"/>
      <c r="M2700"/>
      <c r="N2700"/>
      <c r="O2700"/>
      <c r="T2700" s="2"/>
      <c r="V2700"/>
      <c r="W2700"/>
      <c r="X2700"/>
      <c r="AC2700" s="2"/>
      <c r="AE2700"/>
      <c r="AF2700"/>
      <c r="AG2700"/>
      <c r="AL2700" s="2"/>
      <c r="AN2700"/>
      <c r="AO2700"/>
      <c r="AP2700"/>
      <c r="AU2700" s="2"/>
      <c r="AW2700"/>
      <c r="AX2700"/>
      <c r="AY2700"/>
      <c r="BD2700" s="2"/>
      <c r="BF2700"/>
      <c r="BG2700"/>
      <c r="BH2700"/>
      <c r="BM2700" s="2"/>
      <c r="BO2700"/>
      <c r="BP2700"/>
      <c r="BQ2700"/>
      <c r="BV2700" s="2"/>
      <c r="BX2700"/>
      <c r="BY2700"/>
      <c r="BZ2700"/>
      <c r="CE2700" s="2"/>
      <c r="CG2700"/>
      <c r="CH2700"/>
      <c r="CI2700"/>
      <c r="CN2700" s="2"/>
      <c r="CP2700"/>
      <c r="CQ2700"/>
      <c r="CR2700"/>
      <c r="CW2700" s="2"/>
      <c r="CY2700"/>
      <c r="CZ2700"/>
      <c r="DA2700"/>
      <c r="DF2700" s="2"/>
      <c r="DH2700"/>
      <c r="DI2700"/>
      <c r="DJ2700"/>
      <c r="DO2700" s="2"/>
      <c r="DQ2700"/>
      <c r="DR2700"/>
      <c r="DS2700"/>
      <c r="DX2700" s="2"/>
      <c r="DZ2700"/>
      <c r="EA2700"/>
      <c r="EB2700"/>
      <c r="EG2700" s="2"/>
      <c r="EI2700"/>
      <c r="EJ2700"/>
      <c r="EK2700"/>
      <c r="EP2700" s="2"/>
      <c r="ER2700"/>
      <c r="ES2700"/>
      <c r="ET2700"/>
      <c r="EY2700" s="2"/>
      <c r="FA2700"/>
      <c r="FB2700"/>
      <c r="FC2700"/>
      <c r="FH2700" s="2"/>
      <c r="FJ2700"/>
      <c r="FK2700"/>
      <c r="FL2700"/>
      <c r="FQ2700" s="2"/>
      <c r="FS2700"/>
      <c r="FT2700"/>
      <c r="FU2700"/>
      <c r="FZ2700" s="2"/>
      <c r="GB2700"/>
      <c r="GC2700"/>
      <c r="GD2700"/>
      <c r="GI2700" s="2"/>
      <c r="GK2700"/>
      <c r="GL2700"/>
      <c r="GM2700"/>
      <c r="GR2700" s="2"/>
      <c r="GT2700"/>
      <c r="GU2700"/>
      <c r="GV2700"/>
      <c r="HA2700" s="2"/>
      <c r="HC2700"/>
      <c r="HD2700"/>
      <c r="HE2700"/>
      <c r="HJ2700"/>
      <c r="HK2700"/>
      <c r="HL2700"/>
      <c r="HM2700"/>
      <c r="HN2700"/>
      <c r="HO2700"/>
      <c r="HP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</row>
    <row r="2701" spans="2:249" s="1" customFormat="1">
      <c r="B2701"/>
      <c r="C2701"/>
      <c r="D2701"/>
      <c r="I2701" s="2"/>
      <c r="K2701"/>
      <c r="L2701"/>
      <c r="M2701"/>
      <c r="N2701"/>
      <c r="O2701"/>
      <c r="T2701" s="2"/>
      <c r="V2701"/>
      <c r="W2701"/>
      <c r="X2701"/>
      <c r="AC2701" s="2"/>
      <c r="AE2701"/>
      <c r="AF2701"/>
      <c r="AG2701"/>
      <c r="AL2701" s="2"/>
      <c r="AN2701"/>
      <c r="AO2701"/>
      <c r="AP2701"/>
      <c r="AU2701" s="2"/>
      <c r="AW2701"/>
      <c r="AX2701"/>
      <c r="AY2701"/>
      <c r="BD2701" s="2"/>
      <c r="BF2701"/>
      <c r="BG2701"/>
      <c r="BH2701"/>
      <c r="BM2701" s="2"/>
      <c r="BO2701"/>
      <c r="BP2701"/>
      <c r="BQ2701"/>
      <c r="BV2701" s="2"/>
      <c r="BX2701"/>
      <c r="BY2701"/>
      <c r="BZ2701"/>
      <c r="CE2701" s="2"/>
      <c r="CG2701"/>
      <c r="CH2701"/>
      <c r="CI2701"/>
      <c r="CN2701" s="2"/>
      <c r="CP2701"/>
      <c r="CQ2701"/>
      <c r="CR2701"/>
      <c r="CW2701" s="2"/>
      <c r="CY2701"/>
      <c r="CZ2701"/>
      <c r="DA2701"/>
      <c r="DF2701" s="2"/>
      <c r="DH2701"/>
      <c r="DI2701"/>
      <c r="DJ2701"/>
      <c r="DO2701" s="2"/>
      <c r="DQ2701"/>
      <c r="DR2701"/>
      <c r="DS2701"/>
      <c r="DX2701" s="2"/>
      <c r="DZ2701"/>
      <c r="EA2701"/>
      <c r="EB2701"/>
      <c r="EG2701" s="2"/>
      <c r="EI2701"/>
      <c r="EJ2701"/>
      <c r="EK2701"/>
      <c r="EP2701" s="2"/>
      <c r="ER2701"/>
      <c r="ES2701"/>
      <c r="ET2701"/>
      <c r="EY2701" s="2"/>
      <c r="FA2701"/>
      <c r="FB2701"/>
      <c r="FC2701"/>
      <c r="FH2701" s="2"/>
      <c r="FJ2701"/>
      <c r="FK2701"/>
      <c r="FL2701"/>
      <c r="FQ2701" s="2"/>
      <c r="FS2701"/>
      <c r="FT2701"/>
      <c r="FU2701"/>
      <c r="FZ2701" s="2"/>
      <c r="GB2701"/>
      <c r="GC2701"/>
      <c r="GD2701"/>
      <c r="GI2701" s="2"/>
      <c r="GK2701"/>
      <c r="GL2701"/>
      <c r="GM2701"/>
      <c r="GR2701" s="2"/>
      <c r="GT2701"/>
      <c r="GU2701"/>
      <c r="GV2701"/>
      <c r="HA2701" s="2"/>
      <c r="HC2701"/>
      <c r="HD2701"/>
      <c r="HE2701"/>
      <c r="HJ2701"/>
      <c r="HK2701"/>
      <c r="HL2701"/>
      <c r="HM2701"/>
      <c r="HN2701"/>
      <c r="HO2701"/>
      <c r="HP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</row>
    <row r="2702" spans="2:249" s="1" customFormat="1">
      <c r="B2702"/>
      <c r="C2702"/>
      <c r="D2702"/>
      <c r="I2702" s="2"/>
      <c r="K2702"/>
      <c r="L2702"/>
      <c r="M2702"/>
      <c r="N2702"/>
      <c r="O2702"/>
      <c r="T2702" s="2"/>
      <c r="V2702"/>
      <c r="W2702"/>
      <c r="X2702"/>
      <c r="AC2702" s="2"/>
      <c r="AE2702"/>
      <c r="AF2702"/>
      <c r="AG2702"/>
      <c r="AL2702" s="2"/>
      <c r="AN2702"/>
      <c r="AO2702"/>
      <c r="AP2702"/>
      <c r="AU2702" s="2"/>
      <c r="AW2702"/>
      <c r="AX2702"/>
      <c r="AY2702"/>
      <c r="BD2702" s="2"/>
      <c r="BF2702"/>
      <c r="BG2702"/>
      <c r="BH2702"/>
      <c r="BM2702" s="2"/>
      <c r="BO2702"/>
      <c r="BP2702"/>
      <c r="BQ2702"/>
      <c r="BV2702" s="2"/>
      <c r="BX2702"/>
      <c r="BY2702"/>
      <c r="BZ2702"/>
      <c r="CE2702" s="2"/>
      <c r="CG2702"/>
      <c r="CH2702"/>
      <c r="CI2702"/>
      <c r="CN2702" s="2"/>
      <c r="CP2702"/>
      <c r="CQ2702"/>
      <c r="CR2702"/>
      <c r="CW2702" s="2"/>
      <c r="CY2702"/>
      <c r="CZ2702"/>
      <c r="DA2702"/>
      <c r="DF2702" s="2"/>
      <c r="DH2702"/>
      <c r="DI2702"/>
      <c r="DJ2702"/>
      <c r="DO2702" s="2"/>
      <c r="DQ2702"/>
      <c r="DR2702"/>
      <c r="DS2702"/>
      <c r="DX2702" s="2"/>
      <c r="DZ2702"/>
      <c r="EA2702"/>
      <c r="EB2702"/>
      <c r="EG2702" s="2"/>
      <c r="EI2702"/>
      <c r="EJ2702"/>
      <c r="EK2702"/>
      <c r="EP2702" s="2"/>
      <c r="ER2702"/>
      <c r="ES2702"/>
      <c r="ET2702"/>
      <c r="EY2702" s="2"/>
      <c r="FA2702"/>
      <c r="FB2702"/>
      <c r="FC2702"/>
      <c r="FH2702" s="2"/>
      <c r="FJ2702"/>
      <c r="FK2702"/>
      <c r="FL2702"/>
      <c r="FQ2702" s="2"/>
      <c r="FS2702"/>
      <c r="FT2702"/>
      <c r="FU2702"/>
      <c r="FZ2702" s="2"/>
      <c r="GB2702"/>
      <c r="GC2702"/>
      <c r="GD2702"/>
      <c r="GI2702" s="2"/>
      <c r="GK2702"/>
      <c r="GL2702"/>
      <c r="GM2702"/>
      <c r="GR2702" s="2"/>
      <c r="GT2702"/>
      <c r="GU2702"/>
      <c r="GV2702"/>
      <c r="HA2702" s="2"/>
      <c r="HC2702"/>
      <c r="HD2702"/>
      <c r="HE2702"/>
      <c r="HJ2702"/>
      <c r="HK2702"/>
      <c r="HL2702"/>
      <c r="HM2702"/>
      <c r="HN2702"/>
      <c r="HO2702"/>
      <c r="HP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</row>
    <row r="2703" spans="2:249" s="1" customFormat="1">
      <c r="B2703"/>
      <c r="C2703"/>
      <c r="D2703"/>
      <c r="I2703" s="2"/>
      <c r="K2703"/>
      <c r="L2703"/>
      <c r="M2703"/>
      <c r="N2703"/>
      <c r="O2703"/>
      <c r="T2703" s="2"/>
      <c r="V2703"/>
      <c r="W2703"/>
      <c r="X2703"/>
      <c r="AC2703" s="2"/>
      <c r="AE2703"/>
      <c r="AF2703"/>
      <c r="AG2703"/>
      <c r="AL2703" s="2"/>
      <c r="AN2703"/>
      <c r="AO2703"/>
      <c r="AP2703"/>
      <c r="AU2703" s="2"/>
      <c r="AW2703"/>
      <c r="AX2703"/>
      <c r="AY2703"/>
      <c r="BD2703" s="2"/>
      <c r="BF2703"/>
      <c r="BG2703"/>
      <c r="BH2703"/>
      <c r="BM2703" s="2"/>
      <c r="BO2703"/>
      <c r="BP2703"/>
      <c r="BQ2703"/>
      <c r="BV2703" s="2"/>
      <c r="BX2703"/>
      <c r="BY2703"/>
      <c r="BZ2703"/>
      <c r="CE2703" s="2"/>
      <c r="CG2703"/>
      <c r="CH2703"/>
      <c r="CI2703"/>
      <c r="CN2703" s="2"/>
      <c r="CP2703"/>
      <c r="CQ2703"/>
      <c r="CR2703"/>
      <c r="CW2703" s="2"/>
      <c r="CY2703"/>
      <c r="CZ2703"/>
      <c r="DA2703"/>
      <c r="DF2703" s="2"/>
      <c r="DH2703"/>
      <c r="DI2703"/>
      <c r="DJ2703"/>
      <c r="DO2703" s="2"/>
      <c r="DQ2703"/>
      <c r="DR2703"/>
      <c r="DS2703"/>
      <c r="DX2703" s="2"/>
      <c r="DZ2703"/>
      <c r="EA2703"/>
      <c r="EB2703"/>
      <c r="EG2703" s="2"/>
      <c r="EI2703"/>
      <c r="EJ2703"/>
      <c r="EK2703"/>
      <c r="EP2703" s="2"/>
      <c r="ER2703"/>
      <c r="ES2703"/>
      <c r="ET2703"/>
      <c r="EY2703" s="2"/>
      <c r="FA2703"/>
      <c r="FB2703"/>
      <c r="FC2703"/>
      <c r="FH2703" s="2"/>
      <c r="FJ2703"/>
      <c r="FK2703"/>
      <c r="FL2703"/>
      <c r="FQ2703" s="2"/>
      <c r="FS2703"/>
      <c r="FT2703"/>
      <c r="FU2703"/>
      <c r="FZ2703" s="2"/>
      <c r="GB2703"/>
      <c r="GC2703"/>
      <c r="GD2703"/>
      <c r="GI2703" s="2"/>
      <c r="GK2703"/>
      <c r="GL2703"/>
      <c r="GM2703"/>
      <c r="GR2703" s="2"/>
      <c r="GT2703"/>
      <c r="GU2703"/>
      <c r="GV2703"/>
      <c r="HA2703" s="2"/>
      <c r="HC2703"/>
      <c r="HD2703"/>
      <c r="HE2703"/>
      <c r="HJ2703"/>
      <c r="HK2703"/>
      <c r="HL2703"/>
      <c r="HM2703"/>
      <c r="HN2703"/>
      <c r="HO2703"/>
      <c r="HP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</row>
    <row r="2704" spans="2:249" s="1" customFormat="1">
      <c r="B2704"/>
      <c r="C2704"/>
      <c r="D2704"/>
      <c r="I2704" s="2"/>
      <c r="K2704"/>
      <c r="L2704"/>
      <c r="M2704"/>
      <c r="N2704"/>
      <c r="O2704"/>
      <c r="T2704" s="2"/>
      <c r="V2704"/>
      <c r="W2704"/>
      <c r="X2704"/>
      <c r="AC2704" s="2"/>
      <c r="AE2704"/>
      <c r="AF2704"/>
      <c r="AG2704"/>
      <c r="AL2704" s="2"/>
      <c r="AN2704"/>
      <c r="AO2704"/>
      <c r="AP2704"/>
      <c r="AU2704" s="2"/>
      <c r="AW2704"/>
      <c r="AX2704"/>
      <c r="AY2704"/>
      <c r="BD2704" s="2"/>
      <c r="BF2704"/>
      <c r="BG2704"/>
      <c r="BH2704"/>
      <c r="BM2704" s="2"/>
      <c r="BO2704"/>
      <c r="BP2704"/>
      <c r="BQ2704"/>
      <c r="BV2704" s="2"/>
      <c r="BX2704"/>
      <c r="BY2704"/>
      <c r="BZ2704"/>
      <c r="CE2704" s="2"/>
      <c r="CG2704"/>
      <c r="CH2704"/>
      <c r="CI2704"/>
      <c r="CN2704" s="2"/>
      <c r="CP2704"/>
      <c r="CQ2704"/>
      <c r="CR2704"/>
      <c r="CW2704" s="2"/>
      <c r="CY2704"/>
      <c r="CZ2704"/>
      <c r="DA2704"/>
      <c r="DF2704" s="2"/>
      <c r="DH2704"/>
      <c r="DI2704"/>
      <c r="DJ2704"/>
      <c r="DO2704" s="2"/>
      <c r="DQ2704"/>
      <c r="DR2704"/>
      <c r="DS2704"/>
      <c r="DX2704" s="2"/>
      <c r="DZ2704"/>
      <c r="EA2704"/>
      <c r="EB2704"/>
      <c r="EG2704" s="2"/>
      <c r="EI2704"/>
      <c r="EJ2704"/>
      <c r="EK2704"/>
      <c r="EP2704" s="2"/>
      <c r="ER2704"/>
      <c r="ES2704"/>
      <c r="ET2704"/>
      <c r="EY2704" s="2"/>
      <c r="FA2704"/>
      <c r="FB2704"/>
      <c r="FC2704"/>
      <c r="FH2704" s="2"/>
      <c r="FJ2704"/>
      <c r="FK2704"/>
      <c r="FL2704"/>
      <c r="FQ2704" s="2"/>
      <c r="FS2704"/>
      <c r="FT2704"/>
      <c r="FU2704"/>
      <c r="FZ2704" s="2"/>
      <c r="GB2704"/>
      <c r="GC2704"/>
      <c r="GD2704"/>
      <c r="GI2704" s="2"/>
      <c r="GK2704"/>
      <c r="GL2704"/>
      <c r="GM2704"/>
      <c r="GR2704" s="2"/>
      <c r="GT2704"/>
      <c r="GU2704"/>
      <c r="GV2704"/>
      <c r="HA2704" s="2"/>
      <c r="HC2704"/>
      <c r="HD2704"/>
      <c r="HE2704"/>
      <c r="HJ2704"/>
      <c r="HK2704"/>
      <c r="HL2704"/>
      <c r="HM2704"/>
      <c r="HN2704"/>
      <c r="HO2704"/>
      <c r="HP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</row>
    <row r="2705" spans="2:249" s="1" customFormat="1">
      <c r="B2705"/>
      <c r="C2705"/>
      <c r="D2705"/>
      <c r="I2705" s="2"/>
      <c r="K2705"/>
      <c r="L2705"/>
      <c r="M2705"/>
      <c r="N2705"/>
      <c r="O2705"/>
      <c r="T2705" s="2"/>
      <c r="V2705"/>
      <c r="W2705"/>
      <c r="X2705"/>
      <c r="AC2705" s="2"/>
      <c r="AE2705"/>
      <c r="AF2705"/>
      <c r="AG2705"/>
      <c r="AL2705" s="2"/>
      <c r="AN2705"/>
      <c r="AO2705"/>
      <c r="AP2705"/>
      <c r="AU2705" s="2"/>
      <c r="AW2705"/>
      <c r="AX2705"/>
      <c r="AY2705"/>
      <c r="BD2705" s="2"/>
      <c r="BF2705"/>
      <c r="BG2705"/>
      <c r="BH2705"/>
      <c r="BM2705" s="2"/>
      <c r="BO2705"/>
      <c r="BP2705"/>
      <c r="BQ2705"/>
      <c r="BV2705" s="2"/>
      <c r="BX2705"/>
      <c r="BY2705"/>
      <c r="BZ2705"/>
      <c r="CE2705" s="2"/>
      <c r="CG2705"/>
      <c r="CH2705"/>
      <c r="CI2705"/>
      <c r="CN2705" s="2"/>
      <c r="CP2705"/>
      <c r="CQ2705"/>
      <c r="CR2705"/>
      <c r="CW2705" s="2"/>
      <c r="CY2705"/>
      <c r="CZ2705"/>
      <c r="DA2705"/>
      <c r="DF2705" s="2"/>
      <c r="DH2705"/>
      <c r="DI2705"/>
      <c r="DJ2705"/>
      <c r="DO2705" s="2"/>
      <c r="DQ2705"/>
      <c r="DR2705"/>
      <c r="DS2705"/>
      <c r="DX2705" s="2"/>
      <c r="DZ2705"/>
      <c r="EA2705"/>
      <c r="EB2705"/>
      <c r="EG2705" s="2"/>
      <c r="EI2705"/>
      <c r="EJ2705"/>
      <c r="EK2705"/>
      <c r="EP2705" s="2"/>
      <c r="ER2705"/>
      <c r="ES2705"/>
      <c r="ET2705"/>
      <c r="EY2705" s="2"/>
      <c r="FA2705"/>
      <c r="FB2705"/>
      <c r="FC2705"/>
      <c r="FH2705" s="2"/>
      <c r="FJ2705"/>
      <c r="FK2705"/>
      <c r="FL2705"/>
      <c r="FQ2705" s="2"/>
      <c r="FS2705"/>
      <c r="FT2705"/>
      <c r="FU2705"/>
      <c r="FZ2705" s="2"/>
      <c r="GB2705"/>
      <c r="GC2705"/>
      <c r="GD2705"/>
      <c r="GI2705" s="2"/>
      <c r="GK2705"/>
      <c r="GL2705"/>
      <c r="GM2705"/>
      <c r="GR2705" s="2"/>
      <c r="GT2705"/>
      <c r="GU2705"/>
      <c r="GV2705"/>
      <c r="HA2705" s="2"/>
      <c r="HC2705"/>
      <c r="HD2705"/>
      <c r="HE2705"/>
      <c r="HJ2705"/>
      <c r="HK2705"/>
      <c r="HL2705"/>
      <c r="HM2705"/>
      <c r="HN2705"/>
      <c r="HO2705"/>
      <c r="HP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</row>
    <row r="2706" spans="2:249" s="1" customFormat="1">
      <c r="B2706"/>
      <c r="C2706"/>
      <c r="D2706"/>
      <c r="I2706" s="2"/>
      <c r="K2706"/>
      <c r="L2706"/>
      <c r="M2706"/>
      <c r="N2706"/>
      <c r="O2706"/>
      <c r="T2706" s="2"/>
      <c r="V2706"/>
      <c r="W2706"/>
      <c r="X2706"/>
      <c r="AC2706" s="2"/>
      <c r="AE2706"/>
      <c r="AF2706"/>
      <c r="AG2706"/>
      <c r="AL2706" s="2"/>
      <c r="AN2706"/>
      <c r="AO2706"/>
      <c r="AP2706"/>
      <c r="AU2706" s="2"/>
      <c r="AW2706"/>
      <c r="AX2706"/>
      <c r="AY2706"/>
      <c r="BD2706" s="2"/>
      <c r="BF2706"/>
      <c r="BG2706"/>
      <c r="BH2706"/>
      <c r="BM2706" s="2"/>
      <c r="BO2706"/>
      <c r="BP2706"/>
      <c r="BQ2706"/>
      <c r="BV2706" s="2"/>
      <c r="BX2706"/>
      <c r="BY2706"/>
      <c r="BZ2706"/>
      <c r="CE2706" s="2"/>
      <c r="CG2706"/>
      <c r="CH2706"/>
      <c r="CI2706"/>
      <c r="CN2706" s="2"/>
      <c r="CP2706"/>
      <c r="CQ2706"/>
      <c r="CR2706"/>
      <c r="CW2706" s="2"/>
      <c r="CY2706"/>
      <c r="CZ2706"/>
      <c r="DA2706"/>
      <c r="DF2706" s="2"/>
      <c r="DH2706"/>
      <c r="DI2706"/>
      <c r="DJ2706"/>
      <c r="DO2706" s="2"/>
      <c r="DQ2706"/>
      <c r="DR2706"/>
      <c r="DS2706"/>
      <c r="DX2706" s="2"/>
      <c r="DZ2706"/>
      <c r="EA2706"/>
      <c r="EB2706"/>
      <c r="EG2706" s="2"/>
      <c r="EI2706"/>
      <c r="EJ2706"/>
      <c r="EK2706"/>
      <c r="EP2706" s="2"/>
      <c r="ER2706"/>
      <c r="ES2706"/>
      <c r="ET2706"/>
      <c r="EY2706" s="2"/>
      <c r="FA2706"/>
      <c r="FB2706"/>
      <c r="FC2706"/>
      <c r="FH2706" s="2"/>
      <c r="FJ2706"/>
      <c r="FK2706"/>
      <c r="FL2706"/>
      <c r="FQ2706" s="2"/>
      <c r="FS2706"/>
      <c r="FT2706"/>
      <c r="FU2706"/>
      <c r="FZ2706" s="2"/>
      <c r="GB2706"/>
      <c r="GC2706"/>
      <c r="GD2706"/>
      <c r="GI2706" s="2"/>
      <c r="GK2706"/>
      <c r="GL2706"/>
      <c r="GM2706"/>
      <c r="GR2706" s="2"/>
      <c r="GT2706"/>
      <c r="GU2706"/>
      <c r="GV2706"/>
      <c r="HA2706" s="2"/>
      <c r="HC2706"/>
      <c r="HD2706"/>
      <c r="HE2706"/>
      <c r="HJ2706"/>
      <c r="HK2706"/>
      <c r="HL2706"/>
      <c r="HM2706"/>
      <c r="HN2706"/>
      <c r="HO2706"/>
      <c r="HP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</row>
    <row r="2707" spans="2:249" s="1" customFormat="1">
      <c r="B2707"/>
      <c r="C2707"/>
      <c r="D2707"/>
      <c r="I2707" s="2"/>
      <c r="K2707"/>
      <c r="L2707"/>
      <c r="M2707"/>
      <c r="N2707"/>
      <c r="O2707"/>
      <c r="T2707" s="2"/>
      <c r="V2707"/>
      <c r="W2707"/>
      <c r="X2707"/>
      <c r="AC2707" s="2"/>
      <c r="AE2707"/>
      <c r="AF2707"/>
      <c r="AG2707"/>
      <c r="AL2707" s="2"/>
      <c r="AN2707"/>
      <c r="AO2707"/>
      <c r="AP2707"/>
      <c r="AU2707" s="2"/>
      <c r="AW2707"/>
      <c r="AX2707"/>
      <c r="AY2707"/>
      <c r="BD2707" s="2"/>
      <c r="BF2707"/>
      <c r="BG2707"/>
      <c r="BH2707"/>
      <c r="BM2707" s="2"/>
      <c r="BO2707"/>
      <c r="BP2707"/>
      <c r="BQ2707"/>
      <c r="BV2707" s="2"/>
      <c r="BX2707"/>
      <c r="BY2707"/>
      <c r="BZ2707"/>
      <c r="CE2707" s="2"/>
      <c r="CG2707"/>
      <c r="CH2707"/>
      <c r="CI2707"/>
      <c r="CN2707" s="2"/>
      <c r="CP2707"/>
      <c r="CQ2707"/>
      <c r="CR2707"/>
      <c r="CW2707" s="2"/>
      <c r="CY2707"/>
      <c r="CZ2707"/>
      <c r="DA2707"/>
      <c r="DF2707" s="2"/>
      <c r="DH2707"/>
      <c r="DI2707"/>
      <c r="DJ2707"/>
      <c r="DO2707" s="2"/>
      <c r="DQ2707"/>
      <c r="DR2707"/>
      <c r="DS2707"/>
      <c r="DX2707" s="2"/>
      <c r="DZ2707"/>
      <c r="EA2707"/>
      <c r="EB2707"/>
      <c r="EG2707" s="2"/>
      <c r="EI2707"/>
      <c r="EJ2707"/>
      <c r="EK2707"/>
      <c r="EP2707" s="2"/>
      <c r="ER2707"/>
      <c r="ES2707"/>
      <c r="ET2707"/>
      <c r="EY2707" s="2"/>
      <c r="FA2707"/>
      <c r="FB2707"/>
      <c r="FC2707"/>
      <c r="FH2707" s="2"/>
      <c r="FJ2707"/>
      <c r="FK2707"/>
      <c r="FL2707"/>
      <c r="FQ2707" s="2"/>
      <c r="FS2707"/>
      <c r="FT2707"/>
      <c r="FU2707"/>
      <c r="FZ2707" s="2"/>
      <c r="GB2707"/>
      <c r="GC2707"/>
      <c r="GD2707"/>
      <c r="GI2707" s="2"/>
      <c r="GK2707"/>
      <c r="GL2707"/>
      <c r="GM2707"/>
      <c r="GR2707" s="2"/>
      <c r="GT2707"/>
      <c r="GU2707"/>
      <c r="GV2707"/>
      <c r="HA2707" s="2"/>
      <c r="HC2707"/>
      <c r="HD2707"/>
      <c r="HE2707"/>
      <c r="HJ2707"/>
      <c r="HK2707"/>
      <c r="HL2707"/>
      <c r="HM2707"/>
      <c r="HN2707"/>
      <c r="HO2707"/>
      <c r="HP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</row>
    <row r="2708" spans="2:249" s="1" customFormat="1">
      <c r="B2708"/>
      <c r="C2708"/>
      <c r="D2708"/>
      <c r="I2708" s="2"/>
      <c r="K2708"/>
      <c r="L2708"/>
      <c r="M2708"/>
      <c r="N2708"/>
      <c r="O2708"/>
      <c r="T2708" s="2"/>
      <c r="V2708"/>
      <c r="W2708"/>
      <c r="X2708"/>
      <c r="AC2708" s="2"/>
      <c r="AE2708"/>
      <c r="AF2708"/>
      <c r="AG2708"/>
      <c r="AL2708" s="2"/>
      <c r="AN2708"/>
      <c r="AO2708"/>
      <c r="AP2708"/>
      <c r="AU2708" s="2"/>
      <c r="AW2708"/>
      <c r="AX2708"/>
      <c r="AY2708"/>
      <c r="BD2708" s="2"/>
      <c r="BF2708"/>
      <c r="BG2708"/>
      <c r="BH2708"/>
      <c r="BM2708" s="2"/>
      <c r="BO2708"/>
      <c r="BP2708"/>
      <c r="BQ2708"/>
      <c r="BV2708" s="2"/>
      <c r="BX2708"/>
      <c r="BY2708"/>
      <c r="BZ2708"/>
      <c r="CE2708" s="2"/>
      <c r="CG2708"/>
      <c r="CH2708"/>
      <c r="CI2708"/>
      <c r="CN2708" s="2"/>
      <c r="CP2708"/>
      <c r="CQ2708"/>
      <c r="CR2708"/>
      <c r="CW2708" s="2"/>
      <c r="CY2708"/>
      <c r="CZ2708"/>
      <c r="DA2708"/>
      <c r="DF2708" s="2"/>
      <c r="DH2708"/>
      <c r="DI2708"/>
      <c r="DJ2708"/>
      <c r="DO2708" s="2"/>
      <c r="DQ2708"/>
      <c r="DR2708"/>
      <c r="DS2708"/>
      <c r="DX2708" s="2"/>
      <c r="DZ2708"/>
      <c r="EA2708"/>
      <c r="EB2708"/>
      <c r="EG2708" s="2"/>
      <c r="EI2708"/>
      <c r="EJ2708"/>
      <c r="EK2708"/>
      <c r="EP2708" s="2"/>
      <c r="ER2708"/>
      <c r="ES2708"/>
      <c r="ET2708"/>
      <c r="EY2708" s="2"/>
      <c r="FA2708"/>
      <c r="FB2708"/>
      <c r="FC2708"/>
      <c r="FH2708" s="2"/>
      <c r="FJ2708"/>
      <c r="FK2708"/>
      <c r="FL2708"/>
      <c r="FQ2708" s="2"/>
      <c r="FS2708"/>
      <c r="FT2708"/>
      <c r="FU2708"/>
      <c r="FZ2708" s="2"/>
      <c r="GB2708"/>
      <c r="GC2708"/>
      <c r="GD2708"/>
      <c r="GI2708" s="2"/>
      <c r="GK2708"/>
      <c r="GL2708"/>
      <c r="GM2708"/>
      <c r="GR2708" s="2"/>
      <c r="GT2708"/>
      <c r="GU2708"/>
      <c r="GV2708"/>
      <c r="HA2708" s="2"/>
      <c r="HC2708"/>
      <c r="HD2708"/>
      <c r="HE2708"/>
      <c r="HJ2708"/>
      <c r="HK2708"/>
      <c r="HL2708"/>
      <c r="HM2708"/>
      <c r="HN2708"/>
      <c r="HO2708"/>
      <c r="HP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</row>
    <row r="2709" spans="2:249" s="1" customFormat="1">
      <c r="B2709"/>
      <c r="C2709"/>
      <c r="D2709"/>
      <c r="I2709" s="2"/>
      <c r="K2709"/>
      <c r="L2709"/>
      <c r="M2709"/>
      <c r="N2709"/>
      <c r="O2709"/>
      <c r="T2709" s="2"/>
      <c r="V2709"/>
      <c r="W2709"/>
      <c r="X2709"/>
      <c r="AC2709" s="2"/>
      <c r="AE2709"/>
      <c r="AF2709"/>
      <c r="AG2709"/>
      <c r="AL2709" s="2"/>
      <c r="AN2709"/>
      <c r="AO2709"/>
      <c r="AP2709"/>
      <c r="AU2709" s="2"/>
      <c r="AW2709"/>
      <c r="AX2709"/>
      <c r="AY2709"/>
      <c r="BD2709" s="2"/>
      <c r="BF2709"/>
      <c r="BG2709"/>
      <c r="BH2709"/>
      <c r="BM2709" s="2"/>
      <c r="BO2709"/>
      <c r="BP2709"/>
      <c r="BQ2709"/>
      <c r="BV2709" s="2"/>
      <c r="BX2709"/>
      <c r="BY2709"/>
      <c r="BZ2709"/>
      <c r="CE2709" s="2"/>
      <c r="CG2709"/>
      <c r="CH2709"/>
      <c r="CI2709"/>
      <c r="CN2709" s="2"/>
      <c r="CP2709"/>
      <c r="CQ2709"/>
      <c r="CR2709"/>
      <c r="CW2709" s="2"/>
      <c r="CY2709"/>
      <c r="CZ2709"/>
      <c r="DA2709"/>
      <c r="DF2709" s="2"/>
      <c r="DH2709"/>
      <c r="DI2709"/>
      <c r="DJ2709"/>
      <c r="DO2709" s="2"/>
      <c r="DQ2709"/>
      <c r="DR2709"/>
      <c r="DS2709"/>
      <c r="DX2709" s="2"/>
      <c r="DZ2709"/>
      <c r="EA2709"/>
      <c r="EB2709"/>
      <c r="EG2709" s="2"/>
      <c r="EI2709"/>
      <c r="EJ2709"/>
      <c r="EK2709"/>
      <c r="EP2709" s="2"/>
      <c r="ER2709"/>
      <c r="ES2709"/>
      <c r="ET2709"/>
      <c r="EY2709" s="2"/>
      <c r="FA2709"/>
      <c r="FB2709"/>
      <c r="FC2709"/>
      <c r="FH2709" s="2"/>
      <c r="FJ2709"/>
      <c r="FK2709"/>
      <c r="FL2709"/>
      <c r="FQ2709" s="2"/>
      <c r="FS2709"/>
      <c r="FT2709"/>
      <c r="FU2709"/>
      <c r="FZ2709" s="2"/>
      <c r="GB2709"/>
      <c r="GC2709"/>
      <c r="GD2709"/>
      <c r="GI2709" s="2"/>
      <c r="GK2709"/>
      <c r="GL2709"/>
      <c r="GM2709"/>
      <c r="GR2709" s="2"/>
      <c r="GT2709"/>
      <c r="GU2709"/>
      <c r="GV2709"/>
      <c r="HA2709" s="2"/>
      <c r="HC2709"/>
      <c r="HD2709"/>
      <c r="HE2709"/>
      <c r="HJ2709"/>
      <c r="HK2709"/>
      <c r="HL2709"/>
      <c r="HM2709"/>
      <c r="HN2709"/>
      <c r="HO2709"/>
      <c r="HP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</row>
    <row r="2710" spans="2:249" s="1" customFormat="1">
      <c r="B2710"/>
      <c r="C2710"/>
      <c r="D2710"/>
      <c r="I2710" s="2"/>
      <c r="K2710"/>
      <c r="L2710"/>
      <c r="M2710"/>
      <c r="N2710"/>
      <c r="O2710"/>
      <c r="T2710" s="2"/>
      <c r="V2710"/>
      <c r="W2710"/>
      <c r="X2710"/>
      <c r="AC2710" s="2"/>
      <c r="AE2710"/>
      <c r="AF2710"/>
      <c r="AG2710"/>
      <c r="AL2710" s="2"/>
      <c r="AN2710"/>
      <c r="AO2710"/>
      <c r="AP2710"/>
      <c r="AU2710" s="2"/>
      <c r="AW2710"/>
      <c r="AX2710"/>
      <c r="AY2710"/>
      <c r="BD2710" s="2"/>
      <c r="BF2710"/>
      <c r="BG2710"/>
      <c r="BH2710"/>
      <c r="BM2710" s="2"/>
      <c r="BO2710"/>
      <c r="BP2710"/>
      <c r="BQ2710"/>
      <c r="BV2710" s="2"/>
      <c r="BX2710"/>
      <c r="BY2710"/>
      <c r="BZ2710"/>
      <c r="CE2710" s="2"/>
      <c r="CG2710"/>
      <c r="CH2710"/>
      <c r="CI2710"/>
      <c r="CN2710" s="2"/>
      <c r="CP2710"/>
      <c r="CQ2710"/>
      <c r="CR2710"/>
      <c r="CW2710" s="2"/>
      <c r="CY2710"/>
      <c r="CZ2710"/>
      <c r="DA2710"/>
      <c r="DF2710" s="2"/>
      <c r="DH2710"/>
      <c r="DI2710"/>
      <c r="DJ2710"/>
      <c r="DO2710" s="2"/>
      <c r="DQ2710"/>
      <c r="DR2710"/>
      <c r="DS2710"/>
      <c r="DX2710" s="2"/>
      <c r="DZ2710"/>
      <c r="EA2710"/>
      <c r="EB2710"/>
      <c r="EG2710" s="2"/>
      <c r="EI2710"/>
      <c r="EJ2710"/>
      <c r="EK2710"/>
      <c r="EP2710" s="2"/>
      <c r="ER2710"/>
      <c r="ES2710"/>
      <c r="ET2710"/>
      <c r="EY2710" s="2"/>
      <c r="FA2710"/>
      <c r="FB2710"/>
      <c r="FC2710"/>
      <c r="FH2710" s="2"/>
      <c r="FJ2710"/>
      <c r="FK2710"/>
      <c r="FL2710"/>
      <c r="FQ2710" s="2"/>
      <c r="FS2710"/>
      <c r="FT2710"/>
      <c r="FU2710"/>
      <c r="FZ2710" s="2"/>
      <c r="GB2710"/>
      <c r="GC2710"/>
      <c r="GD2710"/>
      <c r="GI2710" s="2"/>
      <c r="GK2710"/>
      <c r="GL2710"/>
      <c r="GM2710"/>
      <c r="GR2710" s="2"/>
      <c r="GT2710"/>
      <c r="GU2710"/>
      <c r="GV2710"/>
      <c r="HA2710" s="2"/>
      <c r="HC2710"/>
      <c r="HD2710"/>
      <c r="HE2710"/>
      <c r="HJ2710"/>
      <c r="HK2710"/>
      <c r="HL2710"/>
      <c r="HM2710"/>
      <c r="HN2710"/>
      <c r="HO2710"/>
      <c r="HP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</row>
    <row r="2711" spans="2:249" s="1" customFormat="1">
      <c r="B2711"/>
      <c r="C2711"/>
      <c r="D2711"/>
      <c r="I2711" s="2"/>
      <c r="K2711"/>
      <c r="L2711"/>
      <c r="M2711"/>
      <c r="N2711"/>
      <c r="O2711"/>
      <c r="T2711" s="2"/>
      <c r="V2711"/>
      <c r="W2711"/>
      <c r="X2711"/>
      <c r="AC2711" s="2"/>
      <c r="AE2711"/>
      <c r="AF2711"/>
      <c r="AG2711"/>
      <c r="AL2711" s="2"/>
      <c r="AN2711"/>
      <c r="AO2711"/>
      <c r="AP2711"/>
      <c r="AU2711" s="2"/>
      <c r="AW2711"/>
      <c r="AX2711"/>
      <c r="AY2711"/>
      <c r="BD2711" s="2"/>
      <c r="BF2711"/>
      <c r="BG2711"/>
      <c r="BH2711"/>
      <c r="BM2711" s="2"/>
      <c r="BO2711"/>
      <c r="BP2711"/>
      <c r="BQ2711"/>
      <c r="BV2711" s="2"/>
      <c r="BX2711"/>
      <c r="BY2711"/>
      <c r="BZ2711"/>
      <c r="CE2711" s="2"/>
      <c r="CG2711"/>
      <c r="CH2711"/>
      <c r="CI2711"/>
      <c r="CN2711" s="2"/>
      <c r="CP2711"/>
      <c r="CQ2711"/>
      <c r="CR2711"/>
      <c r="CW2711" s="2"/>
      <c r="CY2711"/>
      <c r="CZ2711"/>
      <c r="DA2711"/>
      <c r="DF2711" s="2"/>
      <c r="DH2711"/>
      <c r="DI2711"/>
      <c r="DJ2711"/>
      <c r="DO2711" s="2"/>
      <c r="DQ2711"/>
      <c r="DR2711"/>
      <c r="DS2711"/>
      <c r="DX2711" s="2"/>
      <c r="DZ2711"/>
      <c r="EA2711"/>
      <c r="EB2711"/>
      <c r="EG2711" s="2"/>
      <c r="EI2711"/>
      <c r="EJ2711"/>
      <c r="EK2711"/>
      <c r="EP2711" s="2"/>
      <c r="ER2711"/>
      <c r="ES2711"/>
      <c r="ET2711"/>
      <c r="EY2711" s="2"/>
      <c r="FA2711"/>
      <c r="FB2711"/>
      <c r="FC2711"/>
      <c r="FH2711" s="2"/>
      <c r="FJ2711"/>
      <c r="FK2711"/>
      <c r="FL2711"/>
      <c r="FQ2711" s="2"/>
      <c r="FS2711"/>
      <c r="FT2711"/>
      <c r="FU2711"/>
      <c r="FZ2711" s="2"/>
      <c r="GB2711"/>
      <c r="GC2711"/>
      <c r="GD2711"/>
      <c r="GI2711" s="2"/>
      <c r="GK2711"/>
      <c r="GL2711"/>
      <c r="GM2711"/>
      <c r="GR2711" s="2"/>
      <c r="GT2711"/>
      <c r="GU2711"/>
      <c r="GV2711"/>
      <c r="HA2711" s="2"/>
      <c r="HC2711"/>
      <c r="HD2711"/>
      <c r="HE2711"/>
      <c r="HJ2711"/>
      <c r="HK2711"/>
      <c r="HL2711"/>
      <c r="HM2711"/>
      <c r="HN2711"/>
      <c r="HO2711"/>
      <c r="HP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</row>
    <row r="2712" spans="2:249" s="1" customFormat="1">
      <c r="B2712"/>
      <c r="C2712"/>
      <c r="D2712"/>
      <c r="I2712" s="2"/>
      <c r="K2712"/>
      <c r="L2712"/>
      <c r="M2712"/>
      <c r="N2712"/>
      <c r="O2712"/>
      <c r="T2712" s="2"/>
      <c r="V2712"/>
      <c r="W2712"/>
      <c r="X2712"/>
      <c r="AC2712" s="2"/>
      <c r="AE2712"/>
      <c r="AF2712"/>
      <c r="AG2712"/>
      <c r="AL2712" s="2"/>
      <c r="AN2712"/>
      <c r="AO2712"/>
      <c r="AP2712"/>
      <c r="AU2712" s="2"/>
      <c r="AW2712"/>
      <c r="AX2712"/>
      <c r="AY2712"/>
      <c r="BD2712" s="2"/>
      <c r="BF2712"/>
      <c r="BG2712"/>
      <c r="BH2712"/>
      <c r="BM2712" s="2"/>
      <c r="BO2712"/>
      <c r="BP2712"/>
      <c r="BQ2712"/>
      <c r="BV2712" s="2"/>
      <c r="BX2712"/>
      <c r="BY2712"/>
      <c r="BZ2712"/>
      <c r="CE2712" s="2"/>
      <c r="CG2712"/>
      <c r="CH2712"/>
      <c r="CI2712"/>
      <c r="CN2712" s="2"/>
      <c r="CP2712"/>
      <c r="CQ2712"/>
      <c r="CR2712"/>
      <c r="CW2712" s="2"/>
      <c r="CY2712"/>
      <c r="CZ2712"/>
      <c r="DA2712"/>
      <c r="DF2712" s="2"/>
      <c r="DH2712"/>
      <c r="DI2712"/>
      <c r="DJ2712"/>
      <c r="DO2712" s="2"/>
      <c r="DQ2712"/>
      <c r="DR2712"/>
      <c r="DS2712"/>
      <c r="DX2712" s="2"/>
      <c r="DZ2712"/>
      <c r="EA2712"/>
      <c r="EB2712"/>
      <c r="EG2712" s="2"/>
      <c r="EI2712"/>
      <c r="EJ2712"/>
      <c r="EK2712"/>
      <c r="EP2712" s="2"/>
      <c r="ER2712"/>
      <c r="ES2712"/>
      <c r="ET2712"/>
      <c r="EY2712" s="2"/>
      <c r="FA2712"/>
      <c r="FB2712"/>
      <c r="FC2712"/>
      <c r="FH2712" s="2"/>
      <c r="FJ2712"/>
      <c r="FK2712"/>
      <c r="FL2712"/>
      <c r="FQ2712" s="2"/>
      <c r="FS2712"/>
      <c r="FT2712"/>
      <c r="FU2712"/>
      <c r="FZ2712" s="2"/>
      <c r="GB2712"/>
      <c r="GC2712"/>
      <c r="GD2712"/>
      <c r="GI2712" s="2"/>
      <c r="GK2712"/>
      <c r="GL2712"/>
      <c r="GM2712"/>
      <c r="GR2712" s="2"/>
      <c r="GT2712"/>
      <c r="GU2712"/>
      <c r="GV2712"/>
      <c r="HA2712" s="2"/>
      <c r="HC2712"/>
      <c r="HD2712"/>
      <c r="HE2712"/>
      <c r="HJ2712"/>
      <c r="HK2712"/>
      <c r="HL2712"/>
      <c r="HM2712"/>
      <c r="HN2712"/>
      <c r="HO2712"/>
      <c r="HP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</row>
    <row r="2713" spans="2:249" s="1" customFormat="1">
      <c r="B2713"/>
      <c r="C2713"/>
      <c r="D2713"/>
      <c r="I2713" s="2"/>
      <c r="K2713"/>
      <c r="L2713"/>
      <c r="M2713"/>
      <c r="N2713"/>
      <c r="O2713"/>
      <c r="T2713" s="2"/>
      <c r="V2713"/>
      <c r="W2713"/>
      <c r="X2713"/>
      <c r="AC2713" s="2"/>
      <c r="AE2713"/>
      <c r="AF2713"/>
      <c r="AG2713"/>
      <c r="AL2713" s="2"/>
      <c r="AN2713"/>
      <c r="AO2713"/>
      <c r="AP2713"/>
      <c r="AU2713" s="2"/>
      <c r="AW2713"/>
      <c r="AX2713"/>
      <c r="AY2713"/>
      <c r="BD2713" s="2"/>
      <c r="BF2713"/>
      <c r="BG2713"/>
      <c r="BH2713"/>
      <c r="BM2713" s="2"/>
      <c r="BO2713"/>
      <c r="BP2713"/>
      <c r="BQ2713"/>
      <c r="BV2713" s="2"/>
      <c r="BX2713"/>
      <c r="BY2713"/>
      <c r="BZ2713"/>
      <c r="CE2713" s="2"/>
      <c r="CG2713"/>
      <c r="CH2713"/>
      <c r="CI2713"/>
      <c r="CN2713" s="2"/>
      <c r="CP2713"/>
      <c r="CQ2713"/>
      <c r="CR2713"/>
      <c r="CW2713" s="2"/>
      <c r="CY2713"/>
      <c r="CZ2713"/>
      <c r="DA2713"/>
      <c r="DF2713" s="2"/>
      <c r="DH2713"/>
      <c r="DI2713"/>
      <c r="DJ2713"/>
      <c r="DO2713" s="2"/>
      <c r="DQ2713"/>
      <c r="DR2713"/>
      <c r="DS2713"/>
      <c r="DX2713" s="2"/>
      <c r="DZ2713"/>
      <c r="EA2713"/>
      <c r="EB2713"/>
      <c r="EG2713" s="2"/>
      <c r="EI2713"/>
      <c r="EJ2713"/>
      <c r="EK2713"/>
      <c r="EP2713" s="2"/>
      <c r="ER2713"/>
      <c r="ES2713"/>
      <c r="ET2713"/>
      <c r="EY2713" s="2"/>
      <c r="FA2713"/>
      <c r="FB2713"/>
      <c r="FC2713"/>
      <c r="FH2713" s="2"/>
      <c r="FJ2713"/>
      <c r="FK2713"/>
      <c r="FL2713"/>
      <c r="FQ2713" s="2"/>
      <c r="FS2713"/>
      <c r="FT2713"/>
      <c r="FU2713"/>
      <c r="FZ2713" s="2"/>
      <c r="GB2713"/>
      <c r="GC2713"/>
      <c r="GD2713"/>
      <c r="GI2713" s="2"/>
      <c r="GK2713"/>
      <c r="GL2713"/>
      <c r="GM2713"/>
      <c r="GR2713" s="2"/>
      <c r="GT2713"/>
      <c r="GU2713"/>
      <c r="GV2713"/>
      <c r="HA2713" s="2"/>
      <c r="HC2713"/>
      <c r="HD2713"/>
      <c r="HE2713"/>
      <c r="HJ2713"/>
      <c r="HK2713"/>
      <c r="HL2713"/>
      <c r="HM2713"/>
      <c r="HN2713"/>
      <c r="HO2713"/>
      <c r="HP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</row>
    <row r="2714" spans="2:249" s="1" customFormat="1">
      <c r="B2714"/>
      <c r="C2714"/>
      <c r="D2714"/>
      <c r="I2714" s="2"/>
      <c r="K2714"/>
      <c r="L2714"/>
      <c r="M2714"/>
      <c r="N2714"/>
      <c r="O2714"/>
      <c r="T2714" s="2"/>
      <c r="V2714"/>
      <c r="W2714"/>
      <c r="X2714"/>
      <c r="AC2714" s="2"/>
      <c r="AE2714"/>
      <c r="AF2714"/>
      <c r="AG2714"/>
      <c r="AL2714" s="2"/>
      <c r="AN2714"/>
      <c r="AO2714"/>
      <c r="AP2714"/>
      <c r="AU2714" s="2"/>
      <c r="AW2714"/>
      <c r="AX2714"/>
      <c r="AY2714"/>
      <c r="BD2714" s="2"/>
      <c r="BF2714"/>
      <c r="BG2714"/>
      <c r="BH2714"/>
      <c r="BM2714" s="2"/>
      <c r="BO2714"/>
      <c r="BP2714"/>
      <c r="BQ2714"/>
      <c r="BV2714" s="2"/>
      <c r="BX2714"/>
      <c r="BY2714"/>
      <c r="BZ2714"/>
      <c r="CE2714" s="2"/>
      <c r="CG2714"/>
      <c r="CH2714"/>
      <c r="CI2714"/>
      <c r="CN2714" s="2"/>
      <c r="CP2714"/>
      <c r="CQ2714"/>
      <c r="CR2714"/>
      <c r="CW2714" s="2"/>
      <c r="CY2714"/>
      <c r="CZ2714"/>
      <c r="DA2714"/>
      <c r="DF2714" s="2"/>
      <c r="DH2714"/>
      <c r="DI2714"/>
      <c r="DJ2714"/>
      <c r="DO2714" s="2"/>
      <c r="DQ2714"/>
      <c r="DR2714"/>
      <c r="DS2714"/>
      <c r="DX2714" s="2"/>
      <c r="DZ2714"/>
      <c r="EA2714"/>
      <c r="EB2714"/>
      <c r="EG2714" s="2"/>
      <c r="EI2714"/>
      <c r="EJ2714"/>
      <c r="EK2714"/>
      <c r="EP2714" s="2"/>
      <c r="ER2714"/>
      <c r="ES2714"/>
      <c r="ET2714"/>
      <c r="EY2714" s="2"/>
      <c r="FA2714"/>
      <c r="FB2714"/>
      <c r="FC2714"/>
      <c r="FH2714" s="2"/>
      <c r="FJ2714"/>
      <c r="FK2714"/>
      <c r="FL2714"/>
      <c r="FQ2714" s="2"/>
      <c r="FS2714"/>
      <c r="FT2714"/>
      <c r="FU2714"/>
      <c r="FZ2714" s="2"/>
      <c r="GB2714"/>
      <c r="GC2714"/>
      <c r="GD2714"/>
      <c r="GI2714" s="2"/>
      <c r="GK2714"/>
      <c r="GL2714"/>
      <c r="GM2714"/>
      <c r="GR2714" s="2"/>
      <c r="GT2714"/>
      <c r="GU2714"/>
      <c r="GV2714"/>
      <c r="HA2714" s="2"/>
      <c r="HC2714"/>
      <c r="HD2714"/>
      <c r="HE2714"/>
      <c r="HJ2714"/>
      <c r="HK2714"/>
      <c r="HL2714"/>
      <c r="HM2714"/>
      <c r="HN2714"/>
      <c r="HO2714"/>
      <c r="HP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</row>
    <row r="2715" spans="2:249" s="1" customFormat="1">
      <c r="B2715"/>
      <c r="C2715"/>
      <c r="D2715"/>
      <c r="I2715" s="2"/>
      <c r="K2715"/>
      <c r="L2715"/>
      <c r="M2715"/>
      <c r="N2715"/>
      <c r="O2715"/>
      <c r="T2715" s="2"/>
      <c r="V2715"/>
      <c r="W2715"/>
      <c r="X2715"/>
      <c r="AC2715" s="2"/>
      <c r="AE2715"/>
      <c r="AF2715"/>
      <c r="AG2715"/>
      <c r="AL2715" s="2"/>
      <c r="AN2715"/>
      <c r="AO2715"/>
      <c r="AP2715"/>
      <c r="AU2715" s="2"/>
      <c r="AW2715"/>
      <c r="AX2715"/>
      <c r="AY2715"/>
      <c r="BD2715" s="2"/>
      <c r="BF2715"/>
      <c r="BG2715"/>
      <c r="BH2715"/>
      <c r="BM2715" s="2"/>
      <c r="BO2715"/>
      <c r="BP2715"/>
      <c r="BQ2715"/>
      <c r="BV2715" s="2"/>
      <c r="BX2715"/>
      <c r="BY2715"/>
      <c r="BZ2715"/>
      <c r="CE2715" s="2"/>
      <c r="CG2715"/>
      <c r="CH2715"/>
      <c r="CI2715"/>
      <c r="CN2715" s="2"/>
      <c r="CP2715"/>
      <c r="CQ2715"/>
      <c r="CR2715"/>
      <c r="CW2715" s="2"/>
      <c r="CY2715"/>
      <c r="CZ2715"/>
      <c r="DA2715"/>
      <c r="DF2715" s="2"/>
      <c r="DH2715"/>
      <c r="DI2715"/>
      <c r="DJ2715"/>
      <c r="DO2715" s="2"/>
      <c r="DQ2715"/>
      <c r="DR2715"/>
      <c r="DS2715"/>
      <c r="DX2715" s="2"/>
      <c r="DZ2715"/>
      <c r="EA2715"/>
      <c r="EB2715"/>
      <c r="EG2715" s="2"/>
      <c r="EI2715"/>
      <c r="EJ2715"/>
      <c r="EK2715"/>
      <c r="EP2715" s="2"/>
      <c r="ER2715"/>
      <c r="ES2715"/>
      <c r="ET2715"/>
      <c r="EY2715" s="2"/>
      <c r="FA2715"/>
      <c r="FB2715"/>
      <c r="FC2715"/>
      <c r="FH2715" s="2"/>
      <c r="FJ2715"/>
      <c r="FK2715"/>
      <c r="FL2715"/>
      <c r="FQ2715" s="2"/>
      <c r="FS2715"/>
      <c r="FT2715"/>
      <c r="FU2715"/>
      <c r="FZ2715" s="2"/>
      <c r="GB2715"/>
      <c r="GC2715"/>
      <c r="GD2715"/>
      <c r="GI2715" s="2"/>
      <c r="GK2715"/>
      <c r="GL2715"/>
      <c r="GM2715"/>
      <c r="GR2715" s="2"/>
      <c r="GT2715"/>
      <c r="GU2715"/>
      <c r="GV2715"/>
      <c r="HA2715" s="2"/>
      <c r="HC2715"/>
      <c r="HD2715"/>
      <c r="HE2715"/>
      <c r="HJ2715"/>
      <c r="HK2715"/>
      <c r="HL2715"/>
      <c r="HM2715"/>
      <c r="HN2715"/>
      <c r="HO2715"/>
      <c r="HP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</row>
    <row r="2716" spans="2:249" s="1" customFormat="1">
      <c r="B2716"/>
      <c r="C2716"/>
      <c r="D2716"/>
      <c r="I2716" s="2"/>
      <c r="K2716"/>
      <c r="L2716"/>
      <c r="M2716"/>
      <c r="N2716"/>
      <c r="O2716"/>
      <c r="T2716" s="2"/>
      <c r="V2716"/>
      <c r="W2716"/>
      <c r="X2716"/>
      <c r="AC2716" s="2"/>
      <c r="AE2716"/>
      <c r="AF2716"/>
      <c r="AG2716"/>
      <c r="AL2716" s="2"/>
      <c r="AN2716"/>
      <c r="AO2716"/>
      <c r="AP2716"/>
      <c r="AU2716" s="2"/>
      <c r="AW2716"/>
      <c r="AX2716"/>
      <c r="AY2716"/>
      <c r="BD2716" s="2"/>
      <c r="BF2716"/>
      <c r="BG2716"/>
      <c r="BH2716"/>
      <c r="BM2716" s="2"/>
      <c r="BO2716"/>
      <c r="BP2716"/>
      <c r="BQ2716"/>
      <c r="BV2716" s="2"/>
      <c r="BX2716"/>
      <c r="BY2716"/>
      <c r="BZ2716"/>
      <c r="CE2716" s="2"/>
      <c r="CG2716"/>
      <c r="CH2716"/>
      <c r="CI2716"/>
      <c r="CN2716" s="2"/>
      <c r="CP2716"/>
      <c r="CQ2716"/>
      <c r="CR2716"/>
      <c r="CW2716" s="2"/>
      <c r="CY2716"/>
      <c r="CZ2716"/>
      <c r="DA2716"/>
      <c r="DF2716" s="2"/>
      <c r="DH2716"/>
      <c r="DI2716"/>
      <c r="DJ2716"/>
      <c r="DO2716" s="2"/>
      <c r="DQ2716"/>
      <c r="DR2716"/>
      <c r="DS2716"/>
      <c r="DX2716" s="2"/>
      <c r="DZ2716"/>
      <c r="EA2716"/>
      <c r="EB2716"/>
      <c r="EG2716" s="2"/>
      <c r="EI2716"/>
      <c r="EJ2716"/>
      <c r="EK2716"/>
      <c r="EP2716" s="2"/>
      <c r="ER2716"/>
      <c r="ES2716"/>
      <c r="ET2716"/>
      <c r="EY2716" s="2"/>
      <c r="FA2716"/>
      <c r="FB2716"/>
      <c r="FC2716"/>
      <c r="FH2716" s="2"/>
      <c r="FJ2716"/>
      <c r="FK2716"/>
      <c r="FL2716"/>
      <c r="FQ2716" s="2"/>
      <c r="FS2716"/>
      <c r="FT2716"/>
      <c r="FU2716"/>
      <c r="FZ2716" s="2"/>
      <c r="GB2716"/>
      <c r="GC2716"/>
      <c r="GD2716"/>
      <c r="GI2716" s="2"/>
      <c r="GK2716"/>
      <c r="GL2716"/>
      <c r="GM2716"/>
      <c r="GR2716" s="2"/>
      <c r="GT2716"/>
      <c r="GU2716"/>
      <c r="GV2716"/>
      <c r="HA2716" s="2"/>
      <c r="HC2716"/>
      <c r="HD2716"/>
      <c r="HE2716"/>
      <c r="HJ2716"/>
      <c r="HK2716"/>
      <c r="HL2716"/>
      <c r="HM2716"/>
      <c r="HN2716"/>
      <c r="HO2716"/>
      <c r="HP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</row>
    <row r="2717" spans="2:249" s="1" customFormat="1">
      <c r="B2717"/>
      <c r="C2717"/>
      <c r="D2717"/>
      <c r="I2717" s="2"/>
      <c r="K2717"/>
      <c r="L2717"/>
      <c r="M2717"/>
      <c r="N2717"/>
      <c r="O2717"/>
      <c r="T2717" s="2"/>
      <c r="V2717"/>
      <c r="W2717"/>
      <c r="X2717"/>
      <c r="AC2717" s="2"/>
      <c r="AE2717"/>
      <c r="AF2717"/>
      <c r="AG2717"/>
      <c r="AL2717" s="2"/>
      <c r="AN2717"/>
      <c r="AO2717"/>
      <c r="AP2717"/>
      <c r="AU2717" s="2"/>
      <c r="AW2717"/>
      <c r="AX2717"/>
      <c r="AY2717"/>
      <c r="BD2717" s="2"/>
      <c r="BF2717"/>
      <c r="BG2717"/>
      <c r="BH2717"/>
      <c r="BM2717" s="2"/>
      <c r="BO2717"/>
      <c r="BP2717"/>
      <c r="BQ2717"/>
      <c r="BV2717" s="2"/>
      <c r="BX2717"/>
      <c r="BY2717"/>
      <c r="BZ2717"/>
      <c r="CE2717" s="2"/>
      <c r="CG2717"/>
      <c r="CH2717"/>
      <c r="CI2717"/>
      <c r="CN2717" s="2"/>
      <c r="CP2717"/>
      <c r="CQ2717"/>
      <c r="CR2717"/>
      <c r="CW2717" s="2"/>
      <c r="CY2717"/>
      <c r="CZ2717"/>
      <c r="DA2717"/>
      <c r="DF2717" s="2"/>
      <c r="DH2717"/>
      <c r="DI2717"/>
      <c r="DJ2717"/>
      <c r="DO2717" s="2"/>
      <c r="DQ2717"/>
      <c r="DR2717"/>
      <c r="DS2717"/>
      <c r="DX2717" s="2"/>
      <c r="DZ2717"/>
      <c r="EA2717"/>
      <c r="EB2717"/>
      <c r="EG2717" s="2"/>
      <c r="EI2717"/>
      <c r="EJ2717"/>
      <c r="EK2717"/>
      <c r="EP2717" s="2"/>
      <c r="ER2717"/>
      <c r="ES2717"/>
      <c r="ET2717"/>
      <c r="EY2717" s="2"/>
      <c r="FA2717"/>
      <c r="FB2717"/>
      <c r="FC2717"/>
      <c r="FH2717" s="2"/>
      <c r="FJ2717"/>
      <c r="FK2717"/>
      <c r="FL2717"/>
      <c r="FQ2717" s="2"/>
      <c r="FS2717"/>
      <c r="FT2717"/>
      <c r="FU2717"/>
      <c r="FZ2717" s="2"/>
      <c r="GB2717"/>
      <c r="GC2717"/>
      <c r="GD2717"/>
      <c r="GI2717" s="2"/>
      <c r="GK2717"/>
      <c r="GL2717"/>
      <c r="GM2717"/>
      <c r="GR2717" s="2"/>
      <c r="GT2717"/>
      <c r="GU2717"/>
      <c r="GV2717"/>
      <c r="HA2717" s="2"/>
      <c r="HC2717"/>
      <c r="HD2717"/>
      <c r="HE2717"/>
      <c r="HJ2717"/>
      <c r="HK2717"/>
      <c r="HL2717"/>
      <c r="HM2717"/>
      <c r="HN2717"/>
      <c r="HO2717"/>
      <c r="HP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</row>
    <row r="2718" spans="2:249" s="1" customFormat="1">
      <c r="B2718"/>
      <c r="C2718"/>
      <c r="D2718"/>
      <c r="I2718" s="2"/>
      <c r="K2718"/>
      <c r="L2718"/>
      <c r="M2718"/>
      <c r="N2718"/>
      <c r="O2718"/>
      <c r="T2718" s="2"/>
      <c r="V2718"/>
      <c r="W2718"/>
      <c r="X2718"/>
      <c r="AC2718" s="2"/>
      <c r="AE2718"/>
      <c r="AF2718"/>
      <c r="AG2718"/>
      <c r="AL2718" s="2"/>
      <c r="AN2718"/>
      <c r="AO2718"/>
      <c r="AP2718"/>
      <c r="AU2718" s="2"/>
      <c r="AW2718"/>
      <c r="AX2718"/>
      <c r="AY2718"/>
      <c r="BD2718" s="2"/>
      <c r="BF2718"/>
      <c r="BG2718"/>
      <c r="BH2718"/>
      <c r="BM2718" s="2"/>
      <c r="BO2718"/>
      <c r="BP2718"/>
      <c r="BQ2718"/>
      <c r="BV2718" s="2"/>
      <c r="BX2718"/>
      <c r="BY2718"/>
      <c r="BZ2718"/>
      <c r="CE2718" s="2"/>
      <c r="CG2718"/>
      <c r="CH2718"/>
      <c r="CI2718"/>
      <c r="CN2718" s="2"/>
      <c r="CP2718"/>
      <c r="CQ2718"/>
      <c r="CR2718"/>
      <c r="CW2718" s="2"/>
      <c r="CY2718"/>
      <c r="CZ2718"/>
      <c r="DA2718"/>
      <c r="DF2718" s="2"/>
      <c r="DH2718"/>
      <c r="DI2718"/>
      <c r="DJ2718"/>
      <c r="DO2718" s="2"/>
      <c r="DQ2718"/>
      <c r="DR2718"/>
      <c r="DS2718"/>
      <c r="DX2718" s="2"/>
      <c r="DZ2718"/>
      <c r="EA2718"/>
      <c r="EB2718"/>
      <c r="EG2718" s="2"/>
      <c r="EI2718"/>
      <c r="EJ2718"/>
      <c r="EK2718"/>
      <c r="EP2718" s="2"/>
      <c r="ER2718"/>
      <c r="ES2718"/>
      <c r="ET2718"/>
      <c r="EY2718" s="2"/>
      <c r="FA2718"/>
      <c r="FB2718"/>
      <c r="FC2718"/>
      <c r="FH2718" s="2"/>
      <c r="FJ2718"/>
      <c r="FK2718"/>
      <c r="FL2718"/>
      <c r="FQ2718" s="2"/>
      <c r="FS2718"/>
      <c r="FT2718"/>
      <c r="FU2718"/>
      <c r="FZ2718" s="2"/>
      <c r="GB2718"/>
      <c r="GC2718"/>
      <c r="GD2718"/>
      <c r="GI2718" s="2"/>
      <c r="GK2718"/>
      <c r="GL2718"/>
      <c r="GM2718"/>
      <c r="GR2718" s="2"/>
      <c r="GT2718"/>
      <c r="GU2718"/>
      <c r="GV2718"/>
      <c r="HA2718" s="2"/>
      <c r="HC2718"/>
      <c r="HD2718"/>
      <c r="HE2718"/>
      <c r="HJ2718"/>
      <c r="HK2718"/>
      <c r="HL2718"/>
      <c r="HM2718"/>
      <c r="HN2718"/>
      <c r="HO2718"/>
      <c r="HP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</row>
    <row r="2719" spans="2:249" s="1" customFormat="1">
      <c r="B2719"/>
      <c r="C2719"/>
      <c r="D2719"/>
      <c r="I2719" s="2"/>
      <c r="K2719"/>
      <c r="L2719"/>
      <c r="M2719"/>
      <c r="N2719"/>
      <c r="O2719"/>
      <c r="T2719" s="2"/>
      <c r="V2719"/>
      <c r="W2719"/>
      <c r="X2719"/>
      <c r="AC2719" s="2"/>
      <c r="AE2719"/>
      <c r="AF2719"/>
      <c r="AG2719"/>
      <c r="AL2719" s="2"/>
      <c r="AN2719"/>
      <c r="AO2719"/>
      <c r="AP2719"/>
      <c r="AU2719" s="2"/>
      <c r="AW2719"/>
      <c r="AX2719"/>
      <c r="AY2719"/>
      <c r="BD2719" s="2"/>
      <c r="BF2719"/>
      <c r="BG2719"/>
      <c r="BH2719"/>
      <c r="BM2719" s="2"/>
      <c r="BO2719"/>
      <c r="BP2719"/>
      <c r="BQ2719"/>
      <c r="BV2719" s="2"/>
      <c r="BX2719"/>
      <c r="BY2719"/>
      <c r="BZ2719"/>
      <c r="CE2719" s="2"/>
      <c r="CG2719"/>
      <c r="CH2719"/>
      <c r="CI2719"/>
      <c r="CN2719" s="2"/>
      <c r="CP2719"/>
      <c r="CQ2719"/>
      <c r="CR2719"/>
      <c r="CW2719" s="2"/>
      <c r="CY2719"/>
      <c r="CZ2719"/>
      <c r="DA2719"/>
      <c r="DF2719" s="2"/>
      <c r="DH2719"/>
      <c r="DI2719"/>
      <c r="DJ2719"/>
      <c r="DO2719" s="2"/>
      <c r="DQ2719"/>
      <c r="DR2719"/>
      <c r="DS2719"/>
      <c r="DX2719" s="2"/>
      <c r="DZ2719"/>
      <c r="EA2719"/>
      <c r="EB2719"/>
      <c r="EG2719" s="2"/>
      <c r="EI2719"/>
      <c r="EJ2719"/>
      <c r="EK2719"/>
      <c r="EP2719" s="2"/>
      <c r="ER2719"/>
      <c r="ES2719"/>
      <c r="ET2719"/>
      <c r="EY2719" s="2"/>
      <c r="FA2719"/>
      <c r="FB2719"/>
      <c r="FC2719"/>
      <c r="FH2719" s="2"/>
      <c r="FJ2719"/>
      <c r="FK2719"/>
      <c r="FL2719"/>
      <c r="FQ2719" s="2"/>
      <c r="FS2719"/>
      <c r="FT2719"/>
      <c r="FU2719"/>
      <c r="FZ2719" s="2"/>
      <c r="GB2719"/>
      <c r="GC2719"/>
      <c r="GD2719"/>
      <c r="GI2719" s="2"/>
      <c r="GK2719"/>
      <c r="GL2719"/>
      <c r="GM2719"/>
      <c r="GR2719" s="2"/>
      <c r="GT2719"/>
      <c r="GU2719"/>
      <c r="GV2719"/>
      <c r="HA2719" s="2"/>
      <c r="HC2719"/>
      <c r="HD2719"/>
      <c r="HE2719"/>
      <c r="HJ2719"/>
      <c r="HK2719"/>
      <c r="HL2719"/>
      <c r="HM2719"/>
      <c r="HN2719"/>
      <c r="HO2719"/>
      <c r="HP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</row>
    <row r="2720" spans="2:249" s="1" customFormat="1">
      <c r="B2720"/>
      <c r="C2720"/>
      <c r="D2720"/>
      <c r="I2720" s="2"/>
      <c r="K2720"/>
      <c r="L2720"/>
      <c r="M2720"/>
      <c r="N2720"/>
      <c r="O2720"/>
      <c r="T2720" s="2"/>
      <c r="V2720"/>
      <c r="W2720"/>
      <c r="X2720"/>
      <c r="AC2720" s="2"/>
      <c r="AE2720"/>
      <c r="AF2720"/>
      <c r="AG2720"/>
      <c r="AL2720" s="2"/>
      <c r="AN2720"/>
      <c r="AO2720"/>
      <c r="AP2720"/>
      <c r="AU2720" s="2"/>
      <c r="AW2720"/>
      <c r="AX2720"/>
      <c r="AY2720"/>
      <c r="BD2720" s="2"/>
      <c r="BF2720"/>
      <c r="BG2720"/>
      <c r="BH2720"/>
      <c r="BM2720" s="2"/>
      <c r="BO2720"/>
      <c r="BP2720"/>
      <c r="BQ2720"/>
      <c r="BV2720" s="2"/>
      <c r="BX2720"/>
      <c r="BY2720"/>
      <c r="BZ2720"/>
      <c r="CE2720" s="2"/>
      <c r="CG2720"/>
      <c r="CH2720"/>
      <c r="CI2720"/>
      <c r="CN2720" s="2"/>
      <c r="CP2720"/>
      <c r="CQ2720"/>
      <c r="CR2720"/>
      <c r="CW2720" s="2"/>
      <c r="CY2720"/>
      <c r="CZ2720"/>
      <c r="DA2720"/>
      <c r="DF2720" s="2"/>
      <c r="DH2720"/>
      <c r="DI2720"/>
      <c r="DJ2720"/>
      <c r="DO2720" s="2"/>
      <c r="DQ2720"/>
      <c r="DR2720"/>
      <c r="DS2720"/>
      <c r="DX2720" s="2"/>
      <c r="DZ2720"/>
      <c r="EA2720"/>
      <c r="EB2720"/>
      <c r="EG2720" s="2"/>
      <c r="EI2720"/>
      <c r="EJ2720"/>
      <c r="EK2720"/>
      <c r="EP2720" s="2"/>
      <c r="ER2720"/>
      <c r="ES2720"/>
      <c r="ET2720"/>
      <c r="EY2720" s="2"/>
      <c r="FA2720"/>
      <c r="FB2720"/>
      <c r="FC2720"/>
      <c r="FH2720" s="2"/>
      <c r="FJ2720"/>
      <c r="FK2720"/>
      <c r="FL2720"/>
      <c r="FQ2720" s="2"/>
      <c r="FS2720"/>
      <c r="FT2720"/>
      <c r="FU2720"/>
      <c r="FZ2720" s="2"/>
      <c r="GB2720"/>
      <c r="GC2720"/>
      <c r="GD2720"/>
      <c r="GI2720" s="2"/>
      <c r="GK2720"/>
      <c r="GL2720"/>
      <c r="GM2720"/>
      <c r="GR2720" s="2"/>
      <c r="GT2720"/>
      <c r="GU2720"/>
      <c r="GV2720"/>
      <c r="HA2720" s="2"/>
      <c r="HC2720"/>
      <c r="HD2720"/>
      <c r="HE2720"/>
      <c r="HJ2720"/>
      <c r="HK2720"/>
      <c r="HL2720"/>
      <c r="HM2720"/>
      <c r="HN2720"/>
      <c r="HO2720"/>
      <c r="HP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</row>
    <row r="2721" spans="2:249" s="1" customFormat="1">
      <c r="B2721"/>
      <c r="C2721"/>
      <c r="D2721"/>
      <c r="I2721" s="2"/>
      <c r="K2721"/>
      <c r="L2721"/>
      <c r="M2721"/>
      <c r="N2721"/>
      <c r="O2721"/>
      <c r="T2721" s="2"/>
      <c r="V2721"/>
      <c r="W2721"/>
      <c r="X2721"/>
      <c r="AC2721" s="2"/>
      <c r="AE2721"/>
      <c r="AF2721"/>
      <c r="AG2721"/>
      <c r="AL2721" s="2"/>
      <c r="AN2721"/>
      <c r="AO2721"/>
      <c r="AP2721"/>
      <c r="AU2721" s="2"/>
      <c r="AW2721"/>
      <c r="AX2721"/>
      <c r="AY2721"/>
      <c r="BD2721" s="2"/>
      <c r="BF2721"/>
      <c r="BG2721"/>
      <c r="BH2721"/>
      <c r="BM2721" s="2"/>
      <c r="BO2721"/>
      <c r="BP2721"/>
      <c r="BQ2721"/>
      <c r="BV2721" s="2"/>
      <c r="BX2721"/>
      <c r="BY2721"/>
      <c r="BZ2721"/>
      <c r="CE2721" s="2"/>
      <c r="CG2721"/>
      <c r="CH2721"/>
      <c r="CI2721"/>
      <c r="CN2721" s="2"/>
      <c r="CP2721"/>
      <c r="CQ2721"/>
      <c r="CR2721"/>
      <c r="CW2721" s="2"/>
      <c r="CY2721"/>
      <c r="CZ2721"/>
      <c r="DA2721"/>
      <c r="DF2721" s="2"/>
      <c r="DH2721"/>
      <c r="DI2721"/>
      <c r="DJ2721"/>
      <c r="DO2721" s="2"/>
      <c r="DQ2721"/>
      <c r="DR2721"/>
      <c r="DS2721"/>
      <c r="DX2721" s="2"/>
      <c r="DZ2721"/>
      <c r="EA2721"/>
      <c r="EB2721"/>
      <c r="EG2721" s="2"/>
      <c r="EI2721"/>
      <c r="EJ2721"/>
      <c r="EK2721"/>
      <c r="EP2721" s="2"/>
      <c r="ER2721"/>
      <c r="ES2721"/>
      <c r="ET2721"/>
      <c r="EY2721" s="2"/>
      <c r="FA2721"/>
      <c r="FB2721"/>
      <c r="FC2721"/>
      <c r="FH2721" s="2"/>
      <c r="FJ2721"/>
      <c r="FK2721"/>
      <c r="FL2721"/>
      <c r="FQ2721" s="2"/>
      <c r="FS2721"/>
      <c r="FT2721"/>
      <c r="FU2721"/>
      <c r="FZ2721" s="2"/>
      <c r="GB2721"/>
      <c r="GC2721"/>
      <c r="GD2721"/>
      <c r="GI2721" s="2"/>
      <c r="GK2721"/>
      <c r="GL2721"/>
      <c r="GM2721"/>
      <c r="GR2721" s="2"/>
      <c r="GT2721"/>
      <c r="GU2721"/>
      <c r="GV2721"/>
      <c r="HA2721" s="2"/>
      <c r="HC2721"/>
      <c r="HD2721"/>
      <c r="HE2721"/>
      <c r="HJ2721"/>
      <c r="HK2721"/>
      <c r="HL2721"/>
      <c r="HM2721"/>
      <c r="HN2721"/>
      <c r="HO2721"/>
      <c r="HP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</row>
    <row r="2722" spans="2:249" s="1" customFormat="1">
      <c r="B2722"/>
      <c r="C2722"/>
      <c r="D2722"/>
      <c r="I2722" s="2"/>
      <c r="K2722"/>
      <c r="L2722"/>
      <c r="M2722"/>
      <c r="N2722"/>
      <c r="O2722"/>
      <c r="T2722" s="2"/>
      <c r="V2722"/>
      <c r="W2722"/>
      <c r="X2722"/>
      <c r="AC2722" s="2"/>
      <c r="AE2722"/>
      <c r="AF2722"/>
      <c r="AG2722"/>
      <c r="AL2722" s="2"/>
      <c r="AN2722"/>
      <c r="AO2722"/>
      <c r="AP2722"/>
      <c r="AU2722" s="2"/>
      <c r="AW2722"/>
      <c r="AX2722"/>
      <c r="AY2722"/>
      <c r="BD2722" s="2"/>
      <c r="BF2722"/>
      <c r="BG2722"/>
      <c r="BH2722"/>
      <c r="BM2722" s="2"/>
      <c r="BO2722"/>
      <c r="BP2722"/>
      <c r="BQ2722"/>
      <c r="BV2722" s="2"/>
      <c r="BX2722"/>
      <c r="BY2722"/>
      <c r="BZ2722"/>
      <c r="CE2722" s="2"/>
      <c r="CG2722"/>
      <c r="CH2722"/>
      <c r="CI2722"/>
      <c r="CN2722" s="2"/>
      <c r="CP2722"/>
      <c r="CQ2722"/>
      <c r="CR2722"/>
      <c r="CW2722" s="2"/>
      <c r="CY2722"/>
      <c r="CZ2722"/>
      <c r="DA2722"/>
      <c r="DF2722" s="2"/>
      <c r="DH2722"/>
      <c r="DI2722"/>
      <c r="DJ2722"/>
      <c r="DO2722" s="2"/>
      <c r="DQ2722"/>
      <c r="DR2722"/>
      <c r="DS2722"/>
      <c r="DX2722" s="2"/>
      <c r="DZ2722"/>
      <c r="EA2722"/>
      <c r="EB2722"/>
      <c r="EG2722" s="2"/>
      <c r="EI2722"/>
      <c r="EJ2722"/>
      <c r="EK2722"/>
      <c r="EP2722" s="2"/>
      <c r="ER2722"/>
      <c r="ES2722"/>
      <c r="ET2722"/>
      <c r="EY2722" s="2"/>
      <c r="FA2722"/>
      <c r="FB2722"/>
      <c r="FC2722"/>
      <c r="FH2722" s="2"/>
      <c r="FJ2722"/>
      <c r="FK2722"/>
      <c r="FL2722"/>
      <c r="FQ2722" s="2"/>
      <c r="FS2722"/>
      <c r="FT2722"/>
      <c r="FU2722"/>
      <c r="FZ2722" s="2"/>
      <c r="GB2722"/>
      <c r="GC2722"/>
      <c r="GD2722"/>
      <c r="GI2722" s="2"/>
      <c r="GK2722"/>
      <c r="GL2722"/>
      <c r="GM2722"/>
      <c r="GR2722" s="2"/>
      <c r="GT2722"/>
      <c r="GU2722"/>
      <c r="GV2722"/>
      <c r="HA2722" s="2"/>
      <c r="HC2722"/>
      <c r="HD2722"/>
      <c r="HE2722"/>
      <c r="HJ2722"/>
      <c r="HK2722"/>
      <c r="HL2722"/>
      <c r="HM2722"/>
      <c r="HN2722"/>
      <c r="HO2722"/>
      <c r="HP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</row>
    <row r="2723" spans="2:249" s="1" customFormat="1">
      <c r="B2723"/>
      <c r="C2723"/>
      <c r="D2723"/>
      <c r="I2723" s="2"/>
      <c r="K2723"/>
      <c r="L2723"/>
      <c r="M2723"/>
      <c r="N2723"/>
      <c r="O2723"/>
      <c r="T2723" s="2"/>
      <c r="V2723"/>
      <c r="W2723"/>
      <c r="X2723"/>
      <c r="AC2723" s="2"/>
      <c r="AE2723"/>
      <c r="AF2723"/>
      <c r="AG2723"/>
      <c r="AL2723" s="2"/>
      <c r="AN2723"/>
      <c r="AO2723"/>
      <c r="AP2723"/>
      <c r="AU2723" s="2"/>
      <c r="AW2723"/>
      <c r="AX2723"/>
      <c r="AY2723"/>
      <c r="BD2723" s="2"/>
      <c r="BF2723"/>
      <c r="BG2723"/>
      <c r="BH2723"/>
      <c r="BM2723" s="2"/>
      <c r="BO2723"/>
      <c r="BP2723"/>
      <c r="BQ2723"/>
      <c r="BV2723" s="2"/>
      <c r="BX2723"/>
      <c r="BY2723"/>
      <c r="BZ2723"/>
      <c r="CE2723" s="2"/>
      <c r="CG2723"/>
      <c r="CH2723"/>
      <c r="CI2723"/>
      <c r="CN2723" s="2"/>
      <c r="CP2723"/>
      <c r="CQ2723"/>
      <c r="CR2723"/>
      <c r="CW2723" s="2"/>
      <c r="CY2723"/>
      <c r="CZ2723"/>
      <c r="DA2723"/>
      <c r="DF2723" s="2"/>
      <c r="DH2723"/>
      <c r="DI2723"/>
      <c r="DJ2723"/>
      <c r="DO2723" s="2"/>
      <c r="DQ2723"/>
      <c r="DR2723"/>
      <c r="DS2723"/>
      <c r="DX2723" s="2"/>
      <c r="DZ2723"/>
      <c r="EA2723"/>
      <c r="EB2723"/>
      <c r="EG2723" s="2"/>
      <c r="EI2723"/>
      <c r="EJ2723"/>
      <c r="EK2723"/>
      <c r="EP2723" s="2"/>
      <c r="ER2723"/>
      <c r="ES2723"/>
      <c r="ET2723"/>
      <c r="EY2723" s="2"/>
      <c r="FA2723"/>
      <c r="FB2723"/>
      <c r="FC2723"/>
      <c r="FH2723" s="2"/>
      <c r="FJ2723"/>
      <c r="FK2723"/>
      <c r="FL2723"/>
      <c r="FQ2723" s="2"/>
      <c r="FS2723"/>
      <c r="FT2723"/>
      <c r="FU2723"/>
      <c r="FZ2723" s="2"/>
      <c r="GB2723"/>
      <c r="GC2723"/>
      <c r="GD2723"/>
      <c r="GI2723" s="2"/>
      <c r="GK2723"/>
      <c r="GL2723"/>
      <c r="GM2723"/>
      <c r="GR2723" s="2"/>
      <c r="GT2723"/>
      <c r="GU2723"/>
      <c r="GV2723"/>
      <c r="HA2723" s="2"/>
      <c r="HC2723"/>
      <c r="HD2723"/>
      <c r="HE2723"/>
      <c r="HJ2723"/>
      <c r="HK2723"/>
      <c r="HL2723"/>
      <c r="HM2723"/>
      <c r="HN2723"/>
      <c r="HO2723"/>
      <c r="HP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</row>
    <row r="2724" spans="2:249" s="1" customFormat="1">
      <c r="B2724"/>
      <c r="C2724"/>
      <c r="D2724"/>
      <c r="I2724" s="2"/>
      <c r="K2724"/>
      <c r="L2724"/>
      <c r="M2724"/>
      <c r="N2724"/>
      <c r="O2724"/>
      <c r="T2724" s="2"/>
      <c r="V2724"/>
      <c r="W2724"/>
      <c r="X2724"/>
      <c r="AC2724" s="2"/>
      <c r="AE2724"/>
      <c r="AF2724"/>
      <c r="AG2724"/>
      <c r="AL2724" s="2"/>
      <c r="AN2724"/>
      <c r="AO2724"/>
      <c r="AP2724"/>
      <c r="AU2724" s="2"/>
      <c r="AW2724"/>
      <c r="AX2724"/>
      <c r="AY2724"/>
      <c r="BD2724" s="2"/>
      <c r="BF2724"/>
      <c r="BG2724"/>
      <c r="BH2724"/>
      <c r="BM2724" s="2"/>
      <c r="BO2724"/>
      <c r="BP2724"/>
      <c r="BQ2724"/>
      <c r="BV2724" s="2"/>
      <c r="BX2724"/>
      <c r="BY2724"/>
      <c r="BZ2724"/>
      <c r="CE2724" s="2"/>
      <c r="CG2724"/>
      <c r="CH2724"/>
      <c r="CI2724"/>
      <c r="CN2724" s="2"/>
      <c r="CP2724"/>
      <c r="CQ2724"/>
      <c r="CR2724"/>
      <c r="CW2724" s="2"/>
      <c r="CY2724"/>
      <c r="CZ2724"/>
      <c r="DA2724"/>
      <c r="DF2724" s="2"/>
      <c r="DH2724"/>
      <c r="DI2724"/>
      <c r="DJ2724"/>
      <c r="DO2724" s="2"/>
      <c r="DQ2724"/>
      <c r="DR2724"/>
      <c r="DS2724"/>
      <c r="DX2724" s="2"/>
      <c r="DZ2724"/>
      <c r="EA2724"/>
      <c r="EB2724"/>
      <c r="EG2724" s="2"/>
      <c r="EI2724"/>
      <c r="EJ2724"/>
      <c r="EK2724"/>
      <c r="EP2724" s="2"/>
      <c r="ER2724"/>
      <c r="ES2724"/>
      <c r="ET2724"/>
      <c r="EY2724" s="2"/>
      <c r="FA2724"/>
      <c r="FB2724"/>
      <c r="FC2724"/>
      <c r="FH2724" s="2"/>
      <c r="FJ2724"/>
      <c r="FK2724"/>
      <c r="FL2724"/>
      <c r="FQ2724" s="2"/>
      <c r="FS2724"/>
      <c r="FT2724"/>
      <c r="FU2724"/>
      <c r="FZ2724" s="2"/>
      <c r="GB2724"/>
      <c r="GC2724"/>
      <c r="GD2724"/>
      <c r="GI2724" s="2"/>
      <c r="GK2724"/>
      <c r="GL2724"/>
      <c r="GM2724"/>
      <c r="GR2724" s="2"/>
      <c r="GT2724"/>
      <c r="GU2724"/>
      <c r="GV2724"/>
      <c r="HA2724" s="2"/>
      <c r="HC2724"/>
      <c r="HD2724"/>
      <c r="HE2724"/>
      <c r="HJ2724"/>
      <c r="HK2724"/>
      <c r="HL2724"/>
      <c r="HM2724"/>
      <c r="HN2724"/>
      <c r="HO2724"/>
      <c r="HP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</row>
    <row r="2725" spans="2:249" s="1" customFormat="1">
      <c r="B2725"/>
      <c r="C2725"/>
      <c r="D2725"/>
      <c r="I2725" s="2"/>
      <c r="K2725"/>
      <c r="L2725"/>
      <c r="M2725"/>
      <c r="N2725"/>
      <c r="O2725"/>
      <c r="T2725" s="2"/>
      <c r="V2725"/>
      <c r="W2725"/>
      <c r="X2725"/>
      <c r="AC2725" s="2"/>
      <c r="AE2725"/>
      <c r="AF2725"/>
      <c r="AG2725"/>
      <c r="AL2725" s="2"/>
      <c r="AN2725"/>
      <c r="AO2725"/>
      <c r="AP2725"/>
      <c r="AU2725" s="2"/>
      <c r="AW2725"/>
      <c r="AX2725"/>
      <c r="AY2725"/>
      <c r="BD2725" s="2"/>
      <c r="BF2725"/>
      <c r="BG2725"/>
      <c r="BH2725"/>
      <c r="BM2725" s="2"/>
      <c r="BO2725"/>
      <c r="BP2725"/>
      <c r="BQ2725"/>
      <c r="BV2725" s="2"/>
      <c r="BX2725"/>
      <c r="BY2725"/>
      <c r="BZ2725"/>
      <c r="CE2725" s="2"/>
      <c r="CG2725"/>
      <c r="CH2725"/>
      <c r="CI2725"/>
      <c r="CN2725" s="2"/>
      <c r="CP2725"/>
      <c r="CQ2725"/>
      <c r="CR2725"/>
      <c r="CW2725" s="2"/>
      <c r="CY2725"/>
      <c r="CZ2725"/>
      <c r="DA2725"/>
      <c r="DF2725" s="2"/>
      <c r="DH2725"/>
      <c r="DI2725"/>
      <c r="DJ2725"/>
      <c r="DO2725" s="2"/>
      <c r="DQ2725"/>
      <c r="DR2725"/>
      <c r="DS2725"/>
      <c r="DX2725" s="2"/>
      <c r="DZ2725"/>
      <c r="EA2725"/>
      <c r="EB2725"/>
      <c r="EG2725" s="2"/>
      <c r="EI2725"/>
      <c r="EJ2725"/>
      <c r="EK2725"/>
      <c r="EP2725" s="2"/>
      <c r="ER2725"/>
      <c r="ES2725"/>
      <c r="ET2725"/>
      <c r="EY2725" s="2"/>
      <c r="FA2725"/>
      <c r="FB2725"/>
      <c r="FC2725"/>
      <c r="FH2725" s="2"/>
      <c r="FJ2725"/>
      <c r="FK2725"/>
      <c r="FL2725"/>
      <c r="FQ2725" s="2"/>
      <c r="FS2725"/>
      <c r="FT2725"/>
      <c r="FU2725"/>
      <c r="FZ2725" s="2"/>
      <c r="GB2725"/>
      <c r="GC2725"/>
      <c r="GD2725"/>
      <c r="GI2725" s="2"/>
      <c r="GK2725"/>
      <c r="GL2725"/>
      <c r="GM2725"/>
      <c r="GR2725" s="2"/>
      <c r="GT2725"/>
      <c r="GU2725"/>
      <c r="GV2725"/>
      <c r="HA2725" s="2"/>
      <c r="HC2725"/>
      <c r="HD2725"/>
      <c r="HE2725"/>
      <c r="HJ2725"/>
      <c r="HK2725"/>
      <c r="HL2725"/>
      <c r="HM2725"/>
      <c r="HN2725"/>
      <c r="HO2725"/>
      <c r="HP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</row>
    <row r="2726" spans="2:249" s="1" customFormat="1">
      <c r="B2726"/>
      <c r="C2726"/>
      <c r="D2726"/>
      <c r="I2726" s="2"/>
      <c r="K2726"/>
      <c r="L2726"/>
      <c r="M2726"/>
      <c r="N2726"/>
      <c r="O2726"/>
      <c r="T2726" s="2"/>
      <c r="V2726"/>
      <c r="W2726"/>
      <c r="X2726"/>
      <c r="AC2726" s="2"/>
      <c r="AE2726"/>
      <c r="AF2726"/>
      <c r="AG2726"/>
      <c r="AL2726" s="2"/>
      <c r="AN2726"/>
      <c r="AO2726"/>
      <c r="AP2726"/>
      <c r="AU2726" s="2"/>
      <c r="AW2726"/>
      <c r="AX2726"/>
      <c r="AY2726"/>
      <c r="BD2726" s="2"/>
      <c r="BF2726"/>
      <c r="BG2726"/>
      <c r="BH2726"/>
      <c r="BM2726" s="2"/>
      <c r="BO2726"/>
      <c r="BP2726"/>
      <c r="BQ2726"/>
      <c r="BV2726" s="2"/>
      <c r="BX2726"/>
      <c r="BY2726"/>
      <c r="BZ2726"/>
      <c r="CE2726" s="2"/>
      <c r="CG2726"/>
      <c r="CH2726"/>
      <c r="CI2726"/>
      <c r="CN2726" s="2"/>
      <c r="CP2726"/>
      <c r="CQ2726"/>
      <c r="CR2726"/>
      <c r="CW2726" s="2"/>
      <c r="CY2726"/>
      <c r="CZ2726"/>
      <c r="DA2726"/>
      <c r="DF2726" s="2"/>
      <c r="DH2726"/>
      <c r="DI2726"/>
      <c r="DJ2726"/>
      <c r="DO2726" s="2"/>
      <c r="DQ2726"/>
      <c r="DR2726"/>
      <c r="DS2726"/>
      <c r="DX2726" s="2"/>
      <c r="DZ2726"/>
      <c r="EA2726"/>
      <c r="EB2726"/>
      <c r="EG2726" s="2"/>
      <c r="EI2726"/>
      <c r="EJ2726"/>
      <c r="EK2726"/>
      <c r="EP2726" s="2"/>
      <c r="ER2726"/>
      <c r="ES2726"/>
      <c r="ET2726"/>
      <c r="EY2726" s="2"/>
      <c r="FA2726"/>
      <c r="FB2726"/>
      <c r="FC2726"/>
      <c r="FH2726" s="2"/>
      <c r="FJ2726"/>
      <c r="FK2726"/>
      <c r="FL2726"/>
      <c r="FQ2726" s="2"/>
      <c r="FS2726"/>
      <c r="FT2726"/>
      <c r="FU2726"/>
      <c r="FZ2726" s="2"/>
      <c r="GB2726"/>
      <c r="GC2726"/>
      <c r="GD2726"/>
      <c r="GI2726" s="2"/>
      <c r="GK2726"/>
      <c r="GL2726"/>
      <c r="GM2726"/>
      <c r="GR2726" s="2"/>
      <c r="GT2726"/>
      <c r="GU2726"/>
      <c r="GV2726"/>
      <c r="HA2726" s="2"/>
      <c r="HC2726"/>
      <c r="HD2726"/>
      <c r="HE2726"/>
      <c r="HJ2726"/>
      <c r="HK2726"/>
      <c r="HL2726"/>
      <c r="HM2726"/>
      <c r="HN2726"/>
      <c r="HO2726"/>
      <c r="HP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</row>
    <row r="2727" spans="2:249" s="1" customFormat="1">
      <c r="B2727"/>
      <c r="C2727"/>
      <c r="D2727"/>
      <c r="I2727" s="2"/>
      <c r="K2727"/>
      <c r="L2727"/>
      <c r="M2727"/>
      <c r="N2727"/>
      <c r="O2727"/>
      <c r="T2727" s="2"/>
      <c r="V2727"/>
      <c r="W2727"/>
      <c r="X2727"/>
      <c r="AC2727" s="2"/>
      <c r="AE2727"/>
      <c r="AF2727"/>
      <c r="AG2727"/>
      <c r="AL2727" s="2"/>
      <c r="AN2727"/>
      <c r="AO2727"/>
      <c r="AP2727"/>
      <c r="AU2727" s="2"/>
      <c r="AW2727"/>
      <c r="AX2727"/>
      <c r="AY2727"/>
      <c r="BD2727" s="2"/>
      <c r="BF2727"/>
      <c r="BG2727"/>
      <c r="BH2727"/>
      <c r="BM2727" s="2"/>
      <c r="BO2727"/>
      <c r="BP2727"/>
      <c r="BQ2727"/>
      <c r="BV2727" s="2"/>
      <c r="BX2727"/>
      <c r="BY2727"/>
      <c r="BZ2727"/>
      <c r="CE2727" s="2"/>
      <c r="CG2727"/>
      <c r="CH2727"/>
      <c r="CI2727"/>
      <c r="CN2727" s="2"/>
      <c r="CP2727"/>
      <c r="CQ2727"/>
      <c r="CR2727"/>
      <c r="CW2727" s="2"/>
      <c r="CY2727"/>
      <c r="CZ2727"/>
      <c r="DA2727"/>
      <c r="DF2727" s="2"/>
      <c r="DH2727"/>
      <c r="DI2727"/>
      <c r="DJ2727"/>
      <c r="DO2727" s="2"/>
      <c r="DQ2727"/>
      <c r="DR2727"/>
      <c r="DS2727"/>
      <c r="DX2727" s="2"/>
      <c r="DZ2727"/>
      <c r="EA2727"/>
      <c r="EB2727"/>
      <c r="EG2727" s="2"/>
      <c r="EI2727"/>
      <c r="EJ2727"/>
      <c r="EK2727"/>
      <c r="EP2727" s="2"/>
      <c r="ER2727"/>
      <c r="ES2727"/>
      <c r="ET2727"/>
      <c r="EY2727" s="2"/>
      <c r="FA2727"/>
      <c r="FB2727"/>
      <c r="FC2727"/>
      <c r="FH2727" s="2"/>
      <c r="FJ2727"/>
      <c r="FK2727"/>
      <c r="FL2727"/>
      <c r="FQ2727" s="2"/>
      <c r="FS2727"/>
      <c r="FT2727"/>
      <c r="FU2727"/>
      <c r="FZ2727" s="2"/>
      <c r="GB2727"/>
      <c r="GC2727"/>
      <c r="GD2727"/>
      <c r="GI2727" s="2"/>
      <c r="GK2727"/>
      <c r="GL2727"/>
      <c r="GM2727"/>
      <c r="GR2727" s="2"/>
      <c r="GT2727"/>
      <c r="GU2727"/>
      <c r="GV2727"/>
      <c r="HA2727" s="2"/>
      <c r="HC2727"/>
      <c r="HD2727"/>
      <c r="HE2727"/>
      <c r="HJ2727"/>
      <c r="HK2727"/>
      <c r="HL2727"/>
      <c r="HM2727"/>
      <c r="HN2727"/>
      <c r="HO2727"/>
      <c r="HP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</row>
    <row r="2728" spans="2:249" s="1" customFormat="1">
      <c r="B2728"/>
      <c r="C2728"/>
      <c r="D2728"/>
      <c r="I2728" s="2"/>
      <c r="K2728"/>
      <c r="L2728"/>
      <c r="M2728"/>
      <c r="N2728"/>
      <c r="O2728"/>
      <c r="T2728" s="2"/>
      <c r="V2728"/>
      <c r="W2728"/>
      <c r="X2728"/>
      <c r="AC2728" s="2"/>
      <c r="AE2728"/>
      <c r="AF2728"/>
      <c r="AG2728"/>
      <c r="AL2728" s="2"/>
      <c r="AN2728"/>
      <c r="AO2728"/>
      <c r="AP2728"/>
      <c r="AU2728" s="2"/>
      <c r="AW2728"/>
      <c r="AX2728"/>
      <c r="AY2728"/>
      <c r="BD2728" s="2"/>
      <c r="BF2728"/>
      <c r="BG2728"/>
      <c r="BH2728"/>
      <c r="BM2728" s="2"/>
      <c r="BO2728"/>
      <c r="BP2728"/>
      <c r="BQ2728"/>
      <c r="BV2728" s="2"/>
      <c r="BX2728"/>
      <c r="BY2728"/>
      <c r="BZ2728"/>
      <c r="CE2728" s="2"/>
      <c r="CG2728"/>
      <c r="CH2728"/>
      <c r="CI2728"/>
      <c r="CN2728" s="2"/>
      <c r="CP2728"/>
      <c r="CQ2728"/>
      <c r="CR2728"/>
      <c r="CW2728" s="2"/>
      <c r="CY2728"/>
      <c r="CZ2728"/>
      <c r="DA2728"/>
      <c r="DF2728" s="2"/>
      <c r="DH2728"/>
      <c r="DI2728"/>
      <c r="DJ2728"/>
      <c r="DO2728" s="2"/>
      <c r="DQ2728"/>
      <c r="DR2728"/>
      <c r="DS2728"/>
      <c r="DX2728" s="2"/>
      <c r="DZ2728"/>
      <c r="EA2728"/>
      <c r="EB2728"/>
      <c r="EG2728" s="2"/>
      <c r="EI2728"/>
      <c r="EJ2728"/>
      <c r="EK2728"/>
      <c r="EP2728" s="2"/>
      <c r="ER2728"/>
      <c r="ES2728"/>
      <c r="ET2728"/>
      <c r="EY2728" s="2"/>
      <c r="FA2728"/>
      <c r="FB2728"/>
      <c r="FC2728"/>
      <c r="FH2728" s="2"/>
      <c r="FJ2728"/>
      <c r="FK2728"/>
      <c r="FL2728"/>
      <c r="FQ2728" s="2"/>
      <c r="FS2728"/>
      <c r="FT2728"/>
      <c r="FU2728"/>
      <c r="FZ2728" s="2"/>
      <c r="GB2728"/>
      <c r="GC2728"/>
      <c r="GD2728"/>
      <c r="GI2728" s="2"/>
      <c r="GK2728"/>
      <c r="GL2728"/>
      <c r="GM2728"/>
      <c r="GR2728" s="2"/>
      <c r="GT2728"/>
      <c r="GU2728"/>
      <c r="GV2728"/>
      <c r="HA2728" s="2"/>
      <c r="HC2728"/>
      <c r="HD2728"/>
      <c r="HE2728"/>
      <c r="HJ2728"/>
      <c r="HK2728"/>
      <c r="HL2728"/>
      <c r="HM2728"/>
      <c r="HN2728"/>
      <c r="HO2728"/>
      <c r="HP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</row>
    <row r="2729" spans="2:249" s="1" customFormat="1">
      <c r="B2729"/>
      <c r="C2729"/>
      <c r="D2729"/>
      <c r="I2729" s="2"/>
      <c r="K2729"/>
      <c r="L2729"/>
      <c r="M2729"/>
      <c r="N2729"/>
      <c r="O2729"/>
      <c r="T2729" s="2"/>
      <c r="V2729"/>
      <c r="W2729"/>
      <c r="X2729"/>
      <c r="AC2729" s="2"/>
      <c r="AE2729"/>
      <c r="AF2729"/>
      <c r="AG2729"/>
      <c r="AL2729" s="2"/>
      <c r="AN2729"/>
      <c r="AO2729"/>
      <c r="AP2729"/>
      <c r="AU2729" s="2"/>
      <c r="AW2729"/>
      <c r="AX2729"/>
      <c r="AY2729"/>
      <c r="BD2729" s="2"/>
      <c r="BF2729"/>
      <c r="BG2729"/>
      <c r="BH2729"/>
      <c r="BM2729" s="2"/>
      <c r="BO2729"/>
      <c r="BP2729"/>
      <c r="BQ2729"/>
      <c r="BV2729" s="2"/>
      <c r="BX2729"/>
      <c r="BY2729"/>
      <c r="BZ2729"/>
      <c r="CE2729" s="2"/>
      <c r="CG2729"/>
      <c r="CH2729"/>
      <c r="CI2729"/>
      <c r="CN2729" s="2"/>
      <c r="CP2729"/>
      <c r="CQ2729"/>
      <c r="CR2729"/>
      <c r="CW2729" s="2"/>
      <c r="CY2729"/>
      <c r="CZ2729"/>
      <c r="DA2729"/>
      <c r="DF2729" s="2"/>
      <c r="DH2729"/>
      <c r="DI2729"/>
      <c r="DJ2729"/>
      <c r="DO2729" s="2"/>
      <c r="DQ2729"/>
      <c r="DR2729"/>
      <c r="DS2729"/>
      <c r="DX2729" s="2"/>
      <c r="DZ2729"/>
      <c r="EA2729"/>
      <c r="EB2729"/>
      <c r="EG2729" s="2"/>
      <c r="EI2729"/>
      <c r="EJ2729"/>
      <c r="EK2729"/>
      <c r="EP2729" s="2"/>
      <c r="ER2729"/>
      <c r="ES2729"/>
      <c r="ET2729"/>
      <c r="EY2729" s="2"/>
      <c r="FA2729"/>
      <c r="FB2729"/>
      <c r="FC2729"/>
      <c r="FH2729" s="2"/>
      <c r="FJ2729"/>
      <c r="FK2729"/>
      <c r="FL2729"/>
      <c r="FQ2729" s="2"/>
      <c r="FS2729"/>
      <c r="FT2729"/>
      <c r="FU2729"/>
      <c r="FZ2729" s="2"/>
      <c r="GB2729"/>
      <c r="GC2729"/>
      <c r="GD2729"/>
      <c r="GI2729" s="2"/>
      <c r="GK2729"/>
      <c r="GL2729"/>
      <c r="GM2729"/>
      <c r="GR2729" s="2"/>
      <c r="GT2729"/>
      <c r="GU2729"/>
      <c r="GV2729"/>
      <c r="HA2729" s="2"/>
      <c r="HC2729"/>
      <c r="HD2729"/>
      <c r="HE2729"/>
      <c r="HJ2729"/>
      <c r="HK2729"/>
      <c r="HL2729"/>
      <c r="HM2729"/>
      <c r="HN2729"/>
      <c r="HO2729"/>
      <c r="HP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</row>
    <row r="2730" spans="2:249" s="1" customFormat="1">
      <c r="B2730"/>
      <c r="C2730"/>
      <c r="D2730"/>
      <c r="I2730" s="2"/>
      <c r="K2730"/>
      <c r="L2730"/>
      <c r="M2730"/>
      <c r="N2730"/>
      <c r="O2730"/>
      <c r="T2730" s="2"/>
      <c r="V2730"/>
      <c r="W2730"/>
      <c r="X2730"/>
      <c r="AC2730" s="2"/>
      <c r="AE2730"/>
      <c r="AF2730"/>
      <c r="AG2730"/>
      <c r="AL2730" s="2"/>
      <c r="AN2730"/>
      <c r="AO2730"/>
      <c r="AP2730"/>
      <c r="AU2730" s="2"/>
      <c r="AW2730"/>
      <c r="AX2730"/>
      <c r="AY2730"/>
      <c r="BD2730" s="2"/>
      <c r="BF2730"/>
      <c r="BG2730"/>
      <c r="BH2730"/>
      <c r="BM2730" s="2"/>
      <c r="BO2730"/>
      <c r="BP2730"/>
      <c r="BQ2730"/>
      <c r="BV2730" s="2"/>
      <c r="BX2730"/>
      <c r="BY2730"/>
      <c r="BZ2730"/>
      <c r="CE2730" s="2"/>
      <c r="CG2730"/>
      <c r="CH2730"/>
      <c r="CI2730"/>
      <c r="CN2730" s="2"/>
      <c r="CP2730"/>
      <c r="CQ2730"/>
      <c r="CR2730"/>
      <c r="CW2730" s="2"/>
      <c r="CY2730"/>
      <c r="CZ2730"/>
      <c r="DA2730"/>
      <c r="DF2730" s="2"/>
      <c r="DH2730"/>
      <c r="DI2730"/>
      <c r="DJ2730"/>
      <c r="DO2730" s="2"/>
      <c r="DQ2730"/>
      <c r="DR2730"/>
      <c r="DS2730"/>
      <c r="DX2730" s="2"/>
      <c r="DZ2730"/>
      <c r="EA2730"/>
      <c r="EB2730"/>
      <c r="EG2730" s="2"/>
      <c r="EI2730"/>
      <c r="EJ2730"/>
      <c r="EK2730"/>
      <c r="EP2730" s="2"/>
      <c r="ER2730"/>
      <c r="ES2730"/>
      <c r="ET2730"/>
      <c r="EY2730" s="2"/>
      <c r="FA2730"/>
      <c r="FB2730"/>
      <c r="FC2730"/>
      <c r="FH2730" s="2"/>
      <c r="FJ2730"/>
      <c r="FK2730"/>
      <c r="FL2730"/>
      <c r="FQ2730" s="2"/>
      <c r="FS2730"/>
      <c r="FT2730"/>
      <c r="FU2730"/>
      <c r="FZ2730" s="2"/>
      <c r="GB2730"/>
      <c r="GC2730"/>
      <c r="GD2730"/>
      <c r="GI2730" s="2"/>
      <c r="GK2730"/>
      <c r="GL2730"/>
      <c r="GM2730"/>
      <c r="GR2730" s="2"/>
      <c r="GT2730"/>
      <c r="GU2730"/>
      <c r="GV2730"/>
      <c r="HA2730" s="2"/>
      <c r="HC2730"/>
      <c r="HD2730"/>
      <c r="HE2730"/>
      <c r="HJ2730"/>
      <c r="HK2730"/>
      <c r="HL2730"/>
      <c r="HM2730"/>
      <c r="HN2730"/>
      <c r="HO2730"/>
      <c r="HP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</row>
    <row r="2731" spans="2:249" s="1" customFormat="1">
      <c r="B2731"/>
      <c r="C2731"/>
      <c r="D2731"/>
      <c r="I2731" s="2"/>
      <c r="K2731"/>
      <c r="L2731"/>
      <c r="M2731"/>
      <c r="N2731"/>
      <c r="O2731"/>
      <c r="T2731" s="2"/>
      <c r="V2731"/>
      <c r="W2731"/>
      <c r="X2731"/>
      <c r="AC2731" s="2"/>
      <c r="AE2731"/>
      <c r="AF2731"/>
      <c r="AG2731"/>
      <c r="AL2731" s="2"/>
      <c r="AN2731"/>
      <c r="AO2731"/>
      <c r="AP2731"/>
      <c r="AU2731" s="2"/>
      <c r="AW2731"/>
      <c r="AX2731"/>
      <c r="AY2731"/>
      <c r="BD2731" s="2"/>
      <c r="BF2731"/>
      <c r="BG2731"/>
      <c r="BH2731"/>
      <c r="BM2731" s="2"/>
      <c r="BO2731"/>
      <c r="BP2731"/>
      <c r="BQ2731"/>
      <c r="BV2731" s="2"/>
      <c r="BX2731"/>
      <c r="BY2731"/>
      <c r="BZ2731"/>
      <c r="CE2731" s="2"/>
      <c r="CG2731"/>
      <c r="CH2731"/>
      <c r="CI2731"/>
      <c r="CN2731" s="2"/>
      <c r="CP2731"/>
      <c r="CQ2731"/>
      <c r="CR2731"/>
      <c r="CW2731" s="2"/>
      <c r="CY2731"/>
      <c r="CZ2731"/>
      <c r="DA2731"/>
      <c r="DF2731" s="2"/>
      <c r="DH2731"/>
      <c r="DI2731"/>
      <c r="DJ2731"/>
      <c r="DO2731" s="2"/>
      <c r="DQ2731"/>
      <c r="DR2731"/>
      <c r="DS2731"/>
      <c r="DX2731" s="2"/>
      <c r="DZ2731"/>
      <c r="EA2731"/>
      <c r="EB2731"/>
      <c r="EG2731" s="2"/>
      <c r="EI2731"/>
      <c r="EJ2731"/>
      <c r="EK2731"/>
      <c r="EP2731" s="2"/>
      <c r="ER2731"/>
      <c r="ES2731"/>
      <c r="ET2731"/>
      <c r="EY2731" s="2"/>
      <c r="FA2731"/>
      <c r="FB2731"/>
      <c r="FC2731"/>
      <c r="FH2731" s="2"/>
      <c r="FJ2731"/>
      <c r="FK2731"/>
      <c r="FL2731"/>
      <c r="FQ2731" s="2"/>
      <c r="FS2731"/>
      <c r="FT2731"/>
      <c r="FU2731"/>
      <c r="FZ2731" s="2"/>
      <c r="GB2731"/>
      <c r="GC2731"/>
      <c r="GD2731"/>
      <c r="GI2731" s="2"/>
      <c r="GK2731"/>
      <c r="GL2731"/>
      <c r="GM2731"/>
      <c r="GR2731" s="2"/>
      <c r="GT2731"/>
      <c r="GU2731"/>
      <c r="GV2731"/>
      <c r="HA2731" s="2"/>
      <c r="HC2731"/>
      <c r="HD2731"/>
      <c r="HE2731"/>
      <c r="HJ2731"/>
      <c r="HK2731"/>
      <c r="HL2731"/>
      <c r="HM2731"/>
      <c r="HN2731"/>
      <c r="HO2731"/>
      <c r="HP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</row>
    <row r="2732" spans="2:249" s="1" customFormat="1">
      <c r="B2732"/>
      <c r="C2732"/>
      <c r="D2732"/>
      <c r="I2732" s="2"/>
      <c r="K2732"/>
      <c r="L2732"/>
      <c r="M2732"/>
      <c r="N2732"/>
      <c r="O2732"/>
      <c r="T2732" s="2"/>
      <c r="V2732"/>
      <c r="W2732"/>
      <c r="X2732"/>
      <c r="AC2732" s="2"/>
      <c r="AE2732"/>
      <c r="AF2732"/>
      <c r="AG2732"/>
      <c r="AL2732" s="2"/>
      <c r="AN2732"/>
      <c r="AO2732"/>
      <c r="AP2732"/>
      <c r="AU2732" s="2"/>
      <c r="AW2732"/>
      <c r="AX2732"/>
      <c r="AY2732"/>
      <c r="BD2732" s="2"/>
      <c r="BF2732"/>
      <c r="BG2732"/>
      <c r="BH2732"/>
      <c r="BM2732" s="2"/>
      <c r="BO2732"/>
      <c r="BP2732"/>
      <c r="BQ2732"/>
      <c r="BV2732" s="2"/>
      <c r="BX2732"/>
      <c r="BY2732"/>
      <c r="BZ2732"/>
      <c r="CE2732" s="2"/>
      <c r="CG2732"/>
      <c r="CH2732"/>
      <c r="CI2732"/>
      <c r="CN2732" s="2"/>
      <c r="CP2732"/>
      <c r="CQ2732"/>
      <c r="CR2732"/>
      <c r="CW2732" s="2"/>
      <c r="CY2732"/>
      <c r="CZ2732"/>
      <c r="DA2732"/>
      <c r="DF2732" s="2"/>
      <c r="DH2732"/>
      <c r="DI2732"/>
      <c r="DJ2732"/>
      <c r="DO2732" s="2"/>
      <c r="DQ2732"/>
      <c r="DR2732"/>
      <c r="DS2732"/>
      <c r="DX2732" s="2"/>
      <c r="DZ2732"/>
      <c r="EA2732"/>
      <c r="EB2732"/>
      <c r="EG2732" s="2"/>
      <c r="EI2732"/>
      <c r="EJ2732"/>
      <c r="EK2732"/>
      <c r="EP2732" s="2"/>
      <c r="ER2732"/>
      <c r="ES2732"/>
      <c r="ET2732"/>
      <c r="EY2732" s="2"/>
      <c r="FA2732"/>
      <c r="FB2732"/>
      <c r="FC2732"/>
      <c r="FH2732" s="2"/>
      <c r="FJ2732"/>
      <c r="FK2732"/>
      <c r="FL2732"/>
      <c r="FQ2732" s="2"/>
      <c r="FS2732"/>
      <c r="FT2732"/>
      <c r="FU2732"/>
      <c r="FZ2732" s="2"/>
      <c r="GB2732"/>
      <c r="GC2732"/>
      <c r="GD2732"/>
      <c r="GI2732" s="2"/>
      <c r="GK2732"/>
      <c r="GL2732"/>
      <c r="GM2732"/>
      <c r="GR2732" s="2"/>
      <c r="GT2732"/>
      <c r="GU2732"/>
      <c r="GV2732"/>
      <c r="HA2732" s="2"/>
      <c r="HC2732"/>
      <c r="HD2732"/>
      <c r="HE2732"/>
      <c r="HJ2732"/>
      <c r="HK2732"/>
      <c r="HL2732"/>
      <c r="HM2732"/>
      <c r="HN2732"/>
      <c r="HO2732"/>
      <c r="HP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</row>
    <row r="2733" spans="2:249" s="1" customFormat="1">
      <c r="B2733"/>
      <c r="C2733"/>
      <c r="D2733"/>
      <c r="I2733" s="2"/>
      <c r="K2733"/>
      <c r="L2733"/>
      <c r="M2733"/>
      <c r="N2733"/>
      <c r="O2733"/>
      <c r="T2733" s="2"/>
      <c r="V2733"/>
      <c r="W2733"/>
      <c r="X2733"/>
      <c r="AC2733" s="2"/>
      <c r="AE2733"/>
      <c r="AF2733"/>
      <c r="AG2733"/>
      <c r="AL2733" s="2"/>
      <c r="AN2733"/>
      <c r="AO2733"/>
      <c r="AP2733"/>
      <c r="AU2733" s="2"/>
      <c r="AW2733"/>
      <c r="AX2733"/>
      <c r="AY2733"/>
      <c r="BD2733" s="2"/>
      <c r="BF2733"/>
      <c r="BG2733"/>
      <c r="BH2733"/>
      <c r="BM2733" s="2"/>
      <c r="BO2733"/>
      <c r="BP2733"/>
      <c r="BQ2733"/>
      <c r="BV2733" s="2"/>
      <c r="BX2733"/>
      <c r="BY2733"/>
      <c r="BZ2733"/>
      <c r="CE2733" s="2"/>
      <c r="CG2733"/>
      <c r="CH2733"/>
      <c r="CI2733"/>
      <c r="CN2733" s="2"/>
      <c r="CP2733"/>
      <c r="CQ2733"/>
      <c r="CR2733"/>
      <c r="CW2733" s="2"/>
      <c r="CY2733"/>
      <c r="CZ2733"/>
      <c r="DA2733"/>
      <c r="DF2733" s="2"/>
      <c r="DH2733"/>
      <c r="DI2733"/>
      <c r="DJ2733"/>
      <c r="DO2733" s="2"/>
      <c r="DQ2733"/>
      <c r="DR2733"/>
      <c r="DS2733"/>
      <c r="DX2733" s="2"/>
      <c r="DZ2733"/>
      <c r="EA2733"/>
      <c r="EB2733"/>
      <c r="EG2733" s="2"/>
      <c r="EI2733"/>
      <c r="EJ2733"/>
      <c r="EK2733"/>
      <c r="EP2733" s="2"/>
      <c r="ER2733"/>
      <c r="ES2733"/>
      <c r="ET2733"/>
      <c r="EY2733" s="2"/>
      <c r="FA2733"/>
      <c r="FB2733"/>
      <c r="FC2733"/>
      <c r="FH2733" s="2"/>
      <c r="FJ2733"/>
      <c r="FK2733"/>
      <c r="FL2733"/>
      <c r="FQ2733" s="2"/>
      <c r="FS2733"/>
      <c r="FT2733"/>
      <c r="FU2733"/>
      <c r="FZ2733" s="2"/>
      <c r="GB2733"/>
      <c r="GC2733"/>
      <c r="GD2733"/>
      <c r="GI2733" s="2"/>
      <c r="GK2733"/>
      <c r="GL2733"/>
      <c r="GM2733"/>
      <c r="GR2733" s="2"/>
      <c r="GT2733"/>
      <c r="GU2733"/>
      <c r="GV2733"/>
      <c r="HA2733" s="2"/>
      <c r="HC2733"/>
      <c r="HD2733"/>
      <c r="HE2733"/>
      <c r="HJ2733"/>
      <c r="HK2733"/>
      <c r="HL2733"/>
      <c r="HM2733"/>
      <c r="HN2733"/>
      <c r="HO2733"/>
      <c r="HP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</row>
    <row r="2734" spans="2:249" s="1" customFormat="1">
      <c r="B2734"/>
      <c r="C2734"/>
      <c r="D2734"/>
      <c r="I2734" s="2"/>
      <c r="K2734"/>
      <c r="L2734"/>
      <c r="M2734"/>
      <c r="N2734"/>
      <c r="O2734"/>
      <c r="T2734" s="2"/>
      <c r="V2734"/>
      <c r="W2734"/>
      <c r="X2734"/>
      <c r="AC2734" s="2"/>
      <c r="AE2734"/>
      <c r="AF2734"/>
      <c r="AG2734"/>
      <c r="AL2734" s="2"/>
      <c r="AN2734"/>
      <c r="AO2734"/>
      <c r="AP2734"/>
      <c r="AU2734" s="2"/>
      <c r="AW2734"/>
      <c r="AX2734"/>
      <c r="AY2734"/>
      <c r="BD2734" s="2"/>
      <c r="BF2734"/>
      <c r="BG2734"/>
      <c r="BH2734"/>
      <c r="BM2734" s="2"/>
      <c r="BO2734"/>
      <c r="BP2734"/>
      <c r="BQ2734"/>
      <c r="BV2734" s="2"/>
      <c r="BX2734"/>
      <c r="BY2734"/>
      <c r="BZ2734"/>
      <c r="CE2734" s="2"/>
      <c r="CG2734"/>
      <c r="CH2734"/>
      <c r="CI2734"/>
      <c r="CN2734" s="2"/>
      <c r="CP2734"/>
      <c r="CQ2734"/>
      <c r="CR2734"/>
      <c r="CW2734" s="2"/>
      <c r="CY2734"/>
      <c r="CZ2734"/>
      <c r="DA2734"/>
      <c r="DF2734" s="2"/>
      <c r="DH2734"/>
      <c r="DI2734"/>
      <c r="DJ2734"/>
      <c r="DO2734" s="2"/>
      <c r="DQ2734"/>
      <c r="DR2734"/>
      <c r="DS2734"/>
      <c r="DX2734" s="2"/>
      <c r="DZ2734"/>
      <c r="EA2734"/>
      <c r="EB2734"/>
      <c r="EG2734" s="2"/>
      <c r="EI2734"/>
      <c r="EJ2734"/>
      <c r="EK2734"/>
      <c r="EP2734" s="2"/>
      <c r="ER2734"/>
      <c r="ES2734"/>
      <c r="ET2734"/>
      <c r="EY2734" s="2"/>
      <c r="FA2734"/>
      <c r="FB2734"/>
      <c r="FC2734"/>
      <c r="FH2734" s="2"/>
      <c r="FJ2734"/>
      <c r="FK2734"/>
      <c r="FL2734"/>
      <c r="FQ2734" s="2"/>
      <c r="FS2734"/>
      <c r="FT2734"/>
      <c r="FU2734"/>
      <c r="FZ2734" s="2"/>
      <c r="GB2734"/>
      <c r="GC2734"/>
      <c r="GD2734"/>
      <c r="GI2734" s="2"/>
      <c r="GK2734"/>
      <c r="GL2734"/>
      <c r="GM2734"/>
      <c r="GR2734" s="2"/>
      <c r="GT2734"/>
      <c r="GU2734"/>
      <c r="GV2734"/>
      <c r="HA2734" s="2"/>
      <c r="HC2734"/>
      <c r="HD2734"/>
      <c r="HE2734"/>
      <c r="HJ2734"/>
      <c r="HK2734"/>
      <c r="HL2734"/>
      <c r="HM2734"/>
      <c r="HN2734"/>
      <c r="HO2734"/>
      <c r="HP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</row>
    <row r="2735" spans="2:249" s="1" customFormat="1">
      <c r="B2735"/>
      <c r="C2735"/>
      <c r="D2735"/>
      <c r="I2735" s="2"/>
      <c r="K2735"/>
      <c r="L2735"/>
      <c r="M2735"/>
      <c r="N2735"/>
      <c r="O2735"/>
      <c r="T2735" s="2"/>
      <c r="V2735"/>
      <c r="W2735"/>
      <c r="X2735"/>
      <c r="AC2735" s="2"/>
      <c r="AE2735"/>
      <c r="AF2735"/>
      <c r="AG2735"/>
      <c r="AL2735" s="2"/>
      <c r="AN2735"/>
      <c r="AO2735"/>
      <c r="AP2735"/>
      <c r="AU2735" s="2"/>
      <c r="AW2735"/>
      <c r="AX2735"/>
      <c r="AY2735"/>
      <c r="BD2735" s="2"/>
      <c r="BF2735"/>
      <c r="BG2735"/>
      <c r="BH2735"/>
      <c r="BM2735" s="2"/>
      <c r="BO2735"/>
      <c r="BP2735"/>
      <c r="BQ2735"/>
      <c r="BV2735" s="2"/>
      <c r="BX2735"/>
      <c r="BY2735"/>
      <c r="BZ2735"/>
      <c r="CE2735" s="2"/>
      <c r="CG2735"/>
      <c r="CH2735"/>
      <c r="CI2735"/>
      <c r="CN2735" s="2"/>
      <c r="CP2735"/>
      <c r="CQ2735"/>
      <c r="CR2735"/>
      <c r="CW2735" s="2"/>
      <c r="CY2735"/>
      <c r="CZ2735"/>
      <c r="DA2735"/>
      <c r="DF2735" s="2"/>
      <c r="DH2735"/>
      <c r="DI2735"/>
      <c r="DJ2735"/>
      <c r="DO2735" s="2"/>
      <c r="DQ2735"/>
      <c r="DR2735"/>
      <c r="DS2735"/>
      <c r="DX2735" s="2"/>
      <c r="DZ2735"/>
      <c r="EA2735"/>
      <c r="EB2735"/>
      <c r="EG2735" s="2"/>
      <c r="EI2735"/>
      <c r="EJ2735"/>
      <c r="EK2735"/>
      <c r="EP2735" s="2"/>
      <c r="ER2735"/>
      <c r="ES2735"/>
      <c r="ET2735"/>
      <c r="EY2735" s="2"/>
      <c r="FA2735"/>
      <c r="FB2735"/>
      <c r="FC2735"/>
      <c r="FH2735" s="2"/>
      <c r="FJ2735"/>
      <c r="FK2735"/>
      <c r="FL2735"/>
      <c r="FQ2735" s="2"/>
      <c r="FS2735"/>
      <c r="FT2735"/>
      <c r="FU2735"/>
      <c r="FZ2735" s="2"/>
      <c r="GB2735"/>
      <c r="GC2735"/>
      <c r="GD2735"/>
      <c r="GI2735" s="2"/>
      <c r="GK2735"/>
      <c r="GL2735"/>
      <c r="GM2735"/>
      <c r="GR2735" s="2"/>
      <c r="GT2735"/>
      <c r="GU2735"/>
      <c r="GV2735"/>
      <c r="HA2735" s="2"/>
      <c r="HC2735"/>
      <c r="HD2735"/>
      <c r="HE2735"/>
      <c r="HJ2735"/>
      <c r="HK2735"/>
      <c r="HL2735"/>
      <c r="HM2735"/>
      <c r="HN2735"/>
      <c r="HO2735"/>
      <c r="HP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</row>
    <row r="2736" spans="2:249" s="1" customFormat="1">
      <c r="B2736"/>
      <c r="C2736"/>
      <c r="D2736"/>
      <c r="I2736" s="2"/>
      <c r="K2736"/>
      <c r="L2736"/>
      <c r="M2736"/>
      <c r="N2736"/>
      <c r="O2736"/>
      <c r="T2736" s="2"/>
      <c r="V2736"/>
      <c r="W2736"/>
      <c r="X2736"/>
      <c r="AC2736" s="2"/>
      <c r="AE2736"/>
      <c r="AF2736"/>
      <c r="AG2736"/>
      <c r="AL2736" s="2"/>
      <c r="AN2736"/>
      <c r="AO2736"/>
      <c r="AP2736"/>
      <c r="AU2736" s="2"/>
      <c r="AW2736"/>
      <c r="AX2736"/>
      <c r="AY2736"/>
      <c r="BD2736" s="2"/>
      <c r="BF2736"/>
      <c r="BG2736"/>
      <c r="BH2736"/>
      <c r="BM2736" s="2"/>
      <c r="BO2736"/>
      <c r="BP2736"/>
      <c r="BQ2736"/>
      <c r="BV2736" s="2"/>
      <c r="BX2736"/>
      <c r="BY2736"/>
      <c r="BZ2736"/>
      <c r="CE2736" s="2"/>
      <c r="CG2736"/>
      <c r="CH2736"/>
      <c r="CI2736"/>
      <c r="CN2736" s="2"/>
      <c r="CP2736"/>
      <c r="CQ2736"/>
      <c r="CR2736"/>
      <c r="CW2736" s="2"/>
      <c r="CY2736"/>
      <c r="CZ2736"/>
      <c r="DA2736"/>
      <c r="DF2736" s="2"/>
      <c r="DH2736"/>
      <c r="DI2736"/>
      <c r="DJ2736"/>
      <c r="DO2736" s="2"/>
      <c r="DQ2736"/>
      <c r="DR2736"/>
      <c r="DS2736"/>
      <c r="DX2736" s="2"/>
      <c r="DZ2736"/>
      <c r="EA2736"/>
      <c r="EB2736"/>
      <c r="EG2736" s="2"/>
      <c r="EI2736"/>
      <c r="EJ2736"/>
      <c r="EK2736"/>
      <c r="EP2736" s="2"/>
      <c r="ER2736"/>
      <c r="ES2736"/>
      <c r="ET2736"/>
      <c r="EY2736" s="2"/>
      <c r="FA2736"/>
      <c r="FB2736"/>
      <c r="FC2736"/>
      <c r="FH2736" s="2"/>
      <c r="FJ2736"/>
      <c r="FK2736"/>
      <c r="FL2736"/>
      <c r="FQ2736" s="2"/>
      <c r="FS2736"/>
      <c r="FT2736"/>
      <c r="FU2736"/>
      <c r="FZ2736" s="2"/>
      <c r="GB2736"/>
      <c r="GC2736"/>
      <c r="GD2736"/>
      <c r="GI2736" s="2"/>
      <c r="GK2736"/>
      <c r="GL2736"/>
      <c r="GM2736"/>
      <c r="GR2736" s="2"/>
      <c r="GT2736"/>
      <c r="GU2736"/>
      <c r="GV2736"/>
      <c r="HA2736" s="2"/>
      <c r="HC2736"/>
      <c r="HD2736"/>
      <c r="HE2736"/>
      <c r="HJ2736"/>
      <c r="HK2736"/>
      <c r="HL2736"/>
      <c r="HM2736"/>
      <c r="HN2736"/>
      <c r="HO2736"/>
      <c r="HP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</row>
    <row r="2737" spans="2:256" s="1" customFormat="1">
      <c r="B2737"/>
      <c r="C2737"/>
      <c r="D2737"/>
      <c r="I2737" s="2"/>
      <c r="K2737"/>
      <c r="L2737"/>
      <c r="M2737"/>
      <c r="N2737"/>
      <c r="O2737"/>
      <c r="T2737" s="2"/>
      <c r="V2737"/>
      <c r="W2737"/>
      <c r="X2737"/>
      <c r="AC2737" s="2"/>
      <c r="AE2737"/>
      <c r="AF2737"/>
      <c r="AG2737"/>
      <c r="AL2737" s="2"/>
      <c r="AN2737"/>
      <c r="AO2737"/>
      <c r="AP2737"/>
      <c r="AU2737" s="2"/>
      <c r="AW2737"/>
      <c r="AX2737"/>
      <c r="AY2737"/>
      <c r="BD2737" s="2"/>
      <c r="BF2737"/>
      <c r="BG2737"/>
      <c r="BH2737"/>
      <c r="BM2737" s="2"/>
      <c r="BO2737"/>
      <c r="BP2737"/>
      <c r="BQ2737"/>
      <c r="BV2737" s="2"/>
      <c r="BX2737"/>
      <c r="BY2737"/>
      <c r="BZ2737"/>
      <c r="CE2737" s="2"/>
      <c r="CG2737"/>
      <c r="CH2737"/>
      <c r="CI2737"/>
      <c r="CN2737" s="2"/>
      <c r="CP2737"/>
      <c r="CQ2737"/>
      <c r="CR2737"/>
      <c r="CW2737" s="2"/>
      <c r="CY2737"/>
      <c r="CZ2737"/>
      <c r="DA2737"/>
      <c r="DF2737" s="2"/>
      <c r="DH2737"/>
      <c r="DI2737"/>
      <c r="DJ2737"/>
      <c r="DO2737" s="2"/>
      <c r="DQ2737"/>
      <c r="DR2737"/>
      <c r="DS2737"/>
      <c r="DX2737" s="2"/>
      <c r="DZ2737"/>
      <c r="EA2737"/>
      <c r="EB2737"/>
      <c r="EG2737" s="2"/>
      <c r="EI2737"/>
      <c r="EJ2737"/>
      <c r="EK2737"/>
      <c r="EP2737" s="2"/>
      <c r="ER2737"/>
      <c r="ES2737"/>
      <c r="ET2737"/>
      <c r="EY2737" s="2"/>
      <c r="FA2737"/>
      <c r="FB2737"/>
      <c r="FC2737"/>
      <c r="FH2737" s="2"/>
      <c r="FJ2737"/>
      <c r="FK2737"/>
      <c r="FL2737"/>
      <c r="FQ2737" s="2"/>
      <c r="FS2737"/>
      <c r="FT2737"/>
      <c r="FU2737"/>
      <c r="FZ2737" s="2"/>
      <c r="GB2737"/>
      <c r="GC2737"/>
      <c r="GD2737"/>
      <c r="GI2737" s="2"/>
      <c r="GK2737"/>
      <c r="GL2737"/>
      <c r="GM2737"/>
      <c r="GR2737" s="2"/>
      <c r="GT2737"/>
      <c r="GU2737"/>
      <c r="GV2737"/>
      <c r="HA2737" s="2"/>
      <c r="HC2737"/>
      <c r="HD2737"/>
      <c r="HE2737"/>
      <c r="HJ2737"/>
      <c r="HK2737"/>
      <c r="HL2737"/>
      <c r="HM2737"/>
      <c r="HN2737"/>
      <c r="HO2737"/>
      <c r="HP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</row>
    <row r="2738" spans="2:256" s="1" customFormat="1">
      <c r="B2738"/>
      <c r="C2738"/>
      <c r="D2738"/>
      <c r="I2738" s="2"/>
      <c r="K2738"/>
      <c r="L2738"/>
      <c r="M2738"/>
      <c r="N2738"/>
      <c r="O2738"/>
      <c r="T2738" s="2"/>
      <c r="V2738"/>
      <c r="W2738"/>
      <c r="X2738"/>
      <c r="AC2738" s="2"/>
      <c r="AE2738"/>
      <c r="AF2738"/>
      <c r="AG2738"/>
      <c r="AL2738" s="2"/>
      <c r="AN2738"/>
      <c r="AO2738"/>
      <c r="AP2738"/>
      <c r="AU2738" s="2"/>
      <c r="AW2738"/>
      <c r="AX2738"/>
      <c r="AY2738"/>
      <c r="BD2738" s="2"/>
      <c r="BF2738"/>
      <c r="BG2738"/>
      <c r="BH2738"/>
      <c r="BM2738" s="2"/>
      <c r="BO2738"/>
      <c r="BP2738"/>
      <c r="BQ2738"/>
      <c r="BV2738" s="2"/>
      <c r="BX2738"/>
      <c r="BY2738"/>
      <c r="BZ2738"/>
      <c r="CE2738" s="2"/>
      <c r="CG2738"/>
      <c r="CH2738"/>
      <c r="CI2738"/>
      <c r="CN2738" s="2"/>
      <c r="CP2738"/>
      <c r="CQ2738"/>
      <c r="CR2738"/>
      <c r="CW2738" s="2"/>
      <c r="CY2738"/>
      <c r="CZ2738"/>
      <c r="DA2738"/>
      <c r="DF2738" s="2"/>
      <c r="DH2738"/>
      <c r="DI2738"/>
      <c r="DJ2738"/>
      <c r="DO2738" s="2"/>
      <c r="DQ2738"/>
      <c r="DR2738"/>
      <c r="DS2738"/>
      <c r="DX2738" s="2"/>
      <c r="DZ2738"/>
      <c r="EA2738"/>
      <c r="EB2738"/>
      <c r="EG2738" s="2"/>
      <c r="EI2738"/>
      <c r="EJ2738"/>
      <c r="EK2738"/>
      <c r="EP2738" s="2"/>
      <c r="ER2738"/>
      <c r="ES2738"/>
      <c r="ET2738"/>
      <c r="EY2738" s="2"/>
      <c r="FA2738"/>
      <c r="FB2738"/>
      <c r="FC2738"/>
      <c r="FH2738" s="2"/>
      <c r="FJ2738"/>
      <c r="FK2738"/>
      <c r="FL2738"/>
      <c r="FQ2738" s="2"/>
      <c r="FS2738"/>
      <c r="FT2738"/>
      <c r="FU2738"/>
      <c r="FZ2738" s="2"/>
      <c r="GB2738"/>
      <c r="GC2738"/>
      <c r="GD2738"/>
      <c r="GI2738" s="2"/>
      <c r="GK2738"/>
      <c r="GL2738"/>
      <c r="GM2738"/>
      <c r="GR2738" s="2"/>
      <c r="GT2738"/>
      <c r="GU2738"/>
      <c r="GV2738"/>
      <c r="HA2738" s="2"/>
      <c r="HC2738"/>
      <c r="HD2738"/>
      <c r="HE2738"/>
      <c r="HJ2738"/>
      <c r="HK2738"/>
      <c r="HL2738"/>
      <c r="HM2738"/>
      <c r="HN2738"/>
      <c r="HO2738"/>
      <c r="HP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</row>
    <row r="2739" spans="2:256" s="1" customFormat="1">
      <c r="B2739"/>
      <c r="C2739"/>
      <c r="D2739"/>
      <c r="I2739" s="2"/>
      <c r="K2739"/>
      <c r="L2739"/>
      <c r="M2739"/>
      <c r="N2739"/>
      <c r="O2739"/>
      <c r="T2739" s="2"/>
      <c r="V2739"/>
      <c r="W2739"/>
      <c r="X2739"/>
      <c r="AC2739" s="2"/>
      <c r="AE2739"/>
      <c r="AF2739"/>
      <c r="AG2739"/>
      <c r="AL2739" s="2"/>
      <c r="AN2739"/>
      <c r="AO2739"/>
      <c r="AP2739"/>
      <c r="AU2739" s="2"/>
      <c r="AW2739"/>
      <c r="AX2739"/>
      <c r="AY2739"/>
      <c r="BD2739" s="2"/>
      <c r="BF2739"/>
      <c r="BG2739"/>
      <c r="BH2739"/>
      <c r="BM2739" s="2"/>
      <c r="BO2739"/>
      <c r="BP2739"/>
      <c r="BQ2739"/>
      <c r="BV2739" s="2"/>
      <c r="BX2739"/>
      <c r="BY2739"/>
      <c r="BZ2739"/>
      <c r="CE2739" s="2"/>
      <c r="CG2739"/>
      <c r="CH2739"/>
      <c r="CI2739"/>
      <c r="CN2739" s="2"/>
      <c r="CP2739"/>
      <c r="CQ2739"/>
      <c r="CR2739"/>
      <c r="CW2739" s="2"/>
      <c r="CY2739"/>
      <c r="CZ2739"/>
      <c r="DA2739"/>
      <c r="DF2739" s="2"/>
      <c r="DH2739"/>
      <c r="DI2739"/>
      <c r="DJ2739"/>
      <c r="DO2739" s="2"/>
      <c r="DQ2739"/>
      <c r="DR2739"/>
      <c r="DS2739"/>
      <c r="DX2739" s="2"/>
      <c r="DZ2739"/>
      <c r="EA2739"/>
      <c r="EB2739"/>
      <c r="EG2739" s="2"/>
      <c r="EI2739"/>
      <c r="EJ2739"/>
      <c r="EK2739"/>
      <c r="EP2739" s="2"/>
      <c r="ER2739"/>
      <c r="ES2739"/>
      <c r="ET2739"/>
      <c r="EY2739" s="2"/>
      <c r="FA2739"/>
      <c r="FB2739"/>
      <c r="FC2739"/>
      <c r="FH2739" s="2"/>
      <c r="FJ2739"/>
      <c r="FK2739"/>
      <c r="FL2739"/>
      <c r="FQ2739" s="2"/>
      <c r="FS2739"/>
      <c r="FT2739"/>
      <c r="FU2739"/>
      <c r="FZ2739" s="2"/>
      <c r="GB2739"/>
      <c r="GC2739"/>
      <c r="GD2739"/>
      <c r="GI2739" s="2"/>
      <c r="GK2739"/>
      <c r="GL2739"/>
      <c r="GM2739"/>
      <c r="GR2739" s="2"/>
      <c r="GT2739"/>
      <c r="GU2739"/>
      <c r="GV2739"/>
      <c r="HA2739" s="2"/>
      <c r="HC2739"/>
      <c r="HD2739"/>
      <c r="HE2739"/>
      <c r="HJ2739"/>
      <c r="HK2739"/>
      <c r="HL2739"/>
      <c r="HM2739"/>
      <c r="HN2739"/>
      <c r="HO2739"/>
      <c r="HP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</row>
    <row r="2740" spans="2:256" s="1" customFormat="1">
      <c r="B2740"/>
      <c r="C2740"/>
      <c r="D2740"/>
      <c r="I2740" s="2"/>
      <c r="K2740"/>
      <c r="L2740"/>
      <c r="M2740"/>
      <c r="N2740"/>
      <c r="O2740"/>
      <c r="T2740" s="2"/>
      <c r="V2740"/>
      <c r="W2740"/>
      <c r="X2740"/>
      <c r="AC2740" s="2"/>
      <c r="AE2740"/>
      <c r="AF2740"/>
      <c r="AG2740"/>
      <c r="AL2740" s="2"/>
      <c r="AN2740"/>
      <c r="AO2740"/>
      <c r="AP2740"/>
      <c r="AU2740" s="2"/>
      <c r="AW2740"/>
      <c r="AX2740"/>
      <c r="AY2740"/>
      <c r="BD2740" s="2"/>
      <c r="BF2740"/>
      <c r="BG2740"/>
      <c r="BH2740"/>
      <c r="BM2740" s="2"/>
      <c r="BO2740"/>
      <c r="BP2740"/>
      <c r="BQ2740"/>
      <c r="BV2740" s="2"/>
      <c r="BX2740"/>
      <c r="BY2740"/>
      <c r="BZ2740"/>
      <c r="CE2740" s="2"/>
      <c r="CG2740"/>
      <c r="CH2740"/>
      <c r="CI2740"/>
      <c r="CN2740" s="2"/>
      <c r="CP2740"/>
      <c r="CQ2740"/>
      <c r="CR2740"/>
      <c r="CW2740" s="2"/>
      <c r="CY2740"/>
      <c r="CZ2740"/>
      <c r="DA2740"/>
      <c r="DF2740" s="2"/>
      <c r="DH2740"/>
      <c r="DI2740"/>
      <c r="DJ2740"/>
      <c r="DO2740" s="2"/>
      <c r="DQ2740"/>
      <c r="DR2740"/>
      <c r="DS2740"/>
      <c r="DX2740" s="2"/>
      <c r="DZ2740"/>
      <c r="EA2740"/>
      <c r="EB2740"/>
      <c r="EG2740" s="2"/>
      <c r="EI2740"/>
      <c r="EJ2740"/>
      <c r="EK2740"/>
      <c r="EP2740" s="2"/>
      <c r="ER2740"/>
      <c r="ES2740"/>
      <c r="ET2740"/>
      <c r="EY2740" s="2"/>
      <c r="FA2740"/>
      <c r="FB2740"/>
      <c r="FC2740"/>
      <c r="FH2740" s="2"/>
      <c r="FJ2740"/>
      <c r="FK2740"/>
      <c r="FL2740"/>
      <c r="FQ2740" s="2"/>
      <c r="FS2740"/>
      <c r="FT2740"/>
      <c r="FU2740"/>
      <c r="FZ2740" s="2"/>
      <c r="GB2740"/>
      <c r="GC2740"/>
      <c r="GD2740"/>
      <c r="GI2740" s="2"/>
      <c r="GK2740"/>
      <c r="GL2740"/>
      <c r="GM2740"/>
      <c r="GR2740" s="2"/>
      <c r="GT2740"/>
      <c r="GU2740"/>
      <c r="GV2740"/>
      <c r="HA2740" s="2"/>
      <c r="HC2740"/>
      <c r="HD2740"/>
      <c r="HE2740"/>
      <c r="HJ2740"/>
      <c r="HK2740"/>
      <c r="HL2740"/>
      <c r="HM2740"/>
      <c r="HN2740"/>
      <c r="HO2740"/>
      <c r="HP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</row>
    <row r="2741" spans="2:256" s="1" customFormat="1">
      <c r="B2741"/>
      <c r="C2741"/>
      <c r="D2741"/>
      <c r="I2741" s="2"/>
      <c r="K2741"/>
      <c r="L2741"/>
      <c r="M2741"/>
      <c r="N2741"/>
      <c r="O2741"/>
      <c r="T2741" s="2"/>
      <c r="V2741"/>
      <c r="W2741"/>
      <c r="X2741"/>
      <c r="AC2741" s="2"/>
      <c r="AE2741"/>
      <c r="AF2741"/>
      <c r="AG2741"/>
      <c r="AL2741" s="2"/>
      <c r="AN2741"/>
      <c r="AO2741"/>
      <c r="AP2741"/>
      <c r="AU2741" s="2"/>
      <c r="AW2741"/>
      <c r="AX2741"/>
      <c r="AY2741"/>
      <c r="BD2741" s="2"/>
      <c r="BF2741"/>
      <c r="BG2741"/>
      <c r="BH2741"/>
      <c r="BM2741" s="2"/>
      <c r="BO2741"/>
      <c r="BP2741"/>
      <c r="BQ2741"/>
      <c r="BV2741" s="2"/>
      <c r="BX2741"/>
      <c r="BY2741"/>
      <c r="BZ2741"/>
      <c r="CE2741" s="2"/>
      <c r="CG2741"/>
      <c r="CH2741"/>
      <c r="CI2741"/>
      <c r="CN2741" s="2"/>
      <c r="CP2741"/>
      <c r="CQ2741"/>
      <c r="CR2741"/>
      <c r="CW2741" s="2"/>
      <c r="CY2741"/>
      <c r="CZ2741"/>
      <c r="DA2741"/>
      <c r="DF2741" s="2"/>
      <c r="DH2741"/>
      <c r="DI2741"/>
      <c r="DJ2741"/>
      <c r="DO2741" s="2"/>
      <c r="DQ2741"/>
      <c r="DR2741"/>
      <c r="DS2741"/>
      <c r="DX2741" s="2"/>
      <c r="DZ2741"/>
      <c r="EA2741"/>
      <c r="EB2741"/>
      <c r="EG2741" s="2"/>
      <c r="EI2741"/>
      <c r="EJ2741"/>
      <c r="EK2741"/>
      <c r="EP2741" s="2"/>
      <c r="ER2741"/>
      <c r="ES2741"/>
      <c r="ET2741"/>
      <c r="EY2741" s="2"/>
      <c r="FA2741"/>
      <c r="FB2741"/>
      <c r="FC2741"/>
      <c r="FH2741" s="2"/>
      <c r="FJ2741"/>
      <c r="FK2741"/>
      <c r="FL2741"/>
      <c r="FQ2741" s="2"/>
      <c r="FS2741"/>
      <c r="FT2741"/>
      <c r="FU2741"/>
      <c r="FZ2741" s="2"/>
      <c r="GB2741"/>
      <c r="GC2741"/>
      <c r="GD2741"/>
      <c r="GI2741" s="2"/>
      <c r="GK2741"/>
      <c r="GL2741"/>
      <c r="GM2741"/>
      <c r="GR2741" s="2"/>
      <c r="GT2741"/>
      <c r="GU2741"/>
      <c r="GV2741"/>
      <c r="HA2741" s="2"/>
      <c r="HC2741"/>
      <c r="HD2741"/>
      <c r="HE2741"/>
      <c r="HJ2741"/>
      <c r="HK2741"/>
      <c r="HL2741"/>
      <c r="HM2741"/>
      <c r="HN2741"/>
      <c r="HO2741"/>
      <c r="HP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</row>
    <row r="2742" spans="2:256" s="1" customFormat="1">
      <c r="B2742"/>
      <c r="C2742"/>
      <c r="D2742"/>
      <c r="I2742" s="2"/>
      <c r="K2742"/>
      <c r="L2742"/>
      <c r="M2742"/>
      <c r="N2742"/>
      <c r="O2742"/>
      <c r="T2742" s="2"/>
      <c r="V2742"/>
      <c r="W2742"/>
      <c r="X2742"/>
      <c r="AC2742" s="2"/>
      <c r="AE2742"/>
      <c r="AF2742"/>
      <c r="AG2742"/>
      <c r="AL2742" s="2"/>
      <c r="AN2742"/>
      <c r="AO2742"/>
      <c r="AP2742"/>
      <c r="AU2742" s="2"/>
      <c r="AW2742"/>
      <c r="AX2742"/>
      <c r="AY2742"/>
      <c r="BD2742" s="2"/>
      <c r="BF2742"/>
      <c r="BG2742"/>
      <c r="BH2742"/>
      <c r="BM2742" s="2"/>
      <c r="BO2742"/>
      <c r="BP2742"/>
      <c r="BQ2742"/>
      <c r="BV2742" s="2"/>
      <c r="BX2742"/>
      <c r="BY2742"/>
      <c r="BZ2742"/>
      <c r="CE2742" s="2"/>
      <c r="CG2742"/>
      <c r="CH2742"/>
      <c r="CI2742"/>
      <c r="CN2742" s="2"/>
      <c r="CP2742"/>
      <c r="CQ2742"/>
      <c r="CR2742"/>
      <c r="CW2742" s="2"/>
      <c r="CY2742"/>
      <c r="CZ2742"/>
      <c r="DA2742"/>
      <c r="DF2742" s="2"/>
      <c r="DH2742"/>
      <c r="DI2742"/>
      <c r="DJ2742"/>
      <c r="DO2742" s="2"/>
      <c r="DQ2742"/>
      <c r="DR2742"/>
      <c r="DS2742"/>
      <c r="DX2742" s="2"/>
      <c r="DZ2742"/>
      <c r="EA2742"/>
      <c r="EB2742"/>
      <c r="EG2742" s="2"/>
      <c r="EI2742"/>
      <c r="EJ2742"/>
      <c r="EK2742"/>
      <c r="EP2742" s="2"/>
      <c r="ER2742"/>
      <c r="ES2742"/>
      <c r="ET2742"/>
      <c r="EY2742" s="2"/>
      <c r="FA2742"/>
      <c r="FB2742"/>
      <c r="FC2742"/>
      <c r="FH2742" s="2"/>
      <c r="FJ2742"/>
      <c r="FK2742"/>
      <c r="FL2742"/>
      <c r="FQ2742" s="2"/>
      <c r="FS2742"/>
      <c r="FT2742"/>
      <c r="FU2742"/>
      <c r="FZ2742" s="2"/>
      <c r="GB2742"/>
      <c r="GC2742"/>
      <c r="GD2742"/>
      <c r="GI2742" s="2"/>
      <c r="GK2742"/>
      <c r="GL2742"/>
      <c r="GM2742"/>
      <c r="GR2742" s="2"/>
      <c r="GT2742"/>
      <c r="GU2742"/>
      <c r="GV2742"/>
      <c r="HA2742" s="2"/>
      <c r="HC2742"/>
      <c r="HD2742"/>
      <c r="HE2742"/>
      <c r="HJ2742"/>
      <c r="HK2742"/>
      <c r="HL2742"/>
      <c r="HM2742"/>
      <c r="HN2742"/>
      <c r="HO2742"/>
      <c r="HP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</row>
    <row r="2743" spans="2:256" s="1" customFormat="1">
      <c r="B2743"/>
      <c r="C2743"/>
      <c r="D2743"/>
      <c r="I2743" s="2"/>
      <c r="K2743"/>
      <c r="L2743"/>
      <c r="M2743"/>
      <c r="N2743"/>
      <c r="O2743"/>
      <c r="T2743" s="2"/>
      <c r="V2743"/>
      <c r="W2743"/>
      <c r="X2743"/>
      <c r="AC2743" s="2"/>
      <c r="AE2743"/>
      <c r="AF2743"/>
      <c r="AG2743"/>
      <c r="AL2743" s="2"/>
      <c r="AN2743"/>
      <c r="AO2743"/>
      <c r="AP2743"/>
      <c r="AU2743" s="2"/>
      <c r="AW2743"/>
      <c r="AX2743"/>
      <c r="AY2743"/>
      <c r="BD2743" s="2"/>
      <c r="BF2743"/>
      <c r="BG2743"/>
      <c r="BH2743"/>
      <c r="BM2743" s="2"/>
      <c r="BO2743"/>
      <c r="BP2743"/>
      <c r="BQ2743"/>
      <c r="BV2743" s="2"/>
      <c r="BX2743"/>
      <c r="BY2743"/>
      <c r="BZ2743"/>
      <c r="CE2743" s="2"/>
      <c r="CG2743"/>
      <c r="CH2743"/>
      <c r="CI2743"/>
      <c r="CN2743" s="2"/>
      <c r="CP2743"/>
      <c r="CQ2743"/>
      <c r="CR2743"/>
      <c r="CW2743" s="2"/>
      <c r="CY2743"/>
      <c r="CZ2743"/>
      <c r="DA2743"/>
      <c r="DF2743" s="2"/>
      <c r="DH2743"/>
      <c r="DI2743"/>
      <c r="DJ2743"/>
      <c r="DO2743" s="2"/>
      <c r="DQ2743"/>
      <c r="DR2743"/>
      <c r="DS2743"/>
      <c r="DX2743" s="2"/>
      <c r="DZ2743"/>
      <c r="EA2743"/>
      <c r="EB2743"/>
      <c r="EG2743" s="2"/>
      <c r="EI2743"/>
      <c r="EJ2743"/>
      <c r="EK2743"/>
      <c r="EP2743" s="2"/>
      <c r="ER2743"/>
      <c r="ES2743"/>
      <c r="ET2743"/>
      <c r="EY2743" s="2"/>
      <c r="FA2743"/>
      <c r="FB2743"/>
      <c r="FC2743"/>
      <c r="FH2743" s="2"/>
      <c r="FJ2743"/>
      <c r="FK2743"/>
      <c r="FL2743"/>
      <c r="FQ2743" s="2"/>
      <c r="FS2743"/>
      <c r="FT2743"/>
      <c r="FU2743"/>
      <c r="FZ2743" s="2"/>
      <c r="GB2743"/>
      <c r="GC2743"/>
      <c r="GD2743"/>
      <c r="GI2743" s="2"/>
      <c r="GK2743"/>
      <c r="GL2743"/>
      <c r="GM2743"/>
      <c r="GR2743" s="2"/>
      <c r="GT2743"/>
      <c r="GU2743"/>
      <c r="GV2743"/>
      <c r="HA2743" s="2"/>
      <c r="HC2743"/>
      <c r="HD2743"/>
      <c r="HE2743"/>
      <c r="HJ2743"/>
      <c r="HK2743"/>
      <c r="HL2743"/>
      <c r="HM2743"/>
      <c r="HN2743"/>
      <c r="HO2743"/>
      <c r="HP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</row>
    <row r="2744" spans="2:256" s="1" customFormat="1">
      <c r="B2744"/>
      <c r="C2744"/>
      <c r="D2744"/>
      <c r="I2744" s="2"/>
      <c r="K2744"/>
      <c r="L2744"/>
      <c r="M2744"/>
      <c r="N2744"/>
      <c r="O2744"/>
      <c r="T2744" s="2"/>
      <c r="V2744"/>
      <c r="W2744"/>
      <c r="X2744"/>
      <c r="AC2744" s="2"/>
      <c r="AE2744"/>
      <c r="AF2744"/>
      <c r="AG2744"/>
      <c r="AL2744" s="2"/>
      <c r="AN2744"/>
      <c r="AO2744"/>
      <c r="AP2744"/>
      <c r="AU2744" s="2"/>
      <c r="AW2744"/>
      <c r="AX2744"/>
      <c r="AY2744"/>
      <c r="BD2744" s="2"/>
      <c r="BF2744"/>
      <c r="BG2744"/>
      <c r="BH2744"/>
      <c r="BM2744" s="2"/>
      <c r="BO2744"/>
      <c r="BP2744"/>
      <c r="BQ2744"/>
      <c r="BV2744" s="2"/>
      <c r="BX2744"/>
      <c r="BY2744"/>
      <c r="BZ2744"/>
      <c r="CE2744" s="2"/>
      <c r="CG2744"/>
      <c r="CH2744"/>
      <c r="CI2744"/>
      <c r="CN2744" s="2"/>
      <c r="CP2744"/>
      <c r="CQ2744"/>
      <c r="CR2744"/>
      <c r="CW2744" s="2"/>
      <c r="CY2744"/>
      <c r="CZ2744"/>
      <c r="DA2744"/>
      <c r="DF2744" s="2"/>
      <c r="DH2744"/>
      <c r="DI2744"/>
      <c r="DJ2744"/>
      <c r="DO2744" s="2"/>
      <c r="DQ2744"/>
      <c r="DR2744"/>
      <c r="DS2744"/>
      <c r="DX2744" s="2"/>
      <c r="DZ2744"/>
      <c r="EA2744"/>
      <c r="EB2744"/>
      <c r="EG2744" s="2"/>
      <c r="EI2744"/>
      <c r="EJ2744"/>
      <c r="EK2744"/>
      <c r="EP2744" s="2"/>
      <c r="ER2744"/>
      <c r="ES2744"/>
      <c r="ET2744"/>
      <c r="EY2744" s="2"/>
      <c r="FA2744"/>
      <c r="FB2744"/>
      <c r="FC2744"/>
      <c r="FH2744" s="2"/>
      <c r="FJ2744"/>
      <c r="FK2744"/>
      <c r="FL2744"/>
      <c r="FQ2744" s="2"/>
      <c r="FS2744"/>
      <c r="FT2744"/>
      <c r="FU2744"/>
      <c r="FZ2744" s="2"/>
      <c r="GB2744"/>
      <c r="GC2744"/>
      <c r="GD2744"/>
      <c r="GI2744" s="2"/>
      <c r="GK2744"/>
      <c r="GL2744"/>
      <c r="GM2744"/>
      <c r="GR2744" s="2"/>
      <c r="GT2744"/>
      <c r="GU2744"/>
      <c r="GV2744"/>
      <c r="HA2744" s="2"/>
      <c r="HC2744"/>
      <c r="HD2744"/>
      <c r="HE2744"/>
      <c r="HJ2744"/>
      <c r="HK2744"/>
      <c r="HL2744"/>
      <c r="HM2744"/>
      <c r="HN2744"/>
      <c r="HO2744"/>
      <c r="HP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</row>
    <row r="2745" spans="2:256" s="1" customFormat="1">
      <c r="B2745"/>
      <c r="C2745"/>
      <c r="D2745"/>
      <c r="I2745" s="2"/>
      <c r="K2745"/>
      <c r="L2745"/>
      <c r="M2745"/>
      <c r="N2745"/>
      <c r="O2745"/>
      <c r="T2745" s="2"/>
      <c r="V2745"/>
      <c r="W2745"/>
      <c r="X2745"/>
      <c r="AC2745" s="2"/>
      <c r="AE2745"/>
      <c r="AF2745"/>
      <c r="AG2745"/>
      <c r="AL2745" s="2"/>
      <c r="AN2745"/>
      <c r="AO2745"/>
      <c r="AP2745"/>
      <c r="AU2745" s="2"/>
      <c r="AW2745"/>
      <c r="AX2745"/>
      <c r="AY2745"/>
      <c r="BD2745" s="2"/>
      <c r="BF2745"/>
      <c r="BG2745"/>
      <c r="BH2745"/>
      <c r="BM2745" s="2"/>
      <c r="BO2745"/>
      <c r="BP2745"/>
      <c r="BQ2745"/>
      <c r="BV2745" s="2"/>
      <c r="BX2745"/>
      <c r="BY2745"/>
      <c r="BZ2745"/>
      <c r="CE2745" s="2"/>
      <c r="CG2745"/>
      <c r="CH2745"/>
      <c r="CI2745"/>
      <c r="CN2745" s="2"/>
      <c r="CP2745"/>
      <c r="CQ2745"/>
      <c r="CR2745"/>
      <c r="CW2745" s="2"/>
      <c r="CY2745"/>
      <c r="CZ2745"/>
      <c r="DA2745"/>
      <c r="DF2745" s="2"/>
      <c r="DH2745"/>
      <c r="DI2745"/>
      <c r="DJ2745"/>
      <c r="DO2745" s="2"/>
      <c r="DQ2745"/>
      <c r="DR2745"/>
      <c r="DS2745"/>
      <c r="DX2745" s="2"/>
      <c r="DZ2745"/>
      <c r="EA2745"/>
      <c r="EB2745"/>
      <c r="EG2745" s="2"/>
      <c r="EI2745"/>
      <c r="EJ2745"/>
      <c r="EK2745"/>
      <c r="EP2745" s="2"/>
      <c r="ER2745"/>
      <c r="ES2745"/>
      <c r="ET2745"/>
      <c r="EY2745" s="2"/>
      <c r="FA2745"/>
      <c r="FB2745"/>
      <c r="FC2745"/>
      <c r="FH2745" s="2"/>
      <c r="FJ2745"/>
      <c r="FK2745"/>
      <c r="FL2745"/>
      <c r="FQ2745" s="2"/>
      <c r="FS2745"/>
      <c r="FT2745"/>
      <c r="FU2745"/>
      <c r="FZ2745" s="2"/>
      <c r="GB2745"/>
      <c r="GC2745"/>
      <c r="GD2745"/>
      <c r="GI2745" s="2"/>
      <c r="GK2745"/>
      <c r="GL2745"/>
      <c r="GM2745"/>
      <c r="GR2745" s="2"/>
      <c r="GT2745"/>
      <c r="GU2745"/>
      <c r="GV2745"/>
      <c r="HA2745" s="2"/>
      <c r="HC2745"/>
      <c r="HD2745"/>
      <c r="HE2745"/>
      <c r="HJ2745"/>
      <c r="HK2745"/>
      <c r="HL2745"/>
      <c r="HM2745"/>
      <c r="HN2745"/>
      <c r="HO2745"/>
      <c r="HP2745"/>
      <c r="HQ2745"/>
      <c r="HR2745"/>
      <c r="HS2745"/>
      <c r="HT2745"/>
      <c r="HU2745"/>
      <c r="HV2745"/>
      <c r="HW2745"/>
      <c r="HX2745"/>
      <c r="HY2745"/>
      <c r="HZ2745"/>
      <c r="IA2745"/>
      <c r="IB2745"/>
      <c r="IC2745"/>
      <c r="ID2745"/>
      <c r="IE2745"/>
      <c r="IF2745"/>
      <c r="IG2745"/>
      <c r="IH2745"/>
      <c r="II2745"/>
      <c r="IJ2745"/>
      <c r="IK2745"/>
      <c r="IL2745"/>
      <c r="IM2745"/>
      <c r="IN2745"/>
      <c r="IO2745"/>
    </row>
    <row r="2746" spans="2:256" s="1" customFormat="1">
      <c r="B2746"/>
      <c r="C2746"/>
      <c r="D2746"/>
      <c r="I2746" s="2"/>
      <c r="K2746"/>
      <c r="L2746"/>
      <c r="M2746"/>
      <c r="N2746"/>
      <c r="O2746"/>
      <c r="T2746" s="2"/>
      <c r="V2746"/>
      <c r="W2746"/>
      <c r="X2746"/>
      <c r="AC2746" s="2"/>
      <c r="AE2746"/>
      <c r="AF2746"/>
      <c r="AG2746"/>
      <c r="AL2746" s="2"/>
      <c r="AN2746"/>
      <c r="AO2746"/>
      <c r="AP2746"/>
      <c r="AU2746" s="2"/>
      <c r="AW2746"/>
      <c r="AX2746"/>
      <c r="AY2746"/>
      <c r="BD2746" s="2"/>
      <c r="BF2746"/>
      <c r="BG2746"/>
      <c r="BH2746"/>
      <c r="BM2746" s="2"/>
      <c r="BO2746"/>
      <c r="BP2746"/>
      <c r="BQ2746"/>
      <c r="BV2746" s="2"/>
      <c r="BX2746"/>
      <c r="BY2746"/>
      <c r="BZ2746"/>
      <c r="CE2746" s="2"/>
      <c r="CG2746"/>
      <c r="CH2746"/>
      <c r="CI2746"/>
      <c r="CN2746" s="2"/>
      <c r="CP2746"/>
      <c r="CQ2746"/>
      <c r="CR2746"/>
      <c r="CW2746" s="2"/>
      <c r="CY2746"/>
      <c r="CZ2746"/>
      <c r="DA2746"/>
      <c r="DF2746" s="2"/>
      <c r="DH2746"/>
      <c r="DI2746"/>
      <c r="DJ2746"/>
      <c r="DO2746" s="2"/>
      <c r="DQ2746"/>
      <c r="DR2746"/>
      <c r="DS2746"/>
      <c r="DX2746" s="2"/>
      <c r="DZ2746"/>
      <c r="EA2746"/>
      <c r="EB2746"/>
      <c r="EG2746" s="2"/>
      <c r="EI2746"/>
      <c r="EJ2746"/>
      <c r="EK2746"/>
      <c r="EP2746" s="2"/>
      <c r="ER2746"/>
      <c r="ES2746"/>
      <c r="ET2746"/>
      <c r="EY2746" s="2"/>
      <c r="FA2746"/>
      <c r="FB2746"/>
      <c r="FC2746"/>
      <c r="FH2746" s="2"/>
      <c r="FJ2746"/>
      <c r="FK2746"/>
      <c r="FL2746"/>
      <c r="FQ2746" s="2"/>
      <c r="FS2746"/>
      <c r="FT2746"/>
      <c r="FU2746"/>
      <c r="FZ2746" s="2"/>
      <c r="GB2746"/>
      <c r="GC2746"/>
      <c r="GD2746"/>
      <c r="GI2746" s="2"/>
      <c r="GK2746"/>
      <c r="GL2746"/>
      <c r="GM2746"/>
      <c r="GR2746" s="2"/>
      <c r="GT2746"/>
      <c r="GU2746"/>
      <c r="GV2746"/>
      <c r="HA2746" s="2"/>
      <c r="HC2746"/>
      <c r="HD2746"/>
      <c r="HE2746"/>
      <c r="HJ2746"/>
      <c r="HK2746"/>
      <c r="HL2746"/>
      <c r="HM2746"/>
      <c r="HN2746"/>
      <c r="HO2746"/>
      <c r="HP2746"/>
      <c r="HQ2746"/>
      <c r="HR2746"/>
      <c r="HS2746"/>
      <c r="HT2746"/>
      <c r="HU2746"/>
      <c r="HV2746"/>
      <c r="HW2746"/>
      <c r="HX2746"/>
      <c r="HY2746"/>
      <c r="HZ2746"/>
      <c r="IA2746"/>
      <c r="IB2746"/>
      <c r="IC2746"/>
      <c r="ID2746"/>
      <c r="IE2746"/>
      <c r="IF2746"/>
      <c r="IG2746"/>
      <c r="IH2746"/>
      <c r="II2746"/>
      <c r="IJ2746"/>
      <c r="IK2746"/>
      <c r="IL2746"/>
      <c r="IM2746"/>
      <c r="IN2746"/>
      <c r="IO2746"/>
    </row>
    <row r="2747" spans="2:256" s="1" customFormat="1">
      <c r="B2747"/>
      <c r="C2747"/>
      <c r="D2747"/>
      <c r="I2747" s="2"/>
      <c r="K2747"/>
      <c r="L2747"/>
      <c r="M2747"/>
      <c r="N2747"/>
      <c r="R2747" s="2"/>
      <c r="T2747"/>
      <c r="U2747"/>
      <c r="V2747"/>
      <c r="AA2747" s="2"/>
      <c r="AC2747"/>
      <c r="AD2747"/>
      <c r="AE2747"/>
      <c r="AJ2747" s="2"/>
      <c r="AL2747"/>
      <c r="AM2747"/>
      <c r="AN2747"/>
      <c r="AS2747" s="2"/>
      <c r="AU2747"/>
      <c r="AV2747"/>
      <c r="AW2747"/>
      <c r="BB2747" s="2"/>
      <c r="BD2747"/>
      <c r="BE2747"/>
      <c r="BF2747"/>
      <c r="BK2747" s="2"/>
      <c r="BM2747"/>
      <c r="BN2747"/>
      <c r="BO2747"/>
      <c r="BT2747" s="2"/>
      <c r="BV2747"/>
      <c r="BW2747"/>
      <c r="BX2747"/>
      <c r="CC2747" s="2"/>
      <c r="CE2747"/>
      <c r="CF2747"/>
      <c r="CG2747"/>
      <c r="CL2747" s="2"/>
      <c r="CN2747"/>
      <c r="CO2747"/>
      <c r="CP2747"/>
      <c r="CU2747" s="2"/>
      <c r="CW2747"/>
      <c r="CX2747"/>
      <c r="CY2747"/>
      <c r="DD2747" s="2"/>
      <c r="DF2747"/>
      <c r="DG2747"/>
      <c r="DH2747"/>
      <c r="DM2747" s="2"/>
      <c r="DO2747"/>
      <c r="DP2747"/>
      <c r="DQ2747"/>
      <c r="DV2747" s="2"/>
      <c r="DX2747"/>
      <c r="DY2747"/>
      <c r="DZ2747"/>
      <c r="EE2747" s="2"/>
      <c r="EG2747"/>
      <c r="EH2747"/>
      <c r="EI2747"/>
      <c r="EN2747" s="2"/>
      <c r="EP2747"/>
      <c r="EQ2747"/>
      <c r="ER2747"/>
      <c r="EW2747" s="2"/>
      <c r="EY2747"/>
      <c r="EZ2747"/>
      <c r="FA2747"/>
      <c r="FF2747" s="2"/>
      <c r="FH2747"/>
      <c r="FI2747"/>
      <c r="FJ2747"/>
      <c r="FO2747" s="2"/>
      <c r="FQ2747"/>
      <c r="FR2747"/>
      <c r="FS2747"/>
      <c r="FX2747" s="2"/>
      <c r="FZ2747"/>
      <c r="GA2747"/>
      <c r="GB2747"/>
      <c r="GG2747" s="2"/>
      <c r="GI2747"/>
      <c r="GJ2747"/>
      <c r="GK2747"/>
      <c r="GP2747" s="2"/>
      <c r="GR2747"/>
      <c r="GS2747"/>
      <c r="GT2747"/>
      <c r="GY2747" s="2"/>
      <c r="HA2747"/>
      <c r="HB2747"/>
      <c r="HC2747"/>
      <c r="HH2747" s="2"/>
      <c r="HJ2747"/>
      <c r="HK2747"/>
      <c r="HL2747"/>
      <c r="HQ2747"/>
      <c r="HR2747"/>
      <c r="HS2747"/>
      <c r="HT2747"/>
      <c r="HU2747"/>
      <c r="HV2747"/>
      <c r="HW2747"/>
      <c r="HX2747"/>
      <c r="HY2747"/>
      <c r="HZ2747"/>
      <c r="IA2747"/>
      <c r="IB2747"/>
      <c r="IC2747"/>
      <c r="ID2747"/>
      <c r="IE2747"/>
      <c r="IF2747"/>
      <c r="IG2747"/>
      <c r="IH2747"/>
      <c r="II2747"/>
      <c r="IJ2747"/>
      <c r="IK2747"/>
      <c r="IL2747"/>
      <c r="IM2747"/>
      <c r="IN2747"/>
      <c r="IO2747"/>
      <c r="IP2747"/>
      <c r="IQ2747"/>
      <c r="IR2747"/>
      <c r="IS2747"/>
      <c r="IT2747"/>
      <c r="IU2747"/>
      <c r="IV2747"/>
    </row>
    <row r="2748" spans="2:256" s="1" customFormat="1">
      <c r="B2748"/>
      <c r="C2748"/>
      <c r="D2748"/>
      <c r="I2748" s="2"/>
      <c r="K2748"/>
      <c r="L2748"/>
      <c r="M2748"/>
      <c r="N2748"/>
      <c r="R2748" s="2"/>
      <c r="T2748"/>
      <c r="U2748"/>
      <c r="V2748"/>
      <c r="AA2748" s="2"/>
      <c r="AC2748"/>
      <c r="AD2748"/>
      <c r="AE2748"/>
      <c r="AJ2748" s="2"/>
      <c r="AL2748"/>
      <c r="AM2748"/>
      <c r="AN2748"/>
      <c r="AS2748" s="2"/>
      <c r="AU2748"/>
      <c r="AV2748"/>
      <c r="AW2748"/>
      <c r="BB2748" s="2"/>
      <c r="BD2748"/>
      <c r="BE2748"/>
      <c r="BF2748"/>
      <c r="BK2748" s="2"/>
      <c r="BM2748"/>
      <c r="BN2748"/>
      <c r="BO2748"/>
      <c r="BT2748" s="2"/>
      <c r="BV2748"/>
      <c r="BW2748"/>
      <c r="BX2748"/>
      <c r="CC2748" s="2"/>
      <c r="CE2748"/>
      <c r="CF2748"/>
      <c r="CG2748"/>
      <c r="CL2748" s="2"/>
      <c r="CN2748"/>
      <c r="CO2748"/>
      <c r="CP2748"/>
      <c r="CU2748" s="2"/>
      <c r="CW2748"/>
      <c r="CX2748"/>
      <c r="CY2748"/>
      <c r="DD2748" s="2"/>
      <c r="DF2748"/>
      <c r="DG2748"/>
      <c r="DH2748"/>
      <c r="DM2748" s="2"/>
      <c r="DO2748"/>
      <c r="DP2748"/>
      <c r="DQ2748"/>
      <c r="DV2748" s="2"/>
      <c r="DX2748"/>
      <c r="DY2748"/>
      <c r="DZ2748"/>
      <c r="EE2748" s="2"/>
      <c r="EG2748"/>
      <c r="EH2748"/>
      <c r="EI2748"/>
      <c r="EN2748" s="2"/>
      <c r="EP2748"/>
      <c r="EQ2748"/>
      <c r="ER2748"/>
      <c r="EW2748" s="2"/>
      <c r="EY2748"/>
      <c r="EZ2748"/>
      <c r="FA2748"/>
      <c r="FF2748" s="2"/>
      <c r="FH2748"/>
      <c r="FI2748"/>
      <c r="FJ2748"/>
      <c r="FO2748" s="2"/>
      <c r="FQ2748"/>
      <c r="FR2748"/>
      <c r="FS2748"/>
      <c r="FX2748" s="2"/>
      <c r="FZ2748"/>
      <c r="GA2748"/>
      <c r="GB2748"/>
      <c r="GG2748" s="2"/>
      <c r="GI2748"/>
      <c r="GJ2748"/>
      <c r="GK2748"/>
      <c r="GP2748" s="2"/>
      <c r="GR2748"/>
      <c r="GS2748"/>
      <c r="GT2748"/>
      <c r="GY2748" s="2"/>
      <c r="HA2748"/>
      <c r="HB2748"/>
      <c r="HC2748"/>
      <c r="HH2748" s="2"/>
      <c r="HJ2748"/>
      <c r="HK2748"/>
      <c r="HL2748"/>
      <c r="HQ2748"/>
      <c r="HR2748"/>
      <c r="HS2748"/>
      <c r="HT2748"/>
      <c r="HU2748"/>
      <c r="HV2748"/>
      <c r="HW2748"/>
      <c r="HX2748"/>
      <c r="HY2748"/>
      <c r="HZ2748"/>
      <c r="IA2748"/>
      <c r="IB2748"/>
      <c r="IC2748"/>
      <c r="ID2748"/>
      <c r="IE2748"/>
      <c r="IF2748"/>
      <c r="IG2748"/>
      <c r="IH2748"/>
      <c r="II2748"/>
      <c r="IJ2748"/>
      <c r="IK2748"/>
      <c r="IL2748"/>
      <c r="IM2748"/>
      <c r="IN2748"/>
      <c r="IO2748"/>
      <c r="IP2748"/>
      <c r="IQ2748"/>
      <c r="IR2748"/>
      <c r="IS2748"/>
      <c r="IT2748"/>
      <c r="IU2748"/>
      <c r="IV2748"/>
    </row>
    <row r="2749" spans="2:256" s="1" customFormat="1">
      <c r="B2749"/>
      <c r="C2749"/>
      <c r="D2749"/>
      <c r="I2749" s="2"/>
      <c r="K2749"/>
      <c r="L2749"/>
      <c r="M2749"/>
      <c r="N2749"/>
      <c r="R2749" s="2"/>
      <c r="T2749"/>
      <c r="U2749"/>
      <c r="V2749"/>
      <c r="AA2749" s="2"/>
      <c r="AC2749"/>
      <c r="AD2749"/>
      <c r="AE2749"/>
      <c r="AJ2749" s="2"/>
      <c r="AL2749"/>
      <c r="AM2749"/>
      <c r="AN2749"/>
      <c r="AS2749" s="2"/>
      <c r="AU2749"/>
      <c r="AV2749"/>
      <c r="AW2749"/>
      <c r="BB2749" s="2"/>
      <c r="BD2749"/>
      <c r="BE2749"/>
      <c r="BF2749"/>
      <c r="BK2749" s="2"/>
      <c r="BM2749"/>
      <c r="BN2749"/>
      <c r="BO2749"/>
      <c r="BT2749" s="2"/>
      <c r="BV2749"/>
      <c r="BW2749"/>
      <c r="BX2749"/>
      <c r="CC2749" s="2"/>
      <c r="CE2749"/>
      <c r="CF2749"/>
      <c r="CG2749"/>
      <c r="CL2749" s="2"/>
      <c r="CN2749"/>
      <c r="CO2749"/>
      <c r="CP2749"/>
      <c r="CU2749" s="2"/>
      <c r="CW2749"/>
      <c r="CX2749"/>
      <c r="CY2749"/>
      <c r="DD2749" s="2"/>
      <c r="DF2749"/>
      <c r="DG2749"/>
      <c r="DH2749"/>
      <c r="DM2749" s="2"/>
      <c r="DO2749"/>
      <c r="DP2749"/>
      <c r="DQ2749"/>
      <c r="DV2749" s="2"/>
      <c r="DX2749"/>
      <c r="DY2749"/>
      <c r="DZ2749"/>
      <c r="EE2749" s="2"/>
      <c r="EG2749"/>
      <c r="EH2749"/>
      <c r="EI2749"/>
      <c r="EN2749" s="2"/>
      <c r="EP2749"/>
      <c r="EQ2749"/>
      <c r="ER2749"/>
      <c r="EW2749" s="2"/>
      <c r="EY2749"/>
      <c r="EZ2749"/>
      <c r="FA2749"/>
      <c r="FF2749" s="2"/>
      <c r="FH2749"/>
      <c r="FI2749"/>
      <c r="FJ2749"/>
      <c r="FO2749" s="2"/>
      <c r="FQ2749"/>
      <c r="FR2749"/>
      <c r="FS2749"/>
      <c r="FX2749" s="2"/>
      <c r="FZ2749"/>
      <c r="GA2749"/>
      <c r="GB2749"/>
      <c r="GG2749" s="2"/>
      <c r="GI2749"/>
      <c r="GJ2749"/>
      <c r="GK2749"/>
      <c r="GP2749" s="2"/>
      <c r="GR2749"/>
      <c r="GS2749"/>
      <c r="GT2749"/>
      <c r="GY2749" s="2"/>
      <c r="HA2749"/>
      <c r="HB2749"/>
      <c r="HC2749"/>
      <c r="HH2749" s="2"/>
      <c r="HJ2749"/>
      <c r="HK2749"/>
      <c r="HL2749"/>
      <c r="HQ2749"/>
      <c r="HR2749"/>
      <c r="HS2749"/>
      <c r="HT2749"/>
      <c r="HU2749"/>
      <c r="HV2749"/>
      <c r="HW2749"/>
      <c r="HX2749"/>
      <c r="HY2749"/>
      <c r="HZ2749"/>
      <c r="IA2749"/>
      <c r="IB2749"/>
      <c r="IC2749"/>
      <c r="ID2749"/>
      <c r="IE2749"/>
      <c r="IF2749"/>
      <c r="IG2749"/>
      <c r="IH2749"/>
      <c r="II2749"/>
      <c r="IJ2749"/>
      <c r="IK2749"/>
      <c r="IL2749"/>
      <c r="IM2749"/>
      <c r="IN2749"/>
      <c r="IO2749"/>
      <c r="IP2749"/>
      <c r="IQ2749"/>
      <c r="IR2749"/>
      <c r="IS2749"/>
      <c r="IT2749"/>
      <c r="IU2749"/>
      <c r="IV2749"/>
    </row>
    <row r="2750" spans="2:256" s="1" customFormat="1">
      <c r="B2750"/>
      <c r="C2750"/>
      <c r="D2750"/>
      <c r="I2750" s="2"/>
      <c r="K2750"/>
      <c r="L2750"/>
      <c r="M2750"/>
      <c r="N2750"/>
      <c r="R2750" s="2"/>
      <c r="T2750"/>
      <c r="U2750"/>
      <c r="V2750"/>
      <c r="AA2750" s="2"/>
      <c r="AC2750"/>
      <c r="AD2750"/>
      <c r="AE2750"/>
      <c r="AJ2750" s="2"/>
      <c r="AL2750"/>
      <c r="AM2750"/>
      <c r="AN2750"/>
      <c r="AS2750" s="2"/>
      <c r="AU2750"/>
      <c r="AV2750"/>
      <c r="AW2750"/>
      <c r="BB2750" s="2"/>
      <c r="BD2750"/>
      <c r="BE2750"/>
      <c r="BF2750"/>
      <c r="BK2750" s="2"/>
      <c r="BM2750"/>
      <c r="BN2750"/>
      <c r="BO2750"/>
      <c r="BT2750" s="2"/>
      <c r="BV2750"/>
      <c r="BW2750"/>
      <c r="BX2750"/>
      <c r="CC2750" s="2"/>
      <c r="CE2750"/>
      <c r="CF2750"/>
      <c r="CG2750"/>
      <c r="CL2750" s="2"/>
      <c r="CN2750"/>
      <c r="CO2750"/>
      <c r="CP2750"/>
      <c r="CU2750" s="2"/>
      <c r="CW2750"/>
      <c r="CX2750"/>
      <c r="CY2750"/>
      <c r="DD2750" s="2"/>
      <c r="DF2750"/>
      <c r="DG2750"/>
      <c r="DH2750"/>
      <c r="DM2750" s="2"/>
      <c r="DO2750"/>
      <c r="DP2750"/>
      <c r="DQ2750"/>
      <c r="DV2750" s="2"/>
      <c r="DX2750"/>
      <c r="DY2750"/>
      <c r="DZ2750"/>
      <c r="EE2750" s="2"/>
      <c r="EG2750"/>
      <c r="EH2750"/>
      <c r="EI2750"/>
      <c r="EN2750" s="2"/>
      <c r="EP2750"/>
      <c r="EQ2750"/>
      <c r="ER2750"/>
      <c r="EW2750" s="2"/>
      <c r="EY2750"/>
      <c r="EZ2750"/>
      <c r="FA2750"/>
      <c r="FF2750" s="2"/>
      <c r="FH2750"/>
      <c r="FI2750"/>
      <c r="FJ2750"/>
      <c r="FO2750" s="2"/>
      <c r="FQ2750"/>
      <c r="FR2750"/>
      <c r="FS2750"/>
      <c r="FX2750" s="2"/>
      <c r="FZ2750"/>
      <c r="GA2750"/>
      <c r="GB2750"/>
      <c r="GG2750" s="2"/>
      <c r="GI2750"/>
      <c r="GJ2750"/>
      <c r="GK2750"/>
      <c r="GP2750" s="2"/>
      <c r="GR2750"/>
      <c r="GS2750"/>
      <c r="GT2750"/>
      <c r="GY2750" s="2"/>
      <c r="HA2750"/>
      <c r="HB2750"/>
      <c r="HC2750"/>
      <c r="HH2750" s="2"/>
      <c r="HJ2750"/>
      <c r="HK2750"/>
      <c r="HL2750"/>
      <c r="HQ2750"/>
      <c r="HR2750"/>
      <c r="HS2750"/>
      <c r="HT2750"/>
      <c r="HU2750"/>
      <c r="HV2750"/>
      <c r="HW2750"/>
      <c r="HX2750"/>
      <c r="HY2750"/>
      <c r="HZ2750"/>
      <c r="IA2750"/>
      <c r="IB2750"/>
      <c r="IC2750"/>
      <c r="ID2750"/>
      <c r="IE2750"/>
      <c r="IF2750"/>
      <c r="IG2750"/>
      <c r="IH2750"/>
      <c r="II2750"/>
      <c r="IJ2750"/>
      <c r="IK2750"/>
      <c r="IL2750"/>
      <c r="IM2750"/>
      <c r="IN2750"/>
      <c r="IO2750"/>
      <c r="IP2750"/>
      <c r="IQ2750"/>
      <c r="IR2750"/>
      <c r="IS2750"/>
      <c r="IT2750"/>
      <c r="IU2750"/>
      <c r="IV2750"/>
    </row>
    <row r="2751" spans="2:256" s="1" customFormat="1">
      <c r="B2751"/>
      <c r="C2751"/>
      <c r="D2751"/>
      <c r="I2751" s="2"/>
      <c r="K2751"/>
      <c r="L2751"/>
      <c r="M2751"/>
      <c r="N2751"/>
      <c r="R2751" s="2"/>
      <c r="T2751"/>
      <c r="U2751"/>
      <c r="V2751"/>
      <c r="AA2751" s="2"/>
      <c r="AC2751"/>
      <c r="AD2751"/>
      <c r="AE2751"/>
      <c r="AJ2751" s="2"/>
      <c r="AL2751"/>
      <c r="AM2751"/>
      <c r="AN2751"/>
      <c r="AS2751" s="2"/>
      <c r="AU2751"/>
      <c r="AV2751"/>
      <c r="AW2751"/>
      <c r="BB2751" s="2"/>
      <c r="BD2751"/>
      <c r="BE2751"/>
      <c r="BF2751"/>
      <c r="BK2751" s="2"/>
      <c r="BM2751"/>
      <c r="BN2751"/>
      <c r="BO2751"/>
      <c r="BT2751" s="2"/>
      <c r="BV2751"/>
      <c r="BW2751"/>
      <c r="BX2751"/>
      <c r="CC2751" s="2"/>
      <c r="CE2751"/>
      <c r="CF2751"/>
      <c r="CG2751"/>
      <c r="CL2751" s="2"/>
      <c r="CN2751"/>
      <c r="CO2751"/>
      <c r="CP2751"/>
      <c r="CU2751" s="2"/>
      <c r="CW2751"/>
      <c r="CX2751"/>
      <c r="CY2751"/>
      <c r="DD2751" s="2"/>
      <c r="DF2751"/>
      <c r="DG2751"/>
      <c r="DH2751"/>
      <c r="DM2751" s="2"/>
      <c r="DO2751"/>
      <c r="DP2751"/>
      <c r="DQ2751"/>
      <c r="DV2751" s="2"/>
      <c r="DX2751"/>
      <c r="DY2751"/>
      <c r="DZ2751"/>
      <c r="EE2751" s="2"/>
      <c r="EG2751"/>
      <c r="EH2751"/>
      <c r="EI2751"/>
      <c r="EN2751" s="2"/>
      <c r="EP2751"/>
      <c r="EQ2751"/>
      <c r="ER2751"/>
      <c r="EW2751" s="2"/>
      <c r="EY2751"/>
      <c r="EZ2751"/>
      <c r="FA2751"/>
      <c r="FF2751" s="2"/>
      <c r="FH2751"/>
      <c r="FI2751"/>
      <c r="FJ2751"/>
      <c r="FO2751" s="2"/>
      <c r="FQ2751"/>
      <c r="FR2751"/>
      <c r="FS2751"/>
      <c r="FX2751" s="2"/>
      <c r="FZ2751"/>
      <c r="GA2751"/>
      <c r="GB2751"/>
      <c r="GG2751" s="2"/>
      <c r="GI2751"/>
      <c r="GJ2751"/>
      <c r="GK2751"/>
      <c r="GP2751" s="2"/>
      <c r="GR2751"/>
      <c r="GS2751"/>
      <c r="GT2751"/>
      <c r="GY2751" s="2"/>
      <c r="HA2751"/>
      <c r="HB2751"/>
      <c r="HC2751"/>
      <c r="HH2751" s="2"/>
      <c r="HJ2751"/>
      <c r="HK2751"/>
      <c r="HL2751"/>
      <c r="HQ2751"/>
      <c r="HR2751"/>
      <c r="HS2751"/>
      <c r="HT2751"/>
      <c r="HU2751"/>
      <c r="HV2751"/>
      <c r="HW2751"/>
      <c r="HX2751"/>
      <c r="HY2751"/>
      <c r="HZ2751"/>
      <c r="IA2751"/>
      <c r="IB2751"/>
      <c r="IC2751"/>
      <c r="ID2751"/>
      <c r="IE2751"/>
      <c r="IF2751"/>
      <c r="IG2751"/>
      <c r="IH2751"/>
      <c r="II2751"/>
      <c r="IJ2751"/>
      <c r="IK2751"/>
      <c r="IL2751"/>
      <c r="IM2751"/>
      <c r="IN2751"/>
      <c r="IO2751"/>
      <c r="IP2751"/>
      <c r="IQ2751"/>
      <c r="IR2751"/>
      <c r="IS2751"/>
      <c r="IT2751"/>
      <c r="IU2751"/>
      <c r="IV2751"/>
    </row>
    <row r="2752" spans="2:256" s="1" customFormat="1">
      <c r="B2752"/>
      <c r="C2752"/>
      <c r="D2752"/>
      <c r="I2752" s="2"/>
      <c r="K2752"/>
      <c r="L2752"/>
      <c r="M2752"/>
      <c r="N2752"/>
      <c r="R2752" s="2"/>
      <c r="T2752"/>
      <c r="U2752"/>
      <c r="V2752"/>
      <c r="AA2752" s="2"/>
      <c r="AC2752"/>
      <c r="AD2752"/>
      <c r="AE2752"/>
      <c r="AJ2752" s="2"/>
      <c r="AL2752"/>
      <c r="AM2752"/>
      <c r="AN2752"/>
      <c r="AS2752" s="2"/>
      <c r="AU2752"/>
      <c r="AV2752"/>
      <c r="AW2752"/>
      <c r="BB2752" s="2"/>
      <c r="BD2752"/>
      <c r="BE2752"/>
      <c r="BF2752"/>
      <c r="BK2752" s="2"/>
      <c r="BM2752"/>
      <c r="BN2752"/>
      <c r="BO2752"/>
      <c r="BT2752" s="2"/>
      <c r="BV2752"/>
      <c r="BW2752"/>
      <c r="BX2752"/>
      <c r="CC2752" s="2"/>
      <c r="CE2752"/>
      <c r="CF2752"/>
      <c r="CG2752"/>
      <c r="CL2752" s="2"/>
      <c r="CN2752"/>
      <c r="CO2752"/>
      <c r="CP2752"/>
      <c r="CU2752" s="2"/>
      <c r="CW2752"/>
      <c r="CX2752"/>
      <c r="CY2752"/>
      <c r="DD2752" s="2"/>
      <c r="DF2752"/>
      <c r="DG2752"/>
      <c r="DH2752"/>
      <c r="DM2752" s="2"/>
      <c r="DO2752"/>
      <c r="DP2752"/>
      <c r="DQ2752"/>
      <c r="DV2752" s="2"/>
      <c r="DX2752"/>
      <c r="DY2752"/>
      <c r="DZ2752"/>
      <c r="EE2752" s="2"/>
      <c r="EG2752"/>
      <c r="EH2752"/>
      <c r="EI2752"/>
      <c r="EN2752" s="2"/>
      <c r="EP2752"/>
      <c r="EQ2752"/>
      <c r="ER2752"/>
      <c r="EW2752" s="2"/>
      <c r="EY2752"/>
      <c r="EZ2752"/>
      <c r="FA2752"/>
      <c r="FF2752" s="2"/>
      <c r="FH2752"/>
      <c r="FI2752"/>
      <c r="FJ2752"/>
      <c r="FO2752" s="2"/>
      <c r="FQ2752"/>
      <c r="FR2752"/>
      <c r="FS2752"/>
      <c r="FX2752" s="2"/>
      <c r="FZ2752"/>
      <c r="GA2752"/>
      <c r="GB2752"/>
      <c r="GG2752" s="2"/>
      <c r="GI2752"/>
      <c r="GJ2752"/>
      <c r="GK2752"/>
      <c r="GP2752" s="2"/>
      <c r="GR2752"/>
      <c r="GS2752"/>
      <c r="GT2752"/>
      <c r="GY2752" s="2"/>
      <c r="HA2752"/>
      <c r="HB2752"/>
      <c r="HC2752"/>
      <c r="HH2752" s="2"/>
      <c r="HJ2752"/>
      <c r="HK2752"/>
      <c r="HL2752"/>
      <c r="HQ2752"/>
      <c r="HR2752"/>
      <c r="HS2752"/>
      <c r="HT2752"/>
      <c r="HU2752"/>
      <c r="HV2752"/>
      <c r="HW2752"/>
      <c r="HX2752"/>
      <c r="HY2752"/>
      <c r="HZ2752"/>
      <c r="IA2752"/>
      <c r="IB2752"/>
      <c r="IC2752"/>
      <c r="ID2752"/>
      <c r="IE2752"/>
      <c r="IF2752"/>
      <c r="IG2752"/>
      <c r="IH2752"/>
      <c r="II2752"/>
      <c r="IJ2752"/>
      <c r="IK2752"/>
      <c r="IL2752"/>
      <c r="IM2752"/>
      <c r="IN2752"/>
      <c r="IO2752"/>
      <c r="IP2752"/>
      <c r="IQ2752"/>
      <c r="IR2752"/>
      <c r="IS2752"/>
      <c r="IT2752"/>
      <c r="IU2752"/>
      <c r="IV2752"/>
    </row>
    <row r="2753" spans="2:256" s="1" customFormat="1">
      <c r="B2753"/>
      <c r="C2753"/>
      <c r="D2753"/>
      <c r="I2753" s="2"/>
      <c r="K2753"/>
      <c r="L2753"/>
      <c r="M2753"/>
      <c r="N2753"/>
      <c r="R2753" s="2"/>
      <c r="T2753"/>
      <c r="U2753"/>
      <c r="V2753"/>
      <c r="AA2753" s="2"/>
      <c r="AC2753"/>
      <c r="AD2753"/>
      <c r="AE2753"/>
      <c r="AJ2753" s="2"/>
      <c r="AL2753"/>
      <c r="AM2753"/>
      <c r="AN2753"/>
      <c r="AS2753" s="2"/>
      <c r="AU2753"/>
      <c r="AV2753"/>
      <c r="AW2753"/>
      <c r="BB2753" s="2"/>
      <c r="BD2753"/>
      <c r="BE2753"/>
      <c r="BF2753"/>
      <c r="BK2753" s="2"/>
      <c r="BM2753"/>
      <c r="BN2753"/>
      <c r="BO2753"/>
      <c r="BT2753" s="2"/>
      <c r="BV2753"/>
      <c r="BW2753"/>
      <c r="BX2753"/>
      <c r="CC2753" s="2"/>
      <c r="CE2753"/>
      <c r="CF2753"/>
      <c r="CG2753"/>
      <c r="CL2753" s="2"/>
      <c r="CN2753"/>
      <c r="CO2753"/>
      <c r="CP2753"/>
      <c r="CU2753" s="2"/>
      <c r="CW2753"/>
      <c r="CX2753"/>
      <c r="CY2753"/>
      <c r="DD2753" s="2"/>
      <c r="DF2753"/>
      <c r="DG2753"/>
      <c r="DH2753"/>
      <c r="DM2753" s="2"/>
      <c r="DO2753"/>
      <c r="DP2753"/>
      <c r="DQ2753"/>
      <c r="DV2753" s="2"/>
      <c r="DX2753"/>
      <c r="DY2753"/>
      <c r="DZ2753"/>
      <c r="EE2753" s="2"/>
      <c r="EG2753"/>
      <c r="EH2753"/>
      <c r="EI2753"/>
      <c r="EN2753" s="2"/>
      <c r="EP2753"/>
      <c r="EQ2753"/>
      <c r="ER2753"/>
      <c r="EW2753" s="2"/>
      <c r="EY2753"/>
      <c r="EZ2753"/>
      <c r="FA2753"/>
      <c r="FF2753" s="2"/>
      <c r="FH2753"/>
      <c r="FI2753"/>
      <c r="FJ2753"/>
      <c r="FO2753" s="2"/>
      <c r="FQ2753"/>
      <c r="FR2753"/>
      <c r="FS2753"/>
      <c r="FX2753" s="2"/>
      <c r="FZ2753"/>
      <c r="GA2753"/>
      <c r="GB2753"/>
      <c r="GG2753" s="2"/>
      <c r="GI2753"/>
      <c r="GJ2753"/>
      <c r="GK2753"/>
      <c r="GP2753" s="2"/>
      <c r="GR2753"/>
      <c r="GS2753"/>
      <c r="GT2753"/>
      <c r="GY2753" s="2"/>
      <c r="HA2753"/>
      <c r="HB2753"/>
      <c r="HC2753"/>
      <c r="HH2753" s="2"/>
      <c r="HJ2753"/>
      <c r="HK2753"/>
      <c r="HL2753"/>
      <c r="HQ2753"/>
      <c r="HR2753"/>
      <c r="HS2753"/>
      <c r="HT2753"/>
      <c r="HU2753"/>
      <c r="HV2753"/>
      <c r="HW2753"/>
      <c r="HX2753"/>
      <c r="HY2753"/>
      <c r="HZ2753"/>
      <c r="IA2753"/>
      <c r="IB2753"/>
      <c r="IC2753"/>
      <c r="ID2753"/>
      <c r="IE2753"/>
      <c r="IF2753"/>
      <c r="IG2753"/>
      <c r="IH2753"/>
      <c r="II2753"/>
      <c r="IJ2753"/>
      <c r="IK2753"/>
      <c r="IL2753"/>
      <c r="IM2753"/>
      <c r="IN2753"/>
      <c r="IO2753"/>
      <c r="IP2753"/>
      <c r="IQ2753"/>
      <c r="IR2753"/>
      <c r="IS2753"/>
      <c r="IT2753"/>
      <c r="IU2753"/>
      <c r="IV2753"/>
    </row>
    <row r="2754" spans="2:256" s="1" customFormat="1">
      <c r="B2754"/>
      <c r="C2754"/>
      <c r="D2754"/>
      <c r="I2754" s="2"/>
      <c r="K2754"/>
      <c r="L2754"/>
      <c r="M2754"/>
      <c r="N2754"/>
      <c r="R2754" s="2"/>
      <c r="T2754"/>
      <c r="U2754"/>
      <c r="V2754"/>
      <c r="AA2754" s="2"/>
      <c r="AC2754"/>
      <c r="AD2754"/>
      <c r="AE2754"/>
      <c r="AJ2754" s="2"/>
      <c r="AL2754"/>
      <c r="AM2754"/>
      <c r="AN2754"/>
      <c r="AS2754" s="2"/>
      <c r="AU2754"/>
      <c r="AV2754"/>
      <c r="AW2754"/>
      <c r="BB2754" s="2"/>
      <c r="BD2754"/>
      <c r="BE2754"/>
      <c r="BF2754"/>
      <c r="BK2754" s="2"/>
      <c r="BM2754"/>
      <c r="BN2754"/>
      <c r="BO2754"/>
      <c r="BT2754" s="2"/>
      <c r="BV2754"/>
      <c r="BW2754"/>
      <c r="BX2754"/>
      <c r="CC2754" s="2"/>
      <c r="CE2754"/>
      <c r="CF2754"/>
      <c r="CG2754"/>
      <c r="CL2754" s="2"/>
      <c r="CN2754"/>
      <c r="CO2754"/>
      <c r="CP2754"/>
      <c r="CU2754" s="2"/>
      <c r="CW2754"/>
      <c r="CX2754"/>
      <c r="CY2754"/>
      <c r="DD2754" s="2"/>
      <c r="DF2754"/>
      <c r="DG2754"/>
      <c r="DH2754"/>
      <c r="DM2754" s="2"/>
      <c r="DO2754"/>
      <c r="DP2754"/>
      <c r="DQ2754"/>
      <c r="DV2754" s="2"/>
      <c r="DX2754"/>
      <c r="DY2754"/>
      <c r="DZ2754"/>
      <c r="EE2754" s="2"/>
      <c r="EG2754"/>
      <c r="EH2754"/>
      <c r="EI2754"/>
      <c r="EN2754" s="2"/>
      <c r="EP2754"/>
      <c r="EQ2754"/>
      <c r="ER2754"/>
      <c r="EW2754" s="2"/>
      <c r="EY2754"/>
      <c r="EZ2754"/>
      <c r="FA2754"/>
      <c r="FF2754" s="2"/>
      <c r="FH2754"/>
      <c r="FI2754"/>
      <c r="FJ2754"/>
      <c r="FO2754" s="2"/>
      <c r="FQ2754"/>
      <c r="FR2754"/>
      <c r="FS2754"/>
      <c r="FX2754" s="2"/>
      <c r="FZ2754"/>
      <c r="GA2754"/>
      <c r="GB2754"/>
      <c r="GG2754" s="2"/>
      <c r="GI2754"/>
      <c r="GJ2754"/>
      <c r="GK2754"/>
      <c r="GP2754" s="2"/>
      <c r="GR2754"/>
      <c r="GS2754"/>
      <c r="GT2754"/>
      <c r="GY2754" s="2"/>
      <c r="HA2754"/>
      <c r="HB2754"/>
      <c r="HC2754"/>
      <c r="HH2754" s="2"/>
      <c r="HJ2754"/>
      <c r="HK2754"/>
      <c r="HL2754"/>
      <c r="HQ2754"/>
      <c r="HR2754"/>
      <c r="HS2754"/>
      <c r="HT2754"/>
      <c r="HU2754"/>
      <c r="HV2754"/>
      <c r="HW2754"/>
      <c r="HX2754"/>
      <c r="HY2754"/>
      <c r="HZ2754"/>
      <c r="IA2754"/>
      <c r="IB2754"/>
      <c r="IC2754"/>
      <c r="ID2754"/>
      <c r="IE2754"/>
      <c r="IF2754"/>
      <c r="IG2754"/>
      <c r="IH2754"/>
      <c r="II2754"/>
      <c r="IJ2754"/>
      <c r="IK2754"/>
      <c r="IL2754"/>
      <c r="IM2754"/>
      <c r="IN2754"/>
      <c r="IO2754"/>
      <c r="IP2754"/>
      <c r="IQ2754"/>
      <c r="IR2754"/>
      <c r="IS2754"/>
      <c r="IT2754"/>
      <c r="IU2754"/>
      <c r="IV2754"/>
    </row>
    <row r="2755" spans="2:256" s="1" customFormat="1">
      <c r="B2755"/>
      <c r="C2755"/>
      <c r="D2755"/>
      <c r="I2755" s="2"/>
      <c r="K2755"/>
      <c r="L2755"/>
      <c r="M2755"/>
      <c r="N2755"/>
      <c r="R2755" s="2"/>
      <c r="T2755"/>
      <c r="U2755"/>
      <c r="V2755"/>
      <c r="AA2755" s="2"/>
      <c r="AC2755"/>
      <c r="AD2755"/>
      <c r="AE2755"/>
      <c r="AJ2755" s="2"/>
      <c r="AL2755"/>
      <c r="AM2755"/>
      <c r="AN2755"/>
      <c r="AS2755" s="2"/>
      <c r="AU2755"/>
      <c r="AV2755"/>
      <c r="AW2755"/>
      <c r="BB2755" s="2"/>
      <c r="BD2755"/>
      <c r="BE2755"/>
      <c r="BF2755"/>
      <c r="BK2755" s="2"/>
      <c r="BM2755"/>
      <c r="BN2755"/>
      <c r="BO2755"/>
      <c r="BT2755" s="2"/>
      <c r="BV2755"/>
      <c r="BW2755"/>
      <c r="BX2755"/>
      <c r="CC2755" s="2"/>
      <c r="CE2755"/>
      <c r="CF2755"/>
      <c r="CG2755"/>
      <c r="CL2755" s="2"/>
      <c r="CN2755"/>
      <c r="CO2755"/>
      <c r="CP2755"/>
      <c r="CU2755" s="2"/>
      <c r="CW2755"/>
      <c r="CX2755"/>
      <c r="CY2755"/>
      <c r="DD2755" s="2"/>
      <c r="DF2755"/>
      <c r="DG2755"/>
      <c r="DH2755"/>
      <c r="DM2755" s="2"/>
      <c r="DO2755"/>
      <c r="DP2755"/>
      <c r="DQ2755"/>
      <c r="DV2755" s="2"/>
      <c r="DX2755"/>
      <c r="DY2755"/>
      <c r="DZ2755"/>
      <c r="EE2755" s="2"/>
      <c r="EG2755"/>
      <c r="EH2755"/>
      <c r="EI2755"/>
      <c r="EN2755" s="2"/>
      <c r="EP2755"/>
      <c r="EQ2755"/>
      <c r="ER2755"/>
      <c r="EW2755" s="2"/>
      <c r="EY2755"/>
      <c r="EZ2755"/>
      <c r="FA2755"/>
      <c r="FF2755" s="2"/>
      <c r="FH2755"/>
      <c r="FI2755"/>
      <c r="FJ2755"/>
      <c r="FO2755" s="2"/>
      <c r="FQ2755"/>
      <c r="FR2755"/>
      <c r="FS2755"/>
      <c r="FX2755" s="2"/>
      <c r="FZ2755"/>
      <c r="GA2755"/>
      <c r="GB2755"/>
      <c r="GG2755" s="2"/>
      <c r="GI2755"/>
      <c r="GJ2755"/>
      <c r="GK2755"/>
      <c r="GP2755" s="2"/>
      <c r="GR2755"/>
      <c r="GS2755"/>
      <c r="GT2755"/>
      <c r="GY2755" s="2"/>
      <c r="HA2755"/>
      <c r="HB2755"/>
      <c r="HC2755"/>
      <c r="HH2755" s="2"/>
      <c r="HJ2755"/>
      <c r="HK2755"/>
      <c r="HL2755"/>
      <c r="HQ2755"/>
      <c r="HR2755"/>
      <c r="HS2755"/>
      <c r="HT2755"/>
      <c r="HU2755"/>
      <c r="HV2755"/>
      <c r="HW2755"/>
      <c r="HX2755"/>
      <c r="HY2755"/>
      <c r="HZ2755"/>
      <c r="IA2755"/>
      <c r="IB2755"/>
      <c r="IC2755"/>
      <c r="ID2755"/>
      <c r="IE2755"/>
      <c r="IF2755"/>
      <c r="IG2755"/>
      <c r="IH2755"/>
      <c r="II2755"/>
      <c r="IJ2755"/>
      <c r="IK2755"/>
      <c r="IL2755"/>
      <c r="IM2755"/>
      <c r="IN2755"/>
      <c r="IO2755"/>
      <c r="IP2755"/>
      <c r="IQ2755"/>
      <c r="IR2755"/>
      <c r="IS2755"/>
      <c r="IT2755"/>
      <c r="IU2755"/>
      <c r="IV2755"/>
    </row>
    <row r="2756" spans="2:256" s="1" customFormat="1">
      <c r="B2756"/>
      <c r="C2756"/>
      <c r="D2756"/>
      <c r="I2756" s="2"/>
      <c r="K2756"/>
      <c r="L2756"/>
      <c r="M2756"/>
      <c r="N2756"/>
      <c r="R2756" s="2"/>
      <c r="T2756"/>
      <c r="U2756"/>
      <c r="V2756"/>
      <c r="AA2756" s="2"/>
      <c r="AC2756"/>
      <c r="AD2756"/>
      <c r="AE2756"/>
      <c r="AJ2756" s="2"/>
      <c r="AL2756"/>
      <c r="AM2756"/>
      <c r="AN2756"/>
      <c r="AS2756" s="2"/>
      <c r="AU2756"/>
      <c r="AV2756"/>
      <c r="AW2756"/>
      <c r="BB2756" s="2"/>
      <c r="BD2756"/>
      <c r="BE2756"/>
      <c r="BF2756"/>
      <c r="BK2756" s="2"/>
      <c r="BM2756"/>
      <c r="BN2756"/>
      <c r="BO2756"/>
      <c r="BT2756" s="2"/>
      <c r="BV2756"/>
      <c r="BW2756"/>
      <c r="BX2756"/>
      <c r="CC2756" s="2"/>
      <c r="CE2756"/>
      <c r="CF2756"/>
      <c r="CG2756"/>
      <c r="CL2756" s="2"/>
      <c r="CN2756"/>
      <c r="CO2756"/>
      <c r="CP2756"/>
      <c r="CU2756" s="2"/>
      <c r="CW2756"/>
      <c r="CX2756"/>
      <c r="CY2756"/>
      <c r="DD2756" s="2"/>
      <c r="DF2756"/>
      <c r="DG2756"/>
      <c r="DH2756"/>
      <c r="DM2756" s="2"/>
      <c r="DO2756"/>
      <c r="DP2756"/>
      <c r="DQ2756"/>
      <c r="DV2756" s="2"/>
      <c r="DX2756"/>
      <c r="DY2756"/>
      <c r="DZ2756"/>
      <c r="EE2756" s="2"/>
      <c r="EG2756"/>
      <c r="EH2756"/>
      <c r="EI2756"/>
      <c r="EN2756" s="2"/>
      <c r="EP2756"/>
      <c r="EQ2756"/>
      <c r="ER2756"/>
      <c r="EW2756" s="2"/>
      <c r="EY2756"/>
      <c r="EZ2756"/>
      <c r="FA2756"/>
      <c r="FF2756" s="2"/>
      <c r="FH2756"/>
      <c r="FI2756"/>
      <c r="FJ2756"/>
      <c r="FO2756" s="2"/>
      <c r="FQ2756"/>
      <c r="FR2756"/>
      <c r="FS2756"/>
      <c r="FX2756" s="2"/>
      <c r="FZ2756"/>
      <c r="GA2756"/>
      <c r="GB2756"/>
      <c r="GG2756" s="2"/>
      <c r="GI2756"/>
      <c r="GJ2756"/>
      <c r="GK2756"/>
      <c r="GP2756" s="2"/>
      <c r="GR2756"/>
      <c r="GS2756"/>
      <c r="GT2756"/>
      <c r="GY2756" s="2"/>
      <c r="HA2756"/>
      <c r="HB2756"/>
      <c r="HC2756"/>
      <c r="HH2756" s="2"/>
      <c r="HJ2756"/>
      <c r="HK2756"/>
      <c r="HL2756"/>
      <c r="HQ2756"/>
      <c r="HR2756"/>
      <c r="HS2756"/>
      <c r="HT2756"/>
      <c r="HU2756"/>
      <c r="HV2756"/>
      <c r="HW2756"/>
      <c r="HX2756"/>
      <c r="HY2756"/>
      <c r="HZ2756"/>
      <c r="IA2756"/>
      <c r="IB2756"/>
      <c r="IC2756"/>
      <c r="ID2756"/>
      <c r="IE2756"/>
      <c r="IF2756"/>
      <c r="IG2756"/>
      <c r="IH2756"/>
      <c r="II2756"/>
      <c r="IJ2756"/>
      <c r="IK2756"/>
      <c r="IL2756"/>
      <c r="IM2756"/>
      <c r="IN2756"/>
      <c r="IO2756"/>
      <c r="IP2756"/>
      <c r="IQ2756"/>
      <c r="IR2756"/>
      <c r="IS2756"/>
      <c r="IT2756"/>
      <c r="IU2756"/>
      <c r="IV2756"/>
    </row>
    <row r="2757" spans="2:256" s="1" customFormat="1">
      <c r="B2757"/>
      <c r="C2757"/>
      <c r="D2757"/>
      <c r="I2757" s="2"/>
      <c r="K2757"/>
      <c r="L2757"/>
      <c r="M2757"/>
      <c r="N2757"/>
      <c r="R2757" s="2"/>
      <c r="T2757"/>
      <c r="U2757"/>
      <c r="V2757"/>
      <c r="AA2757" s="2"/>
      <c r="AC2757"/>
      <c r="AD2757"/>
      <c r="AE2757"/>
      <c r="AJ2757" s="2"/>
      <c r="AL2757"/>
      <c r="AM2757"/>
      <c r="AN2757"/>
      <c r="AS2757" s="2"/>
      <c r="AU2757"/>
      <c r="AV2757"/>
      <c r="AW2757"/>
      <c r="BB2757" s="2"/>
      <c r="BD2757"/>
      <c r="BE2757"/>
      <c r="BF2757"/>
      <c r="BK2757" s="2"/>
      <c r="BM2757"/>
      <c r="BN2757"/>
      <c r="BO2757"/>
      <c r="BT2757" s="2"/>
      <c r="BV2757"/>
      <c r="BW2757"/>
      <c r="BX2757"/>
      <c r="CC2757" s="2"/>
      <c r="CE2757"/>
      <c r="CF2757"/>
      <c r="CG2757"/>
      <c r="CL2757" s="2"/>
      <c r="CN2757"/>
      <c r="CO2757"/>
      <c r="CP2757"/>
      <c r="CU2757" s="2"/>
      <c r="CW2757"/>
      <c r="CX2757"/>
      <c r="CY2757"/>
      <c r="DD2757" s="2"/>
      <c r="DF2757"/>
      <c r="DG2757"/>
      <c r="DH2757"/>
      <c r="DM2757" s="2"/>
      <c r="DO2757"/>
      <c r="DP2757"/>
      <c r="DQ2757"/>
      <c r="DV2757" s="2"/>
      <c r="DX2757"/>
      <c r="DY2757"/>
      <c r="DZ2757"/>
      <c r="EE2757" s="2"/>
      <c r="EG2757"/>
      <c r="EH2757"/>
      <c r="EI2757"/>
      <c r="EN2757" s="2"/>
      <c r="EP2757"/>
      <c r="EQ2757"/>
      <c r="ER2757"/>
      <c r="EW2757" s="2"/>
      <c r="EY2757"/>
      <c r="EZ2757"/>
      <c r="FA2757"/>
      <c r="FF2757" s="2"/>
      <c r="FH2757"/>
      <c r="FI2757"/>
      <c r="FJ2757"/>
      <c r="FO2757" s="2"/>
      <c r="FQ2757"/>
      <c r="FR2757"/>
      <c r="FS2757"/>
      <c r="FX2757" s="2"/>
      <c r="FZ2757"/>
      <c r="GA2757"/>
      <c r="GB2757"/>
      <c r="GG2757" s="2"/>
      <c r="GI2757"/>
      <c r="GJ2757"/>
      <c r="GK2757"/>
      <c r="GP2757" s="2"/>
      <c r="GR2757"/>
      <c r="GS2757"/>
      <c r="GT2757"/>
      <c r="GY2757" s="2"/>
      <c r="HA2757"/>
      <c r="HB2757"/>
      <c r="HC2757"/>
      <c r="HH2757" s="2"/>
      <c r="HJ2757"/>
      <c r="HK2757"/>
      <c r="HL2757"/>
      <c r="HQ2757"/>
      <c r="HR2757"/>
      <c r="HS2757"/>
      <c r="HT2757"/>
      <c r="HU2757"/>
      <c r="HV2757"/>
      <c r="HW2757"/>
      <c r="HX2757"/>
      <c r="HY2757"/>
      <c r="HZ2757"/>
      <c r="IA2757"/>
      <c r="IB2757"/>
      <c r="IC2757"/>
      <c r="ID2757"/>
      <c r="IE2757"/>
      <c r="IF2757"/>
      <c r="IG2757"/>
      <c r="IH2757"/>
      <c r="II2757"/>
      <c r="IJ2757"/>
      <c r="IK2757"/>
      <c r="IL2757"/>
      <c r="IM2757"/>
      <c r="IN2757"/>
      <c r="IO2757"/>
      <c r="IP2757"/>
      <c r="IQ2757"/>
      <c r="IR2757"/>
      <c r="IS2757"/>
      <c r="IT2757"/>
      <c r="IU2757"/>
      <c r="IV2757"/>
    </row>
    <row r="2758" spans="2:256" s="1" customFormat="1">
      <c r="B2758"/>
      <c r="C2758"/>
      <c r="D2758"/>
      <c r="I2758" s="2"/>
      <c r="K2758"/>
      <c r="L2758"/>
      <c r="M2758"/>
      <c r="N2758"/>
      <c r="R2758" s="2"/>
      <c r="T2758"/>
      <c r="U2758"/>
      <c r="V2758"/>
      <c r="AA2758" s="2"/>
      <c r="AC2758"/>
      <c r="AD2758"/>
      <c r="AE2758"/>
      <c r="AJ2758" s="2"/>
      <c r="AL2758"/>
      <c r="AM2758"/>
      <c r="AN2758"/>
      <c r="AS2758" s="2"/>
      <c r="AU2758"/>
      <c r="AV2758"/>
      <c r="AW2758"/>
      <c r="BB2758" s="2"/>
      <c r="BD2758"/>
      <c r="BE2758"/>
      <c r="BF2758"/>
      <c r="BK2758" s="2"/>
      <c r="BM2758"/>
      <c r="BN2758"/>
      <c r="BO2758"/>
      <c r="BT2758" s="2"/>
      <c r="BV2758"/>
      <c r="BW2758"/>
      <c r="BX2758"/>
      <c r="CC2758" s="2"/>
      <c r="CE2758"/>
      <c r="CF2758"/>
      <c r="CG2758"/>
      <c r="CL2758" s="2"/>
      <c r="CN2758"/>
      <c r="CO2758"/>
      <c r="CP2758"/>
      <c r="CU2758" s="2"/>
      <c r="CW2758"/>
      <c r="CX2758"/>
      <c r="CY2758"/>
      <c r="DD2758" s="2"/>
      <c r="DF2758"/>
      <c r="DG2758"/>
      <c r="DH2758"/>
      <c r="DM2758" s="2"/>
      <c r="DO2758"/>
      <c r="DP2758"/>
      <c r="DQ2758"/>
      <c r="DV2758" s="2"/>
      <c r="DX2758"/>
      <c r="DY2758"/>
      <c r="DZ2758"/>
      <c r="EE2758" s="2"/>
      <c r="EG2758"/>
      <c r="EH2758"/>
      <c r="EI2758"/>
      <c r="EN2758" s="2"/>
      <c r="EP2758"/>
      <c r="EQ2758"/>
      <c r="ER2758"/>
      <c r="EW2758" s="2"/>
      <c r="EY2758"/>
      <c r="EZ2758"/>
      <c r="FA2758"/>
      <c r="FF2758" s="2"/>
      <c r="FH2758"/>
      <c r="FI2758"/>
      <c r="FJ2758"/>
      <c r="FO2758" s="2"/>
      <c r="FQ2758"/>
      <c r="FR2758"/>
      <c r="FS2758"/>
      <c r="FX2758" s="2"/>
      <c r="FZ2758"/>
      <c r="GA2758"/>
      <c r="GB2758"/>
      <c r="GG2758" s="2"/>
      <c r="GI2758"/>
      <c r="GJ2758"/>
      <c r="GK2758"/>
      <c r="GP2758" s="2"/>
      <c r="GR2758"/>
      <c r="GS2758"/>
      <c r="GT2758"/>
      <c r="GY2758" s="2"/>
      <c r="HA2758"/>
      <c r="HB2758"/>
      <c r="HC2758"/>
      <c r="HH2758" s="2"/>
      <c r="HJ2758"/>
      <c r="HK2758"/>
      <c r="HL2758"/>
      <c r="HQ2758"/>
      <c r="HR2758"/>
      <c r="HS2758"/>
      <c r="HT2758"/>
      <c r="HU2758"/>
      <c r="HV2758"/>
      <c r="HW2758"/>
      <c r="HX2758"/>
      <c r="HY2758"/>
      <c r="HZ2758"/>
      <c r="IA2758"/>
      <c r="IB2758"/>
      <c r="IC2758"/>
      <c r="ID2758"/>
      <c r="IE2758"/>
      <c r="IF2758"/>
      <c r="IG2758"/>
      <c r="IH2758"/>
      <c r="II2758"/>
      <c r="IJ2758"/>
      <c r="IK2758"/>
      <c r="IL2758"/>
      <c r="IM2758"/>
      <c r="IN2758"/>
      <c r="IO2758"/>
      <c r="IP2758"/>
      <c r="IQ2758"/>
      <c r="IR2758"/>
      <c r="IS2758"/>
      <c r="IT2758"/>
      <c r="IU2758"/>
      <c r="IV2758"/>
    </row>
    <row r="2759" spans="2:256" s="1" customFormat="1">
      <c r="B2759"/>
      <c r="C2759"/>
      <c r="D2759"/>
      <c r="I2759" s="2"/>
      <c r="K2759"/>
      <c r="L2759"/>
      <c r="M2759"/>
      <c r="N2759"/>
      <c r="R2759" s="2"/>
      <c r="T2759"/>
      <c r="U2759"/>
      <c r="V2759"/>
      <c r="AA2759" s="2"/>
      <c r="AC2759"/>
      <c r="AD2759"/>
      <c r="AE2759"/>
      <c r="AJ2759" s="2"/>
      <c r="AL2759"/>
      <c r="AM2759"/>
      <c r="AN2759"/>
      <c r="AS2759" s="2"/>
      <c r="AU2759"/>
      <c r="AV2759"/>
      <c r="AW2759"/>
      <c r="BB2759" s="2"/>
      <c r="BD2759"/>
      <c r="BE2759"/>
      <c r="BF2759"/>
      <c r="BK2759" s="2"/>
      <c r="BM2759"/>
      <c r="BN2759"/>
      <c r="BO2759"/>
      <c r="BT2759" s="2"/>
      <c r="BV2759"/>
      <c r="BW2759"/>
      <c r="BX2759"/>
      <c r="CC2759" s="2"/>
      <c r="CE2759"/>
      <c r="CF2759"/>
      <c r="CG2759"/>
      <c r="CL2759" s="2"/>
      <c r="CN2759"/>
      <c r="CO2759"/>
      <c r="CP2759"/>
      <c r="CU2759" s="2"/>
      <c r="CW2759"/>
      <c r="CX2759"/>
      <c r="CY2759"/>
      <c r="DD2759" s="2"/>
      <c r="DF2759"/>
      <c r="DG2759"/>
      <c r="DH2759"/>
      <c r="DM2759" s="2"/>
      <c r="DO2759"/>
      <c r="DP2759"/>
      <c r="DQ2759"/>
      <c r="DV2759" s="2"/>
      <c r="DX2759"/>
      <c r="DY2759"/>
      <c r="DZ2759"/>
      <c r="EE2759" s="2"/>
      <c r="EG2759"/>
      <c r="EH2759"/>
      <c r="EI2759"/>
      <c r="EN2759" s="2"/>
      <c r="EP2759"/>
      <c r="EQ2759"/>
      <c r="ER2759"/>
      <c r="EW2759" s="2"/>
      <c r="EY2759"/>
      <c r="EZ2759"/>
      <c r="FA2759"/>
      <c r="FF2759" s="2"/>
      <c r="FH2759"/>
      <c r="FI2759"/>
      <c r="FJ2759"/>
      <c r="FO2759" s="2"/>
      <c r="FQ2759"/>
      <c r="FR2759"/>
      <c r="FS2759"/>
      <c r="FX2759" s="2"/>
      <c r="FZ2759"/>
      <c r="GA2759"/>
      <c r="GB2759"/>
      <c r="GG2759" s="2"/>
      <c r="GI2759"/>
      <c r="GJ2759"/>
      <c r="GK2759"/>
      <c r="GP2759" s="2"/>
      <c r="GR2759"/>
      <c r="GS2759"/>
      <c r="GT2759"/>
      <c r="GY2759" s="2"/>
      <c r="HA2759"/>
      <c r="HB2759"/>
      <c r="HC2759"/>
      <c r="HH2759" s="2"/>
      <c r="HJ2759"/>
      <c r="HK2759"/>
      <c r="HL2759"/>
      <c r="HQ2759"/>
      <c r="HR2759"/>
      <c r="HS2759"/>
      <c r="HT2759"/>
      <c r="HU2759"/>
      <c r="HV2759"/>
      <c r="HW2759"/>
      <c r="HX2759"/>
      <c r="HY2759"/>
      <c r="HZ2759"/>
      <c r="IA2759"/>
      <c r="IB2759"/>
      <c r="IC2759"/>
      <c r="ID2759"/>
      <c r="IE2759"/>
      <c r="IF2759"/>
      <c r="IG2759"/>
      <c r="IH2759"/>
      <c r="II2759"/>
      <c r="IJ2759"/>
      <c r="IK2759"/>
      <c r="IL2759"/>
      <c r="IM2759"/>
      <c r="IN2759"/>
      <c r="IO2759"/>
      <c r="IP2759"/>
      <c r="IQ2759"/>
      <c r="IR2759"/>
      <c r="IS2759"/>
      <c r="IT2759"/>
      <c r="IU2759"/>
      <c r="IV2759"/>
    </row>
    <row r="2760" spans="2:256" s="1" customFormat="1">
      <c r="B2760"/>
      <c r="C2760"/>
      <c r="D2760"/>
      <c r="I2760" s="2"/>
      <c r="K2760"/>
      <c r="L2760"/>
      <c r="M2760"/>
      <c r="N2760"/>
      <c r="R2760" s="2"/>
      <c r="T2760"/>
      <c r="U2760"/>
      <c r="V2760"/>
      <c r="AA2760" s="2"/>
      <c r="AC2760"/>
      <c r="AD2760"/>
      <c r="AE2760"/>
      <c r="AJ2760" s="2"/>
      <c r="AL2760"/>
      <c r="AM2760"/>
      <c r="AN2760"/>
      <c r="AS2760" s="2"/>
      <c r="AU2760"/>
      <c r="AV2760"/>
      <c r="AW2760"/>
      <c r="BB2760" s="2"/>
      <c r="BD2760"/>
      <c r="BE2760"/>
      <c r="BF2760"/>
      <c r="BK2760" s="2"/>
      <c r="BM2760"/>
      <c r="BN2760"/>
      <c r="BO2760"/>
      <c r="BT2760" s="2"/>
      <c r="BV2760"/>
      <c r="BW2760"/>
      <c r="BX2760"/>
      <c r="CC2760" s="2"/>
      <c r="CE2760"/>
      <c r="CF2760"/>
      <c r="CG2760"/>
      <c r="CL2760" s="2"/>
      <c r="CN2760"/>
      <c r="CO2760"/>
      <c r="CP2760"/>
      <c r="CU2760" s="2"/>
      <c r="CW2760"/>
      <c r="CX2760"/>
      <c r="CY2760"/>
      <c r="DD2760" s="2"/>
      <c r="DF2760"/>
      <c r="DG2760"/>
      <c r="DH2760"/>
      <c r="DM2760" s="2"/>
      <c r="DO2760"/>
      <c r="DP2760"/>
      <c r="DQ2760"/>
      <c r="DV2760" s="2"/>
      <c r="DX2760"/>
      <c r="DY2760"/>
      <c r="DZ2760"/>
      <c r="EE2760" s="2"/>
      <c r="EG2760"/>
      <c r="EH2760"/>
      <c r="EI2760"/>
      <c r="EN2760" s="2"/>
      <c r="EP2760"/>
      <c r="EQ2760"/>
      <c r="ER2760"/>
      <c r="EW2760" s="2"/>
      <c r="EY2760"/>
      <c r="EZ2760"/>
      <c r="FA2760"/>
      <c r="FF2760" s="2"/>
      <c r="FH2760"/>
      <c r="FI2760"/>
      <c r="FJ2760"/>
      <c r="FO2760" s="2"/>
      <c r="FQ2760"/>
      <c r="FR2760"/>
      <c r="FS2760"/>
      <c r="FX2760" s="2"/>
      <c r="FZ2760"/>
      <c r="GA2760"/>
      <c r="GB2760"/>
      <c r="GG2760" s="2"/>
      <c r="GI2760"/>
      <c r="GJ2760"/>
      <c r="GK2760"/>
      <c r="GP2760" s="2"/>
      <c r="GR2760"/>
      <c r="GS2760"/>
      <c r="GT2760"/>
      <c r="GY2760" s="2"/>
      <c r="HA2760"/>
      <c r="HB2760"/>
      <c r="HC2760"/>
      <c r="HH2760" s="2"/>
      <c r="HJ2760"/>
      <c r="HK2760"/>
      <c r="HL2760"/>
      <c r="HQ2760"/>
      <c r="HR2760"/>
      <c r="HS2760"/>
      <c r="HT2760"/>
      <c r="HU2760"/>
      <c r="HV2760"/>
      <c r="HW2760"/>
      <c r="HX2760"/>
      <c r="HY2760"/>
      <c r="HZ2760"/>
      <c r="IA2760"/>
      <c r="IB2760"/>
      <c r="IC2760"/>
      <c r="ID2760"/>
      <c r="IE2760"/>
      <c r="IF2760"/>
      <c r="IG2760"/>
      <c r="IH2760"/>
      <c r="II2760"/>
      <c r="IJ2760"/>
      <c r="IK2760"/>
      <c r="IL2760"/>
      <c r="IM2760"/>
      <c r="IN2760"/>
      <c r="IO2760"/>
      <c r="IP2760"/>
      <c r="IQ2760"/>
      <c r="IR2760"/>
      <c r="IS2760"/>
      <c r="IT2760"/>
      <c r="IU2760"/>
      <c r="IV2760"/>
    </row>
    <row r="2761" spans="2:256" s="1" customFormat="1">
      <c r="B2761"/>
      <c r="C2761"/>
      <c r="D2761"/>
      <c r="I2761" s="2"/>
      <c r="K2761"/>
      <c r="L2761"/>
      <c r="M2761"/>
      <c r="N2761"/>
      <c r="R2761" s="2"/>
      <c r="T2761"/>
      <c r="U2761"/>
      <c r="V2761"/>
      <c r="AA2761" s="2"/>
      <c r="AC2761"/>
      <c r="AD2761"/>
      <c r="AE2761"/>
      <c r="AJ2761" s="2"/>
      <c r="AL2761"/>
      <c r="AM2761"/>
      <c r="AN2761"/>
      <c r="AS2761" s="2"/>
      <c r="AU2761"/>
      <c r="AV2761"/>
      <c r="AW2761"/>
      <c r="BB2761" s="2"/>
      <c r="BD2761"/>
      <c r="BE2761"/>
      <c r="BF2761"/>
      <c r="BK2761" s="2"/>
      <c r="BM2761"/>
      <c r="BN2761"/>
      <c r="BO2761"/>
      <c r="BT2761" s="2"/>
      <c r="BV2761"/>
      <c r="BW2761"/>
      <c r="BX2761"/>
      <c r="CC2761" s="2"/>
      <c r="CE2761"/>
      <c r="CF2761"/>
      <c r="CG2761"/>
      <c r="CL2761" s="2"/>
      <c r="CN2761"/>
      <c r="CO2761"/>
      <c r="CP2761"/>
      <c r="CU2761" s="2"/>
      <c r="CW2761"/>
      <c r="CX2761"/>
      <c r="CY2761"/>
      <c r="DD2761" s="2"/>
      <c r="DF2761"/>
      <c r="DG2761"/>
      <c r="DH2761"/>
      <c r="DM2761" s="2"/>
      <c r="DO2761"/>
      <c r="DP2761"/>
      <c r="DQ2761"/>
      <c r="DV2761" s="2"/>
      <c r="DX2761"/>
      <c r="DY2761"/>
      <c r="DZ2761"/>
      <c r="EE2761" s="2"/>
      <c r="EG2761"/>
      <c r="EH2761"/>
      <c r="EI2761"/>
      <c r="EN2761" s="2"/>
      <c r="EP2761"/>
      <c r="EQ2761"/>
      <c r="ER2761"/>
      <c r="EW2761" s="2"/>
      <c r="EY2761"/>
      <c r="EZ2761"/>
      <c r="FA2761"/>
      <c r="FF2761" s="2"/>
      <c r="FH2761"/>
      <c r="FI2761"/>
      <c r="FJ2761"/>
      <c r="FO2761" s="2"/>
      <c r="FQ2761"/>
      <c r="FR2761"/>
      <c r="FS2761"/>
      <c r="FX2761" s="2"/>
      <c r="FZ2761"/>
      <c r="GA2761"/>
      <c r="GB2761"/>
      <c r="GG2761" s="2"/>
      <c r="GI2761"/>
      <c r="GJ2761"/>
      <c r="GK2761"/>
      <c r="GP2761" s="2"/>
      <c r="GR2761"/>
      <c r="GS2761"/>
      <c r="GT2761"/>
      <c r="GY2761" s="2"/>
      <c r="HA2761"/>
      <c r="HB2761"/>
      <c r="HC2761"/>
      <c r="HH2761" s="2"/>
      <c r="HJ2761"/>
      <c r="HK2761"/>
      <c r="HL2761"/>
      <c r="HQ2761"/>
      <c r="HR2761"/>
      <c r="HS2761"/>
      <c r="HT2761"/>
      <c r="HU2761"/>
      <c r="HV2761"/>
      <c r="HW2761"/>
      <c r="HX2761"/>
      <c r="HY2761"/>
      <c r="HZ2761"/>
      <c r="IA2761"/>
      <c r="IB2761"/>
      <c r="IC2761"/>
      <c r="ID2761"/>
      <c r="IE2761"/>
      <c r="IF2761"/>
      <c r="IG2761"/>
      <c r="IH2761"/>
      <c r="II2761"/>
      <c r="IJ2761"/>
      <c r="IK2761"/>
      <c r="IL2761"/>
      <c r="IM2761"/>
      <c r="IN2761"/>
      <c r="IO2761"/>
      <c r="IP2761"/>
      <c r="IQ2761"/>
      <c r="IR2761"/>
      <c r="IS2761"/>
      <c r="IT2761"/>
      <c r="IU2761"/>
      <c r="IV2761"/>
    </row>
    <row r="2762" spans="2:256" s="1" customFormat="1">
      <c r="B2762"/>
      <c r="C2762"/>
      <c r="D2762"/>
      <c r="I2762" s="2"/>
      <c r="K2762"/>
      <c r="L2762"/>
      <c r="M2762"/>
      <c r="N2762"/>
      <c r="R2762" s="2"/>
      <c r="T2762"/>
      <c r="U2762"/>
      <c r="V2762"/>
      <c r="AA2762" s="2"/>
      <c r="AC2762"/>
      <c r="AD2762"/>
      <c r="AE2762"/>
      <c r="AJ2762" s="2"/>
      <c r="AL2762"/>
      <c r="AM2762"/>
      <c r="AN2762"/>
      <c r="AS2762" s="2"/>
      <c r="AU2762"/>
      <c r="AV2762"/>
      <c r="AW2762"/>
      <c r="BB2762" s="2"/>
      <c r="BD2762"/>
      <c r="BE2762"/>
      <c r="BF2762"/>
      <c r="BK2762" s="2"/>
      <c r="BM2762"/>
      <c r="BN2762"/>
      <c r="BO2762"/>
      <c r="BT2762" s="2"/>
      <c r="BV2762"/>
      <c r="BW2762"/>
      <c r="BX2762"/>
      <c r="CC2762" s="2"/>
      <c r="CE2762"/>
      <c r="CF2762"/>
      <c r="CG2762"/>
      <c r="CL2762" s="2"/>
      <c r="CN2762"/>
      <c r="CO2762"/>
      <c r="CP2762"/>
      <c r="CU2762" s="2"/>
      <c r="CW2762"/>
      <c r="CX2762"/>
      <c r="CY2762"/>
      <c r="DD2762" s="2"/>
      <c r="DF2762"/>
      <c r="DG2762"/>
      <c r="DH2762"/>
      <c r="DM2762" s="2"/>
      <c r="DO2762"/>
      <c r="DP2762"/>
      <c r="DQ2762"/>
      <c r="DV2762" s="2"/>
      <c r="DX2762"/>
      <c r="DY2762"/>
      <c r="DZ2762"/>
      <c r="EE2762" s="2"/>
      <c r="EG2762"/>
      <c r="EH2762"/>
      <c r="EI2762"/>
      <c r="EN2762" s="2"/>
      <c r="EP2762"/>
      <c r="EQ2762"/>
      <c r="ER2762"/>
      <c r="EW2762" s="2"/>
      <c r="EY2762"/>
      <c r="EZ2762"/>
      <c r="FA2762"/>
      <c r="FF2762" s="2"/>
      <c r="FH2762"/>
      <c r="FI2762"/>
      <c r="FJ2762"/>
      <c r="FO2762" s="2"/>
      <c r="FQ2762"/>
      <c r="FR2762"/>
      <c r="FS2762"/>
      <c r="FX2762" s="2"/>
      <c r="FZ2762"/>
      <c r="GA2762"/>
      <c r="GB2762"/>
      <c r="GG2762" s="2"/>
      <c r="GI2762"/>
      <c r="GJ2762"/>
      <c r="GK2762"/>
      <c r="GP2762" s="2"/>
      <c r="GR2762"/>
      <c r="GS2762"/>
      <c r="GT2762"/>
      <c r="GY2762" s="2"/>
      <c r="HA2762"/>
      <c r="HB2762"/>
      <c r="HC2762"/>
      <c r="HH2762" s="2"/>
      <c r="HJ2762"/>
      <c r="HK2762"/>
      <c r="HL2762"/>
      <c r="HQ2762"/>
      <c r="HR2762"/>
      <c r="HS2762"/>
      <c r="HT2762"/>
      <c r="HU2762"/>
      <c r="HV2762"/>
      <c r="HW2762"/>
      <c r="HX2762"/>
      <c r="HY2762"/>
      <c r="HZ2762"/>
      <c r="IA2762"/>
      <c r="IB2762"/>
      <c r="IC2762"/>
      <c r="ID2762"/>
      <c r="IE2762"/>
      <c r="IF2762"/>
      <c r="IG2762"/>
      <c r="IH2762"/>
      <c r="II2762"/>
      <c r="IJ2762"/>
      <c r="IK2762"/>
      <c r="IL2762"/>
      <c r="IM2762"/>
      <c r="IN2762"/>
      <c r="IO2762"/>
      <c r="IP2762"/>
      <c r="IQ2762"/>
      <c r="IR2762"/>
      <c r="IS2762"/>
      <c r="IT2762"/>
      <c r="IU2762"/>
      <c r="IV2762"/>
    </row>
    <row r="2763" spans="2:256" s="1" customFormat="1">
      <c r="B2763"/>
      <c r="C2763"/>
      <c r="D2763"/>
      <c r="I2763" s="2"/>
      <c r="K2763"/>
      <c r="L2763"/>
      <c r="M2763"/>
      <c r="N2763"/>
      <c r="R2763" s="2"/>
      <c r="T2763"/>
      <c r="U2763"/>
      <c r="V2763"/>
      <c r="AA2763" s="2"/>
      <c r="AC2763"/>
      <c r="AD2763"/>
      <c r="AE2763"/>
      <c r="AJ2763" s="2"/>
      <c r="AL2763"/>
      <c r="AM2763"/>
      <c r="AN2763"/>
      <c r="AS2763" s="2"/>
      <c r="AU2763"/>
      <c r="AV2763"/>
      <c r="AW2763"/>
      <c r="BB2763" s="2"/>
      <c r="BD2763"/>
      <c r="BE2763"/>
      <c r="BF2763"/>
      <c r="BK2763" s="2"/>
      <c r="BM2763"/>
      <c r="BN2763"/>
      <c r="BO2763"/>
      <c r="BT2763" s="2"/>
      <c r="BV2763"/>
      <c r="BW2763"/>
      <c r="BX2763"/>
      <c r="CC2763" s="2"/>
      <c r="CE2763"/>
      <c r="CF2763"/>
      <c r="CG2763"/>
      <c r="CL2763" s="2"/>
      <c r="CN2763"/>
      <c r="CO2763"/>
      <c r="CP2763"/>
      <c r="CU2763" s="2"/>
      <c r="CW2763"/>
      <c r="CX2763"/>
      <c r="CY2763"/>
      <c r="DD2763" s="2"/>
      <c r="DF2763"/>
      <c r="DG2763"/>
      <c r="DH2763"/>
      <c r="DM2763" s="2"/>
      <c r="DO2763"/>
      <c r="DP2763"/>
      <c r="DQ2763"/>
      <c r="DV2763" s="2"/>
      <c r="DX2763"/>
      <c r="DY2763"/>
      <c r="DZ2763"/>
      <c r="EE2763" s="2"/>
      <c r="EG2763"/>
      <c r="EH2763"/>
      <c r="EI2763"/>
      <c r="EN2763" s="2"/>
      <c r="EP2763"/>
      <c r="EQ2763"/>
      <c r="ER2763"/>
      <c r="EW2763" s="2"/>
      <c r="EY2763"/>
      <c r="EZ2763"/>
      <c r="FA2763"/>
      <c r="FF2763" s="2"/>
      <c r="FH2763"/>
      <c r="FI2763"/>
      <c r="FJ2763"/>
      <c r="FO2763" s="2"/>
      <c r="FQ2763"/>
      <c r="FR2763"/>
      <c r="FS2763"/>
      <c r="FX2763" s="2"/>
      <c r="FZ2763"/>
      <c r="GA2763"/>
      <c r="GB2763"/>
      <c r="GG2763" s="2"/>
      <c r="GI2763"/>
      <c r="GJ2763"/>
      <c r="GK2763"/>
      <c r="GP2763" s="2"/>
      <c r="GR2763"/>
      <c r="GS2763"/>
      <c r="GT2763"/>
      <c r="GY2763" s="2"/>
      <c r="HA2763"/>
      <c r="HB2763"/>
      <c r="HC2763"/>
      <c r="HH2763" s="2"/>
      <c r="HJ2763"/>
      <c r="HK2763"/>
      <c r="HL2763"/>
      <c r="HQ2763"/>
      <c r="HR2763"/>
      <c r="HS2763"/>
      <c r="HT2763"/>
      <c r="HU2763"/>
      <c r="HV2763"/>
      <c r="HW2763"/>
      <c r="HX2763"/>
      <c r="HY2763"/>
      <c r="HZ2763"/>
      <c r="IA2763"/>
      <c r="IB2763"/>
      <c r="IC2763"/>
      <c r="ID2763"/>
      <c r="IE2763"/>
      <c r="IF2763"/>
      <c r="IG2763"/>
      <c r="IH2763"/>
      <c r="II2763"/>
      <c r="IJ2763"/>
      <c r="IK2763"/>
      <c r="IL2763"/>
      <c r="IM2763"/>
      <c r="IN2763"/>
      <c r="IO2763"/>
      <c r="IP2763"/>
      <c r="IQ2763"/>
      <c r="IR2763"/>
      <c r="IS2763"/>
      <c r="IT2763"/>
      <c r="IU2763"/>
      <c r="IV2763"/>
    </row>
    <row r="2764" spans="2:256" s="1" customFormat="1">
      <c r="B2764"/>
      <c r="C2764"/>
      <c r="D2764"/>
      <c r="I2764" s="2"/>
      <c r="K2764"/>
      <c r="L2764"/>
      <c r="M2764"/>
      <c r="N2764"/>
      <c r="R2764" s="2"/>
      <c r="T2764"/>
      <c r="U2764"/>
      <c r="V2764"/>
      <c r="AA2764" s="2"/>
      <c r="AC2764"/>
      <c r="AD2764"/>
      <c r="AE2764"/>
      <c r="AJ2764" s="2"/>
      <c r="AL2764"/>
      <c r="AM2764"/>
      <c r="AN2764"/>
      <c r="AS2764" s="2"/>
      <c r="AU2764"/>
      <c r="AV2764"/>
      <c r="AW2764"/>
      <c r="BB2764" s="2"/>
      <c r="BD2764"/>
      <c r="BE2764"/>
      <c r="BF2764"/>
      <c r="BK2764" s="2"/>
      <c r="BM2764"/>
      <c r="BN2764"/>
      <c r="BO2764"/>
      <c r="BT2764" s="2"/>
      <c r="BV2764"/>
      <c r="BW2764"/>
      <c r="BX2764"/>
      <c r="CC2764" s="2"/>
      <c r="CE2764"/>
      <c r="CF2764"/>
      <c r="CG2764"/>
      <c r="CL2764" s="2"/>
      <c r="CN2764"/>
      <c r="CO2764"/>
      <c r="CP2764"/>
      <c r="CU2764" s="2"/>
      <c r="CW2764"/>
      <c r="CX2764"/>
      <c r="CY2764"/>
      <c r="DD2764" s="2"/>
      <c r="DF2764"/>
      <c r="DG2764"/>
      <c r="DH2764"/>
      <c r="DM2764" s="2"/>
      <c r="DO2764"/>
      <c r="DP2764"/>
      <c r="DQ2764"/>
      <c r="DV2764" s="2"/>
      <c r="DX2764"/>
      <c r="DY2764"/>
      <c r="DZ2764"/>
      <c r="EE2764" s="2"/>
      <c r="EG2764"/>
      <c r="EH2764"/>
      <c r="EI2764"/>
      <c r="EN2764" s="2"/>
      <c r="EP2764"/>
      <c r="EQ2764"/>
      <c r="ER2764"/>
      <c r="EW2764" s="2"/>
      <c r="EY2764"/>
      <c r="EZ2764"/>
      <c r="FA2764"/>
      <c r="FF2764" s="2"/>
      <c r="FH2764"/>
      <c r="FI2764"/>
      <c r="FJ2764"/>
      <c r="FO2764" s="2"/>
      <c r="FQ2764"/>
      <c r="FR2764"/>
      <c r="FS2764"/>
      <c r="FX2764" s="2"/>
      <c r="FZ2764"/>
      <c r="GA2764"/>
      <c r="GB2764"/>
      <c r="GG2764" s="2"/>
      <c r="GI2764"/>
      <c r="GJ2764"/>
      <c r="GK2764"/>
      <c r="GP2764" s="2"/>
      <c r="GR2764"/>
      <c r="GS2764"/>
      <c r="GT2764"/>
      <c r="GY2764" s="2"/>
      <c r="HA2764"/>
      <c r="HB2764"/>
      <c r="HC2764"/>
      <c r="HH2764" s="2"/>
      <c r="HJ2764"/>
      <c r="HK2764"/>
      <c r="HL2764"/>
      <c r="HQ2764"/>
      <c r="HR2764"/>
      <c r="HS2764"/>
      <c r="HT2764"/>
      <c r="HU2764"/>
      <c r="HV2764"/>
      <c r="HW2764"/>
      <c r="HX2764"/>
      <c r="HY2764"/>
      <c r="HZ2764"/>
      <c r="IA2764"/>
      <c r="IB2764"/>
      <c r="IC2764"/>
      <c r="ID2764"/>
      <c r="IE2764"/>
      <c r="IF2764"/>
      <c r="IG2764"/>
      <c r="IH2764"/>
      <c r="II2764"/>
      <c r="IJ2764"/>
      <c r="IK2764"/>
      <c r="IL2764"/>
      <c r="IM2764"/>
      <c r="IN2764"/>
      <c r="IO2764"/>
      <c r="IP2764"/>
      <c r="IQ2764"/>
      <c r="IR2764"/>
      <c r="IS2764"/>
      <c r="IT2764"/>
      <c r="IU2764"/>
      <c r="IV2764"/>
    </row>
    <row r="2765" spans="2:256" s="1" customFormat="1">
      <c r="B2765"/>
      <c r="C2765"/>
      <c r="D2765"/>
      <c r="I2765" s="2"/>
      <c r="K2765"/>
      <c r="L2765"/>
      <c r="M2765"/>
      <c r="N2765"/>
      <c r="R2765" s="2"/>
      <c r="T2765"/>
      <c r="U2765"/>
      <c r="V2765"/>
      <c r="AA2765" s="2"/>
      <c r="AC2765"/>
      <c r="AD2765"/>
      <c r="AE2765"/>
      <c r="AJ2765" s="2"/>
      <c r="AL2765"/>
      <c r="AM2765"/>
      <c r="AN2765"/>
      <c r="AS2765" s="2"/>
      <c r="AU2765"/>
      <c r="AV2765"/>
      <c r="AW2765"/>
      <c r="BB2765" s="2"/>
      <c r="BD2765"/>
      <c r="BE2765"/>
      <c r="BF2765"/>
      <c r="BK2765" s="2"/>
      <c r="BM2765"/>
      <c r="BN2765"/>
      <c r="BO2765"/>
      <c r="BT2765" s="2"/>
      <c r="BV2765"/>
      <c r="BW2765"/>
      <c r="BX2765"/>
      <c r="CC2765" s="2"/>
      <c r="CE2765"/>
      <c r="CF2765"/>
      <c r="CG2765"/>
      <c r="CL2765" s="2"/>
      <c r="CN2765"/>
      <c r="CO2765"/>
      <c r="CP2765"/>
      <c r="CU2765" s="2"/>
      <c r="CW2765"/>
      <c r="CX2765"/>
      <c r="CY2765"/>
      <c r="DD2765" s="2"/>
      <c r="DF2765"/>
      <c r="DG2765"/>
      <c r="DH2765"/>
      <c r="DM2765" s="2"/>
      <c r="DO2765"/>
      <c r="DP2765"/>
      <c r="DQ2765"/>
      <c r="DV2765" s="2"/>
      <c r="DX2765"/>
      <c r="DY2765"/>
      <c r="DZ2765"/>
      <c r="EE2765" s="2"/>
      <c r="EG2765"/>
      <c r="EH2765"/>
      <c r="EI2765"/>
      <c r="EN2765" s="2"/>
      <c r="EP2765"/>
      <c r="EQ2765"/>
      <c r="ER2765"/>
      <c r="EW2765" s="2"/>
      <c r="EY2765"/>
      <c r="EZ2765"/>
      <c r="FA2765"/>
      <c r="FF2765" s="2"/>
      <c r="FH2765"/>
      <c r="FI2765"/>
      <c r="FJ2765"/>
      <c r="FO2765" s="2"/>
      <c r="FQ2765"/>
      <c r="FR2765"/>
      <c r="FS2765"/>
      <c r="FX2765" s="2"/>
      <c r="FZ2765"/>
      <c r="GA2765"/>
      <c r="GB2765"/>
      <c r="GG2765" s="2"/>
      <c r="GI2765"/>
      <c r="GJ2765"/>
      <c r="GK2765"/>
      <c r="GP2765" s="2"/>
      <c r="GR2765"/>
      <c r="GS2765"/>
      <c r="GT2765"/>
      <c r="GY2765" s="2"/>
      <c r="HA2765"/>
      <c r="HB2765"/>
      <c r="HC2765"/>
      <c r="HH2765" s="2"/>
      <c r="HJ2765"/>
      <c r="HK2765"/>
      <c r="HL2765"/>
      <c r="HQ2765"/>
      <c r="HR2765"/>
      <c r="HS2765"/>
      <c r="HT2765"/>
      <c r="HU2765"/>
      <c r="HV2765"/>
      <c r="HW2765"/>
      <c r="HX2765"/>
      <c r="HY2765"/>
      <c r="HZ2765"/>
      <c r="IA2765"/>
      <c r="IB2765"/>
      <c r="IC2765"/>
      <c r="ID2765"/>
      <c r="IE2765"/>
      <c r="IF2765"/>
      <c r="IG2765"/>
      <c r="IH2765"/>
      <c r="II2765"/>
      <c r="IJ2765"/>
      <c r="IK2765"/>
      <c r="IL2765"/>
      <c r="IM2765"/>
      <c r="IN2765"/>
      <c r="IO2765"/>
      <c r="IP2765"/>
      <c r="IQ2765"/>
      <c r="IR2765"/>
      <c r="IS2765"/>
      <c r="IT2765"/>
      <c r="IU2765"/>
      <c r="IV2765"/>
    </row>
    <row r="2766" spans="2:256" s="1" customFormat="1">
      <c r="B2766"/>
      <c r="C2766"/>
      <c r="D2766"/>
      <c r="I2766" s="2"/>
      <c r="K2766"/>
      <c r="L2766"/>
      <c r="M2766"/>
      <c r="N2766"/>
      <c r="R2766" s="2"/>
      <c r="T2766"/>
      <c r="U2766"/>
      <c r="V2766"/>
      <c r="AA2766" s="2"/>
      <c r="AC2766"/>
      <c r="AD2766"/>
      <c r="AE2766"/>
      <c r="AJ2766" s="2"/>
      <c r="AL2766"/>
      <c r="AM2766"/>
      <c r="AN2766"/>
      <c r="AS2766" s="2"/>
      <c r="AU2766"/>
      <c r="AV2766"/>
      <c r="AW2766"/>
      <c r="BB2766" s="2"/>
      <c r="BD2766"/>
      <c r="BE2766"/>
      <c r="BF2766"/>
      <c r="BK2766" s="2"/>
      <c r="BM2766"/>
      <c r="BN2766"/>
      <c r="BO2766"/>
      <c r="BT2766" s="2"/>
      <c r="BV2766"/>
      <c r="BW2766"/>
      <c r="BX2766"/>
      <c r="CC2766" s="2"/>
      <c r="CE2766"/>
      <c r="CF2766"/>
      <c r="CG2766"/>
      <c r="CL2766" s="2"/>
      <c r="CN2766"/>
      <c r="CO2766"/>
      <c r="CP2766"/>
      <c r="CU2766" s="2"/>
      <c r="CW2766"/>
      <c r="CX2766"/>
      <c r="CY2766"/>
      <c r="DD2766" s="2"/>
      <c r="DF2766"/>
      <c r="DG2766"/>
      <c r="DH2766"/>
      <c r="DM2766" s="2"/>
      <c r="DO2766"/>
      <c r="DP2766"/>
      <c r="DQ2766"/>
      <c r="DV2766" s="2"/>
      <c r="DX2766"/>
      <c r="DY2766"/>
      <c r="DZ2766"/>
      <c r="EE2766" s="2"/>
      <c r="EG2766"/>
      <c r="EH2766"/>
      <c r="EI2766"/>
      <c r="EN2766" s="2"/>
      <c r="EP2766"/>
      <c r="EQ2766"/>
      <c r="ER2766"/>
      <c r="EW2766" s="2"/>
      <c r="EY2766"/>
      <c r="EZ2766"/>
      <c r="FA2766"/>
      <c r="FF2766" s="2"/>
      <c r="FH2766"/>
      <c r="FI2766"/>
      <c r="FJ2766"/>
      <c r="FO2766" s="2"/>
      <c r="FQ2766"/>
      <c r="FR2766"/>
      <c r="FS2766"/>
      <c r="FX2766" s="2"/>
      <c r="FZ2766"/>
      <c r="GA2766"/>
      <c r="GB2766"/>
      <c r="GG2766" s="2"/>
      <c r="GI2766"/>
      <c r="GJ2766"/>
      <c r="GK2766"/>
      <c r="GP2766" s="2"/>
      <c r="GR2766"/>
      <c r="GS2766"/>
      <c r="GT2766"/>
      <c r="GY2766" s="2"/>
      <c r="HA2766"/>
      <c r="HB2766"/>
      <c r="HC2766"/>
      <c r="HH2766" s="2"/>
      <c r="HJ2766"/>
      <c r="HK2766"/>
      <c r="HL2766"/>
      <c r="HQ2766"/>
      <c r="HR2766"/>
      <c r="HS2766"/>
      <c r="HT2766"/>
      <c r="HU2766"/>
      <c r="HV2766"/>
      <c r="HW2766"/>
      <c r="HX2766"/>
      <c r="HY2766"/>
      <c r="HZ2766"/>
      <c r="IA2766"/>
      <c r="IB2766"/>
      <c r="IC2766"/>
      <c r="ID2766"/>
      <c r="IE2766"/>
      <c r="IF2766"/>
      <c r="IG2766"/>
      <c r="IH2766"/>
      <c r="II2766"/>
      <c r="IJ2766"/>
      <c r="IK2766"/>
      <c r="IL2766"/>
      <c r="IM2766"/>
      <c r="IN2766"/>
      <c r="IO2766"/>
      <c r="IP2766"/>
      <c r="IQ2766"/>
      <c r="IR2766"/>
      <c r="IS2766"/>
      <c r="IT2766"/>
      <c r="IU2766"/>
      <c r="IV2766"/>
    </row>
    <row r="2767" spans="2:256" s="1" customFormat="1">
      <c r="B2767"/>
      <c r="C2767"/>
      <c r="D2767"/>
      <c r="I2767" s="2"/>
      <c r="K2767"/>
      <c r="L2767"/>
      <c r="M2767"/>
      <c r="N2767"/>
      <c r="R2767" s="2"/>
      <c r="T2767"/>
      <c r="U2767"/>
      <c r="V2767"/>
      <c r="AA2767" s="2"/>
      <c r="AC2767"/>
      <c r="AD2767"/>
      <c r="AE2767"/>
      <c r="AJ2767" s="2"/>
      <c r="AL2767"/>
      <c r="AM2767"/>
      <c r="AN2767"/>
      <c r="AS2767" s="2"/>
      <c r="AU2767"/>
      <c r="AV2767"/>
      <c r="AW2767"/>
      <c r="BB2767" s="2"/>
      <c r="BD2767"/>
      <c r="BE2767"/>
      <c r="BF2767"/>
      <c r="BK2767" s="2"/>
      <c r="BM2767"/>
      <c r="BN2767"/>
      <c r="BO2767"/>
      <c r="BT2767" s="2"/>
      <c r="BV2767"/>
      <c r="BW2767"/>
      <c r="BX2767"/>
      <c r="CC2767" s="2"/>
      <c r="CE2767"/>
      <c r="CF2767"/>
      <c r="CG2767"/>
      <c r="CL2767" s="2"/>
      <c r="CN2767"/>
      <c r="CO2767"/>
      <c r="CP2767"/>
      <c r="CU2767" s="2"/>
      <c r="CW2767"/>
      <c r="CX2767"/>
      <c r="CY2767"/>
      <c r="DD2767" s="2"/>
      <c r="DF2767"/>
      <c r="DG2767"/>
      <c r="DH2767"/>
      <c r="DM2767" s="2"/>
      <c r="DO2767"/>
      <c r="DP2767"/>
      <c r="DQ2767"/>
      <c r="DV2767" s="2"/>
      <c r="DX2767"/>
      <c r="DY2767"/>
      <c r="DZ2767"/>
      <c r="EE2767" s="2"/>
      <c r="EG2767"/>
      <c r="EH2767"/>
      <c r="EI2767"/>
      <c r="EN2767" s="2"/>
      <c r="EP2767"/>
      <c r="EQ2767"/>
      <c r="ER2767"/>
      <c r="EW2767" s="2"/>
      <c r="EY2767"/>
      <c r="EZ2767"/>
      <c r="FA2767"/>
      <c r="FF2767" s="2"/>
      <c r="FH2767"/>
      <c r="FI2767"/>
      <c r="FJ2767"/>
      <c r="FO2767" s="2"/>
      <c r="FQ2767"/>
      <c r="FR2767"/>
      <c r="FS2767"/>
      <c r="FX2767" s="2"/>
      <c r="FZ2767"/>
      <c r="GA2767"/>
      <c r="GB2767"/>
      <c r="GG2767" s="2"/>
      <c r="GI2767"/>
      <c r="GJ2767"/>
      <c r="GK2767"/>
      <c r="GP2767" s="2"/>
      <c r="GR2767"/>
      <c r="GS2767"/>
      <c r="GT2767"/>
      <c r="GY2767" s="2"/>
      <c r="HA2767"/>
      <c r="HB2767"/>
      <c r="HC2767"/>
      <c r="HH2767" s="2"/>
      <c r="HJ2767"/>
      <c r="HK2767"/>
      <c r="HL2767"/>
      <c r="HQ2767"/>
      <c r="HR2767"/>
      <c r="HS2767"/>
      <c r="HT2767"/>
      <c r="HU2767"/>
      <c r="HV2767"/>
      <c r="HW2767"/>
      <c r="HX2767"/>
      <c r="HY2767"/>
      <c r="HZ2767"/>
      <c r="IA2767"/>
      <c r="IB2767"/>
      <c r="IC2767"/>
      <c r="ID2767"/>
      <c r="IE2767"/>
      <c r="IF2767"/>
      <c r="IG2767"/>
      <c r="IH2767"/>
      <c r="II2767"/>
      <c r="IJ2767"/>
      <c r="IK2767"/>
      <c r="IL2767"/>
      <c r="IM2767"/>
      <c r="IN2767"/>
      <c r="IO2767"/>
      <c r="IP2767"/>
      <c r="IQ2767"/>
      <c r="IR2767"/>
      <c r="IS2767"/>
      <c r="IT2767"/>
      <c r="IU2767"/>
      <c r="IV2767"/>
    </row>
    <row r="2768" spans="2:256" s="1" customFormat="1">
      <c r="B2768"/>
      <c r="C2768"/>
      <c r="D2768"/>
      <c r="I2768" s="2"/>
      <c r="K2768"/>
      <c r="L2768"/>
      <c r="M2768"/>
      <c r="N2768"/>
      <c r="R2768" s="2"/>
      <c r="T2768"/>
      <c r="U2768"/>
      <c r="V2768"/>
      <c r="AA2768" s="2"/>
      <c r="AC2768"/>
      <c r="AD2768"/>
      <c r="AE2768"/>
      <c r="AJ2768" s="2"/>
      <c r="AL2768"/>
      <c r="AM2768"/>
      <c r="AN2768"/>
      <c r="AS2768" s="2"/>
      <c r="AU2768"/>
      <c r="AV2768"/>
      <c r="AW2768"/>
      <c r="BB2768" s="2"/>
      <c r="BD2768"/>
      <c r="BE2768"/>
      <c r="BF2768"/>
      <c r="BK2768" s="2"/>
      <c r="BM2768"/>
      <c r="BN2768"/>
      <c r="BO2768"/>
      <c r="BT2768" s="2"/>
      <c r="BV2768"/>
      <c r="BW2768"/>
      <c r="BX2768"/>
      <c r="CC2768" s="2"/>
      <c r="CE2768"/>
      <c r="CF2768"/>
      <c r="CG2768"/>
      <c r="CL2768" s="2"/>
      <c r="CN2768"/>
      <c r="CO2768"/>
      <c r="CP2768"/>
      <c r="CU2768" s="2"/>
      <c r="CW2768"/>
      <c r="CX2768"/>
      <c r="CY2768"/>
      <c r="DD2768" s="2"/>
      <c r="DF2768"/>
      <c r="DG2768"/>
      <c r="DH2768"/>
      <c r="DM2768" s="2"/>
      <c r="DO2768"/>
      <c r="DP2768"/>
      <c r="DQ2768"/>
      <c r="DV2768" s="2"/>
      <c r="DX2768"/>
      <c r="DY2768"/>
      <c r="DZ2768"/>
      <c r="EE2768" s="2"/>
      <c r="EG2768"/>
      <c r="EH2768"/>
      <c r="EI2768"/>
      <c r="EN2768" s="2"/>
      <c r="EP2768"/>
      <c r="EQ2768"/>
      <c r="ER2768"/>
      <c r="EW2768" s="2"/>
      <c r="EY2768"/>
      <c r="EZ2768"/>
      <c r="FA2768"/>
      <c r="FF2768" s="2"/>
      <c r="FH2768"/>
      <c r="FI2768"/>
      <c r="FJ2768"/>
      <c r="FO2768" s="2"/>
      <c r="FQ2768"/>
      <c r="FR2768"/>
      <c r="FS2768"/>
      <c r="FX2768" s="2"/>
      <c r="FZ2768"/>
      <c r="GA2768"/>
      <c r="GB2768"/>
      <c r="GG2768" s="2"/>
      <c r="GI2768"/>
      <c r="GJ2768"/>
      <c r="GK2768"/>
      <c r="GP2768" s="2"/>
      <c r="GR2768"/>
      <c r="GS2768"/>
      <c r="GT2768"/>
      <c r="GY2768" s="2"/>
      <c r="HA2768"/>
      <c r="HB2768"/>
      <c r="HC2768"/>
      <c r="HH2768" s="2"/>
      <c r="HJ2768"/>
      <c r="HK2768"/>
      <c r="HL2768"/>
      <c r="HQ2768"/>
      <c r="HR2768"/>
      <c r="HS2768"/>
      <c r="HT2768"/>
      <c r="HU2768"/>
      <c r="HV2768"/>
      <c r="HW2768"/>
      <c r="HX2768"/>
      <c r="HY2768"/>
      <c r="HZ2768"/>
      <c r="IA2768"/>
      <c r="IB2768"/>
      <c r="IC2768"/>
      <c r="ID2768"/>
      <c r="IE2768"/>
      <c r="IF2768"/>
      <c r="IG2768"/>
      <c r="IH2768"/>
      <c r="II2768"/>
      <c r="IJ2768"/>
      <c r="IK2768"/>
      <c r="IL2768"/>
      <c r="IM2768"/>
      <c r="IN2768"/>
      <c r="IO2768"/>
      <c r="IP2768"/>
      <c r="IQ2768"/>
      <c r="IR2768"/>
      <c r="IS2768"/>
      <c r="IT2768"/>
      <c r="IU2768"/>
      <c r="IV2768"/>
    </row>
    <row r="2769" spans="2:256" s="1" customFormat="1">
      <c r="B2769"/>
      <c r="C2769"/>
      <c r="D2769"/>
      <c r="I2769" s="2"/>
      <c r="K2769"/>
      <c r="L2769"/>
      <c r="M2769"/>
      <c r="N2769"/>
      <c r="R2769" s="2"/>
      <c r="T2769"/>
      <c r="U2769"/>
      <c r="V2769"/>
      <c r="AA2769" s="2"/>
      <c r="AC2769"/>
      <c r="AD2769"/>
      <c r="AE2769"/>
      <c r="AJ2769" s="2"/>
      <c r="AL2769"/>
      <c r="AM2769"/>
      <c r="AN2769"/>
      <c r="AS2769" s="2"/>
      <c r="AU2769"/>
      <c r="AV2769"/>
      <c r="AW2769"/>
      <c r="BB2769" s="2"/>
      <c r="BD2769"/>
      <c r="BE2769"/>
      <c r="BF2769"/>
      <c r="BK2769" s="2"/>
      <c r="BM2769"/>
      <c r="BN2769"/>
      <c r="BO2769"/>
      <c r="BT2769" s="2"/>
      <c r="BV2769"/>
      <c r="BW2769"/>
      <c r="BX2769"/>
      <c r="CC2769" s="2"/>
      <c r="CE2769"/>
      <c r="CF2769"/>
      <c r="CG2769"/>
      <c r="CL2769" s="2"/>
      <c r="CN2769"/>
      <c r="CO2769"/>
      <c r="CP2769"/>
      <c r="CU2769" s="2"/>
      <c r="CW2769"/>
      <c r="CX2769"/>
      <c r="CY2769"/>
      <c r="DD2769" s="2"/>
      <c r="DF2769"/>
      <c r="DG2769"/>
      <c r="DH2769"/>
      <c r="DM2769" s="2"/>
      <c r="DO2769"/>
      <c r="DP2769"/>
      <c r="DQ2769"/>
      <c r="DV2769" s="2"/>
      <c r="DX2769"/>
      <c r="DY2769"/>
      <c r="DZ2769"/>
      <c r="EE2769" s="2"/>
      <c r="EG2769"/>
      <c r="EH2769"/>
      <c r="EI2769"/>
      <c r="EN2769" s="2"/>
      <c r="EP2769"/>
      <c r="EQ2769"/>
      <c r="ER2769"/>
      <c r="EW2769" s="2"/>
      <c r="EY2769"/>
      <c r="EZ2769"/>
      <c r="FA2769"/>
      <c r="FF2769" s="2"/>
      <c r="FH2769"/>
      <c r="FI2769"/>
      <c r="FJ2769"/>
      <c r="FO2769" s="2"/>
      <c r="FQ2769"/>
      <c r="FR2769"/>
      <c r="FS2769"/>
      <c r="FX2769" s="2"/>
      <c r="FZ2769"/>
      <c r="GA2769"/>
      <c r="GB2769"/>
      <c r="GG2769" s="2"/>
      <c r="GI2769"/>
      <c r="GJ2769"/>
      <c r="GK2769"/>
      <c r="GP2769" s="2"/>
      <c r="GR2769"/>
      <c r="GS2769"/>
      <c r="GT2769"/>
      <c r="GY2769" s="2"/>
      <c r="HA2769"/>
      <c r="HB2769"/>
      <c r="HC2769"/>
      <c r="HH2769" s="2"/>
      <c r="HJ2769"/>
      <c r="HK2769"/>
      <c r="HL2769"/>
      <c r="HQ2769"/>
      <c r="HR2769"/>
      <c r="HS2769"/>
      <c r="HT2769"/>
      <c r="HU2769"/>
      <c r="HV2769"/>
      <c r="HW2769"/>
      <c r="HX2769"/>
      <c r="HY2769"/>
      <c r="HZ2769"/>
      <c r="IA2769"/>
      <c r="IB2769"/>
      <c r="IC2769"/>
      <c r="ID2769"/>
      <c r="IE2769"/>
      <c r="IF2769"/>
      <c r="IG2769"/>
      <c r="IH2769"/>
      <c r="II2769"/>
      <c r="IJ2769"/>
      <c r="IK2769"/>
      <c r="IL2769"/>
      <c r="IM2769"/>
      <c r="IN2769"/>
      <c r="IO2769"/>
      <c r="IP2769"/>
      <c r="IQ2769"/>
      <c r="IR2769"/>
      <c r="IS2769"/>
      <c r="IT2769"/>
      <c r="IU2769"/>
      <c r="IV2769"/>
    </row>
    <row r="2770" spans="2:256" s="1" customFormat="1">
      <c r="B2770"/>
      <c r="C2770"/>
      <c r="D2770"/>
      <c r="I2770" s="2"/>
      <c r="K2770"/>
      <c r="L2770"/>
      <c r="M2770"/>
      <c r="N2770"/>
      <c r="R2770" s="2"/>
      <c r="T2770"/>
      <c r="U2770"/>
      <c r="V2770"/>
      <c r="AA2770" s="2"/>
      <c r="AC2770"/>
      <c r="AD2770"/>
      <c r="AE2770"/>
      <c r="AJ2770" s="2"/>
      <c r="AL2770"/>
      <c r="AM2770"/>
      <c r="AN2770"/>
      <c r="AS2770" s="2"/>
      <c r="AU2770"/>
      <c r="AV2770"/>
      <c r="AW2770"/>
      <c r="BB2770" s="2"/>
      <c r="BD2770"/>
      <c r="BE2770"/>
      <c r="BF2770"/>
      <c r="BK2770" s="2"/>
      <c r="BM2770"/>
      <c r="BN2770"/>
      <c r="BO2770"/>
      <c r="BT2770" s="2"/>
      <c r="BV2770"/>
      <c r="BW2770"/>
      <c r="BX2770"/>
      <c r="CC2770" s="2"/>
      <c r="CE2770"/>
      <c r="CF2770"/>
      <c r="CG2770"/>
      <c r="CL2770" s="2"/>
      <c r="CN2770"/>
      <c r="CO2770"/>
      <c r="CP2770"/>
      <c r="CU2770" s="2"/>
      <c r="CW2770"/>
      <c r="CX2770"/>
      <c r="CY2770"/>
      <c r="DD2770" s="2"/>
      <c r="DF2770"/>
      <c r="DG2770"/>
      <c r="DH2770"/>
      <c r="DM2770" s="2"/>
      <c r="DO2770"/>
      <c r="DP2770"/>
      <c r="DQ2770"/>
      <c r="DV2770" s="2"/>
      <c r="DX2770"/>
      <c r="DY2770"/>
      <c r="DZ2770"/>
      <c r="EE2770" s="2"/>
      <c r="EG2770"/>
      <c r="EH2770"/>
      <c r="EI2770"/>
      <c r="EN2770" s="2"/>
      <c r="EP2770"/>
      <c r="EQ2770"/>
      <c r="ER2770"/>
      <c r="EW2770" s="2"/>
      <c r="EY2770"/>
      <c r="EZ2770"/>
      <c r="FA2770"/>
      <c r="FF2770" s="2"/>
      <c r="FH2770"/>
      <c r="FI2770"/>
      <c r="FJ2770"/>
      <c r="FO2770" s="2"/>
      <c r="FQ2770"/>
      <c r="FR2770"/>
      <c r="FS2770"/>
      <c r="FX2770" s="2"/>
      <c r="FZ2770"/>
      <c r="GA2770"/>
      <c r="GB2770"/>
      <c r="GG2770" s="2"/>
      <c r="GI2770"/>
      <c r="GJ2770"/>
      <c r="GK2770"/>
      <c r="GP2770" s="2"/>
      <c r="GR2770"/>
      <c r="GS2770"/>
      <c r="GT2770"/>
      <c r="GY2770" s="2"/>
      <c r="HA2770"/>
      <c r="HB2770"/>
      <c r="HC2770"/>
      <c r="HH2770" s="2"/>
      <c r="HJ2770"/>
      <c r="HK2770"/>
      <c r="HL2770"/>
      <c r="HQ2770"/>
      <c r="HR2770"/>
      <c r="HS2770"/>
      <c r="HT2770"/>
      <c r="HU2770"/>
      <c r="HV2770"/>
      <c r="HW2770"/>
      <c r="HX2770"/>
      <c r="HY2770"/>
      <c r="HZ2770"/>
      <c r="IA2770"/>
      <c r="IB2770"/>
      <c r="IC2770"/>
      <c r="ID2770"/>
      <c r="IE2770"/>
      <c r="IF2770"/>
      <c r="IG2770"/>
      <c r="IH2770"/>
      <c r="II2770"/>
      <c r="IJ2770"/>
      <c r="IK2770"/>
      <c r="IL2770"/>
      <c r="IM2770"/>
      <c r="IN2770"/>
      <c r="IO2770"/>
      <c r="IP2770"/>
      <c r="IQ2770"/>
      <c r="IR2770"/>
      <c r="IS2770"/>
      <c r="IT2770"/>
      <c r="IU2770"/>
      <c r="IV2770"/>
    </row>
    <row r="2771" spans="2:256" s="1" customFormat="1">
      <c r="B2771"/>
      <c r="C2771"/>
      <c r="D2771"/>
      <c r="I2771" s="2"/>
      <c r="K2771"/>
      <c r="L2771"/>
      <c r="M2771"/>
      <c r="N2771"/>
      <c r="R2771" s="2"/>
      <c r="T2771"/>
      <c r="U2771"/>
      <c r="V2771"/>
      <c r="AA2771" s="2"/>
      <c r="AC2771"/>
      <c r="AD2771"/>
      <c r="AE2771"/>
      <c r="AJ2771" s="2"/>
      <c r="AL2771"/>
      <c r="AM2771"/>
      <c r="AN2771"/>
      <c r="AS2771" s="2"/>
      <c r="AU2771"/>
      <c r="AV2771"/>
      <c r="AW2771"/>
      <c r="BB2771" s="2"/>
      <c r="BD2771"/>
      <c r="BE2771"/>
      <c r="BF2771"/>
      <c r="BK2771" s="2"/>
      <c r="BM2771"/>
      <c r="BN2771"/>
      <c r="BO2771"/>
      <c r="BT2771" s="2"/>
      <c r="BV2771"/>
      <c r="BW2771"/>
      <c r="BX2771"/>
      <c r="CC2771" s="2"/>
      <c r="CE2771"/>
      <c r="CF2771"/>
      <c r="CG2771"/>
      <c r="CL2771" s="2"/>
      <c r="CN2771"/>
      <c r="CO2771"/>
      <c r="CP2771"/>
      <c r="CU2771" s="2"/>
      <c r="CW2771"/>
      <c r="CX2771"/>
      <c r="CY2771"/>
      <c r="DD2771" s="2"/>
      <c r="DF2771"/>
      <c r="DG2771"/>
      <c r="DH2771"/>
      <c r="DM2771" s="2"/>
      <c r="DO2771"/>
      <c r="DP2771"/>
      <c r="DQ2771"/>
      <c r="DV2771" s="2"/>
      <c r="DX2771"/>
      <c r="DY2771"/>
      <c r="DZ2771"/>
      <c r="EE2771" s="2"/>
      <c r="EG2771"/>
      <c r="EH2771"/>
      <c r="EI2771"/>
      <c r="EN2771" s="2"/>
      <c r="EP2771"/>
      <c r="EQ2771"/>
      <c r="ER2771"/>
      <c r="EW2771" s="2"/>
      <c r="EY2771"/>
      <c r="EZ2771"/>
      <c r="FA2771"/>
      <c r="FF2771" s="2"/>
      <c r="FH2771"/>
      <c r="FI2771"/>
      <c r="FJ2771"/>
      <c r="FO2771" s="2"/>
      <c r="FQ2771"/>
      <c r="FR2771"/>
      <c r="FS2771"/>
      <c r="FX2771" s="2"/>
      <c r="FZ2771"/>
      <c r="GA2771"/>
      <c r="GB2771"/>
      <c r="GG2771" s="2"/>
      <c r="GI2771"/>
      <c r="GJ2771"/>
      <c r="GK2771"/>
      <c r="GP2771" s="2"/>
      <c r="GR2771"/>
      <c r="GS2771"/>
      <c r="GT2771"/>
      <c r="GY2771" s="2"/>
      <c r="HA2771"/>
      <c r="HB2771"/>
      <c r="HC2771"/>
      <c r="HH2771" s="2"/>
      <c r="HJ2771"/>
      <c r="HK2771"/>
      <c r="HL2771"/>
      <c r="HQ2771"/>
      <c r="HR2771"/>
      <c r="HS2771"/>
      <c r="HT2771"/>
      <c r="HU2771"/>
      <c r="HV2771"/>
      <c r="HW2771"/>
      <c r="HX2771"/>
      <c r="HY2771"/>
      <c r="HZ2771"/>
      <c r="IA2771"/>
      <c r="IB2771"/>
      <c r="IC2771"/>
      <c r="ID2771"/>
      <c r="IE2771"/>
      <c r="IF2771"/>
      <c r="IG2771"/>
      <c r="IH2771"/>
      <c r="II2771"/>
      <c r="IJ2771"/>
      <c r="IK2771"/>
      <c r="IL2771"/>
      <c r="IM2771"/>
      <c r="IN2771"/>
      <c r="IO2771"/>
      <c r="IP2771"/>
      <c r="IQ2771"/>
      <c r="IR2771"/>
      <c r="IS2771"/>
      <c r="IT2771"/>
      <c r="IU2771"/>
      <c r="IV2771"/>
    </row>
    <row r="2772" spans="2:256" s="1" customFormat="1">
      <c r="B2772"/>
      <c r="C2772"/>
      <c r="D2772"/>
      <c r="I2772" s="2"/>
      <c r="K2772"/>
      <c r="L2772"/>
      <c r="M2772"/>
      <c r="N2772"/>
      <c r="R2772" s="2"/>
      <c r="T2772"/>
      <c r="U2772"/>
      <c r="V2772"/>
      <c r="AA2772" s="2"/>
      <c r="AC2772"/>
      <c r="AD2772"/>
      <c r="AE2772"/>
      <c r="AJ2772" s="2"/>
      <c r="AL2772"/>
      <c r="AM2772"/>
      <c r="AN2772"/>
      <c r="AS2772" s="2"/>
      <c r="AU2772"/>
      <c r="AV2772"/>
      <c r="AW2772"/>
      <c r="BB2772" s="2"/>
      <c r="BD2772"/>
      <c r="BE2772"/>
      <c r="BF2772"/>
      <c r="BK2772" s="2"/>
      <c r="BM2772"/>
      <c r="BN2772"/>
      <c r="BO2772"/>
      <c r="BT2772" s="2"/>
      <c r="BV2772"/>
      <c r="BW2772"/>
      <c r="BX2772"/>
      <c r="CC2772" s="2"/>
      <c r="CE2772"/>
      <c r="CF2772"/>
      <c r="CG2772"/>
      <c r="CL2772" s="2"/>
      <c r="CN2772"/>
      <c r="CO2772"/>
      <c r="CP2772"/>
      <c r="CU2772" s="2"/>
      <c r="CW2772"/>
      <c r="CX2772"/>
      <c r="CY2772"/>
      <c r="DD2772" s="2"/>
      <c r="DF2772"/>
      <c r="DG2772"/>
      <c r="DH2772"/>
      <c r="DM2772" s="2"/>
      <c r="DO2772"/>
      <c r="DP2772"/>
      <c r="DQ2772"/>
      <c r="DV2772" s="2"/>
      <c r="DX2772"/>
      <c r="DY2772"/>
      <c r="DZ2772"/>
      <c r="EE2772" s="2"/>
      <c r="EG2772"/>
      <c r="EH2772"/>
      <c r="EI2772"/>
      <c r="EN2772" s="2"/>
      <c r="EP2772"/>
      <c r="EQ2772"/>
      <c r="ER2772"/>
      <c r="EW2772" s="2"/>
      <c r="EY2772"/>
      <c r="EZ2772"/>
      <c r="FA2772"/>
      <c r="FF2772" s="2"/>
      <c r="FH2772"/>
      <c r="FI2772"/>
      <c r="FJ2772"/>
      <c r="FO2772" s="2"/>
      <c r="FQ2772"/>
      <c r="FR2772"/>
      <c r="FS2772"/>
      <c r="FX2772" s="2"/>
      <c r="FZ2772"/>
      <c r="GA2772"/>
      <c r="GB2772"/>
      <c r="GG2772" s="2"/>
      <c r="GI2772"/>
      <c r="GJ2772"/>
      <c r="GK2772"/>
      <c r="GP2772" s="2"/>
      <c r="GR2772"/>
      <c r="GS2772"/>
      <c r="GT2772"/>
      <c r="GY2772" s="2"/>
      <c r="HA2772"/>
      <c r="HB2772"/>
      <c r="HC2772"/>
      <c r="HH2772" s="2"/>
      <c r="HJ2772"/>
      <c r="HK2772"/>
      <c r="HL2772"/>
      <c r="HQ2772"/>
      <c r="HR2772"/>
      <c r="HS2772"/>
      <c r="HT2772"/>
      <c r="HU2772"/>
      <c r="HV2772"/>
      <c r="HW2772"/>
      <c r="HX2772"/>
      <c r="HY2772"/>
      <c r="HZ2772"/>
      <c r="IA2772"/>
      <c r="IB2772"/>
      <c r="IC2772"/>
      <c r="ID2772"/>
      <c r="IE2772"/>
      <c r="IF2772"/>
      <c r="IG2772"/>
      <c r="IH2772"/>
      <c r="II2772"/>
      <c r="IJ2772"/>
      <c r="IK2772"/>
      <c r="IL2772"/>
      <c r="IM2772"/>
      <c r="IN2772"/>
      <c r="IO2772"/>
      <c r="IP2772"/>
      <c r="IQ2772"/>
      <c r="IR2772"/>
      <c r="IS2772"/>
      <c r="IT2772"/>
      <c r="IU2772"/>
      <c r="IV2772"/>
    </row>
    <row r="2773" spans="2:256" s="1" customFormat="1">
      <c r="B2773"/>
      <c r="C2773"/>
      <c r="D2773"/>
      <c r="I2773" s="2"/>
      <c r="K2773"/>
      <c r="L2773"/>
      <c r="M2773"/>
      <c r="N2773"/>
      <c r="R2773" s="2"/>
      <c r="T2773"/>
      <c r="U2773"/>
      <c r="V2773"/>
      <c r="AA2773" s="2"/>
      <c r="AC2773"/>
      <c r="AD2773"/>
      <c r="AE2773"/>
      <c r="AJ2773" s="2"/>
      <c r="AL2773"/>
      <c r="AM2773"/>
      <c r="AN2773"/>
      <c r="AS2773" s="2"/>
      <c r="AU2773"/>
      <c r="AV2773"/>
      <c r="AW2773"/>
      <c r="BB2773" s="2"/>
      <c r="BD2773"/>
      <c r="BE2773"/>
      <c r="BF2773"/>
      <c r="BK2773" s="2"/>
      <c r="BM2773"/>
      <c r="BN2773"/>
      <c r="BO2773"/>
      <c r="BT2773" s="2"/>
      <c r="BV2773"/>
      <c r="BW2773"/>
      <c r="BX2773"/>
      <c r="CC2773" s="2"/>
      <c r="CE2773"/>
      <c r="CF2773"/>
      <c r="CG2773"/>
      <c r="CL2773" s="2"/>
      <c r="CN2773"/>
      <c r="CO2773"/>
      <c r="CP2773"/>
      <c r="CU2773" s="2"/>
      <c r="CW2773"/>
      <c r="CX2773"/>
      <c r="CY2773"/>
      <c r="DD2773" s="2"/>
      <c r="DF2773"/>
      <c r="DG2773"/>
      <c r="DH2773"/>
      <c r="DM2773" s="2"/>
      <c r="DO2773"/>
      <c r="DP2773"/>
      <c r="DQ2773"/>
      <c r="DV2773" s="2"/>
      <c r="DX2773"/>
      <c r="DY2773"/>
      <c r="DZ2773"/>
      <c r="EE2773" s="2"/>
      <c r="EG2773"/>
      <c r="EH2773"/>
      <c r="EI2773"/>
      <c r="EN2773" s="2"/>
      <c r="EP2773"/>
      <c r="EQ2773"/>
      <c r="ER2773"/>
      <c r="EW2773" s="2"/>
      <c r="EY2773"/>
      <c r="EZ2773"/>
      <c r="FA2773"/>
      <c r="FF2773" s="2"/>
      <c r="FH2773"/>
      <c r="FI2773"/>
      <c r="FJ2773"/>
      <c r="FO2773" s="2"/>
      <c r="FQ2773"/>
      <c r="FR2773"/>
      <c r="FS2773"/>
      <c r="FX2773" s="2"/>
      <c r="FZ2773"/>
      <c r="GA2773"/>
      <c r="GB2773"/>
      <c r="GG2773" s="2"/>
      <c r="GI2773"/>
      <c r="GJ2773"/>
      <c r="GK2773"/>
      <c r="GP2773" s="2"/>
      <c r="GR2773"/>
      <c r="GS2773"/>
      <c r="GT2773"/>
      <c r="GY2773" s="2"/>
      <c r="HA2773"/>
      <c r="HB2773"/>
      <c r="HC2773"/>
      <c r="HH2773" s="2"/>
      <c r="HJ2773"/>
      <c r="HK2773"/>
      <c r="HL2773"/>
      <c r="HQ2773"/>
      <c r="HR2773"/>
      <c r="HS2773"/>
      <c r="HT2773"/>
      <c r="HU2773"/>
      <c r="HV2773"/>
      <c r="HW2773"/>
      <c r="HX2773"/>
      <c r="HY2773"/>
      <c r="HZ2773"/>
      <c r="IA2773"/>
      <c r="IB2773"/>
      <c r="IC2773"/>
      <c r="ID2773"/>
      <c r="IE2773"/>
      <c r="IF2773"/>
      <c r="IG2773"/>
      <c r="IH2773"/>
      <c r="II2773"/>
      <c r="IJ2773"/>
      <c r="IK2773"/>
      <c r="IL2773"/>
      <c r="IM2773"/>
      <c r="IN2773"/>
      <c r="IO2773"/>
      <c r="IP2773"/>
      <c r="IQ2773"/>
      <c r="IR2773"/>
      <c r="IS2773"/>
      <c r="IT2773"/>
      <c r="IU2773"/>
      <c r="IV2773"/>
    </row>
    <row r="2774" spans="2:256" s="1" customFormat="1">
      <c r="B2774"/>
      <c r="C2774"/>
      <c r="D2774"/>
      <c r="I2774" s="2"/>
      <c r="K2774"/>
      <c r="L2774"/>
      <c r="M2774"/>
      <c r="N2774"/>
      <c r="R2774" s="2"/>
      <c r="T2774"/>
      <c r="U2774"/>
      <c r="V2774"/>
      <c r="AA2774" s="2"/>
      <c r="AC2774"/>
      <c r="AD2774"/>
      <c r="AE2774"/>
      <c r="AJ2774" s="2"/>
      <c r="AL2774"/>
      <c r="AM2774"/>
      <c r="AN2774"/>
      <c r="AS2774" s="2"/>
      <c r="AU2774"/>
      <c r="AV2774"/>
      <c r="AW2774"/>
      <c r="BB2774" s="2"/>
      <c r="BD2774"/>
      <c r="BE2774"/>
      <c r="BF2774"/>
      <c r="BK2774" s="2"/>
      <c r="BM2774"/>
      <c r="BN2774"/>
      <c r="BO2774"/>
      <c r="BT2774" s="2"/>
      <c r="BV2774"/>
      <c r="BW2774"/>
      <c r="BX2774"/>
      <c r="CC2774" s="2"/>
      <c r="CE2774"/>
      <c r="CF2774"/>
      <c r="CG2774"/>
      <c r="CL2774" s="2"/>
      <c r="CN2774"/>
      <c r="CO2774"/>
      <c r="CP2774"/>
      <c r="CU2774" s="2"/>
      <c r="CW2774"/>
      <c r="CX2774"/>
      <c r="CY2774"/>
      <c r="DD2774" s="2"/>
      <c r="DF2774"/>
      <c r="DG2774"/>
      <c r="DH2774"/>
      <c r="DM2774" s="2"/>
      <c r="DO2774"/>
      <c r="DP2774"/>
      <c r="DQ2774"/>
      <c r="DV2774" s="2"/>
      <c r="DX2774"/>
      <c r="DY2774"/>
      <c r="DZ2774"/>
      <c r="EE2774" s="2"/>
      <c r="EG2774"/>
      <c r="EH2774"/>
      <c r="EI2774"/>
      <c r="EN2774" s="2"/>
      <c r="EP2774"/>
      <c r="EQ2774"/>
      <c r="ER2774"/>
      <c r="EW2774" s="2"/>
      <c r="EY2774"/>
      <c r="EZ2774"/>
      <c r="FA2774"/>
      <c r="FF2774" s="2"/>
      <c r="FH2774"/>
      <c r="FI2774"/>
      <c r="FJ2774"/>
      <c r="FO2774" s="2"/>
      <c r="FQ2774"/>
      <c r="FR2774"/>
      <c r="FS2774"/>
      <c r="FX2774" s="2"/>
      <c r="FZ2774"/>
      <c r="GA2774"/>
      <c r="GB2774"/>
      <c r="GG2774" s="2"/>
      <c r="GI2774"/>
      <c r="GJ2774"/>
      <c r="GK2774"/>
      <c r="GP2774" s="2"/>
      <c r="GR2774"/>
      <c r="GS2774"/>
      <c r="GT2774"/>
      <c r="GY2774" s="2"/>
      <c r="HA2774"/>
      <c r="HB2774"/>
      <c r="HC2774"/>
      <c r="HH2774" s="2"/>
      <c r="HJ2774"/>
      <c r="HK2774"/>
      <c r="HL2774"/>
      <c r="HQ2774"/>
      <c r="HR2774"/>
      <c r="HS2774"/>
      <c r="HT2774"/>
      <c r="HU2774"/>
      <c r="HV2774"/>
      <c r="HW2774"/>
      <c r="HX2774"/>
      <c r="HY2774"/>
      <c r="HZ2774"/>
      <c r="IA2774"/>
      <c r="IB2774"/>
      <c r="IC2774"/>
      <c r="ID2774"/>
      <c r="IE2774"/>
      <c r="IF2774"/>
      <c r="IG2774"/>
      <c r="IH2774"/>
      <c r="II2774"/>
      <c r="IJ2774"/>
      <c r="IK2774"/>
      <c r="IL2774"/>
      <c r="IM2774"/>
      <c r="IN2774"/>
      <c r="IO2774"/>
      <c r="IP2774"/>
      <c r="IQ2774"/>
      <c r="IR2774"/>
      <c r="IS2774"/>
      <c r="IT2774"/>
      <c r="IU2774"/>
      <c r="IV2774"/>
    </row>
    <row r="2775" spans="2:256" s="1" customFormat="1">
      <c r="B2775"/>
      <c r="C2775"/>
      <c r="D2775"/>
      <c r="I2775" s="2"/>
      <c r="K2775"/>
      <c r="L2775"/>
      <c r="M2775"/>
      <c r="N2775"/>
      <c r="R2775" s="2"/>
      <c r="T2775"/>
      <c r="U2775"/>
      <c r="V2775"/>
      <c r="AA2775" s="2"/>
      <c r="AC2775"/>
      <c r="AD2775"/>
      <c r="AE2775"/>
      <c r="AJ2775" s="2"/>
      <c r="AL2775"/>
      <c r="AM2775"/>
      <c r="AN2775"/>
      <c r="AS2775" s="2"/>
      <c r="AU2775"/>
      <c r="AV2775"/>
      <c r="AW2775"/>
      <c r="BB2775" s="2"/>
      <c r="BD2775"/>
      <c r="BE2775"/>
      <c r="BF2775"/>
      <c r="BK2775" s="2"/>
      <c r="BM2775"/>
      <c r="BN2775"/>
      <c r="BO2775"/>
      <c r="BT2775" s="2"/>
      <c r="BV2775"/>
      <c r="BW2775"/>
      <c r="BX2775"/>
      <c r="CC2775" s="2"/>
      <c r="CE2775"/>
      <c r="CF2775"/>
      <c r="CG2775"/>
      <c r="CL2775" s="2"/>
      <c r="CN2775"/>
      <c r="CO2775"/>
      <c r="CP2775"/>
      <c r="CU2775" s="2"/>
      <c r="CW2775"/>
      <c r="CX2775"/>
      <c r="CY2775"/>
      <c r="DD2775" s="2"/>
      <c r="DF2775"/>
      <c r="DG2775"/>
      <c r="DH2775"/>
      <c r="DM2775" s="2"/>
      <c r="DO2775"/>
      <c r="DP2775"/>
      <c r="DQ2775"/>
      <c r="DV2775" s="2"/>
      <c r="DX2775"/>
      <c r="DY2775"/>
      <c r="DZ2775"/>
      <c r="EE2775" s="2"/>
      <c r="EG2775"/>
      <c r="EH2775"/>
      <c r="EI2775"/>
      <c r="EN2775" s="2"/>
      <c r="EP2775"/>
      <c r="EQ2775"/>
      <c r="ER2775"/>
      <c r="EW2775" s="2"/>
      <c r="EY2775"/>
      <c r="EZ2775"/>
      <c r="FA2775"/>
      <c r="FF2775" s="2"/>
      <c r="FH2775"/>
      <c r="FI2775"/>
      <c r="FJ2775"/>
      <c r="FO2775" s="2"/>
      <c r="FQ2775"/>
      <c r="FR2775"/>
      <c r="FS2775"/>
      <c r="FX2775" s="2"/>
      <c r="FZ2775"/>
      <c r="GA2775"/>
      <c r="GB2775"/>
      <c r="GG2775" s="2"/>
      <c r="GI2775"/>
      <c r="GJ2775"/>
      <c r="GK2775"/>
      <c r="GP2775" s="2"/>
      <c r="GR2775"/>
      <c r="GS2775"/>
      <c r="GT2775"/>
      <c r="GY2775" s="2"/>
      <c r="HA2775"/>
      <c r="HB2775"/>
      <c r="HC2775"/>
      <c r="HH2775" s="2"/>
      <c r="HJ2775"/>
      <c r="HK2775"/>
      <c r="HL2775"/>
      <c r="HQ2775"/>
      <c r="HR2775"/>
      <c r="HS2775"/>
      <c r="HT2775"/>
      <c r="HU2775"/>
      <c r="HV2775"/>
      <c r="HW2775"/>
      <c r="HX2775"/>
      <c r="HY2775"/>
      <c r="HZ2775"/>
      <c r="IA2775"/>
      <c r="IB2775"/>
      <c r="IC2775"/>
      <c r="ID2775"/>
      <c r="IE2775"/>
      <c r="IF2775"/>
      <c r="IG2775"/>
      <c r="IH2775"/>
      <c r="II2775"/>
      <c r="IJ2775"/>
      <c r="IK2775"/>
      <c r="IL2775"/>
      <c r="IM2775"/>
      <c r="IN2775"/>
      <c r="IO2775"/>
      <c r="IP2775"/>
      <c r="IQ2775"/>
      <c r="IR2775"/>
      <c r="IS2775"/>
      <c r="IT2775"/>
      <c r="IU2775"/>
      <c r="IV2775"/>
    </row>
    <row r="2776" spans="2:256" s="1" customFormat="1">
      <c r="B2776"/>
      <c r="C2776"/>
      <c r="D2776"/>
      <c r="I2776" s="2"/>
      <c r="K2776"/>
      <c r="L2776"/>
      <c r="M2776"/>
      <c r="N2776"/>
      <c r="R2776" s="2"/>
      <c r="T2776"/>
      <c r="U2776"/>
      <c r="V2776"/>
      <c r="AA2776" s="2"/>
      <c r="AC2776"/>
      <c r="AD2776"/>
      <c r="AE2776"/>
      <c r="AJ2776" s="2"/>
      <c r="AL2776"/>
      <c r="AM2776"/>
      <c r="AN2776"/>
      <c r="AS2776" s="2"/>
      <c r="AU2776"/>
      <c r="AV2776"/>
      <c r="AW2776"/>
      <c r="BB2776" s="2"/>
      <c r="BD2776"/>
      <c r="BE2776"/>
      <c r="BF2776"/>
      <c r="BK2776" s="2"/>
      <c r="BM2776"/>
      <c r="BN2776"/>
      <c r="BO2776"/>
      <c r="BT2776" s="2"/>
      <c r="BV2776"/>
      <c r="BW2776"/>
      <c r="BX2776"/>
      <c r="CC2776" s="2"/>
      <c r="CE2776"/>
      <c r="CF2776"/>
      <c r="CG2776"/>
      <c r="CL2776" s="2"/>
      <c r="CN2776"/>
      <c r="CO2776"/>
      <c r="CP2776"/>
      <c r="CU2776" s="2"/>
      <c r="CW2776"/>
      <c r="CX2776"/>
      <c r="CY2776"/>
      <c r="DD2776" s="2"/>
      <c r="DF2776"/>
      <c r="DG2776"/>
      <c r="DH2776"/>
      <c r="DM2776" s="2"/>
      <c r="DO2776"/>
      <c r="DP2776"/>
      <c r="DQ2776"/>
      <c r="DV2776" s="2"/>
      <c r="DX2776"/>
      <c r="DY2776"/>
      <c r="DZ2776"/>
      <c r="EE2776" s="2"/>
      <c r="EG2776"/>
      <c r="EH2776"/>
      <c r="EI2776"/>
      <c r="EN2776" s="2"/>
      <c r="EP2776"/>
      <c r="EQ2776"/>
      <c r="ER2776"/>
      <c r="EW2776" s="2"/>
      <c r="EY2776"/>
      <c r="EZ2776"/>
      <c r="FA2776"/>
      <c r="FF2776" s="2"/>
      <c r="FH2776"/>
      <c r="FI2776"/>
      <c r="FJ2776"/>
      <c r="FO2776" s="2"/>
      <c r="FQ2776"/>
      <c r="FR2776"/>
      <c r="FS2776"/>
      <c r="FX2776" s="2"/>
      <c r="FZ2776"/>
      <c r="GA2776"/>
      <c r="GB2776"/>
      <c r="GG2776" s="2"/>
      <c r="GI2776"/>
      <c r="GJ2776"/>
      <c r="GK2776"/>
      <c r="GP2776" s="2"/>
      <c r="GR2776"/>
      <c r="GS2776"/>
      <c r="GT2776"/>
      <c r="GY2776" s="2"/>
      <c r="HA2776"/>
      <c r="HB2776"/>
      <c r="HC2776"/>
      <c r="HH2776" s="2"/>
      <c r="HJ2776"/>
      <c r="HK2776"/>
      <c r="HL2776"/>
      <c r="HQ2776"/>
      <c r="HR2776"/>
      <c r="HS2776"/>
      <c r="HT2776"/>
      <c r="HU2776"/>
      <c r="HV2776"/>
      <c r="HW2776"/>
      <c r="HX2776"/>
      <c r="HY2776"/>
      <c r="HZ2776"/>
      <c r="IA2776"/>
      <c r="IB2776"/>
      <c r="IC2776"/>
      <c r="ID2776"/>
      <c r="IE2776"/>
      <c r="IF2776"/>
      <c r="IG2776"/>
      <c r="IH2776"/>
      <c r="II2776"/>
      <c r="IJ2776"/>
      <c r="IK2776"/>
      <c r="IL2776"/>
      <c r="IM2776"/>
      <c r="IN2776"/>
      <c r="IO2776"/>
      <c r="IP2776"/>
      <c r="IQ2776"/>
      <c r="IR2776"/>
      <c r="IS2776"/>
      <c r="IT2776"/>
      <c r="IU2776"/>
      <c r="IV2776"/>
    </row>
    <row r="2777" spans="2:256" s="1" customFormat="1">
      <c r="B2777"/>
      <c r="C2777"/>
      <c r="D2777"/>
      <c r="I2777" s="2"/>
      <c r="K2777"/>
      <c r="L2777"/>
      <c r="M2777"/>
      <c r="N2777"/>
      <c r="R2777" s="2"/>
      <c r="T2777"/>
      <c r="U2777"/>
      <c r="V2777"/>
      <c r="AA2777" s="2"/>
      <c r="AC2777"/>
      <c r="AD2777"/>
      <c r="AE2777"/>
      <c r="AJ2777" s="2"/>
      <c r="AL2777"/>
      <c r="AM2777"/>
      <c r="AN2777"/>
      <c r="AS2777" s="2"/>
      <c r="AU2777"/>
      <c r="AV2777"/>
      <c r="AW2777"/>
      <c r="BB2777" s="2"/>
      <c r="BD2777"/>
      <c r="BE2777"/>
      <c r="BF2777"/>
      <c r="BK2777" s="2"/>
      <c r="BM2777"/>
      <c r="BN2777"/>
      <c r="BO2777"/>
      <c r="BT2777" s="2"/>
      <c r="BV2777"/>
      <c r="BW2777"/>
      <c r="BX2777"/>
      <c r="CC2777" s="2"/>
      <c r="CE2777"/>
      <c r="CF2777"/>
      <c r="CG2777"/>
      <c r="CL2777" s="2"/>
      <c r="CN2777"/>
      <c r="CO2777"/>
      <c r="CP2777"/>
      <c r="CU2777" s="2"/>
      <c r="CW2777"/>
      <c r="CX2777"/>
      <c r="CY2777"/>
      <c r="DD2777" s="2"/>
      <c r="DF2777"/>
      <c r="DG2777"/>
      <c r="DH2777"/>
      <c r="DM2777" s="2"/>
      <c r="DO2777"/>
      <c r="DP2777"/>
      <c r="DQ2777"/>
      <c r="DV2777" s="2"/>
      <c r="DX2777"/>
      <c r="DY2777"/>
      <c r="DZ2777"/>
      <c r="EE2777" s="2"/>
      <c r="EG2777"/>
      <c r="EH2777"/>
      <c r="EI2777"/>
      <c r="EN2777" s="2"/>
      <c r="EP2777"/>
      <c r="EQ2777"/>
      <c r="ER2777"/>
      <c r="EW2777" s="2"/>
      <c r="EY2777"/>
      <c r="EZ2777"/>
      <c r="FA2777"/>
      <c r="FF2777" s="2"/>
      <c r="FH2777"/>
      <c r="FI2777"/>
      <c r="FJ2777"/>
      <c r="FO2777" s="2"/>
      <c r="FQ2777"/>
      <c r="FR2777"/>
      <c r="FS2777"/>
      <c r="FX2777" s="2"/>
      <c r="FZ2777"/>
      <c r="GA2777"/>
      <c r="GB2777"/>
      <c r="GG2777" s="2"/>
      <c r="GI2777"/>
      <c r="GJ2777"/>
      <c r="GK2777"/>
      <c r="GP2777" s="2"/>
      <c r="GR2777"/>
      <c r="GS2777"/>
      <c r="GT2777"/>
      <c r="GY2777" s="2"/>
      <c r="HA2777"/>
      <c r="HB2777"/>
      <c r="HC2777"/>
      <c r="HH2777" s="2"/>
      <c r="HJ2777"/>
      <c r="HK2777"/>
      <c r="HL2777"/>
      <c r="HQ2777"/>
      <c r="HR2777"/>
      <c r="HS2777"/>
      <c r="HT2777"/>
      <c r="HU2777"/>
      <c r="HV2777"/>
      <c r="HW2777"/>
      <c r="HX2777"/>
      <c r="HY2777"/>
      <c r="HZ2777"/>
      <c r="IA2777"/>
      <c r="IB2777"/>
      <c r="IC2777"/>
      <c r="ID2777"/>
      <c r="IE2777"/>
      <c r="IF2777"/>
      <c r="IG2777"/>
      <c r="IH2777"/>
      <c r="II2777"/>
      <c r="IJ2777"/>
      <c r="IK2777"/>
      <c r="IL2777"/>
      <c r="IM2777"/>
      <c r="IN2777"/>
      <c r="IO2777"/>
      <c r="IP2777"/>
      <c r="IQ2777"/>
      <c r="IR2777"/>
      <c r="IS2777"/>
      <c r="IT2777"/>
      <c r="IU2777"/>
      <c r="IV2777"/>
    </row>
    <row r="2778" spans="2:256" s="1" customFormat="1">
      <c r="B2778"/>
      <c r="C2778"/>
      <c r="D2778"/>
      <c r="I2778" s="2"/>
      <c r="K2778"/>
      <c r="L2778"/>
      <c r="M2778"/>
      <c r="N2778"/>
      <c r="R2778" s="2"/>
      <c r="T2778"/>
      <c r="U2778"/>
      <c r="V2778"/>
      <c r="AA2778" s="2"/>
      <c r="AC2778"/>
      <c r="AD2778"/>
      <c r="AE2778"/>
      <c r="AJ2778" s="2"/>
      <c r="AL2778"/>
      <c r="AM2778"/>
      <c r="AN2778"/>
      <c r="AS2778" s="2"/>
      <c r="AU2778"/>
      <c r="AV2778"/>
      <c r="AW2778"/>
      <c r="BB2778" s="2"/>
      <c r="BD2778"/>
      <c r="BE2778"/>
      <c r="BF2778"/>
      <c r="BK2778" s="2"/>
      <c r="BM2778"/>
      <c r="BN2778"/>
      <c r="BO2778"/>
      <c r="BT2778" s="2"/>
      <c r="BV2778"/>
      <c r="BW2778"/>
      <c r="BX2778"/>
      <c r="CC2778" s="2"/>
      <c r="CE2778"/>
      <c r="CF2778"/>
      <c r="CG2778"/>
      <c r="CL2778" s="2"/>
      <c r="CN2778"/>
      <c r="CO2778"/>
      <c r="CP2778"/>
      <c r="CU2778" s="2"/>
      <c r="CW2778"/>
      <c r="CX2778"/>
      <c r="CY2778"/>
      <c r="DD2778" s="2"/>
      <c r="DF2778"/>
      <c r="DG2778"/>
      <c r="DH2778"/>
      <c r="DM2778" s="2"/>
      <c r="DO2778"/>
      <c r="DP2778"/>
      <c r="DQ2778"/>
      <c r="DV2778" s="2"/>
      <c r="DX2778"/>
      <c r="DY2778"/>
      <c r="DZ2778"/>
      <c r="EE2778" s="2"/>
      <c r="EG2778"/>
      <c r="EH2778"/>
      <c r="EI2778"/>
      <c r="EN2778" s="2"/>
      <c r="EP2778"/>
      <c r="EQ2778"/>
      <c r="ER2778"/>
      <c r="EW2778" s="2"/>
      <c r="EY2778"/>
      <c r="EZ2778"/>
      <c r="FA2778"/>
      <c r="FF2778" s="2"/>
      <c r="FH2778"/>
      <c r="FI2778"/>
      <c r="FJ2778"/>
      <c r="FO2778" s="2"/>
      <c r="FQ2778"/>
      <c r="FR2778"/>
      <c r="FS2778"/>
      <c r="FX2778" s="2"/>
      <c r="FZ2778"/>
      <c r="GA2778"/>
      <c r="GB2778"/>
      <c r="GG2778" s="2"/>
      <c r="GI2778"/>
      <c r="GJ2778"/>
      <c r="GK2778"/>
      <c r="GP2778" s="2"/>
      <c r="GR2778"/>
      <c r="GS2778"/>
      <c r="GT2778"/>
      <c r="GY2778" s="2"/>
      <c r="HA2778"/>
      <c r="HB2778"/>
      <c r="HC2778"/>
      <c r="HH2778" s="2"/>
      <c r="HJ2778"/>
      <c r="HK2778"/>
      <c r="HL2778"/>
      <c r="HQ2778"/>
      <c r="HR2778"/>
      <c r="HS2778"/>
      <c r="HT2778"/>
      <c r="HU2778"/>
      <c r="HV2778"/>
      <c r="HW2778"/>
      <c r="HX2778"/>
      <c r="HY2778"/>
      <c r="HZ2778"/>
      <c r="IA2778"/>
      <c r="IB2778"/>
      <c r="IC2778"/>
      <c r="ID2778"/>
      <c r="IE2778"/>
      <c r="IF2778"/>
      <c r="IG2778"/>
      <c r="IH2778"/>
      <c r="II2778"/>
      <c r="IJ2778"/>
      <c r="IK2778"/>
      <c r="IL2778"/>
      <c r="IM2778"/>
      <c r="IN2778"/>
      <c r="IO2778"/>
      <c r="IP2778"/>
      <c r="IQ2778"/>
      <c r="IR2778"/>
      <c r="IS2778"/>
      <c r="IT2778"/>
      <c r="IU2778"/>
      <c r="IV2778"/>
    </row>
    <row r="2779" spans="2:256" s="1" customFormat="1">
      <c r="B2779"/>
      <c r="C2779"/>
      <c r="D2779"/>
      <c r="I2779" s="2"/>
      <c r="K2779"/>
      <c r="L2779"/>
      <c r="M2779"/>
      <c r="N2779"/>
      <c r="R2779" s="2"/>
      <c r="T2779"/>
      <c r="U2779"/>
      <c r="V2779"/>
      <c r="AA2779" s="2"/>
      <c r="AC2779"/>
      <c r="AD2779"/>
      <c r="AE2779"/>
      <c r="AJ2779" s="2"/>
      <c r="AL2779"/>
      <c r="AM2779"/>
      <c r="AN2779"/>
      <c r="AS2779" s="2"/>
      <c r="AU2779"/>
      <c r="AV2779"/>
      <c r="AW2779"/>
      <c r="BB2779" s="2"/>
      <c r="BD2779"/>
      <c r="BE2779"/>
      <c r="BF2779"/>
      <c r="BK2779" s="2"/>
      <c r="BM2779"/>
      <c r="BN2779"/>
      <c r="BO2779"/>
      <c r="BT2779" s="2"/>
      <c r="BV2779"/>
      <c r="BW2779"/>
      <c r="BX2779"/>
      <c r="CC2779" s="2"/>
      <c r="CE2779"/>
      <c r="CF2779"/>
      <c r="CG2779"/>
      <c r="CL2779" s="2"/>
      <c r="CN2779"/>
      <c r="CO2779"/>
      <c r="CP2779"/>
      <c r="CU2779" s="2"/>
      <c r="CW2779"/>
      <c r="CX2779"/>
      <c r="CY2779"/>
      <c r="DD2779" s="2"/>
      <c r="DF2779"/>
      <c r="DG2779"/>
      <c r="DH2779"/>
      <c r="DM2779" s="2"/>
      <c r="DO2779"/>
      <c r="DP2779"/>
      <c r="DQ2779"/>
      <c r="DV2779" s="2"/>
      <c r="DX2779"/>
      <c r="DY2779"/>
      <c r="DZ2779"/>
      <c r="EE2779" s="2"/>
      <c r="EG2779"/>
      <c r="EH2779"/>
      <c r="EI2779"/>
      <c r="EN2779" s="2"/>
      <c r="EP2779"/>
      <c r="EQ2779"/>
      <c r="ER2779"/>
      <c r="EW2779" s="2"/>
      <c r="EY2779"/>
      <c r="EZ2779"/>
      <c r="FA2779"/>
      <c r="FF2779" s="2"/>
      <c r="FH2779"/>
      <c r="FI2779"/>
      <c r="FJ2779"/>
      <c r="FO2779" s="2"/>
      <c r="FQ2779"/>
      <c r="FR2779"/>
      <c r="FS2779"/>
      <c r="FX2779" s="2"/>
      <c r="FZ2779"/>
      <c r="GA2779"/>
      <c r="GB2779"/>
      <c r="GG2779" s="2"/>
      <c r="GI2779"/>
      <c r="GJ2779"/>
      <c r="GK2779"/>
      <c r="GP2779" s="2"/>
      <c r="GR2779"/>
      <c r="GS2779"/>
      <c r="GT2779"/>
      <c r="GY2779" s="2"/>
      <c r="HA2779"/>
      <c r="HB2779"/>
      <c r="HC2779"/>
      <c r="HH2779" s="2"/>
      <c r="HJ2779"/>
      <c r="HK2779"/>
      <c r="HL2779"/>
      <c r="HQ2779"/>
      <c r="HR2779"/>
      <c r="HS2779"/>
      <c r="HT2779"/>
      <c r="HU2779"/>
      <c r="HV2779"/>
      <c r="HW2779"/>
      <c r="HX2779"/>
      <c r="HY2779"/>
      <c r="HZ2779"/>
      <c r="IA2779"/>
      <c r="IB2779"/>
      <c r="IC2779"/>
      <c r="ID2779"/>
      <c r="IE2779"/>
      <c r="IF2779"/>
      <c r="IG2779"/>
      <c r="IH2779"/>
      <c r="II2779"/>
      <c r="IJ2779"/>
      <c r="IK2779"/>
      <c r="IL2779"/>
      <c r="IM2779"/>
      <c r="IN2779"/>
      <c r="IO2779"/>
      <c r="IP2779"/>
      <c r="IQ2779"/>
      <c r="IR2779"/>
      <c r="IS2779"/>
      <c r="IT2779"/>
      <c r="IU2779"/>
      <c r="IV2779"/>
    </row>
    <row r="2780" spans="2:256" s="1" customFormat="1">
      <c r="B2780"/>
      <c r="C2780"/>
      <c r="D2780"/>
      <c r="I2780" s="2"/>
      <c r="K2780"/>
      <c r="L2780"/>
      <c r="M2780"/>
      <c r="N2780"/>
      <c r="R2780" s="2"/>
      <c r="T2780"/>
      <c r="U2780"/>
      <c r="V2780"/>
      <c r="AA2780" s="2"/>
      <c r="AC2780"/>
      <c r="AD2780"/>
      <c r="AE2780"/>
      <c r="AJ2780" s="2"/>
      <c r="AL2780"/>
      <c r="AM2780"/>
      <c r="AN2780"/>
      <c r="AS2780" s="2"/>
      <c r="AU2780"/>
      <c r="AV2780"/>
      <c r="AW2780"/>
      <c r="BB2780" s="2"/>
      <c r="BD2780"/>
      <c r="BE2780"/>
      <c r="BF2780"/>
      <c r="BK2780" s="2"/>
      <c r="BM2780"/>
      <c r="BN2780"/>
      <c r="BO2780"/>
      <c r="BT2780" s="2"/>
      <c r="BV2780"/>
      <c r="BW2780"/>
      <c r="BX2780"/>
      <c r="CC2780" s="2"/>
      <c r="CE2780"/>
      <c r="CF2780"/>
      <c r="CG2780"/>
      <c r="CL2780" s="2"/>
      <c r="CN2780"/>
      <c r="CO2780"/>
      <c r="CP2780"/>
      <c r="CU2780" s="2"/>
      <c r="CW2780"/>
      <c r="CX2780"/>
      <c r="CY2780"/>
      <c r="DD2780" s="2"/>
      <c r="DF2780"/>
      <c r="DG2780"/>
      <c r="DH2780"/>
      <c r="DM2780" s="2"/>
      <c r="DO2780"/>
      <c r="DP2780"/>
      <c r="DQ2780"/>
      <c r="DV2780" s="2"/>
      <c r="DX2780"/>
      <c r="DY2780"/>
      <c r="DZ2780"/>
      <c r="EE2780" s="2"/>
      <c r="EG2780"/>
      <c r="EH2780"/>
      <c r="EI2780"/>
      <c r="EN2780" s="2"/>
      <c r="EP2780"/>
      <c r="EQ2780"/>
      <c r="ER2780"/>
      <c r="EW2780" s="2"/>
      <c r="EY2780"/>
      <c r="EZ2780"/>
      <c r="FA2780"/>
      <c r="FF2780" s="2"/>
      <c r="FH2780"/>
      <c r="FI2780"/>
      <c r="FJ2780"/>
      <c r="FO2780" s="2"/>
      <c r="FQ2780"/>
      <c r="FR2780"/>
      <c r="FS2780"/>
      <c r="FX2780" s="2"/>
      <c r="FZ2780"/>
      <c r="GA2780"/>
      <c r="GB2780"/>
      <c r="GG2780" s="2"/>
      <c r="GI2780"/>
      <c r="GJ2780"/>
      <c r="GK2780"/>
      <c r="GP2780" s="2"/>
      <c r="GR2780"/>
      <c r="GS2780"/>
      <c r="GT2780"/>
      <c r="GY2780" s="2"/>
      <c r="HA2780"/>
      <c r="HB2780"/>
      <c r="HC2780"/>
      <c r="HH2780" s="2"/>
      <c r="HJ2780"/>
      <c r="HK2780"/>
      <c r="HL2780"/>
      <c r="HQ2780"/>
      <c r="HR2780"/>
      <c r="HS2780"/>
      <c r="HT2780"/>
      <c r="HU2780"/>
      <c r="HV2780"/>
      <c r="HW2780"/>
      <c r="HX2780"/>
      <c r="HY2780"/>
      <c r="HZ2780"/>
      <c r="IA2780"/>
      <c r="IB2780"/>
      <c r="IC2780"/>
      <c r="ID2780"/>
      <c r="IE2780"/>
      <c r="IF2780"/>
      <c r="IG2780"/>
      <c r="IH2780"/>
      <c r="II2780"/>
      <c r="IJ2780"/>
      <c r="IK2780"/>
      <c r="IL2780"/>
      <c r="IM2780"/>
      <c r="IN2780"/>
      <c r="IO2780"/>
      <c r="IP2780"/>
      <c r="IQ2780"/>
      <c r="IR2780"/>
      <c r="IS2780"/>
      <c r="IT2780"/>
      <c r="IU2780"/>
      <c r="IV2780"/>
    </row>
    <row r="2781" spans="2:256" s="1" customFormat="1">
      <c r="B2781"/>
      <c r="C2781"/>
      <c r="D2781"/>
      <c r="I2781" s="2"/>
      <c r="K2781"/>
      <c r="L2781"/>
      <c r="M2781"/>
      <c r="N2781"/>
      <c r="R2781" s="2"/>
      <c r="T2781"/>
      <c r="U2781"/>
      <c r="V2781"/>
      <c r="AA2781" s="2"/>
      <c r="AC2781"/>
      <c r="AD2781"/>
      <c r="AE2781"/>
      <c r="AJ2781" s="2"/>
      <c r="AL2781"/>
      <c r="AM2781"/>
      <c r="AN2781"/>
      <c r="AS2781" s="2"/>
      <c r="AU2781"/>
      <c r="AV2781"/>
      <c r="AW2781"/>
      <c r="BB2781" s="2"/>
      <c r="BD2781"/>
      <c r="BE2781"/>
      <c r="BF2781"/>
      <c r="BK2781" s="2"/>
      <c r="BM2781"/>
      <c r="BN2781"/>
      <c r="BO2781"/>
      <c r="BT2781" s="2"/>
      <c r="BV2781"/>
      <c r="BW2781"/>
      <c r="BX2781"/>
      <c r="CC2781" s="2"/>
      <c r="CE2781"/>
      <c r="CF2781"/>
      <c r="CG2781"/>
      <c r="CL2781" s="2"/>
      <c r="CN2781"/>
      <c r="CO2781"/>
      <c r="CP2781"/>
      <c r="CU2781" s="2"/>
      <c r="CW2781"/>
      <c r="CX2781"/>
      <c r="CY2781"/>
      <c r="DD2781" s="2"/>
      <c r="DF2781"/>
      <c r="DG2781"/>
      <c r="DH2781"/>
      <c r="DM2781" s="2"/>
      <c r="DO2781"/>
      <c r="DP2781"/>
      <c r="DQ2781"/>
      <c r="DV2781" s="2"/>
      <c r="DX2781"/>
      <c r="DY2781"/>
      <c r="DZ2781"/>
      <c r="EE2781" s="2"/>
      <c r="EG2781"/>
      <c r="EH2781"/>
      <c r="EI2781"/>
      <c r="EN2781" s="2"/>
      <c r="EP2781"/>
      <c r="EQ2781"/>
      <c r="ER2781"/>
      <c r="EW2781" s="2"/>
      <c r="EY2781"/>
      <c r="EZ2781"/>
      <c r="FA2781"/>
      <c r="FF2781" s="2"/>
      <c r="FH2781"/>
      <c r="FI2781"/>
      <c r="FJ2781"/>
      <c r="FO2781" s="2"/>
      <c r="FQ2781"/>
      <c r="FR2781"/>
      <c r="FS2781"/>
      <c r="FX2781" s="2"/>
      <c r="FZ2781"/>
      <c r="GA2781"/>
      <c r="GB2781"/>
      <c r="GG2781" s="2"/>
      <c r="GI2781"/>
      <c r="GJ2781"/>
      <c r="GK2781"/>
      <c r="GP2781" s="2"/>
      <c r="GR2781"/>
      <c r="GS2781"/>
      <c r="GT2781"/>
      <c r="GY2781" s="2"/>
      <c r="HA2781"/>
      <c r="HB2781"/>
      <c r="HC2781"/>
      <c r="HH2781" s="2"/>
      <c r="HJ2781"/>
      <c r="HK2781"/>
      <c r="HL2781"/>
      <c r="HQ2781"/>
      <c r="HR2781"/>
      <c r="HS2781"/>
      <c r="HT2781"/>
      <c r="HU2781"/>
      <c r="HV2781"/>
      <c r="HW2781"/>
      <c r="HX2781"/>
      <c r="HY2781"/>
      <c r="HZ2781"/>
      <c r="IA2781"/>
      <c r="IB2781"/>
      <c r="IC2781"/>
      <c r="ID2781"/>
      <c r="IE2781"/>
      <c r="IF2781"/>
      <c r="IG2781"/>
      <c r="IH2781"/>
      <c r="II2781"/>
      <c r="IJ2781"/>
      <c r="IK2781"/>
      <c r="IL2781"/>
      <c r="IM2781"/>
      <c r="IN2781"/>
      <c r="IO2781"/>
      <c r="IP2781"/>
      <c r="IQ2781"/>
      <c r="IR2781"/>
      <c r="IS2781"/>
      <c r="IT2781"/>
      <c r="IU2781"/>
      <c r="IV2781"/>
    </row>
    <row r="2782" spans="2:256" s="1" customFormat="1">
      <c r="B2782"/>
      <c r="C2782"/>
      <c r="D2782"/>
      <c r="I2782" s="2"/>
      <c r="K2782"/>
      <c r="L2782"/>
      <c r="M2782"/>
      <c r="N2782"/>
      <c r="R2782" s="2"/>
      <c r="T2782"/>
      <c r="U2782"/>
      <c r="V2782"/>
      <c r="AA2782" s="2"/>
      <c r="AC2782"/>
      <c r="AD2782"/>
      <c r="AE2782"/>
      <c r="AJ2782" s="2"/>
      <c r="AL2782"/>
      <c r="AM2782"/>
      <c r="AN2782"/>
      <c r="AS2782" s="2"/>
      <c r="AU2782"/>
      <c r="AV2782"/>
      <c r="AW2782"/>
      <c r="BB2782" s="2"/>
      <c r="BD2782"/>
      <c r="BE2782"/>
      <c r="BF2782"/>
      <c r="BK2782" s="2"/>
      <c r="BM2782"/>
      <c r="BN2782"/>
      <c r="BO2782"/>
      <c r="BT2782" s="2"/>
      <c r="BV2782"/>
      <c r="BW2782"/>
      <c r="BX2782"/>
      <c r="CC2782" s="2"/>
      <c r="CE2782"/>
      <c r="CF2782"/>
      <c r="CG2782"/>
      <c r="CL2782" s="2"/>
      <c r="CN2782"/>
      <c r="CO2782"/>
      <c r="CP2782"/>
      <c r="CU2782" s="2"/>
      <c r="CW2782"/>
      <c r="CX2782"/>
      <c r="CY2782"/>
      <c r="DD2782" s="2"/>
      <c r="DF2782"/>
      <c r="DG2782"/>
      <c r="DH2782"/>
      <c r="DM2782" s="2"/>
      <c r="DO2782"/>
      <c r="DP2782"/>
      <c r="DQ2782"/>
      <c r="DV2782" s="2"/>
      <c r="DX2782"/>
      <c r="DY2782"/>
      <c r="DZ2782"/>
      <c r="EE2782" s="2"/>
      <c r="EG2782"/>
      <c r="EH2782"/>
      <c r="EI2782"/>
      <c r="EN2782" s="2"/>
      <c r="EP2782"/>
      <c r="EQ2782"/>
      <c r="ER2782"/>
      <c r="EW2782" s="2"/>
      <c r="EY2782"/>
      <c r="EZ2782"/>
      <c r="FA2782"/>
      <c r="FF2782" s="2"/>
      <c r="FH2782"/>
      <c r="FI2782"/>
      <c r="FJ2782"/>
      <c r="FO2782" s="2"/>
      <c r="FQ2782"/>
      <c r="FR2782"/>
      <c r="FS2782"/>
      <c r="FX2782" s="2"/>
      <c r="FZ2782"/>
      <c r="GA2782"/>
      <c r="GB2782"/>
      <c r="GG2782" s="2"/>
      <c r="GI2782"/>
      <c r="GJ2782"/>
      <c r="GK2782"/>
      <c r="GP2782" s="2"/>
      <c r="GR2782"/>
      <c r="GS2782"/>
      <c r="GT2782"/>
      <c r="GY2782" s="2"/>
      <c r="HA2782"/>
      <c r="HB2782"/>
      <c r="HC2782"/>
      <c r="HH2782" s="2"/>
      <c r="HJ2782"/>
      <c r="HK2782"/>
      <c r="HL2782"/>
      <c r="HQ2782"/>
      <c r="HR2782"/>
      <c r="HS2782"/>
      <c r="HT2782"/>
      <c r="HU2782"/>
      <c r="HV2782"/>
      <c r="HW2782"/>
      <c r="HX2782"/>
      <c r="HY2782"/>
      <c r="HZ2782"/>
      <c r="IA2782"/>
      <c r="IB2782"/>
      <c r="IC2782"/>
      <c r="ID2782"/>
      <c r="IE2782"/>
      <c r="IF2782"/>
      <c r="IG2782"/>
      <c r="IH2782"/>
      <c r="II2782"/>
      <c r="IJ2782"/>
      <c r="IK2782"/>
      <c r="IL2782"/>
      <c r="IM2782"/>
      <c r="IN2782"/>
      <c r="IO2782"/>
      <c r="IP2782"/>
      <c r="IQ2782"/>
      <c r="IR2782"/>
      <c r="IS2782"/>
      <c r="IT2782"/>
      <c r="IU2782"/>
      <c r="IV2782"/>
    </row>
    <row r="2783" spans="2:256" s="1" customFormat="1">
      <c r="B2783"/>
      <c r="C2783"/>
      <c r="D2783"/>
      <c r="I2783" s="2"/>
      <c r="K2783"/>
      <c r="L2783"/>
      <c r="M2783"/>
      <c r="N2783"/>
      <c r="R2783" s="2"/>
      <c r="T2783"/>
      <c r="U2783"/>
      <c r="V2783"/>
      <c r="AA2783" s="2"/>
      <c r="AC2783"/>
      <c r="AD2783"/>
      <c r="AE2783"/>
      <c r="AJ2783" s="2"/>
      <c r="AL2783"/>
      <c r="AM2783"/>
      <c r="AN2783"/>
      <c r="AS2783" s="2"/>
      <c r="AU2783"/>
      <c r="AV2783"/>
      <c r="AW2783"/>
      <c r="BB2783" s="2"/>
      <c r="BD2783"/>
      <c r="BE2783"/>
      <c r="BF2783"/>
      <c r="BK2783" s="2"/>
      <c r="BM2783"/>
      <c r="BN2783"/>
      <c r="BO2783"/>
      <c r="BT2783" s="2"/>
      <c r="BV2783"/>
      <c r="BW2783"/>
      <c r="BX2783"/>
      <c r="CC2783" s="2"/>
      <c r="CE2783"/>
      <c r="CF2783"/>
      <c r="CG2783"/>
      <c r="CL2783" s="2"/>
      <c r="CN2783"/>
      <c r="CO2783"/>
      <c r="CP2783"/>
      <c r="CU2783" s="2"/>
      <c r="CW2783"/>
      <c r="CX2783"/>
      <c r="CY2783"/>
      <c r="DD2783" s="2"/>
      <c r="DF2783"/>
      <c r="DG2783"/>
      <c r="DH2783"/>
      <c r="DM2783" s="2"/>
      <c r="DO2783"/>
      <c r="DP2783"/>
      <c r="DQ2783"/>
      <c r="DV2783" s="2"/>
      <c r="DX2783"/>
      <c r="DY2783"/>
      <c r="DZ2783"/>
      <c r="EE2783" s="2"/>
      <c r="EG2783"/>
      <c r="EH2783"/>
      <c r="EI2783"/>
      <c r="EN2783" s="2"/>
      <c r="EP2783"/>
      <c r="EQ2783"/>
      <c r="ER2783"/>
      <c r="EW2783" s="2"/>
      <c r="EY2783"/>
      <c r="EZ2783"/>
      <c r="FA2783"/>
      <c r="FF2783" s="2"/>
      <c r="FH2783"/>
      <c r="FI2783"/>
      <c r="FJ2783"/>
      <c r="FO2783" s="2"/>
      <c r="FQ2783"/>
      <c r="FR2783"/>
      <c r="FS2783"/>
      <c r="FX2783" s="2"/>
      <c r="FZ2783"/>
      <c r="GA2783"/>
      <c r="GB2783"/>
      <c r="GG2783" s="2"/>
      <c r="GI2783"/>
      <c r="GJ2783"/>
      <c r="GK2783"/>
      <c r="GP2783" s="2"/>
      <c r="GR2783"/>
      <c r="GS2783"/>
      <c r="GT2783"/>
      <c r="GY2783" s="2"/>
      <c r="HA2783"/>
      <c r="HB2783"/>
      <c r="HC2783"/>
      <c r="HH2783" s="2"/>
      <c r="HJ2783"/>
      <c r="HK2783"/>
      <c r="HL2783"/>
      <c r="HQ2783"/>
      <c r="HR2783"/>
      <c r="HS2783"/>
      <c r="HT2783"/>
      <c r="HU2783"/>
      <c r="HV2783"/>
      <c r="HW2783"/>
      <c r="HX2783"/>
      <c r="HY2783"/>
      <c r="HZ2783"/>
      <c r="IA2783"/>
      <c r="IB2783"/>
      <c r="IC2783"/>
      <c r="ID2783"/>
      <c r="IE2783"/>
      <c r="IF2783"/>
      <c r="IG2783"/>
      <c r="IH2783"/>
      <c r="II2783"/>
      <c r="IJ2783"/>
      <c r="IK2783"/>
      <c r="IL2783"/>
      <c r="IM2783"/>
      <c r="IN2783"/>
      <c r="IO2783"/>
      <c r="IP2783"/>
      <c r="IQ2783"/>
      <c r="IR2783"/>
      <c r="IS2783"/>
      <c r="IT2783"/>
      <c r="IU2783"/>
      <c r="IV2783"/>
    </row>
    <row r="2784" spans="2:256" s="1" customFormat="1">
      <c r="B2784"/>
      <c r="C2784"/>
      <c r="D2784"/>
      <c r="I2784" s="2"/>
      <c r="K2784"/>
      <c r="L2784"/>
      <c r="M2784"/>
      <c r="N2784"/>
      <c r="R2784" s="2"/>
      <c r="T2784"/>
      <c r="U2784"/>
      <c r="V2784"/>
      <c r="AA2784" s="2"/>
      <c r="AC2784"/>
      <c r="AD2784"/>
      <c r="AE2784"/>
      <c r="AJ2784" s="2"/>
      <c r="AL2784"/>
      <c r="AM2784"/>
      <c r="AN2784"/>
      <c r="AS2784" s="2"/>
      <c r="AU2784"/>
      <c r="AV2784"/>
      <c r="AW2784"/>
      <c r="BB2784" s="2"/>
      <c r="BD2784"/>
      <c r="BE2784"/>
      <c r="BF2784"/>
      <c r="BK2784" s="2"/>
      <c r="BM2784"/>
      <c r="BN2784"/>
      <c r="BO2784"/>
      <c r="BT2784" s="2"/>
      <c r="BV2784"/>
      <c r="BW2784"/>
      <c r="BX2784"/>
      <c r="CC2784" s="2"/>
      <c r="CE2784"/>
      <c r="CF2784"/>
      <c r="CG2784"/>
      <c r="CL2784" s="2"/>
      <c r="CN2784"/>
      <c r="CO2784"/>
      <c r="CP2784"/>
      <c r="CU2784" s="2"/>
      <c r="CW2784"/>
      <c r="CX2784"/>
      <c r="CY2784"/>
      <c r="DD2784" s="2"/>
      <c r="DF2784"/>
      <c r="DG2784"/>
      <c r="DH2784"/>
      <c r="DM2784" s="2"/>
      <c r="DO2784"/>
      <c r="DP2784"/>
      <c r="DQ2784"/>
      <c r="DV2784" s="2"/>
      <c r="DX2784"/>
      <c r="DY2784"/>
      <c r="DZ2784"/>
      <c r="EE2784" s="2"/>
      <c r="EG2784"/>
      <c r="EH2784"/>
      <c r="EI2784"/>
      <c r="EN2784" s="2"/>
      <c r="EP2784"/>
      <c r="EQ2784"/>
      <c r="ER2784"/>
      <c r="EW2784" s="2"/>
      <c r="EY2784"/>
      <c r="EZ2784"/>
      <c r="FA2784"/>
      <c r="FF2784" s="2"/>
      <c r="FH2784"/>
      <c r="FI2784"/>
      <c r="FJ2784"/>
      <c r="FO2784" s="2"/>
      <c r="FQ2784"/>
      <c r="FR2784"/>
      <c r="FS2784"/>
      <c r="FX2784" s="2"/>
      <c r="FZ2784"/>
      <c r="GA2784"/>
      <c r="GB2784"/>
      <c r="GG2784" s="2"/>
      <c r="GI2784"/>
      <c r="GJ2784"/>
      <c r="GK2784"/>
      <c r="GP2784" s="2"/>
      <c r="GR2784"/>
      <c r="GS2784"/>
      <c r="GT2784"/>
      <c r="GY2784" s="2"/>
      <c r="HA2784"/>
      <c r="HB2784"/>
      <c r="HC2784"/>
      <c r="HH2784" s="2"/>
      <c r="HJ2784"/>
      <c r="HK2784"/>
      <c r="HL2784"/>
      <c r="HQ2784"/>
      <c r="HR2784"/>
      <c r="HS2784"/>
      <c r="HT2784"/>
      <c r="HU2784"/>
      <c r="HV2784"/>
      <c r="HW2784"/>
      <c r="HX2784"/>
      <c r="HY2784"/>
      <c r="HZ2784"/>
      <c r="IA2784"/>
      <c r="IB2784"/>
      <c r="IC2784"/>
      <c r="ID2784"/>
      <c r="IE2784"/>
      <c r="IF2784"/>
      <c r="IG2784"/>
      <c r="IH2784"/>
      <c r="II2784"/>
      <c r="IJ2784"/>
      <c r="IK2784"/>
      <c r="IL2784"/>
      <c r="IM2784"/>
      <c r="IN2784"/>
      <c r="IO2784"/>
      <c r="IP2784"/>
      <c r="IQ2784"/>
      <c r="IR2784"/>
      <c r="IS2784"/>
      <c r="IT2784"/>
      <c r="IU2784"/>
      <c r="IV2784"/>
    </row>
    <row r="2785" spans="2:256" s="1" customFormat="1">
      <c r="B2785"/>
      <c r="C2785"/>
      <c r="D2785"/>
      <c r="I2785" s="2"/>
      <c r="K2785"/>
      <c r="L2785"/>
      <c r="M2785"/>
      <c r="N2785"/>
      <c r="R2785" s="2"/>
      <c r="T2785"/>
      <c r="U2785"/>
      <c r="V2785"/>
      <c r="AA2785" s="2"/>
      <c r="AC2785"/>
      <c r="AD2785"/>
      <c r="AE2785"/>
      <c r="AJ2785" s="2"/>
      <c r="AL2785"/>
      <c r="AM2785"/>
      <c r="AN2785"/>
      <c r="AS2785" s="2"/>
      <c r="AU2785"/>
      <c r="AV2785"/>
      <c r="AW2785"/>
      <c r="BB2785" s="2"/>
      <c r="BD2785"/>
      <c r="BE2785"/>
      <c r="BF2785"/>
      <c r="BK2785" s="2"/>
      <c r="BM2785"/>
      <c r="BN2785"/>
      <c r="BO2785"/>
      <c r="BT2785" s="2"/>
      <c r="BV2785"/>
      <c r="BW2785"/>
      <c r="BX2785"/>
      <c r="CC2785" s="2"/>
      <c r="CE2785"/>
      <c r="CF2785"/>
      <c r="CG2785"/>
      <c r="CL2785" s="2"/>
      <c r="CN2785"/>
      <c r="CO2785"/>
      <c r="CP2785"/>
      <c r="CU2785" s="2"/>
      <c r="CW2785"/>
      <c r="CX2785"/>
      <c r="CY2785"/>
      <c r="DD2785" s="2"/>
      <c r="DF2785"/>
      <c r="DG2785"/>
      <c r="DH2785"/>
      <c r="DM2785" s="2"/>
      <c r="DO2785"/>
      <c r="DP2785"/>
      <c r="DQ2785"/>
      <c r="DV2785" s="2"/>
      <c r="DX2785"/>
      <c r="DY2785"/>
      <c r="DZ2785"/>
      <c r="EE2785" s="2"/>
      <c r="EG2785"/>
      <c r="EH2785"/>
      <c r="EI2785"/>
      <c r="EN2785" s="2"/>
      <c r="EP2785"/>
      <c r="EQ2785"/>
      <c r="ER2785"/>
      <c r="EW2785" s="2"/>
      <c r="EY2785"/>
      <c r="EZ2785"/>
      <c r="FA2785"/>
      <c r="FF2785" s="2"/>
      <c r="FH2785"/>
      <c r="FI2785"/>
      <c r="FJ2785"/>
      <c r="FO2785" s="2"/>
      <c r="FQ2785"/>
      <c r="FR2785"/>
      <c r="FS2785"/>
      <c r="FX2785" s="2"/>
      <c r="FZ2785"/>
      <c r="GA2785"/>
      <c r="GB2785"/>
      <c r="GG2785" s="2"/>
      <c r="GI2785"/>
      <c r="GJ2785"/>
      <c r="GK2785"/>
      <c r="GP2785" s="2"/>
      <c r="GR2785"/>
      <c r="GS2785"/>
      <c r="GT2785"/>
      <c r="GY2785" s="2"/>
      <c r="HA2785"/>
      <c r="HB2785"/>
      <c r="HC2785"/>
      <c r="HH2785" s="2"/>
      <c r="HJ2785"/>
      <c r="HK2785"/>
      <c r="HL2785"/>
      <c r="HQ2785"/>
      <c r="HR2785"/>
      <c r="HS2785"/>
      <c r="HT2785"/>
      <c r="HU2785"/>
      <c r="HV2785"/>
      <c r="HW2785"/>
      <c r="HX2785"/>
      <c r="HY2785"/>
      <c r="HZ2785"/>
      <c r="IA2785"/>
      <c r="IB2785"/>
      <c r="IC2785"/>
      <c r="ID2785"/>
      <c r="IE2785"/>
      <c r="IF2785"/>
      <c r="IG2785"/>
      <c r="IH2785"/>
      <c r="II2785"/>
      <c r="IJ2785"/>
      <c r="IK2785"/>
      <c r="IL2785"/>
      <c r="IM2785"/>
      <c r="IN2785"/>
      <c r="IO2785"/>
      <c r="IP2785"/>
      <c r="IQ2785"/>
      <c r="IR2785"/>
      <c r="IS2785"/>
      <c r="IT2785"/>
      <c r="IU2785"/>
      <c r="IV2785"/>
    </row>
    <row r="2786" spans="2:256" s="1" customFormat="1">
      <c r="B2786"/>
      <c r="C2786"/>
      <c r="D2786"/>
      <c r="I2786" s="2"/>
      <c r="K2786"/>
      <c r="L2786"/>
      <c r="M2786"/>
      <c r="N2786"/>
      <c r="R2786" s="2"/>
      <c r="T2786"/>
      <c r="U2786"/>
      <c r="V2786"/>
      <c r="AA2786" s="2"/>
      <c r="AC2786"/>
      <c r="AD2786"/>
      <c r="AE2786"/>
      <c r="AJ2786" s="2"/>
      <c r="AL2786"/>
      <c r="AM2786"/>
      <c r="AN2786"/>
      <c r="AS2786" s="2"/>
      <c r="AU2786"/>
      <c r="AV2786"/>
      <c r="AW2786"/>
      <c r="BB2786" s="2"/>
      <c r="BD2786"/>
      <c r="BE2786"/>
      <c r="BF2786"/>
      <c r="BK2786" s="2"/>
      <c r="BM2786"/>
      <c r="BN2786"/>
      <c r="BO2786"/>
      <c r="BT2786" s="2"/>
      <c r="BV2786"/>
      <c r="BW2786"/>
      <c r="BX2786"/>
      <c r="CC2786" s="2"/>
      <c r="CE2786"/>
      <c r="CF2786"/>
      <c r="CG2786"/>
      <c r="CL2786" s="2"/>
      <c r="CN2786"/>
      <c r="CO2786"/>
      <c r="CP2786"/>
      <c r="CU2786" s="2"/>
      <c r="CW2786"/>
      <c r="CX2786"/>
      <c r="CY2786"/>
      <c r="DD2786" s="2"/>
      <c r="DF2786"/>
      <c r="DG2786"/>
      <c r="DH2786"/>
      <c r="DM2786" s="2"/>
      <c r="DO2786"/>
      <c r="DP2786"/>
      <c r="DQ2786"/>
      <c r="DV2786" s="2"/>
      <c r="DX2786"/>
      <c r="DY2786"/>
      <c r="DZ2786"/>
      <c r="EE2786" s="2"/>
      <c r="EG2786"/>
      <c r="EH2786"/>
      <c r="EI2786"/>
      <c r="EN2786" s="2"/>
      <c r="EP2786"/>
      <c r="EQ2786"/>
      <c r="ER2786"/>
      <c r="EW2786" s="2"/>
      <c r="EY2786"/>
      <c r="EZ2786"/>
      <c r="FA2786"/>
      <c r="FF2786" s="2"/>
      <c r="FH2786"/>
      <c r="FI2786"/>
      <c r="FJ2786"/>
      <c r="FO2786" s="2"/>
      <c r="FQ2786"/>
      <c r="FR2786"/>
      <c r="FS2786"/>
      <c r="FX2786" s="2"/>
      <c r="FZ2786"/>
      <c r="GA2786"/>
      <c r="GB2786"/>
      <c r="GG2786" s="2"/>
      <c r="GI2786"/>
      <c r="GJ2786"/>
      <c r="GK2786"/>
      <c r="GP2786" s="2"/>
      <c r="GR2786"/>
      <c r="GS2786"/>
      <c r="GT2786"/>
      <c r="GY2786" s="2"/>
      <c r="HA2786"/>
      <c r="HB2786"/>
      <c r="HC2786"/>
      <c r="HH2786" s="2"/>
      <c r="HJ2786"/>
      <c r="HK2786"/>
      <c r="HL2786"/>
      <c r="HQ2786"/>
      <c r="HR2786"/>
      <c r="HS2786"/>
      <c r="HT2786"/>
      <c r="HU2786"/>
      <c r="HV2786"/>
      <c r="HW2786"/>
      <c r="HX2786"/>
      <c r="HY2786"/>
      <c r="HZ2786"/>
      <c r="IA2786"/>
      <c r="IB2786"/>
      <c r="IC2786"/>
      <c r="ID2786"/>
      <c r="IE2786"/>
      <c r="IF2786"/>
      <c r="IG2786"/>
      <c r="IH2786"/>
      <c r="II2786"/>
      <c r="IJ2786"/>
      <c r="IK2786"/>
      <c r="IL2786"/>
      <c r="IM2786"/>
      <c r="IN2786"/>
      <c r="IO2786"/>
      <c r="IP2786"/>
      <c r="IQ2786"/>
      <c r="IR2786"/>
      <c r="IS2786"/>
      <c r="IT2786"/>
      <c r="IU2786"/>
      <c r="IV2786"/>
    </row>
    <row r="2787" spans="2:256" s="1" customFormat="1">
      <c r="B2787"/>
      <c r="C2787"/>
      <c r="D2787"/>
      <c r="I2787" s="2"/>
      <c r="K2787"/>
      <c r="L2787"/>
      <c r="M2787"/>
      <c r="N2787"/>
      <c r="R2787" s="2"/>
      <c r="T2787"/>
      <c r="U2787"/>
      <c r="V2787"/>
      <c r="AA2787" s="2"/>
      <c r="AC2787"/>
      <c r="AD2787"/>
      <c r="AE2787"/>
      <c r="AJ2787" s="2"/>
      <c r="AL2787"/>
      <c r="AM2787"/>
      <c r="AN2787"/>
      <c r="AS2787" s="2"/>
      <c r="AU2787"/>
      <c r="AV2787"/>
      <c r="AW2787"/>
      <c r="BB2787" s="2"/>
      <c r="BD2787"/>
      <c r="BE2787"/>
      <c r="BF2787"/>
      <c r="BK2787" s="2"/>
      <c r="BM2787"/>
      <c r="BN2787"/>
      <c r="BO2787"/>
      <c r="BT2787" s="2"/>
      <c r="BV2787"/>
      <c r="BW2787"/>
      <c r="BX2787"/>
      <c r="CC2787" s="2"/>
      <c r="CE2787"/>
      <c r="CF2787"/>
      <c r="CG2787"/>
      <c r="CL2787" s="2"/>
      <c r="CN2787"/>
      <c r="CO2787"/>
      <c r="CP2787"/>
      <c r="CU2787" s="2"/>
      <c r="CW2787"/>
      <c r="CX2787"/>
      <c r="CY2787"/>
      <c r="DD2787" s="2"/>
      <c r="DF2787"/>
      <c r="DG2787"/>
      <c r="DH2787"/>
      <c r="DM2787" s="2"/>
      <c r="DO2787"/>
      <c r="DP2787"/>
      <c r="DQ2787"/>
      <c r="DV2787" s="2"/>
      <c r="DX2787"/>
      <c r="DY2787"/>
      <c r="DZ2787"/>
      <c r="EE2787" s="2"/>
      <c r="EG2787"/>
      <c r="EH2787"/>
      <c r="EI2787"/>
      <c r="EN2787" s="2"/>
      <c r="EP2787"/>
      <c r="EQ2787"/>
      <c r="ER2787"/>
      <c r="EW2787" s="2"/>
      <c r="EY2787"/>
      <c r="EZ2787"/>
      <c r="FA2787"/>
      <c r="FF2787" s="2"/>
      <c r="FH2787"/>
      <c r="FI2787"/>
      <c r="FJ2787"/>
      <c r="FO2787" s="2"/>
      <c r="FQ2787"/>
      <c r="FR2787"/>
      <c r="FS2787"/>
      <c r="FX2787" s="2"/>
      <c r="FZ2787"/>
      <c r="GA2787"/>
      <c r="GB2787"/>
      <c r="GG2787" s="2"/>
      <c r="GI2787"/>
      <c r="GJ2787"/>
      <c r="GK2787"/>
      <c r="GP2787" s="2"/>
      <c r="GR2787"/>
      <c r="GS2787"/>
      <c r="GT2787"/>
      <c r="GY2787" s="2"/>
      <c r="HA2787"/>
      <c r="HB2787"/>
      <c r="HC2787"/>
      <c r="HH2787" s="2"/>
      <c r="HJ2787"/>
      <c r="HK2787"/>
      <c r="HL2787"/>
      <c r="HQ2787"/>
      <c r="HR2787"/>
      <c r="HS2787"/>
      <c r="HT2787"/>
      <c r="HU2787"/>
      <c r="HV2787"/>
      <c r="HW2787"/>
      <c r="HX2787"/>
      <c r="HY2787"/>
      <c r="HZ2787"/>
      <c r="IA2787"/>
      <c r="IB2787"/>
      <c r="IC2787"/>
      <c r="ID2787"/>
      <c r="IE2787"/>
      <c r="IF2787"/>
      <c r="IG2787"/>
      <c r="IH2787"/>
      <c r="II2787"/>
      <c r="IJ2787"/>
      <c r="IK2787"/>
      <c r="IL2787"/>
      <c r="IM2787"/>
      <c r="IN2787"/>
      <c r="IO2787"/>
      <c r="IP2787"/>
      <c r="IQ2787"/>
      <c r="IR2787"/>
      <c r="IS2787"/>
      <c r="IT2787"/>
      <c r="IU2787"/>
      <c r="IV2787"/>
    </row>
    <row r="2788" spans="2:256" s="1" customFormat="1">
      <c r="B2788"/>
      <c r="C2788"/>
      <c r="D2788"/>
      <c r="I2788" s="2"/>
      <c r="K2788"/>
      <c r="L2788"/>
      <c r="M2788"/>
      <c r="N2788"/>
      <c r="R2788" s="2"/>
      <c r="T2788"/>
      <c r="U2788"/>
      <c r="V2788"/>
      <c r="AA2788" s="2"/>
      <c r="AC2788"/>
      <c r="AD2788"/>
      <c r="AE2788"/>
      <c r="AJ2788" s="2"/>
      <c r="AL2788"/>
      <c r="AM2788"/>
      <c r="AN2788"/>
      <c r="AS2788" s="2"/>
      <c r="AU2788"/>
      <c r="AV2788"/>
      <c r="AW2788"/>
      <c r="BB2788" s="2"/>
      <c r="BD2788"/>
      <c r="BE2788"/>
      <c r="BF2788"/>
      <c r="BK2788" s="2"/>
      <c r="BM2788"/>
      <c r="BN2788"/>
      <c r="BO2788"/>
      <c r="BT2788" s="2"/>
      <c r="BV2788"/>
      <c r="BW2788"/>
      <c r="BX2788"/>
      <c r="CC2788" s="2"/>
      <c r="CE2788"/>
      <c r="CF2788"/>
      <c r="CG2788"/>
      <c r="CL2788" s="2"/>
      <c r="CN2788"/>
      <c r="CO2788"/>
      <c r="CP2788"/>
      <c r="CU2788" s="2"/>
      <c r="CW2788"/>
      <c r="CX2788"/>
      <c r="CY2788"/>
      <c r="DD2788" s="2"/>
      <c r="DF2788"/>
      <c r="DG2788"/>
      <c r="DH2788"/>
      <c r="DM2788" s="2"/>
      <c r="DO2788"/>
      <c r="DP2788"/>
      <c r="DQ2788"/>
      <c r="DV2788" s="2"/>
      <c r="DX2788"/>
      <c r="DY2788"/>
      <c r="DZ2788"/>
      <c r="EE2788" s="2"/>
      <c r="EG2788"/>
      <c r="EH2788"/>
      <c r="EI2788"/>
      <c r="EN2788" s="2"/>
      <c r="EP2788"/>
      <c r="EQ2788"/>
      <c r="ER2788"/>
      <c r="EW2788" s="2"/>
      <c r="EY2788"/>
      <c r="EZ2788"/>
      <c r="FA2788"/>
      <c r="FF2788" s="2"/>
      <c r="FH2788"/>
      <c r="FI2788"/>
      <c r="FJ2788"/>
      <c r="FO2788" s="2"/>
      <c r="FQ2788"/>
      <c r="FR2788"/>
      <c r="FS2788"/>
      <c r="FX2788" s="2"/>
      <c r="FZ2788"/>
      <c r="GA2788"/>
      <c r="GB2788"/>
      <c r="GG2788" s="2"/>
      <c r="GI2788"/>
      <c r="GJ2788"/>
      <c r="GK2788"/>
      <c r="GP2788" s="2"/>
      <c r="GR2788"/>
      <c r="GS2788"/>
      <c r="GT2788"/>
      <c r="GY2788" s="2"/>
      <c r="HA2788"/>
      <c r="HB2788"/>
      <c r="HC2788"/>
      <c r="HH2788" s="2"/>
      <c r="HJ2788"/>
      <c r="HK2788"/>
      <c r="HL2788"/>
      <c r="HQ2788"/>
      <c r="HR2788"/>
      <c r="HS2788"/>
      <c r="HT2788"/>
      <c r="HU2788"/>
      <c r="HV2788"/>
      <c r="HW2788"/>
      <c r="HX2788"/>
      <c r="HY2788"/>
      <c r="HZ2788"/>
      <c r="IA2788"/>
      <c r="IB2788"/>
      <c r="IC2788"/>
      <c r="ID2788"/>
      <c r="IE2788"/>
      <c r="IF2788"/>
      <c r="IG2788"/>
      <c r="IH2788"/>
      <c r="II2788"/>
      <c r="IJ2788"/>
      <c r="IK2788"/>
      <c r="IL2788"/>
      <c r="IM2788"/>
      <c r="IN2788"/>
      <c r="IO2788"/>
      <c r="IP2788"/>
      <c r="IQ2788"/>
      <c r="IR2788"/>
      <c r="IS2788"/>
      <c r="IT2788"/>
      <c r="IU2788"/>
      <c r="IV2788"/>
    </row>
    <row r="2789" spans="2:256" s="1" customFormat="1">
      <c r="B2789"/>
      <c r="C2789"/>
      <c r="D2789"/>
      <c r="I2789" s="2"/>
      <c r="K2789"/>
      <c r="L2789"/>
      <c r="M2789"/>
      <c r="N2789"/>
      <c r="R2789" s="2"/>
      <c r="T2789"/>
      <c r="U2789"/>
      <c r="V2789"/>
      <c r="AA2789" s="2"/>
      <c r="AC2789"/>
      <c r="AD2789"/>
      <c r="AE2789"/>
      <c r="AJ2789" s="2"/>
      <c r="AL2789"/>
      <c r="AM2789"/>
      <c r="AN2789"/>
      <c r="AS2789" s="2"/>
      <c r="AU2789"/>
      <c r="AV2789"/>
      <c r="AW2789"/>
      <c r="BB2789" s="2"/>
      <c r="BD2789"/>
      <c r="BE2789"/>
      <c r="BF2789"/>
      <c r="BK2789" s="2"/>
      <c r="BM2789"/>
      <c r="BN2789"/>
      <c r="BO2789"/>
      <c r="BT2789" s="2"/>
      <c r="BV2789"/>
      <c r="BW2789"/>
      <c r="BX2789"/>
      <c r="CC2789" s="2"/>
      <c r="CE2789"/>
      <c r="CF2789"/>
      <c r="CG2789"/>
      <c r="CL2789" s="2"/>
      <c r="CN2789"/>
      <c r="CO2789"/>
      <c r="CP2789"/>
      <c r="CU2789" s="2"/>
      <c r="CW2789"/>
      <c r="CX2789"/>
      <c r="CY2789"/>
      <c r="DD2789" s="2"/>
      <c r="DF2789"/>
      <c r="DG2789"/>
      <c r="DH2789"/>
      <c r="DM2789" s="2"/>
      <c r="DO2789"/>
      <c r="DP2789"/>
      <c r="DQ2789"/>
      <c r="DV2789" s="2"/>
      <c r="DX2789"/>
      <c r="DY2789"/>
      <c r="DZ2789"/>
      <c r="EE2789" s="2"/>
      <c r="EG2789"/>
      <c r="EH2789"/>
      <c r="EI2789"/>
      <c r="EN2789" s="2"/>
      <c r="EP2789"/>
      <c r="EQ2789"/>
      <c r="ER2789"/>
      <c r="EW2789" s="2"/>
      <c r="EY2789"/>
      <c r="EZ2789"/>
      <c r="FA2789"/>
      <c r="FF2789" s="2"/>
      <c r="FH2789"/>
      <c r="FI2789"/>
      <c r="FJ2789"/>
      <c r="FO2789" s="2"/>
      <c r="FQ2789"/>
      <c r="FR2789"/>
      <c r="FS2789"/>
      <c r="FX2789" s="2"/>
      <c r="FZ2789"/>
      <c r="GA2789"/>
      <c r="GB2789"/>
      <c r="GG2789" s="2"/>
      <c r="GI2789"/>
      <c r="GJ2789"/>
      <c r="GK2789"/>
      <c r="GP2789" s="2"/>
      <c r="GR2789"/>
      <c r="GS2789"/>
      <c r="GT2789"/>
      <c r="GY2789" s="2"/>
      <c r="HA2789"/>
      <c r="HB2789"/>
      <c r="HC2789"/>
      <c r="HH2789" s="2"/>
      <c r="HJ2789"/>
      <c r="HK2789"/>
      <c r="HL2789"/>
      <c r="HQ2789"/>
      <c r="HR2789"/>
      <c r="HS2789"/>
      <c r="HT2789"/>
      <c r="HU2789"/>
      <c r="HV2789"/>
      <c r="HW2789"/>
      <c r="HX2789"/>
      <c r="HY2789"/>
      <c r="HZ2789"/>
      <c r="IA2789"/>
      <c r="IB2789"/>
      <c r="IC2789"/>
      <c r="ID2789"/>
      <c r="IE2789"/>
      <c r="IF2789"/>
      <c r="IG2789"/>
      <c r="IH2789"/>
      <c r="II2789"/>
      <c r="IJ2789"/>
      <c r="IK2789"/>
      <c r="IL2789"/>
      <c r="IM2789"/>
      <c r="IN2789"/>
      <c r="IO2789"/>
      <c r="IP2789"/>
      <c r="IQ2789"/>
      <c r="IR2789"/>
      <c r="IS2789"/>
      <c r="IT2789"/>
      <c r="IU2789"/>
      <c r="IV2789"/>
    </row>
    <row r="2790" spans="2:256" s="1" customFormat="1">
      <c r="B2790"/>
      <c r="C2790"/>
      <c r="D2790"/>
      <c r="I2790" s="2"/>
      <c r="K2790"/>
      <c r="L2790"/>
      <c r="M2790"/>
      <c r="N2790"/>
      <c r="R2790" s="2"/>
      <c r="T2790"/>
      <c r="U2790"/>
      <c r="V2790"/>
      <c r="AA2790" s="2"/>
      <c r="AC2790"/>
      <c r="AD2790"/>
      <c r="AE2790"/>
      <c r="AJ2790" s="2"/>
      <c r="AL2790"/>
      <c r="AM2790"/>
      <c r="AN2790"/>
      <c r="AS2790" s="2"/>
      <c r="AU2790"/>
      <c r="AV2790"/>
      <c r="AW2790"/>
      <c r="BB2790" s="2"/>
      <c r="BD2790"/>
      <c r="BE2790"/>
      <c r="BF2790"/>
      <c r="BK2790" s="2"/>
      <c r="BM2790"/>
      <c r="BN2790"/>
      <c r="BO2790"/>
      <c r="BT2790" s="2"/>
      <c r="BV2790"/>
      <c r="BW2790"/>
      <c r="BX2790"/>
      <c r="CC2790" s="2"/>
      <c r="CE2790"/>
      <c r="CF2790"/>
      <c r="CG2790"/>
      <c r="CL2790" s="2"/>
      <c r="CN2790"/>
      <c r="CO2790"/>
      <c r="CP2790"/>
      <c r="CU2790" s="2"/>
      <c r="CW2790"/>
      <c r="CX2790"/>
      <c r="CY2790"/>
      <c r="DD2790" s="2"/>
      <c r="DF2790"/>
      <c r="DG2790"/>
      <c r="DH2790"/>
      <c r="DM2790" s="2"/>
      <c r="DO2790"/>
      <c r="DP2790"/>
      <c r="DQ2790"/>
      <c r="DV2790" s="2"/>
      <c r="DX2790"/>
      <c r="DY2790"/>
      <c r="DZ2790"/>
      <c r="EE2790" s="2"/>
      <c r="EG2790"/>
      <c r="EH2790"/>
      <c r="EI2790"/>
      <c r="EN2790" s="2"/>
      <c r="EP2790"/>
      <c r="EQ2790"/>
      <c r="ER2790"/>
      <c r="EW2790" s="2"/>
      <c r="EY2790"/>
      <c r="EZ2790"/>
      <c r="FA2790"/>
      <c r="FF2790" s="2"/>
      <c r="FH2790"/>
      <c r="FI2790"/>
      <c r="FJ2790"/>
      <c r="FO2790" s="2"/>
      <c r="FQ2790"/>
      <c r="FR2790"/>
      <c r="FS2790"/>
      <c r="FX2790" s="2"/>
      <c r="FZ2790"/>
      <c r="GA2790"/>
      <c r="GB2790"/>
      <c r="GG2790" s="2"/>
      <c r="GI2790"/>
      <c r="GJ2790"/>
      <c r="GK2790"/>
      <c r="GP2790" s="2"/>
      <c r="GR2790"/>
      <c r="GS2790"/>
      <c r="GT2790"/>
      <c r="GY2790" s="2"/>
      <c r="HA2790"/>
      <c r="HB2790"/>
      <c r="HC2790"/>
      <c r="HH2790" s="2"/>
      <c r="HJ2790"/>
      <c r="HK2790"/>
      <c r="HL2790"/>
      <c r="HQ2790"/>
      <c r="HR2790"/>
      <c r="HS2790"/>
      <c r="HT2790"/>
      <c r="HU2790"/>
      <c r="HV2790"/>
      <c r="HW2790"/>
      <c r="HX2790"/>
      <c r="HY2790"/>
      <c r="HZ2790"/>
      <c r="IA2790"/>
      <c r="IB2790"/>
      <c r="IC2790"/>
      <c r="ID2790"/>
      <c r="IE2790"/>
      <c r="IF2790"/>
      <c r="IG2790"/>
      <c r="IH2790"/>
      <c r="II2790"/>
      <c r="IJ2790"/>
      <c r="IK2790"/>
      <c r="IL2790"/>
      <c r="IM2790"/>
      <c r="IN2790"/>
      <c r="IO2790"/>
      <c r="IP2790"/>
      <c r="IQ2790"/>
      <c r="IR2790"/>
      <c r="IS2790"/>
      <c r="IT2790"/>
      <c r="IU2790"/>
      <c r="IV2790"/>
    </row>
    <row r="2791" spans="2:256" s="1" customFormat="1">
      <c r="B2791"/>
      <c r="C2791"/>
      <c r="D2791"/>
      <c r="I2791" s="2"/>
      <c r="K2791"/>
      <c r="L2791"/>
      <c r="M2791"/>
      <c r="N2791"/>
      <c r="R2791" s="2"/>
      <c r="T2791"/>
      <c r="U2791"/>
      <c r="V2791"/>
      <c r="AA2791" s="2"/>
      <c r="AC2791"/>
      <c r="AD2791"/>
      <c r="AE2791"/>
      <c r="AJ2791" s="2"/>
      <c r="AL2791"/>
      <c r="AM2791"/>
      <c r="AN2791"/>
      <c r="AS2791" s="2"/>
      <c r="AU2791"/>
      <c r="AV2791"/>
      <c r="AW2791"/>
      <c r="BB2791" s="2"/>
      <c r="BD2791"/>
      <c r="BE2791"/>
      <c r="BF2791"/>
      <c r="BK2791" s="2"/>
      <c r="BM2791"/>
      <c r="BN2791"/>
      <c r="BO2791"/>
      <c r="BT2791" s="2"/>
      <c r="BV2791"/>
      <c r="BW2791"/>
      <c r="BX2791"/>
      <c r="CC2791" s="2"/>
      <c r="CE2791"/>
      <c r="CF2791"/>
      <c r="CG2791"/>
      <c r="CL2791" s="2"/>
      <c r="CN2791"/>
      <c r="CO2791"/>
      <c r="CP2791"/>
      <c r="CU2791" s="2"/>
      <c r="CW2791"/>
      <c r="CX2791"/>
      <c r="CY2791"/>
      <c r="DD2791" s="2"/>
      <c r="DF2791"/>
      <c r="DG2791"/>
      <c r="DH2791"/>
      <c r="DM2791" s="2"/>
      <c r="DO2791"/>
      <c r="DP2791"/>
      <c r="DQ2791"/>
      <c r="DV2791" s="2"/>
      <c r="DX2791"/>
      <c r="DY2791"/>
      <c r="DZ2791"/>
      <c r="EE2791" s="2"/>
      <c r="EG2791"/>
      <c r="EH2791"/>
      <c r="EI2791"/>
      <c r="EN2791" s="2"/>
      <c r="EP2791"/>
      <c r="EQ2791"/>
      <c r="ER2791"/>
      <c r="EW2791" s="2"/>
      <c r="EY2791"/>
      <c r="EZ2791"/>
      <c r="FA2791"/>
      <c r="FF2791" s="2"/>
      <c r="FH2791"/>
      <c r="FI2791"/>
      <c r="FJ2791"/>
      <c r="FO2791" s="2"/>
      <c r="FQ2791"/>
      <c r="FR2791"/>
      <c r="FS2791"/>
      <c r="FX2791" s="2"/>
      <c r="FZ2791"/>
      <c r="GA2791"/>
      <c r="GB2791"/>
      <c r="GG2791" s="2"/>
      <c r="GI2791"/>
      <c r="GJ2791"/>
      <c r="GK2791"/>
      <c r="GP2791" s="2"/>
      <c r="GR2791"/>
      <c r="GS2791"/>
      <c r="GT2791"/>
      <c r="GY2791" s="2"/>
      <c r="HA2791"/>
      <c r="HB2791"/>
      <c r="HC2791"/>
      <c r="HH2791" s="2"/>
      <c r="HJ2791"/>
      <c r="HK2791"/>
      <c r="HL2791"/>
      <c r="HQ2791"/>
      <c r="HR2791"/>
      <c r="HS2791"/>
      <c r="HT2791"/>
      <c r="HU2791"/>
      <c r="HV2791"/>
      <c r="HW2791"/>
      <c r="HX2791"/>
      <c r="HY2791"/>
      <c r="HZ2791"/>
      <c r="IA2791"/>
      <c r="IB2791"/>
      <c r="IC2791"/>
      <c r="ID2791"/>
      <c r="IE2791"/>
      <c r="IF2791"/>
      <c r="IG2791"/>
      <c r="IH2791"/>
      <c r="II2791"/>
      <c r="IJ2791"/>
      <c r="IK2791"/>
      <c r="IL2791"/>
      <c r="IM2791"/>
      <c r="IN2791"/>
      <c r="IO2791"/>
      <c r="IP2791"/>
      <c r="IQ2791"/>
      <c r="IR2791"/>
      <c r="IS2791"/>
      <c r="IT2791"/>
      <c r="IU2791"/>
      <c r="IV2791"/>
    </row>
    <row r="2792" spans="2:256" s="1" customFormat="1">
      <c r="B2792"/>
      <c r="C2792"/>
      <c r="D2792"/>
      <c r="I2792" s="2"/>
      <c r="K2792"/>
      <c r="L2792"/>
      <c r="M2792"/>
      <c r="N2792"/>
      <c r="R2792" s="2"/>
      <c r="T2792"/>
      <c r="U2792"/>
      <c r="V2792"/>
      <c r="AA2792" s="2"/>
      <c r="AC2792"/>
      <c r="AD2792"/>
      <c r="AE2792"/>
      <c r="AJ2792" s="2"/>
      <c r="AL2792"/>
      <c r="AM2792"/>
      <c r="AN2792"/>
      <c r="AS2792" s="2"/>
      <c r="AU2792"/>
      <c r="AV2792"/>
      <c r="AW2792"/>
      <c r="BB2792" s="2"/>
      <c r="BD2792"/>
      <c r="BE2792"/>
      <c r="BF2792"/>
      <c r="BK2792" s="2"/>
      <c r="BM2792"/>
      <c r="BN2792"/>
      <c r="BO2792"/>
      <c r="BT2792" s="2"/>
      <c r="BV2792"/>
      <c r="BW2792"/>
      <c r="BX2792"/>
      <c r="CC2792" s="2"/>
      <c r="CE2792"/>
      <c r="CF2792"/>
      <c r="CG2792"/>
      <c r="CL2792" s="2"/>
      <c r="CN2792"/>
      <c r="CO2792"/>
      <c r="CP2792"/>
      <c r="CU2792" s="2"/>
      <c r="CW2792"/>
      <c r="CX2792"/>
      <c r="CY2792"/>
      <c r="DD2792" s="2"/>
      <c r="DF2792"/>
      <c r="DG2792"/>
      <c r="DH2792"/>
      <c r="DM2792" s="2"/>
      <c r="DO2792"/>
      <c r="DP2792"/>
      <c r="DQ2792"/>
      <c r="DV2792" s="2"/>
      <c r="DX2792"/>
      <c r="DY2792"/>
      <c r="DZ2792"/>
      <c r="EE2792" s="2"/>
      <c r="EG2792"/>
      <c r="EH2792"/>
      <c r="EI2792"/>
      <c r="EN2792" s="2"/>
      <c r="EP2792"/>
      <c r="EQ2792"/>
      <c r="ER2792"/>
      <c r="EW2792" s="2"/>
      <c r="EY2792"/>
      <c r="EZ2792"/>
      <c r="FA2792"/>
      <c r="FF2792" s="2"/>
      <c r="FH2792"/>
      <c r="FI2792"/>
      <c r="FJ2792"/>
      <c r="FO2792" s="2"/>
      <c r="FQ2792"/>
      <c r="FR2792"/>
      <c r="FS2792"/>
      <c r="FX2792" s="2"/>
      <c r="FZ2792"/>
      <c r="GA2792"/>
      <c r="GB2792"/>
      <c r="GG2792" s="2"/>
      <c r="GI2792"/>
      <c r="GJ2792"/>
      <c r="GK2792"/>
      <c r="GP2792" s="2"/>
      <c r="GR2792"/>
      <c r="GS2792"/>
      <c r="GT2792"/>
      <c r="GY2792" s="2"/>
      <c r="HA2792"/>
      <c r="HB2792"/>
      <c r="HC2792"/>
      <c r="HH2792" s="2"/>
      <c r="HJ2792"/>
      <c r="HK2792"/>
      <c r="HL2792"/>
      <c r="HQ2792"/>
      <c r="HR2792"/>
      <c r="HS2792"/>
      <c r="HT2792"/>
      <c r="HU2792"/>
      <c r="HV2792"/>
      <c r="HW2792"/>
      <c r="HX2792"/>
      <c r="HY2792"/>
      <c r="HZ2792"/>
      <c r="IA2792"/>
      <c r="IB2792"/>
      <c r="IC2792"/>
      <c r="ID2792"/>
      <c r="IE2792"/>
      <c r="IF2792"/>
      <c r="IG2792"/>
      <c r="IH2792"/>
      <c r="II2792"/>
      <c r="IJ2792"/>
      <c r="IK2792"/>
      <c r="IL2792"/>
      <c r="IM2792"/>
      <c r="IN2792"/>
      <c r="IO2792"/>
      <c r="IP2792"/>
      <c r="IQ2792"/>
      <c r="IR2792"/>
      <c r="IS2792"/>
      <c r="IT2792"/>
      <c r="IU2792"/>
      <c r="IV2792"/>
    </row>
    <row r="2793" spans="2:256" s="1" customFormat="1">
      <c r="B2793"/>
      <c r="C2793"/>
      <c r="D2793"/>
      <c r="I2793" s="2"/>
      <c r="K2793"/>
      <c r="L2793"/>
      <c r="M2793"/>
      <c r="N2793"/>
      <c r="R2793" s="2"/>
      <c r="T2793"/>
      <c r="U2793"/>
      <c r="V2793"/>
      <c r="AA2793" s="2"/>
      <c r="AC2793"/>
      <c r="AD2793"/>
      <c r="AE2793"/>
      <c r="AJ2793" s="2"/>
      <c r="AL2793"/>
      <c r="AM2793"/>
      <c r="AN2793"/>
      <c r="AS2793" s="2"/>
      <c r="AU2793"/>
      <c r="AV2793"/>
      <c r="AW2793"/>
      <c r="BB2793" s="2"/>
      <c r="BD2793"/>
      <c r="BE2793"/>
      <c r="BF2793"/>
      <c r="BK2793" s="2"/>
      <c r="BM2793"/>
      <c r="BN2793"/>
      <c r="BO2793"/>
      <c r="BT2793" s="2"/>
      <c r="BV2793"/>
      <c r="BW2793"/>
      <c r="BX2793"/>
      <c r="CC2793" s="2"/>
      <c r="CE2793"/>
      <c r="CF2793"/>
      <c r="CG2793"/>
      <c r="CL2793" s="2"/>
      <c r="CN2793"/>
      <c r="CO2793"/>
      <c r="CP2793"/>
      <c r="CU2793" s="2"/>
      <c r="CW2793"/>
      <c r="CX2793"/>
      <c r="CY2793"/>
      <c r="DD2793" s="2"/>
      <c r="DF2793"/>
      <c r="DG2793"/>
      <c r="DH2793"/>
      <c r="DM2793" s="2"/>
      <c r="DO2793"/>
      <c r="DP2793"/>
      <c r="DQ2793"/>
      <c r="DV2793" s="2"/>
      <c r="DX2793"/>
      <c r="DY2793"/>
      <c r="DZ2793"/>
      <c r="EE2793" s="2"/>
      <c r="EG2793"/>
      <c r="EH2793"/>
      <c r="EI2793"/>
      <c r="EN2793" s="2"/>
      <c r="EP2793"/>
      <c r="EQ2793"/>
      <c r="ER2793"/>
      <c r="EW2793" s="2"/>
      <c r="EY2793"/>
      <c r="EZ2793"/>
      <c r="FA2793"/>
      <c r="FF2793" s="2"/>
      <c r="FH2793"/>
      <c r="FI2793"/>
      <c r="FJ2793"/>
      <c r="FO2793" s="2"/>
      <c r="FQ2793"/>
      <c r="FR2793"/>
      <c r="FS2793"/>
      <c r="FX2793" s="2"/>
      <c r="FZ2793"/>
      <c r="GA2793"/>
      <c r="GB2793"/>
      <c r="GG2793" s="2"/>
      <c r="GI2793"/>
      <c r="GJ2793"/>
      <c r="GK2793"/>
      <c r="GP2793" s="2"/>
      <c r="GR2793"/>
      <c r="GS2793"/>
      <c r="GT2793"/>
      <c r="GY2793" s="2"/>
      <c r="HA2793"/>
      <c r="HB2793"/>
      <c r="HC2793"/>
      <c r="HH2793" s="2"/>
      <c r="HJ2793"/>
      <c r="HK2793"/>
      <c r="HL2793"/>
      <c r="HQ2793"/>
      <c r="HR2793"/>
      <c r="HS2793"/>
      <c r="HT2793"/>
      <c r="HU2793"/>
      <c r="HV2793"/>
      <c r="HW2793"/>
      <c r="HX2793"/>
      <c r="HY2793"/>
      <c r="HZ2793"/>
      <c r="IA2793"/>
      <c r="IB2793"/>
      <c r="IC2793"/>
      <c r="ID2793"/>
      <c r="IE2793"/>
      <c r="IF2793"/>
      <c r="IG2793"/>
      <c r="IH2793"/>
      <c r="II2793"/>
      <c r="IJ2793"/>
      <c r="IK2793"/>
      <c r="IL2793"/>
      <c r="IM2793"/>
      <c r="IN2793"/>
      <c r="IO2793"/>
      <c r="IP2793"/>
      <c r="IQ2793"/>
      <c r="IR2793"/>
      <c r="IS2793"/>
      <c r="IT2793"/>
      <c r="IU2793"/>
      <c r="IV2793"/>
    </row>
    <row r="2794" spans="2:256" s="1" customFormat="1">
      <c r="B2794"/>
      <c r="C2794"/>
      <c r="D2794"/>
      <c r="I2794" s="2"/>
      <c r="K2794"/>
      <c r="L2794"/>
      <c r="M2794"/>
      <c r="N2794"/>
      <c r="R2794" s="2"/>
      <c r="T2794"/>
      <c r="U2794"/>
      <c r="V2794"/>
      <c r="AA2794" s="2"/>
      <c r="AC2794"/>
      <c r="AD2794"/>
      <c r="AE2794"/>
      <c r="AJ2794" s="2"/>
      <c r="AL2794"/>
      <c r="AM2794"/>
      <c r="AN2794"/>
      <c r="AS2794" s="2"/>
      <c r="AU2794"/>
      <c r="AV2794"/>
      <c r="AW2794"/>
      <c r="BB2794" s="2"/>
      <c r="BD2794"/>
      <c r="BE2794"/>
      <c r="BF2794"/>
      <c r="BK2794" s="2"/>
      <c r="BM2794"/>
      <c r="BN2794"/>
      <c r="BO2794"/>
      <c r="BT2794" s="2"/>
      <c r="BV2794"/>
      <c r="BW2794"/>
      <c r="BX2794"/>
      <c r="CC2794" s="2"/>
      <c r="CE2794"/>
      <c r="CF2794"/>
      <c r="CG2794"/>
      <c r="CL2794" s="2"/>
      <c r="CN2794"/>
      <c r="CO2794"/>
      <c r="CP2794"/>
      <c r="CU2794" s="2"/>
      <c r="CW2794"/>
      <c r="CX2794"/>
      <c r="CY2794"/>
      <c r="DD2794" s="2"/>
      <c r="DF2794"/>
      <c r="DG2794"/>
      <c r="DH2794"/>
      <c r="DM2794" s="2"/>
      <c r="DO2794"/>
      <c r="DP2794"/>
      <c r="DQ2794"/>
      <c r="DV2794" s="2"/>
      <c r="DX2794"/>
      <c r="DY2794"/>
      <c r="DZ2794"/>
      <c r="EE2794" s="2"/>
      <c r="EG2794"/>
      <c r="EH2794"/>
      <c r="EI2794"/>
      <c r="EN2794" s="2"/>
      <c r="EP2794"/>
      <c r="EQ2794"/>
      <c r="ER2794"/>
      <c r="EW2794" s="2"/>
      <c r="EY2794"/>
      <c r="EZ2794"/>
      <c r="FA2794"/>
      <c r="FF2794" s="2"/>
      <c r="FH2794"/>
      <c r="FI2794"/>
      <c r="FJ2794"/>
      <c r="FO2794" s="2"/>
      <c r="FQ2794"/>
      <c r="FR2794"/>
      <c r="FS2794"/>
      <c r="FX2794" s="2"/>
      <c r="FZ2794"/>
      <c r="GA2794"/>
      <c r="GB2794"/>
      <c r="GG2794" s="2"/>
      <c r="GI2794"/>
      <c r="GJ2794"/>
      <c r="GK2794"/>
      <c r="GP2794" s="2"/>
      <c r="GR2794"/>
      <c r="GS2794"/>
      <c r="GT2794"/>
      <c r="GY2794" s="2"/>
      <c r="HA2794"/>
      <c r="HB2794"/>
      <c r="HC2794"/>
      <c r="HH2794" s="2"/>
      <c r="HJ2794"/>
      <c r="HK2794"/>
      <c r="HL2794"/>
      <c r="HQ2794"/>
      <c r="HR2794"/>
      <c r="HS2794"/>
      <c r="HT2794"/>
      <c r="HU2794"/>
      <c r="HV2794"/>
      <c r="HW2794"/>
      <c r="HX2794"/>
      <c r="HY2794"/>
      <c r="HZ2794"/>
      <c r="IA2794"/>
      <c r="IB2794"/>
      <c r="IC2794"/>
      <c r="ID2794"/>
      <c r="IE2794"/>
      <c r="IF2794"/>
      <c r="IG2794"/>
      <c r="IH2794"/>
      <c r="II2794"/>
      <c r="IJ2794"/>
      <c r="IK2794"/>
      <c r="IL2794"/>
      <c r="IM2794"/>
      <c r="IN2794"/>
      <c r="IO2794"/>
      <c r="IP2794"/>
      <c r="IQ2794"/>
      <c r="IR2794"/>
      <c r="IS2794"/>
      <c r="IT2794"/>
      <c r="IU2794"/>
      <c r="IV2794"/>
    </row>
    <row r="2795" spans="2:256" s="1" customFormat="1">
      <c r="B2795"/>
      <c r="C2795"/>
      <c r="D2795"/>
      <c r="I2795" s="2"/>
      <c r="K2795"/>
      <c r="L2795"/>
      <c r="M2795"/>
      <c r="N2795"/>
      <c r="R2795" s="2"/>
      <c r="T2795"/>
      <c r="U2795"/>
      <c r="V2795"/>
      <c r="AA2795" s="2"/>
      <c r="AC2795"/>
      <c r="AD2795"/>
      <c r="AE2795"/>
      <c r="AJ2795" s="2"/>
      <c r="AL2795"/>
      <c r="AM2795"/>
      <c r="AN2795"/>
      <c r="AS2795" s="2"/>
      <c r="AU2795"/>
      <c r="AV2795"/>
      <c r="AW2795"/>
      <c r="BB2795" s="2"/>
      <c r="BD2795"/>
      <c r="BE2795"/>
      <c r="BF2795"/>
      <c r="BK2795" s="2"/>
      <c r="BM2795"/>
      <c r="BN2795"/>
      <c r="BO2795"/>
      <c r="BT2795" s="2"/>
      <c r="BV2795"/>
      <c r="BW2795"/>
      <c r="BX2795"/>
      <c r="CC2795" s="2"/>
      <c r="CE2795"/>
      <c r="CF2795"/>
      <c r="CG2795"/>
      <c r="CL2795" s="2"/>
      <c r="CN2795"/>
      <c r="CO2795"/>
      <c r="CP2795"/>
      <c r="CU2795" s="2"/>
      <c r="CW2795"/>
      <c r="CX2795"/>
      <c r="CY2795"/>
      <c r="DD2795" s="2"/>
      <c r="DF2795"/>
      <c r="DG2795"/>
      <c r="DH2795"/>
      <c r="DM2795" s="2"/>
      <c r="DO2795"/>
      <c r="DP2795"/>
      <c r="DQ2795"/>
      <c r="DV2795" s="2"/>
      <c r="DX2795"/>
      <c r="DY2795"/>
      <c r="DZ2795"/>
      <c r="EE2795" s="2"/>
      <c r="EG2795"/>
      <c r="EH2795"/>
      <c r="EI2795"/>
      <c r="EN2795" s="2"/>
      <c r="EP2795"/>
      <c r="EQ2795"/>
      <c r="ER2795"/>
      <c r="EW2795" s="2"/>
      <c r="EY2795"/>
      <c r="EZ2795"/>
      <c r="FA2795"/>
      <c r="FF2795" s="2"/>
      <c r="FH2795"/>
      <c r="FI2795"/>
      <c r="FJ2795"/>
      <c r="FO2795" s="2"/>
      <c r="FQ2795"/>
      <c r="FR2795"/>
      <c r="FS2795"/>
      <c r="FX2795" s="2"/>
      <c r="FZ2795"/>
      <c r="GA2795"/>
      <c r="GB2795"/>
      <c r="GG2795" s="2"/>
      <c r="GI2795"/>
      <c r="GJ2795"/>
      <c r="GK2795"/>
      <c r="GP2795" s="2"/>
      <c r="GR2795"/>
      <c r="GS2795"/>
      <c r="GT2795"/>
      <c r="GY2795" s="2"/>
      <c r="HA2795"/>
      <c r="HB2795"/>
      <c r="HC2795"/>
      <c r="HH2795" s="2"/>
      <c r="HJ2795"/>
      <c r="HK2795"/>
      <c r="HL2795"/>
      <c r="HQ2795"/>
      <c r="HR2795"/>
      <c r="HS2795"/>
      <c r="HT2795"/>
      <c r="HU2795"/>
      <c r="HV2795"/>
      <c r="HW2795"/>
      <c r="HX2795"/>
      <c r="HY2795"/>
      <c r="HZ2795"/>
      <c r="IA2795"/>
      <c r="IB2795"/>
      <c r="IC2795"/>
      <c r="ID2795"/>
      <c r="IE2795"/>
      <c r="IF2795"/>
      <c r="IG2795"/>
      <c r="IH2795"/>
      <c r="II2795"/>
      <c r="IJ2795"/>
      <c r="IK2795"/>
      <c r="IL2795"/>
      <c r="IM2795"/>
      <c r="IN2795"/>
      <c r="IO2795"/>
      <c r="IP2795"/>
      <c r="IQ2795"/>
      <c r="IR2795"/>
      <c r="IS2795"/>
      <c r="IT2795"/>
      <c r="IU2795"/>
      <c r="IV2795"/>
    </row>
    <row r="2796" spans="2:256" s="1" customFormat="1">
      <c r="B2796"/>
      <c r="C2796"/>
      <c r="D2796"/>
      <c r="I2796" s="2"/>
      <c r="K2796"/>
      <c r="L2796"/>
      <c r="M2796"/>
      <c r="N2796"/>
      <c r="R2796" s="2"/>
      <c r="T2796"/>
      <c r="U2796"/>
      <c r="V2796"/>
      <c r="AA2796" s="2"/>
      <c r="AC2796"/>
      <c r="AD2796"/>
      <c r="AE2796"/>
      <c r="AJ2796" s="2"/>
      <c r="AL2796"/>
      <c r="AM2796"/>
      <c r="AN2796"/>
      <c r="AS2796" s="2"/>
      <c r="AU2796"/>
      <c r="AV2796"/>
      <c r="AW2796"/>
      <c r="BB2796" s="2"/>
      <c r="BD2796"/>
      <c r="BE2796"/>
      <c r="BF2796"/>
      <c r="BK2796" s="2"/>
      <c r="BM2796"/>
      <c r="BN2796"/>
      <c r="BO2796"/>
      <c r="BT2796" s="2"/>
      <c r="BV2796"/>
      <c r="BW2796"/>
      <c r="BX2796"/>
      <c r="CC2796" s="2"/>
      <c r="CE2796"/>
      <c r="CF2796"/>
      <c r="CG2796"/>
      <c r="CL2796" s="2"/>
      <c r="CN2796"/>
      <c r="CO2796"/>
      <c r="CP2796"/>
      <c r="CU2796" s="2"/>
      <c r="CW2796"/>
      <c r="CX2796"/>
      <c r="CY2796"/>
      <c r="DD2796" s="2"/>
      <c r="DF2796"/>
      <c r="DG2796"/>
      <c r="DH2796"/>
      <c r="DM2796" s="2"/>
      <c r="DO2796"/>
      <c r="DP2796"/>
      <c r="DQ2796"/>
      <c r="DV2796" s="2"/>
      <c r="DX2796"/>
      <c r="DY2796"/>
      <c r="DZ2796"/>
      <c r="EE2796" s="2"/>
      <c r="EG2796"/>
      <c r="EH2796"/>
      <c r="EI2796"/>
      <c r="EN2796" s="2"/>
      <c r="EP2796"/>
      <c r="EQ2796"/>
      <c r="ER2796"/>
      <c r="EW2796" s="2"/>
      <c r="EY2796"/>
      <c r="EZ2796"/>
      <c r="FA2796"/>
      <c r="FF2796" s="2"/>
      <c r="FH2796"/>
      <c r="FI2796"/>
      <c r="FJ2796"/>
      <c r="FO2796" s="2"/>
      <c r="FQ2796"/>
      <c r="FR2796"/>
      <c r="FS2796"/>
      <c r="FX2796" s="2"/>
      <c r="FZ2796"/>
      <c r="GA2796"/>
      <c r="GB2796"/>
      <c r="GG2796" s="2"/>
      <c r="GI2796"/>
      <c r="GJ2796"/>
      <c r="GK2796"/>
      <c r="GP2796" s="2"/>
      <c r="GR2796"/>
      <c r="GS2796"/>
      <c r="GT2796"/>
      <c r="GY2796" s="2"/>
      <c r="HA2796"/>
      <c r="HB2796"/>
      <c r="HC2796"/>
      <c r="HH2796" s="2"/>
      <c r="HJ2796"/>
      <c r="HK2796"/>
      <c r="HL2796"/>
      <c r="HQ2796"/>
      <c r="HR2796"/>
      <c r="HS2796"/>
      <c r="HT2796"/>
      <c r="HU2796"/>
      <c r="HV2796"/>
      <c r="HW2796"/>
      <c r="HX2796"/>
      <c r="HY2796"/>
      <c r="HZ2796"/>
      <c r="IA2796"/>
      <c r="IB2796"/>
      <c r="IC2796"/>
      <c r="ID2796"/>
      <c r="IE2796"/>
      <c r="IF2796"/>
      <c r="IG2796"/>
      <c r="IH2796"/>
      <c r="II2796"/>
      <c r="IJ2796"/>
      <c r="IK2796"/>
      <c r="IL2796"/>
      <c r="IM2796"/>
      <c r="IN2796"/>
      <c r="IO2796"/>
      <c r="IP2796"/>
      <c r="IQ2796"/>
      <c r="IR2796"/>
      <c r="IS2796"/>
      <c r="IT2796"/>
      <c r="IU2796"/>
      <c r="IV2796"/>
    </row>
    <row r="2797" spans="2:256" s="1" customFormat="1">
      <c r="B2797"/>
      <c r="C2797"/>
      <c r="D2797"/>
      <c r="I2797" s="2"/>
      <c r="K2797"/>
      <c r="L2797"/>
      <c r="M2797"/>
      <c r="N2797"/>
      <c r="R2797" s="2"/>
      <c r="T2797"/>
      <c r="U2797"/>
      <c r="V2797"/>
      <c r="AA2797" s="2"/>
      <c r="AC2797"/>
      <c r="AD2797"/>
      <c r="AE2797"/>
      <c r="AJ2797" s="2"/>
      <c r="AL2797"/>
      <c r="AM2797"/>
      <c r="AN2797"/>
      <c r="AS2797" s="2"/>
      <c r="AU2797"/>
      <c r="AV2797"/>
      <c r="AW2797"/>
      <c r="BB2797" s="2"/>
      <c r="BD2797"/>
      <c r="BE2797"/>
      <c r="BF2797"/>
      <c r="BK2797" s="2"/>
      <c r="BM2797"/>
      <c r="BN2797"/>
      <c r="BO2797"/>
      <c r="BT2797" s="2"/>
      <c r="BV2797"/>
      <c r="BW2797"/>
      <c r="BX2797"/>
      <c r="CC2797" s="2"/>
      <c r="CE2797"/>
      <c r="CF2797"/>
      <c r="CG2797"/>
      <c r="CL2797" s="2"/>
      <c r="CN2797"/>
      <c r="CO2797"/>
      <c r="CP2797"/>
      <c r="CU2797" s="2"/>
      <c r="CW2797"/>
      <c r="CX2797"/>
      <c r="CY2797"/>
      <c r="DD2797" s="2"/>
      <c r="DF2797"/>
      <c r="DG2797"/>
      <c r="DH2797"/>
      <c r="DM2797" s="2"/>
      <c r="DO2797"/>
      <c r="DP2797"/>
      <c r="DQ2797"/>
      <c r="DV2797" s="2"/>
      <c r="DX2797"/>
      <c r="DY2797"/>
      <c r="DZ2797"/>
      <c r="EE2797" s="2"/>
      <c r="EG2797"/>
      <c r="EH2797"/>
      <c r="EI2797"/>
      <c r="EN2797" s="2"/>
      <c r="EP2797"/>
      <c r="EQ2797"/>
      <c r="ER2797"/>
      <c r="EW2797" s="2"/>
      <c r="EY2797"/>
      <c r="EZ2797"/>
      <c r="FA2797"/>
      <c r="FF2797" s="2"/>
      <c r="FH2797"/>
      <c r="FI2797"/>
      <c r="FJ2797"/>
      <c r="FO2797" s="2"/>
      <c r="FQ2797"/>
      <c r="FR2797"/>
      <c r="FS2797"/>
      <c r="FX2797" s="2"/>
      <c r="FZ2797"/>
      <c r="GA2797"/>
      <c r="GB2797"/>
      <c r="GG2797" s="2"/>
      <c r="GI2797"/>
      <c r="GJ2797"/>
      <c r="GK2797"/>
      <c r="GP2797" s="2"/>
      <c r="GR2797"/>
      <c r="GS2797"/>
      <c r="GT2797"/>
      <c r="GY2797" s="2"/>
      <c r="HA2797"/>
      <c r="HB2797"/>
      <c r="HC2797"/>
      <c r="HH2797" s="2"/>
      <c r="HJ2797"/>
      <c r="HK2797"/>
      <c r="HL2797"/>
      <c r="HQ2797"/>
      <c r="HR2797"/>
      <c r="HS2797"/>
      <c r="HT2797"/>
      <c r="HU2797"/>
      <c r="HV2797"/>
      <c r="HW2797"/>
      <c r="HX2797"/>
      <c r="HY2797"/>
      <c r="HZ2797"/>
      <c r="IA2797"/>
      <c r="IB2797"/>
      <c r="IC2797"/>
      <c r="ID2797"/>
      <c r="IE2797"/>
      <c r="IF2797"/>
      <c r="IG2797"/>
      <c r="IH2797"/>
      <c r="II2797"/>
      <c r="IJ2797"/>
      <c r="IK2797"/>
      <c r="IL2797"/>
      <c r="IM2797"/>
      <c r="IN2797"/>
      <c r="IO2797"/>
      <c r="IP2797"/>
      <c r="IQ2797"/>
      <c r="IR2797"/>
      <c r="IS2797"/>
      <c r="IT2797"/>
      <c r="IU2797"/>
      <c r="IV2797"/>
    </row>
    <row r="2798" spans="2:256" s="1" customFormat="1">
      <c r="B2798"/>
      <c r="C2798"/>
      <c r="D2798"/>
      <c r="I2798" s="2"/>
      <c r="K2798"/>
      <c r="L2798"/>
      <c r="M2798"/>
      <c r="N2798"/>
      <c r="R2798" s="2"/>
      <c r="T2798"/>
      <c r="U2798"/>
      <c r="V2798"/>
      <c r="AA2798" s="2"/>
      <c r="AC2798"/>
      <c r="AD2798"/>
      <c r="AE2798"/>
      <c r="AJ2798" s="2"/>
      <c r="AL2798"/>
      <c r="AM2798"/>
      <c r="AN2798"/>
      <c r="AS2798" s="2"/>
      <c r="AU2798"/>
      <c r="AV2798"/>
      <c r="AW2798"/>
      <c r="BB2798" s="2"/>
      <c r="BD2798"/>
      <c r="BE2798"/>
      <c r="BF2798"/>
      <c r="BK2798" s="2"/>
      <c r="BM2798"/>
      <c r="BN2798"/>
      <c r="BO2798"/>
      <c r="BT2798" s="2"/>
      <c r="BV2798"/>
      <c r="BW2798"/>
      <c r="BX2798"/>
      <c r="CC2798" s="2"/>
      <c r="CE2798"/>
      <c r="CF2798"/>
      <c r="CG2798"/>
      <c r="CL2798" s="2"/>
      <c r="CN2798"/>
      <c r="CO2798"/>
      <c r="CP2798"/>
      <c r="CU2798" s="2"/>
      <c r="CW2798"/>
      <c r="CX2798"/>
      <c r="CY2798"/>
      <c r="DD2798" s="2"/>
      <c r="DF2798"/>
      <c r="DG2798"/>
      <c r="DH2798"/>
      <c r="DM2798" s="2"/>
      <c r="DO2798"/>
      <c r="DP2798"/>
      <c r="DQ2798"/>
      <c r="DV2798" s="2"/>
      <c r="DX2798"/>
      <c r="DY2798"/>
      <c r="DZ2798"/>
      <c r="EE2798" s="2"/>
      <c r="EG2798"/>
      <c r="EH2798"/>
      <c r="EI2798"/>
      <c r="EN2798" s="2"/>
      <c r="EP2798"/>
      <c r="EQ2798"/>
      <c r="ER2798"/>
      <c r="EW2798" s="2"/>
      <c r="EY2798"/>
      <c r="EZ2798"/>
      <c r="FA2798"/>
      <c r="FF2798" s="2"/>
      <c r="FH2798"/>
      <c r="FI2798"/>
      <c r="FJ2798"/>
      <c r="FO2798" s="2"/>
      <c r="FQ2798"/>
      <c r="FR2798"/>
      <c r="FS2798"/>
      <c r="FX2798" s="2"/>
      <c r="FZ2798"/>
      <c r="GA2798"/>
      <c r="GB2798"/>
      <c r="GG2798" s="2"/>
      <c r="GI2798"/>
      <c r="GJ2798"/>
      <c r="GK2798"/>
      <c r="GP2798" s="2"/>
      <c r="GR2798"/>
      <c r="GS2798"/>
      <c r="GT2798"/>
      <c r="GY2798" s="2"/>
      <c r="HA2798"/>
      <c r="HB2798"/>
      <c r="HC2798"/>
      <c r="HH2798" s="2"/>
      <c r="HJ2798"/>
      <c r="HK2798"/>
      <c r="HL2798"/>
      <c r="HQ2798"/>
      <c r="HR2798"/>
      <c r="HS2798"/>
      <c r="HT2798"/>
      <c r="HU2798"/>
      <c r="HV2798"/>
      <c r="HW2798"/>
      <c r="HX2798"/>
      <c r="HY2798"/>
      <c r="HZ2798"/>
      <c r="IA2798"/>
      <c r="IB2798"/>
      <c r="IC2798"/>
      <c r="ID2798"/>
      <c r="IE2798"/>
      <c r="IF2798"/>
      <c r="IG2798"/>
      <c r="IH2798"/>
      <c r="II2798"/>
      <c r="IJ2798"/>
      <c r="IK2798"/>
      <c r="IL2798"/>
      <c r="IM2798"/>
      <c r="IN2798"/>
      <c r="IO2798"/>
      <c r="IP2798"/>
      <c r="IQ2798"/>
      <c r="IR2798"/>
      <c r="IS2798"/>
      <c r="IT2798"/>
      <c r="IU2798"/>
      <c r="IV2798"/>
    </row>
    <row r="2799" spans="2:256" s="1" customFormat="1">
      <c r="B2799"/>
      <c r="C2799"/>
      <c r="D2799"/>
      <c r="I2799" s="2"/>
      <c r="K2799"/>
      <c r="L2799"/>
      <c r="M2799"/>
      <c r="N2799"/>
      <c r="R2799" s="2"/>
      <c r="T2799"/>
      <c r="U2799"/>
      <c r="V2799"/>
      <c r="AA2799" s="2"/>
      <c r="AC2799"/>
      <c r="AD2799"/>
      <c r="AE2799"/>
      <c r="AJ2799" s="2"/>
      <c r="AL2799"/>
      <c r="AM2799"/>
      <c r="AN2799"/>
      <c r="AS2799" s="2"/>
      <c r="AU2799"/>
      <c r="AV2799"/>
      <c r="AW2799"/>
      <c r="BB2799" s="2"/>
      <c r="BD2799"/>
      <c r="BE2799"/>
      <c r="BF2799"/>
      <c r="BK2799" s="2"/>
      <c r="BM2799"/>
      <c r="BN2799"/>
      <c r="BO2799"/>
      <c r="BT2799" s="2"/>
      <c r="BV2799"/>
      <c r="BW2799"/>
      <c r="BX2799"/>
      <c r="CC2799" s="2"/>
      <c r="CE2799"/>
      <c r="CF2799"/>
      <c r="CG2799"/>
      <c r="CL2799" s="2"/>
      <c r="CN2799"/>
      <c r="CO2799"/>
      <c r="CP2799"/>
      <c r="CU2799" s="2"/>
      <c r="CW2799"/>
      <c r="CX2799"/>
      <c r="CY2799"/>
      <c r="DD2799" s="2"/>
      <c r="DF2799"/>
      <c r="DG2799"/>
      <c r="DH2799"/>
      <c r="DM2799" s="2"/>
      <c r="DO2799"/>
      <c r="DP2799"/>
      <c r="DQ2799"/>
      <c r="DV2799" s="2"/>
      <c r="DX2799"/>
      <c r="DY2799"/>
      <c r="DZ2799"/>
      <c r="EE2799" s="2"/>
      <c r="EG2799"/>
      <c r="EH2799"/>
      <c r="EI2799"/>
      <c r="EN2799" s="2"/>
      <c r="EP2799"/>
      <c r="EQ2799"/>
      <c r="ER2799"/>
      <c r="EW2799" s="2"/>
      <c r="EY2799"/>
      <c r="EZ2799"/>
      <c r="FA2799"/>
      <c r="FF2799" s="2"/>
      <c r="FH2799"/>
      <c r="FI2799"/>
      <c r="FJ2799"/>
      <c r="FO2799" s="2"/>
      <c r="FQ2799"/>
      <c r="FR2799"/>
      <c r="FS2799"/>
      <c r="FX2799" s="2"/>
      <c r="FZ2799"/>
      <c r="GA2799"/>
      <c r="GB2799"/>
      <c r="GG2799" s="2"/>
      <c r="GI2799"/>
      <c r="GJ2799"/>
      <c r="GK2799"/>
      <c r="GP2799" s="2"/>
      <c r="GR2799"/>
      <c r="GS2799"/>
      <c r="GT2799"/>
      <c r="GY2799" s="2"/>
      <c r="HA2799"/>
      <c r="HB2799"/>
      <c r="HC2799"/>
      <c r="HH2799" s="2"/>
      <c r="HJ2799"/>
      <c r="HK2799"/>
      <c r="HL2799"/>
      <c r="HQ2799"/>
      <c r="HR2799"/>
      <c r="HS2799"/>
      <c r="HT2799"/>
      <c r="HU2799"/>
      <c r="HV2799"/>
      <c r="HW2799"/>
      <c r="HX2799"/>
      <c r="HY2799"/>
      <c r="HZ2799"/>
      <c r="IA2799"/>
      <c r="IB2799"/>
      <c r="IC2799"/>
      <c r="ID2799"/>
      <c r="IE2799"/>
      <c r="IF2799"/>
      <c r="IG2799"/>
      <c r="IH2799"/>
      <c r="II2799"/>
      <c r="IJ2799"/>
      <c r="IK2799"/>
      <c r="IL2799"/>
      <c r="IM2799"/>
      <c r="IN2799"/>
      <c r="IO2799"/>
      <c r="IP2799"/>
      <c r="IQ2799"/>
      <c r="IR2799"/>
      <c r="IS2799"/>
      <c r="IT2799"/>
      <c r="IU2799"/>
      <c r="IV2799"/>
    </row>
    <row r="2800" spans="2:256" s="1" customFormat="1">
      <c r="B2800"/>
      <c r="C2800"/>
      <c r="D2800"/>
      <c r="I2800" s="2"/>
      <c r="K2800"/>
      <c r="L2800"/>
      <c r="M2800"/>
      <c r="N2800"/>
      <c r="R2800" s="2"/>
      <c r="T2800"/>
      <c r="U2800"/>
      <c r="V2800"/>
      <c r="AA2800" s="2"/>
      <c r="AC2800"/>
      <c r="AD2800"/>
      <c r="AE2800"/>
      <c r="AJ2800" s="2"/>
      <c r="AL2800"/>
      <c r="AM2800"/>
      <c r="AN2800"/>
      <c r="AS2800" s="2"/>
      <c r="AU2800"/>
      <c r="AV2800"/>
      <c r="AW2800"/>
      <c r="BB2800" s="2"/>
      <c r="BD2800"/>
      <c r="BE2800"/>
      <c r="BF2800"/>
      <c r="BK2800" s="2"/>
      <c r="BM2800"/>
      <c r="BN2800"/>
      <c r="BO2800"/>
      <c r="BT2800" s="2"/>
      <c r="BV2800"/>
      <c r="BW2800"/>
      <c r="BX2800"/>
      <c r="CC2800" s="2"/>
      <c r="CE2800"/>
      <c r="CF2800"/>
      <c r="CG2800"/>
      <c r="CL2800" s="2"/>
      <c r="CN2800"/>
      <c r="CO2800"/>
      <c r="CP2800"/>
      <c r="CU2800" s="2"/>
      <c r="CW2800"/>
      <c r="CX2800"/>
      <c r="CY2800"/>
      <c r="DD2800" s="2"/>
      <c r="DF2800"/>
      <c r="DG2800"/>
      <c r="DH2800"/>
      <c r="DM2800" s="2"/>
      <c r="DO2800"/>
      <c r="DP2800"/>
      <c r="DQ2800"/>
      <c r="DV2800" s="2"/>
      <c r="DX2800"/>
      <c r="DY2800"/>
      <c r="DZ2800"/>
      <c r="EE2800" s="2"/>
      <c r="EG2800"/>
      <c r="EH2800"/>
      <c r="EI2800"/>
      <c r="EN2800" s="2"/>
      <c r="EP2800"/>
      <c r="EQ2800"/>
      <c r="ER2800"/>
      <c r="EW2800" s="2"/>
      <c r="EY2800"/>
      <c r="EZ2800"/>
      <c r="FA2800"/>
      <c r="FF2800" s="2"/>
      <c r="FH2800"/>
      <c r="FI2800"/>
      <c r="FJ2800"/>
      <c r="FO2800" s="2"/>
      <c r="FQ2800"/>
      <c r="FR2800"/>
      <c r="FS2800"/>
      <c r="FX2800" s="2"/>
      <c r="FZ2800"/>
      <c r="GA2800"/>
      <c r="GB2800"/>
      <c r="GG2800" s="2"/>
      <c r="GI2800"/>
      <c r="GJ2800"/>
      <c r="GK2800"/>
      <c r="GP2800" s="2"/>
      <c r="GR2800"/>
      <c r="GS2800"/>
      <c r="GT2800"/>
      <c r="GY2800" s="2"/>
      <c r="HA2800"/>
      <c r="HB2800"/>
      <c r="HC2800"/>
      <c r="HH2800" s="2"/>
      <c r="HJ2800"/>
      <c r="HK2800"/>
      <c r="HL2800"/>
      <c r="HQ2800"/>
      <c r="HR2800"/>
      <c r="HS2800"/>
      <c r="HT2800"/>
      <c r="HU2800"/>
      <c r="HV2800"/>
      <c r="HW2800"/>
      <c r="HX2800"/>
      <c r="HY2800"/>
      <c r="HZ2800"/>
      <c r="IA2800"/>
      <c r="IB2800"/>
      <c r="IC2800"/>
      <c r="ID2800"/>
      <c r="IE2800"/>
      <c r="IF2800"/>
      <c r="IG2800"/>
      <c r="IH2800"/>
      <c r="II2800"/>
      <c r="IJ2800"/>
      <c r="IK2800"/>
      <c r="IL2800"/>
      <c r="IM2800"/>
      <c r="IN2800"/>
      <c r="IO2800"/>
      <c r="IP2800"/>
      <c r="IQ2800"/>
      <c r="IR2800"/>
      <c r="IS2800"/>
      <c r="IT2800"/>
      <c r="IU2800"/>
      <c r="IV2800"/>
    </row>
    <row r="2801" spans="2:256" s="1" customFormat="1">
      <c r="B2801"/>
      <c r="C2801"/>
      <c r="D2801"/>
      <c r="I2801" s="2"/>
      <c r="K2801"/>
      <c r="L2801"/>
      <c r="M2801"/>
      <c r="N2801"/>
      <c r="R2801" s="2"/>
      <c r="T2801"/>
      <c r="U2801"/>
      <c r="V2801"/>
      <c r="AA2801" s="2"/>
      <c r="AC2801"/>
      <c r="AD2801"/>
      <c r="AE2801"/>
      <c r="AJ2801" s="2"/>
      <c r="AL2801"/>
      <c r="AM2801"/>
      <c r="AN2801"/>
      <c r="AS2801" s="2"/>
      <c r="AU2801"/>
      <c r="AV2801"/>
      <c r="AW2801"/>
      <c r="BB2801" s="2"/>
      <c r="BD2801"/>
      <c r="BE2801"/>
      <c r="BF2801"/>
      <c r="BK2801" s="2"/>
      <c r="BM2801"/>
      <c r="BN2801"/>
      <c r="BO2801"/>
      <c r="BT2801" s="2"/>
      <c r="BV2801"/>
      <c r="BW2801"/>
      <c r="BX2801"/>
      <c r="CC2801" s="2"/>
      <c r="CE2801"/>
      <c r="CF2801"/>
      <c r="CG2801"/>
      <c r="CL2801" s="2"/>
      <c r="CN2801"/>
      <c r="CO2801"/>
      <c r="CP2801"/>
      <c r="CU2801" s="2"/>
      <c r="CW2801"/>
      <c r="CX2801"/>
      <c r="CY2801"/>
      <c r="DD2801" s="2"/>
      <c r="DF2801"/>
      <c r="DG2801"/>
      <c r="DH2801"/>
      <c r="DM2801" s="2"/>
      <c r="DO2801"/>
      <c r="DP2801"/>
      <c r="DQ2801"/>
      <c r="DV2801" s="2"/>
      <c r="DX2801"/>
      <c r="DY2801"/>
      <c r="DZ2801"/>
      <c r="EE2801" s="2"/>
      <c r="EG2801"/>
      <c r="EH2801"/>
      <c r="EI2801"/>
      <c r="EN2801" s="2"/>
      <c r="EP2801"/>
      <c r="EQ2801"/>
      <c r="ER2801"/>
      <c r="EW2801" s="2"/>
      <c r="EY2801"/>
      <c r="EZ2801"/>
      <c r="FA2801"/>
      <c r="FF2801" s="2"/>
      <c r="FH2801"/>
      <c r="FI2801"/>
      <c r="FJ2801"/>
      <c r="FO2801" s="2"/>
      <c r="FQ2801"/>
      <c r="FR2801"/>
      <c r="FS2801"/>
      <c r="FX2801" s="2"/>
      <c r="FZ2801"/>
      <c r="GA2801"/>
      <c r="GB2801"/>
      <c r="GG2801" s="2"/>
      <c r="GI2801"/>
      <c r="GJ2801"/>
      <c r="GK2801"/>
      <c r="GP2801" s="2"/>
      <c r="GR2801"/>
      <c r="GS2801"/>
      <c r="GT2801"/>
      <c r="GY2801" s="2"/>
      <c r="HA2801"/>
      <c r="HB2801"/>
      <c r="HC2801"/>
      <c r="HH2801" s="2"/>
      <c r="HJ2801"/>
      <c r="HK2801"/>
      <c r="HL2801"/>
      <c r="HQ2801"/>
      <c r="HR2801"/>
      <c r="HS2801"/>
      <c r="HT2801"/>
      <c r="HU2801"/>
      <c r="HV2801"/>
      <c r="HW2801"/>
      <c r="HX2801"/>
      <c r="HY2801"/>
      <c r="HZ2801"/>
      <c r="IA2801"/>
      <c r="IB2801"/>
      <c r="IC2801"/>
      <c r="ID2801"/>
      <c r="IE2801"/>
      <c r="IF2801"/>
      <c r="IG2801"/>
      <c r="IH2801"/>
      <c r="II2801"/>
      <c r="IJ2801"/>
      <c r="IK2801"/>
      <c r="IL2801"/>
      <c r="IM2801"/>
      <c r="IN2801"/>
      <c r="IO2801"/>
      <c r="IP2801"/>
      <c r="IQ2801"/>
      <c r="IR2801"/>
      <c r="IS2801"/>
      <c r="IT2801"/>
      <c r="IU2801"/>
      <c r="IV2801"/>
    </row>
    <row r="2802" spans="2:256" s="1" customFormat="1">
      <c r="B2802"/>
      <c r="C2802"/>
      <c r="D2802"/>
      <c r="I2802" s="2"/>
      <c r="K2802"/>
      <c r="L2802"/>
      <c r="M2802"/>
      <c r="N2802"/>
      <c r="R2802" s="2"/>
      <c r="T2802"/>
      <c r="U2802"/>
      <c r="V2802"/>
      <c r="AA2802" s="2"/>
      <c r="AC2802"/>
      <c r="AD2802"/>
      <c r="AE2802"/>
      <c r="AJ2802" s="2"/>
      <c r="AL2802"/>
      <c r="AM2802"/>
      <c r="AN2802"/>
      <c r="AS2802" s="2"/>
      <c r="AU2802"/>
      <c r="AV2802"/>
      <c r="AW2802"/>
      <c r="BB2802" s="2"/>
      <c r="BD2802"/>
      <c r="BE2802"/>
      <c r="BF2802"/>
      <c r="BK2802" s="2"/>
      <c r="BM2802"/>
      <c r="BN2802"/>
      <c r="BO2802"/>
      <c r="BT2802" s="2"/>
      <c r="BV2802"/>
      <c r="BW2802"/>
      <c r="BX2802"/>
      <c r="CC2802" s="2"/>
      <c r="CE2802"/>
      <c r="CF2802"/>
      <c r="CG2802"/>
      <c r="CL2802" s="2"/>
      <c r="CN2802"/>
      <c r="CO2802"/>
      <c r="CP2802"/>
      <c r="CU2802" s="2"/>
      <c r="CW2802"/>
      <c r="CX2802"/>
      <c r="CY2802"/>
      <c r="DD2802" s="2"/>
      <c r="DF2802"/>
      <c r="DG2802"/>
      <c r="DH2802"/>
      <c r="DM2802" s="2"/>
      <c r="DO2802"/>
      <c r="DP2802"/>
      <c r="DQ2802"/>
      <c r="DV2802" s="2"/>
      <c r="DX2802"/>
      <c r="DY2802"/>
      <c r="DZ2802"/>
      <c r="EE2802" s="2"/>
      <c r="EG2802"/>
      <c r="EH2802"/>
      <c r="EI2802"/>
      <c r="EN2802" s="2"/>
      <c r="EP2802"/>
      <c r="EQ2802"/>
      <c r="ER2802"/>
      <c r="EW2802" s="2"/>
      <c r="EY2802"/>
      <c r="EZ2802"/>
      <c r="FA2802"/>
      <c r="FF2802" s="2"/>
      <c r="FH2802"/>
      <c r="FI2802"/>
      <c r="FJ2802"/>
      <c r="FO2802" s="2"/>
      <c r="FQ2802"/>
      <c r="FR2802"/>
      <c r="FS2802"/>
      <c r="FX2802" s="2"/>
      <c r="FZ2802"/>
      <c r="GA2802"/>
      <c r="GB2802"/>
      <c r="GG2802" s="2"/>
      <c r="GI2802"/>
      <c r="GJ2802"/>
      <c r="GK2802"/>
      <c r="GP2802" s="2"/>
      <c r="GR2802"/>
      <c r="GS2802"/>
      <c r="GT2802"/>
      <c r="GY2802" s="2"/>
      <c r="HA2802"/>
      <c r="HB2802"/>
      <c r="HC2802"/>
      <c r="HH2802" s="2"/>
      <c r="HJ2802"/>
      <c r="HK2802"/>
      <c r="HL2802"/>
      <c r="HQ2802"/>
      <c r="HR2802"/>
      <c r="HS2802"/>
      <c r="HT2802"/>
      <c r="HU2802"/>
      <c r="HV2802"/>
      <c r="HW2802"/>
      <c r="HX2802"/>
      <c r="HY2802"/>
      <c r="HZ2802"/>
      <c r="IA2802"/>
      <c r="IB2802"/>
      <c r="IC2802"/>
      <c r="ID2802"/>
      <c r="IE2802"/>
      <c r="IF2802"/>
      <c r="IG2802"/>
      <c r="IH2802"/>
      <c r="II2802"/>
      <c r="IJ2802"/>
      <c r="IK2802"/>
      <c r="IL2802"/>
      <c r="IM2802"/>
      <c r="IN2802"/>
      <c r="IO2802"/>
      <c r="IP2802"/>
      <c r="IQ2802"/>
      <c r="IR2802"/>
      <c r="IS2802"/>
      <c r="IT2802"/>
      <c r="IU2802"/>
      <c r="IV2802"/>
    </row>
    <row r="2803" spans="2:256" s="1" customFormat="1">
      <c r="B2803"/>
      <c r="C2803"/>
      <c r="D2803"/>
      <c r="I2803" s="2"/>
      <c r="K2803"/>
      <c r="L2803"/>
      <c r="M2803"/>
      <c r="N2803"/>
      <c r="R2803" s="2"/>
      <c r="T2803"/>
      <c r="U2803"/>
      <c r="V2803"/>
      <c r="AA2803" s="2"/>
      <c r="AC2803"/>
      <c r="AD2803"/>
      <c r="AE2803"/>
      <c r="AJ2803" s="2"/>
      <c r="AL2803"/>
      <c r="AM2803"/>
      <c r="AN2803"/>
      <c r="AS2803" s="2"/>
      <c r="AU2803"/>
      <c r="AV2803"/>
      <c r="AW2803"/>
      <c r="BB2803" s="2"/>
      <c r="BD2803"/>
      <c r="BE2803"/>
      <c r="BF2803"/>
      <c r="BK2803" s="2"/>
      <c r="BM2803"/>
      <c r="BN2803"/>
      <c r="BO2803"/>
      <c r="BT2803" s="2"/>
      <c r="BV2803"/>
      <c r="BW2803"/>
      <c r="BX2803"/>
      <c r="CC2803" s="2"/>
      <c r="CE2803"/>
      <c r="CF2803"/>
      <c r="CG2803"/>
      <c r="CL2803" s="2"/>
      <c r="CN2803"/>
      <c r="CO2803"/>
      <c r="CP2803"/>
      <c r="CU2803" s="2"/>
      <c r="CW2803"/>
      <c r="CX2803"/>
      <c r="CY2803"/>
      <c r="DD2803" s="2"/>
      <c r="DF2803"/>
      <c r="DG2803"/>
      <c r="DH2803"/>
      <c r="DM2803" s="2"/>
      <c r="DO2803"/>
      <c r="DP2803"/>
      <c r="DQ2803"/>
      <c r="DV2803" s="2"/>
      <c r="DX2803"/>
      <c r="DY2803"/>
      <c r="DZ2803"/>
      <c r="EE2803" s="2"/>
      <c r="EG2803"/>
      <c r="EH2803"/>
      <c r="EI2803"/>
      <c r="EN2803" s="2"/>
      <c r="EP2803"/>
      <c r="EQ2803"/>
      <c r="ER2803"/>
      <c r="EW2803" s="2"/>
      <c r="EY2803"/>
      <c r="EZ2803"/>
      <c r="FA2803"/>
      <c r="FF2803" s="2"/>
      <c r="FH2803"/>
      <c r="FI2803"/>
      <c r="FJ2803"/>
      <c r="FO2803" s="2"/>
      <c r="FQ2803"/>
      <c r="FR2803"/>
      <c r="FS2803"/>
      <c r="FX2803" s="2"/>
      <c r="FZ2803"/>
      <c r="GA2803"/>
      <c r="GB2803"/>
      <c r="GG2803" s="2"/>
      <c r="GI2803"/>
      <c r="GJ2803"/>
      <c r="GK2803"/>
      <c r="GP2803" s="2"/>
      <c r="GR2803"/>
      <c r="GS2803"/>
      <c r="GT2803"/>
      <c r="GY2803" s="2"/>
      <c r="HA2803"/>
      <c r="HB2803"/>
      <c r="HC2803"/>
      <c r="HH2803" s="2"/>
      <c r="HJ2803"/>
      <c r="HK2803"/>
      <c r="HL2803"/>
      <c r="HQ2803"/>
      <c r="HR2803"/>
      <c r="HS2803"/>
      <c r="HT2803"/>
      <c r="HU2803"/>
      <c r="HV2803"/>
      <c r="HW2803"/>
      <c r="HX2803"/>
      <c r="HY2803"/>
      <c r="HZ2803"/>
      <c r="IA2803"/>
      <c r="IB2803"/>
      <c r="IC2803"/>
      <c r="ID2803"/>
      <c r="IE2803"/>
      <c r="IF2803"/>
      <c r="IG2803"/>
      <c r="IH2803"/>
      <c r="II2803"/>
      <c r="IJ2803"/>
      <c r="IK2803"/>
      <c r="IL2803"/>
      <c r="IM2803"/>
      <c r="IN2803"/>
      <c r="IO2803"/>
      <c r="IP2803"/>
      <c r="IQ2803"/>
      <c r="IR2803"/>
      <c r="IS2803"/>
      <c r="IT2803"/>
      <c r="IU2803"/>
      <c r="IV2803"/>
    </row>
    <row r="2804" spans="2:256" s="1" customFormat="1">
      <c r="B2804"/>
      <c r="C2804"/>
      <c r="D2804"/>
      <c r="I2804" s="2"/>
      <c r="K2804"/>
      <c r="L2804"/>
      <c r="M2804"/>
      <c r="N2804"/>
      <c r="R2804" s="2"/>
      <c r="T2804"/>
      <c r="U2804"/>
      <c r="V2804"/>
      <c r="AA2804" s="2"/>
      <c r="AC2804"/>
      <c r="AD2804"/>
      <c r="AE2804"/>
      <c r="AJ2804" s="2"/>
      <c r="AL2804"/>
      <c r="AM2804"/>
      <c r="AN2804"/>
      <c r="AS2804" s="2"/>
      <c r="AU2804"/>
      <c r="AV2804"/>
      <c r="AW2804"/>
      <c r="BB2804" s="2"/>
      <c r="BD2804"/>
      <c r="BE2804"/>
      <c r="BF2804"/>
      <c r="BK2804" s="2"/>
      <c r="BM2804"/>
      <c r="BN2804"/>
      <c r="BO2804"/>
      <c r="BT2804" s="2"/>
      <c r="BV2804"/>
      <c r="BW2804"/>
      <c r="BX2804"/>
      <c r="CC2804" s="2"/>
      <c r="CE2804"/>
      <c r="CF2804"/>
      <c r="CG2804"/>
      <c r="CL2804" s="2"/>
      <c r="CN2804"/>
      <c r="CO2804"/>
      <c r="CP2804"/>
      <c r="CU2804" s="2"/>
      <c r="CW2804"/>
      <c r="CX2804"/>
      <c r="CY2804"/>
      <c r="DD2804" s="2"/>
      <c r="DF2804"/>
      <c r="DG2804"/>
      <c r="DH2804"/>
      <c r="DM2804" s="2"/>
      <c r="DO2804"/>
      <c r="DP2804"/>
      <c r="DQ2804"/>
      <c r="DV2804" s="2"/>
      <c r="DX2804"/>
      <c r="DY2804"/>
      <c r="DZ2804"/>
      <c r="EE2804" s="2"/>
      <c r="EG2804"/>
      <c r="EH2804"/>
      <c r="EI2804"/>
      <c r="EN2804" s="2"/>
      <c r="EP2804"/>
      <c r="EQ2804"/>
      <c r="ER2804"/>
      <c r="EW2804" s="2"/>
      <c r="EY2804"/>
      <c r="EZ2804"/>
      <c r="FA2804"/>
      <c r="FF2804" s="2"/>
      <c r="FH2804"/>
      <c r="FI2804"/>
      <c r="FJ2804"/>
      <c r="FO2804" s="2"/>
      <c r="FQ2804"/>
      <c r="FR2804"/>
      <c r="FS2804"/>
      <c r="FX2804" s="2"/>
      <c r="FZ2804"/>
      <c r="GA2804"/>
      <c r="GB2804"/>
      <c r="GG2804" s="2"/>
      <c r="GI2804"/>
      <c r="GJ2804"/>
      <c r="GK2804"/>
      <c r="GP2804" s="2"/>
      <c r="GR2804"/>
      <c r="GS2804"/>
      <c r="GT2804"/>
      <c r="GY2804" s="2"/>
      <c r="HA2804"/>
      <c r="HB2804"/>
      <c r="HC2804"/>
      <c r="HH2804" s="2"/>
      <c r="HJ2804"/>
      <c r="HK2804"/>
      <c r="HL2804"/>
      <c r="HQ2804"/>
      <c r="HR2804"/>
      <c r="HS2804"/>
      <c r="HT2804"/>
      <c r="HU2804"/>
      <c r="HV2804"/>
      <c r="HW2804"/>
      <c r="HX2804"/>
      <c r="HY2804"/>
      <c r="HZ2804"/>
      <c r="IA2804"/>
      <c r="IB2804"/>
      <c r="IC2804"/>
      <c r="ID2804"/>
      <c r="IE2804"/>
      <c r="IF2804"/>
      <c r="IG2804"/>
      <c r="IH2804"/>
      <c r="II2804"/>
      <c r="IJ2804"/>
      <c r="IK2804"/>
      <c r="IL2804"/>
      <c r="IM2804"/>
      <c r="IN2804"/>
      <c r="IO2804"/>
      <c r="IP2804"/>
      <c r="IQ2804"/>
      <c r="IR2804"/>
      <c r="IS2804"/>
      <c r="IT2804"/>
      <c r="IU2804"/>
      <c r="IV2804"/>
    </row>
    <row r="2805" spans="2:256" s="1" customFormat="1">
      <c r="B2805"/>
      <c r="C2805"/>
      <c r="D2805"/>
      <c r="I2805" s="2"/>
      <c r="K2805"/>
      <c r="L2805"/>
      <c r="M2805"/>
      <c r="N2805"/>
      <c r="R2805" s="2"/>
      <c r="T2805"/>
      <c r="U2805"/>
      <c r="V2805"/>
      <c r="AA2805" s="2"/>
      <c r="AC2805"/>
      <c r="AD2805"/>
      <c r="AE2805"/>
      <c r="AJ2805" s="2"/>
      <c r="AL2805"/>
      <c r="AM2805"/>
      <c r="AN2805"/>
      <c r="AS2805" s="2"/>
      <c r="AU2805"/>
      <c r="AV2805"/>
      <c r="AW2805"/>
      <c r="BB2805" s="2"/>
      <c r="BD2805"/>
      <c r="BE2805"/>
      <c r="BF2805"/>
      <c r="BK2805" s="2"/>
      <c r="BM2805"/>
      <c r="BN2805"/>
      <c r="BO2805"/>
      <c r="BT2805" s="2"/>
      <c r="BV2805"/>
      <c r="BW2805"/>
      <c r="BX2805"/>
      <c r="CC2805" s="2"/>
      <c r="CE2805"/>
      <c r="CF2805"/>
      <c r="CG2805"/>
      <c r="CL2805" s="2"/>
      <c r="CN2805"/>
      <c r="CO2805"/>
      <c r="CP2805"/>
      <c r="CU2805" s="2"/>
      <c r="CW2805"/>
      <c r="CX2805"/>
      <c r="CY2805"/>
      <c r="DD2805" s="2"/>
      <c r="DF2805"/>
      <c r="DG2805"/>
      <c r="DH2805"/>
      <c r="DM2805" s="2"/>
      <c r="DO2805"/>
      <c r="DP2805"/>
      <c r="DQ2805"/>
      <c r="DV2805" s="2"/>
      <c r="DX2805"/>
      <c r="DY2805"/>
      <c r="DZ2805"/>
      <c r="EE2805" s="2"/>
      <c r="EG2805"/>
      <c r="EH2805"/>
      <c r="EI2805"/>
      <c r="EN2805" s="2"/>
      <c r="EP2805"/>
      <c r="EQ2805"/>
      <c r="ER2805"/>
      <c r="EW2805" s="2"/>
      <c r="EY2805"/>
      <c r="EZ2805"/>
      <c r="FA2805"/>
      <c r="FF2805" s="2"/>
      <c r="FH2805"/>
      <c r="FI2805"/>
      <c r="FJ2805"/>
      <c r="FO2805" s="2"/>
      <c r="FQ2805"/>
      <c r="FR2805"/>
      <c r="FS2805"/>
      <c r="FX2805" s="2"/>
      <c r="FZ2805"/>
      <c r="GA2805"/>
      <c r="GB2805"/>
      <c r="GG2805" s="2"/>
      <c r="GI2805"/>
      <c r="GJ2805"/>
      <c r="GK2805"/>
      <c r="GP2805" s="2"/>
      <c r="GR2805"/>
      <c r="GS2805"/>
      <c r="GT2805"/>
      <c r="GY2805" s="2"/>
      <c r="HA2805"/>
      <c r="HB2805"/>
      <c r="HC2805"/>
      <c r="HH2805" s="2"/>
      <c r="HJ2805"/>
      <c r="HK2805"/>
      <c r="HL2805"/>
      <c r="HQ2805"/>
      <c r="HR2805"/>
      <c r="HS2805"/>
      <c r="HT2805"/>
      <c r="HU2805"/>
      <c r="HV2805"/>
      <c r="HW2805"/>
      <c r="HX2805"/>
      <c r="HY2805"/>
      <c r="HZ2805"/>
      <c r="IA2805"/>
      <c r="IB2805"/>
      <c r="IC2805"/>
      <c r="ID2805"/>
      <c r="IE2805"/>
      <c r="IF2805"/>
      <c r="IG2805"/>
      <c r="IH2805"/>
      <c r="II2805"/>
      <c r="IJ2805"/>
      <c r="IK2805"/>
      <c r="IL2805"/>
      <c r="IM2805"/>
      <c r="IN2805"/>
      <c r="IO2805"/>
      <c r="IP2805"/>
      <c r="IQ2805"/>
      <c r="IR2805"/>
      <c r="IS2805"/>
      <c r="IT2805"/>
      <c r="IU2805"/>
      <c r="IV2805"/>
    </row>
    <row r="2806" spans="2:256" s="1" customFormat="1">
      <c r="B2806"/>
      <c r="C2806"/>
      <c r="D2806"/>
      <c r="I2806" s="2"/>
      <c r="K2806"/>
      <c r="L2806"/>
      <c r="M2806"/>
      <c r="N2806"/>
      <c r="R2806" s="2"/>
      <c r="T2806"/>
      <c r="U2806"/>
      <c r="V2806"/>
      <c r="AA2806" s="2"/>
      <c r="AC2806"/>
      <c r="AD2806"/>
      <c r="AE2806"/>
      <c r="AJ2806" s="2"/>
      <c r="AL2806"/>
      <c r="AM2806"/>
      <c r="AN2806"/>
      <c r="AS2806" s="2"/>
      <c r="AU2806"/>
      <c r="AV2806"/>
      <c r="AW2806"/>
      <c r="BB2806" s="2"/>
      <c r="BD2806"/>
      <c r="BE2806"/>
      <c r="BF2806"/>
      <c r="BK2806" s="2"/>
      <c r="BM2806"/>
      <c r="BN2806"/>
      <c r="BO2806"/>
      <c r="BT2806" s="2"/>
      <c r="BV2806"/>
      <c r="BW2806"/>
      <c r="BX2806"/>
      <c r="CC2806" s="2"/>
      <c r="CE2806"/>
      <c r="CF2806"/>
      <c r="CG2806"/>
      <c r="CL2806" s="2"/>
      <c r="CN2806"/>
      <c r="CO2806"/>
      <c r="CP2806"/>
      <c r="CU2806" s="2"/>
      <c r="CW2806"/>
      <c r="CX2806"/>
      <c r="CY2806"/>
      <c r="DD2806" s="2"/>
      <c r="DF2806"/>
      <c r="DG2806"/>
      <c r="DH2806"/>
      <c r="DM2806" s="2"/>
      <c r="DO2806"/>
      <c r="DP2806"/>
      <c r="DQ2806"/>
      <c r="DV2806" s="2"/>
      <c r="DX2806"/>
      <c r="DY2806"/>
      <c r="DZ2806"/>
      <c r="EE2806" s="2"/>
      <c r="EG2806"/>
      <c r="EH2806"/>
      <c r="EI2806"/>
      <c r="EN2806" s="2"/>
      <c r="EP2806"/>
      <c r="EQ2806"/>
      <c r="ER2806"/>
      <c r="EW2806" s="2"/>
      <c r="EY2806"/>
      <c r="EZ2806"/>
      <c r="FA2806"/>
      <c r="FF2806" s="2"/>
      <c r="FH2806"/>
      <c r="FI2806"/>
      <c r="FJ2806"/>
      <c r="FO2806" s="2"/>
      <c r="FQ2806"/>
      <c r="FR2806"/>
      <c r="FS2806"/>
      <c r="FX2806" s="2"/>
      <c r="FZ2806"/>
      <c r="GA2806"/>
      <c r="GB2806"/>
      <c r="GG2806" s="2"/>
      <c r="GI2806"/>
      <c r="GJ2806"/>
      <c r="GK2806"/>
      <c r="GP2806" s="2"/>
      <c r="GR2806"/>
      <c r="GS2806"/>
      <c r="GT2806"/>
      <c r="GY2806" s="2"/>
      <c r="HA2806"/>
      <c r="HB2806"/>
      <c r="HC2806"/>
      <c r="HH2806" s="2"/>
      <c r="HJ2806"/>
      <c r="HK2806"/>
      <c r="HL2806"/>
      <c r="HQ2806"/>
      <c r="HR2806"/>
      <c r="HS2806"/>
      <c r="HT2806"/>
      <c r="HU2806"/>
      <c r="HV2806"/>
      <c r="HW2806"/>
      <c r="HX2806"/>
      <c r="HY2806"/>
      <c r="HZ2806"/>
      <c r="IA2806"/>
      <c r="IB2806"/>
      <c r="IC2806"/>
      <c r="ID2806"/>
      <c r="IE2806"/>
      <c r="IF2806"/>
      <c r="IG2806"/>
      <c r="IH2806"/>
      <c r="II2806"/>
      <c r="IJ2806"/>
      <c r="IK2806"/>
      <c r="IL2806"/>
      <c r="IM2806"/>
      <c r="IN2806"/>
      <c r="IO2806"/>
      <c r="IP2806"/>
      <c r="IQ2806"/>
      <c r="IR2806"/>
      <c r="IS2806"/>
      <c r="IT2806"/>
      <c r="IU2806"/>
      <c r="IV2806"/>
    </row>
    <row r="2807" spans="2:256" s="1" customFormat="1">
      <c r="B2807"/>
      <c r="C2807"/>
      <c r="D2807"/>
      <c r="I2807" s="2"/>
      <c r="K2807"/>
      <c r="L2807"/>
      <c r="M2807"/>
      <c r="N2807"/>
      <c r="R2807" s="2"/>
      <c r="T2807"/>
      <c r="U2807"/>
      <c r="V2807"/>
      <c r="AA2807" s="2"/>
      <c r="AC2807"/>
      <c r="AD2807"/>
      <c r="AE2807"/>
      <c r="AJ2807" s="2"/>
      <c r="AL2807"/>
      <c r="AM2807"/>
      <c r="AN2807"/>
      <c r="AS2807" s="2"/>
      <c r="AU2807"/>
      <c r="AV2807"/>
      <c r="AW2807"/>
      <c r="BB2807" s="2"/>
      <c r="BD2807"/>
      <c r="BE2807"/>
      <c r="BF2807"/>
      <c r="BK2807" s="2"/>
      <c r="BM2807"/>
      <c r="BN2807"/>
      <c r="BO2807"/>
      <c r="BT2807" s="2"/>
      <c r="BV2807"/>
      <c r="BW2807"/>
      <c r="BX2807"/>
      <c r="CC2807" s="2"/>
      <c r="CE2807"/>
      <c r="CF2807"/>
      <c r="CG2807"/>
      <c r="CL2807" s="2"/>
      <c r="CN2807"/>
      <c r="CO2807"/>
      <c r="CP2807"/>
      <c r="CU2807" s="2"/>
      <c r="CW2807"/>
      <c r="CX2807"/>
      <c r="CY2807"/>
      <c r="DD2807" s="2"/>
      <c r="DF2807"/>
      <c r="DG2807"/>
      <c r="DH2807"/>
      <c r="DM2807" s="2"/>
      <c r="DO2807"/>
      <c r="DP2807"/>
      <c r="DQ2807"/>
      <c r="DV2807" s="2"/>
      <c r="DX2807"/>
      <c r="DY2807"/>
      <c r="DZ2807"/>
      <c r="EE2807" s="2"/>
      <c r="EG2807"/>
      <c r="EH2807"/>
      <c r="EI2807"/>
      <c r="EN2807" s="2"/>
      <c r="EP2807"/>
      <c r="EQ2807"/>
      <c r="ER2807"/>
      <c r="EW2807" s="2"/>
      <c r="EY2807"/>
      <c r="EZ2807"/>
      <c r="FA2807"/>
      <c r="FF2807" s="2"/>
      <c r="FH2807"/>
      <c r="FI2807"/>
      <c r="FJ2807"/>
      <c r="FO2807" s="2"/>
      <c r="FQ2807"/>
      <c r="FR2807"/>
      <c r="FS2807"/>
      <c r="FX2807" s="2"/>
      <c r="FZ2807"/>
      <c r="GA2807"/>
      <c r="GB2807"/>
      <c r="GG2807" s="2"/>
      <c r="GI2807"/>
      <c r="GJ2807"/>
      <c r="GK2807"/>
      <c r="GP2807" s="2"/>
      <c r="GR2807"/>
      <c r="GS2807"/>
      <c r="GT2807"/>
      <c r="GY2807" s="2"/>
      <c r="HA2807"/>
      <c r="HB2807"/>
      <c r="HC2807"/>
      <c r="HH2807" s="2"/>
      <c r="HJ2807"/>
      <c r="HK2807"/>
      <c r="HL2807"/>
      <c r="HQ2807"/>
      <c r="HR2807"/>
      <c r="HS2807"/>
      <c r="HT2807"/>
      <c r="HU2807"/>
      <c r="HV2807"/>
      <c r="HW2807"/>
      <c r="HX2807"/>
      <c r="HY2807"/>
      <c r="HZ2807"/>
      <c r="IA2807"/>
      <c r="IB2807"/>
      <c r="IC2807"/>
      <c r="ID2807"/>
      <c r="IE2807"/>
      <c r="IF2807"/>
      <c r="IG2807"/>
      <c r="IH2807"/>
      <c r="II2807"/>
      <c r="IJ2807"/>
      <c r="IK2807"/>
      <c r="IL2807"/>
      <c r="IM2807"/>
      <c r="IN2807"/>
      <c r="IO2807"/>
      <c r="IP2807"/>
      <c r="IQ2807"/>
      <c r="IR2807"/>
      <c r="IS2807"/>
      <c r="IT2807"/>
      <c r="IU2807"/>
      <c r="IV2807"/>
    </row>
    <row r="2808" spans="2:256" s="1" customFormat="1">
      <c r="B2808"/>
      <c r="C2808"/>
      <c r="D2808"/>
      <c r="I2808" s="2"/>
      <c r="K2808"/>
      <c r="L2808"/>
      <c r="M2808"/>
      <c r="N2808"/>
      <c r="R2808" s="2"/>
      <c r="T2808"/>
      <c r="U2808"/>
      <c r="V2808"/>
      <c r="AA2808" s="2"/>
      <c r="AC2808"/>
      <c r="AD2808"/>
      <c r="AE2808"/>
      <c r="AJ2808" s="2"/>
      <c r="AL2808"/>
      <c r="AM2808"/>
      <c r="AN2808"/>
      <c r="AS2808" s="2"/>
      <c r="AU2808"/>
      <c r="AV2808"/>
      <c r="AW2808"/>
      <c r="BB2808" s="2"/>
      <c r="BD2808"/>
      <c r="BE2808"/>
      <c r="BF2808"/>
      <c r="BK2808" s="2"/>
      <c r="BM2808"/>
      <c r="BN2808"/>
      <c r="BO2808"/>
      <c r="BT2808" s="2"/>
      <c r="BV2808"/>
      <c r="BW2808"/>
      <c r="BX2808"/>
      <c r="CC2808" s="2"/>
      <c r="CE2808"/>
      <c r="CF2808"/>
      <c r="CG2808"/>
      <c r="CL2808" s="2"/>
      <c r="CN2808"/>
      <c r="CO2808"/>
      <c r="CP2808"/>
      <c r="CU2808" s="2"/>
      <c r="CW2808"/>
      <c r="CX2808"/>
      <c r="CY2808"/>
      <c r="DD2808" s="2"/>
      <c r="DF2808"/>
      <c r="DG2808"/>
      <c r="DH2808"/>
      <c r="DM2808" s="2"/>
      <c r="DO2808"/>
      <c r="DP2808"/>
      <c r="DQ2808"/>
      <c r="DV2808" s="2"/>
      <c r="DX2808"/>
      <c r="DY2808"/>
      <c r="DZ2808"/>
      <c r="EE2808" s="2"/>
      <c r="EG2808"/>
      <c r="EH2808"/>
      <c r="EI2808"/>
      <c r="EN2808" s="2"/>
      <c r="EP2808"/>
      <c r="EQ2808"/>
      <c r="ER2808"/>
      <c r="EW2808" s="2"/>
      <c r="EY2808"/>
      <c r="EZ2808"/>
      <c r="FA2808"/>
      <c r="FF2808" s="2"/>
      <c r="FH2808"/>
      <c r="FI2808"/>
      <c r="FJ2808"/>
      <c r="FO2808" s="2"/>
      <c r="FQ2808"/>
      <c r="FR2808"/>
      <c r="FS2808"/>
      <c r="FX2808" s="2"/>
      <c r="FZ2808"/>
      <c r="GA2808"/>
      <c r="GB2808"/>
      <c r="GG2808" s="2"/>
      <c r="GI2808"/>
      <c r="GJ2808"/>
      <c r="GK2808"/>
      <c r="GP2808" s="2"/>
      <c r="GR2808"/>
      <c r="GS2808"/>
      <c r="GT2808"/>
      <c r="GY2808" s="2"/>
      <c r="HA2808"/>
      <c r="HB2808"/>
      <c r="HC2808"/>
      <c r="HH2808" s="2"/>
      <c r="HJ2808"/>
      <c r="HK2808"/>
      <c r="HL2808"/>
      <c r="HQ2808"/>
      <c r="HR2808"/>
      <c r="HS2808"/>
      <c r="HT2808"/>
      <c r="HU2808"/>
      <c r="HV2808"/>
      <c r="HW2808"/>
      <c r="HX2808"/>
      <c r="HY2808"/>
      <c r="HZ2808"/>
      <c r="IA2808"/>
      <c r="IB2808"/>
      <c r="IC2808"/>
      <c r="ID2808"/>
      <c r="IE2808"/>
      <c r="IF2808"/>
      <c r="IG2808"/>
      <c r="IH2808"/>
      <c r="II2808"/>
      <c r="IJ2808"/>
      <c r="IK2808"/>
      <c r="IL2808"/>
      <c r="IM2808"/>
      <c r="IN2808"/>
      <c r="IO2808"/>
      <c r="IP2808"/>
      <c r="IQ2808"/>
      <c r="IR2808"/>
      <c r="IS2808"/>
      <c r="IT2808"/>
      <c r="IU2808"/>
      <c r="IV2808"/>
    </row>
    <row r="2809" spans="2:256" s="1" customFormat="1">
      <c r="B2809"/>
      <c r="C2809"/>
      <c r="D2809"/>
      <c r="I2809" s="2"/>
      <c r="K2809"/>
      <c r="L2809"/>
      <c r="M2809"/>
      <c r="N2809"/>
      <c r="R2809" s="2"/>
      <c r="T2809"/>
      <c r="U2809"/>
      <c r="V2809"/>
      <c r="AA2809" s="2"/>
      <c r="AC2809"/>
      <c r="AD2809"/>
      <c r="AE2809"/>
      <c r="AJ2809" s="2"/>
      <c r="AL2809"/>
      <c r="AM2809"/>
      <c r="AN2809"/>
      <c r="AS2809" s="2"/>
      <c r="AU2809"/>
      <c r="AV2809"/>
      <c r="AW2809"/>
      <c r="BB2809" s="2"/>
      <c r="BD2809"/>
      <c r="BE2809"/>
      <c r="BF2809"/>
      <c r="BK2809" s="2"/>
      <c r="BM2809"/>
      <c r="BN2809"/>
      <c r="BO2809"/>
      <c r="BT2809" s="2"/>
      <c r="BV2809"/>
      <c r="BW2809"/>
      <c r="BX2809"/>
      <c r="CC2809" s="2"/>
      <c r="CE2809"/>
      <c r="CF2809"/>
      <c r="CG2809"/>
      <c r="CL2809" s="2"/>
      <c r="CN2809"/>
      <c r="CO2809"/>
      <c r="CP2809"/>
      <c r="CU2809" s="2"/>
      <c r="CW2809"/>
      <c r="CX2809"/>
      <c r="CY2809"/>
      <c r="DD2809" s="2"/>
      <c r="DF2809"/>
      <c r="DG2809"/>
      <c r="DH2809"/>
      <c r="DM2809" s="2"/>
      <c r="DO2809"/>
      <c r="DP2809"/>
      <c r="DQ2809"/>
      <c r="DV2809" s="2"/>
      <c r="DX2809"/>
      <c r="DY2809"/>
      <c r="DZ2809"/>
      <c r="EE2809" s="2"/>
      <c r="EG2809"/>
      <c r="EH2809"/>
      <c r="EI2809"/>
      <c r="EN2809" s="2"/>
      <c r="EP2809"/>
      <c r="EQ2809"/>
      <c r="ER2809"/>
      <c r="EW2809" s="2"/>
      <c r="EY2809"/>
      <c r="EZ2809"/>
      <c r="FA2809"/>
      <c r="FF2809" s="2"/>
      <c r="FH2809"/>
      <c r="FI2809"/>
      <c r="FJ2809"/>
      <c r="FO2809" s="2"/>
      <c r="FQ2809"/>
      <c r="FR2809"/>
      <c r="FS2809"/>
      <c r="FX2809" s="2"/>
      <c r="FZ2809"/>
      <c r="GA2809"/>
      <c r="GB2809"/>
      <c r="GG2809" s="2"/>
      <c r="GI2809"/>
      <c r="GJ2809"/>
      <c r="GK2809"/>
      <c r="GP2809" s="2"/>
      <c r="GR2809"/>
      <c r="GS2809"/>
      <c r="GT2809"/>
      <c r="GY2809" s="2"/>
      <c r="HA2809"/>
      <c r="HB2809"/>
      <c r="HC2809"/>
      <c r="HH2809" s="2"/>
      <c r="HJ2809"/>
      <c r="HK2809"/>
      <c r="HL2809"/>
      <c r="HQ2809"/>
      <c r="HR2809"/>
      <c r="HS2809"/>
      <c r="HT2809"/>
      <c r="HU2809"/>
      <c r="HV2809"/>
      <c r="HW2809"/>
      <c r="HX2809"/>
      <c r="HY2809"/>
      <c r="HZ2809"/>
      <c r="IA2809"/>
      <c r="IB2809"/>
      <c r="IC2809"/>
      <c r="ID2809"/>
      <c r="IE2809"/>
      <c r="IF2809"/>
      <c r="IG2809"/>
      <c r="IH2809"/>
      <c r="II2809"/>
      <c r="IJ2809"/>
      <c r="IK2809"/>
      <c r="IL2809"/>
      <c r="IM2809"/>
      <c r="IN2809"/>
      <c r="IO2809"/>
      <c r="IP2809"/>
      <c r="IQ2809"/>
      <c r="IR2809"/>
      <c r="IS2809"/>
      <c r="IT2809"/>
      <c r="IU2809"/>
      <c r="IV2809"/>
    </row>
    <row r="2810" spans="2:256" s="1" customFormat="1">
      <c r="B2810"/>
      <c r="C2810"/>
      <c r="D2810"/>
      <c r="I2810" s="2"/>
      <c r="K2810"/>
      <c r="L2810"/>
      <c r="M2810"/>
      <c r="N2810"/>
      <c r="R2810" s="2"/>
      <c r="T2810"/>
      <c r="U2810"/>
      <c r="V2810"/>
      <c r="AA2810" s="2"/>
      <c r="AC2810"/>
      <c r="AD2810"/>
      <c r="AE2810"/>
      <c r="AJ2810" s="2"/>
      <c r="AL2810"/>
      <c r="AM2810"/>
      <c r="AN2810"/>
      <c r="AS2810" s="2"/>
      <c r="AU2810"/>
      <c r="AV2810"/>
      <c r="AW2810"/>
      <c r="BB2810" s="2"/>
      <c r="BD2810"/>
      <c r="BE2810"/>
      <c r="BF2810"/>
      <c r="BK2810" s="2"/>
      <c r="BM2810"/>
      <c r="BN2810"/>
      <c r="BO2810"/>
      <c r="BT2810" s="2"/>
      <c r="BV2810"/>
      <c r="BW2810"/>
      <c r="BX2810"/>
      <c r="CC2810" s="2"/>
      <c r="CE2810"/>
      <c r="CF2810"/>
      <c r="CG2810"/>
      <c r="CL2810" s="2"/>
      <c r="CN2810"/>
      <c r="CO2810"/>
      <c r="CP2810"/>
      <c r="CU2810" s="2"/>
      <c r="CW2810"/>
      <c r="CX2810"/>
      <c r="CY2810"/>
      <c r="DD2810" s="2"/>
      <c r="DF2810"/>
      <c r="DG2810"/>
      <c r="DH2810"/>
      <c r="DM2810" s="2"/>
      <c r="DO2810"/>
      <c r="DP2810"/>
      <c r="DQ2810"/>
      <c r="DV2810" s="2"/>
      <c r="DX2810"/>
      <c r="DY2810"/>
      <c r="DZ2810"/>
      <c r="EE2810" s="2"/>
      <c r="EG2810"/>
      <c r="EH2810"/>
      <c r="EI2810"/>
      <c r="EN2810" s="2"/>
      <c r="EP2810"/>
      <c r="EQ2810"/>
      <c r="ER2810"/>
      <c r="EW2810" s="2"/>
      <c r="EY2810"/>
      <c r="EZ2810"/>
      <c r="FA2810"/>
      <c r="FF2810" s="2"/>
      <c r="FH2810"/>
      <c r="FI2810"/>
      <c r="FJ2810"/>
      <c r="FO2810" s="2"/>
      <c r="FQ2810"/>
      <c r="FR2810"/>
      <c r="FS2810"/>
      <c r="FX2810" s="2"/>
      <c r="FZ2810"/>
      <c r="GA2810"/>
      <c r="GB2810"/>
      <c r="GG2810" s="2"/>
      <c r="GI2810"/>
      <c r="GJ2810"/>
      <c r="GK2810"/>
      <c r="GP2810" s="2"/>
      <c r="GR2810"/>
      <c r="GS2810"/>
      <c r="GT2810"/>
      <c r="GY2810" s="2"/>
      <c r="HA2810"/>
      <c r="HB2810"/>
      <c r="HC2810"/>
      <c r="HH2810" s="2"/>
      <c r="HJ2810"/>
      <c r="HK2810"/>
      <c r="HL2810"/>
      <c r="HQ2810"/>
      <c r="HR2810"/>
      <c r="HS2810"/>
      <c r="HT2810"/>
      <c r="HU2810"/>
      <c r="HV2810"/>
      <c r="HW2810"/>
      <c r="HX2810"/>
      <c r="HY2810"/>
      <c r="HZ2810"/>
      <c r="IA2810"/>
      <c r="IB2810"/>
      <c r="IC2810"/>
      <c r="ID2810"/>
      <c r="IE2810"/>
      <c r="IF2810"/>
      <c r="IG2810"/>
      <c r="IH2810"/>
      <c r="II2810"/>
      <c r="IJ2810"/>
      <c r="IK2810"/>
      <c r="IL2810"/>
      <c r="IM2810"/>
      <c r="IN2810"/>
      <c r="IO2810"/>
      <c r="IP2810"/>
      <c r="IQ2810"/>
      <c r="IR2810"/>
      <c r="IS2810"/>
      <c r="IT2810"/>
      <c r="IU2810"/>
      <c r="IV2810"/>
    </row>
    <row r="2811" spans="2:256" s="1" customFormat="1">
      <c r="B2811"/>
      <c r="C2811"/>
      <c r="D2811"/>
      <c r="I2811" s="2"/>
      <c r="K2811"/>
      <c r="L2811"/>
      <c r="M2811"/>
      <c r="N2811"/>
      <c r="R2811" s="2"/>
      <c r="T2811"/>
      <c r="U2811"/>
      <c r="V2811"/>
      <c r="AA2811" s="2"/>
      <c r="AC2811"/>
      <c r="AD2811"/>
      <c r="AE2811"/>
      <c r="AJ2811" s="2"/>
      <c r="AL2811"/>
      <c r="AM2811"/>
      <c r="AN2811"/>
      <c r="AS2811" s="2"/>
      <c r="AU2811"/>
      <c r="AV2811"/>
      <c r="AW2811"/>
      <c r="BB2811" s="2"/>
      <c r="BD2811"/>
      <c r="BE2811"/>
      <c r="BF2811"/>
      <c r="BK2811" s="2"/>
      <c r="BM2811"/>
      <c r="BN2811"/>
      <c r="BO2811"/>
      <c r="BT2811" s="2"/>
      <c r="BV2811"/>
      <c r="BW2811"/>
      <c r="BX2811"/>
      <c r="CC2811" s="2"/>
      <c r="CE2811"/>
      <c r="CF2811"/>
      <c r="CG2811"/>
      <c r="CL2811" s="2"/>
      <c r="CN2811"/>
      <c r="CO2811"/>
      <c r="CP2811"/>
      <c r="CU2811" s="2"/>
      <c r="CW2811"/>
      <c r="CX2811"/>
      <c r="CY2811"/>
      <c r="DD2811" s="2"/>
      <c r="DF2811"/>
      <c r="DG2811"/>
      <c r="DH2811"/>
      <c r="DM2811" s="2"/>
      <c r="DO2811"/>
      <c r="DP2811"/>
      <c r="DQ2811"/>
      <c r="DV2811" s="2"/>
      <c r="DX2811"/>
      <c r="DY2811"/>
      <c r="DZ2811"/>
      <c r="EE2811" s="2"/>
      <c r="EG2811"/>
      <c r="EH2811"/>
      <c r="EI2811"/>
      <c r="EN2811" s="2"/>
      <c r="EP2811"/>
      <c r="EQ2811"/>
      <c r="ER2811"/>
      <c r="EW2811" s="2"/>
      <c r="EY2811"/>
      <c r="EZ2811"/>
      <c r="FA2811"/>
      <c r="FF2811" s="2"/>
      <c r="FH2811"/>
      <c r="FI2811"/>
      <c r="FJ2811"/>
      <c r="FO2811" s="2"/>
      <c r="FQ2811"/>
      <c r="FR2811"/>
      <c r="FS2811"/>
      <c r="FX2811" s="2"/>
      <c r="FZ2811"/>
      <c r="GA2811"/>
      <c r="GB2811"/>
      <c r="GG2811" s="2"/>
      <c r="GI2811"/>
      <c r="GJ2811"/>
      <c r="GK2811"/>
      <c r="GP2811" s="2"/>
      <c r="GR2811"/>
      <c r="GS2811"/>
      <c r="GT2811"/>
      <c r="GY2811" s="2"/>
      <c r="HA2811"/>
      <c r="HB2811"/>
      <c r="HC2811"/>
      <c r="HH2811" s="2"/>
      <c r="HJ2811"/>
      <c r="HK2811"/>
      <c r="HL2811"/>
      <c r="HQ2811"/>
      <c r="HR2811"/>
      <c r="HS2811"/>
      <c r="HT2811"/>
      <c r="HU2811"/>
      <c r="HV2811"/>
      <c r="HW2811"/>
      <c r="HX2811"/>
      <c r="HY2811"/>
      <c r="HZ2811"/>
      <c r="IA2811"/>
      <c r="IB2811"/>
      <c r="IC2811"/>
      <c r="ID2811"/>
      <c r="IE2811"/>
      <c r="IF2811"/>
      <c r="IG2811"/>
      <c r="IH2811"/>
      <c r="II2811"/>
      <c r="IJ2811"/>
      <c r="IK2811"/>
      <c r="IL2811"/>
      <c r="IM2811"/>
      <c r="IN2811"/>
      <c r="IO2811"/>
      <c r="IP2811"/>
      <c r="IQ2811"/>
      <c r="IR2811"/>
      <c r="IS2811"/>
      <c r="IT2811"/>
      <c r="IU2811"/>
      <c r="IV2811"/>
    </row>
    <row r="2812" spans="2:256" s="1" customFormat="1">
      <c r="B2812"/>
      <c r="C2812"/>
      <c r="D2812"/>
      <c r="I2812" s="2"/>
      <c r="K2812"/>
      <c r="L2812"/>
      <c r="M2812"/>
      <c r="N2812"/>
      <c r="R2812" s="2"/>
      <c r="T2812"/>
      <c r="U2812"/>
      <c r="V2812"/>
      <c r="AA2812" s="2"/>
      <c r="AC2812"/>
      <c r="AD2812"/>
      <c r="AE2812"/>
      <c r="AJ2812" s="2"/>
      <c r="AL2812"/>
      <c r="AM2812"/>
      <c r="AN2812"/>
      <c r="AS2812" s="2"/>
      <c r="AU2812"/>
      <c r="AV2812"/>
      <c r="AW2812"/>
      <c r="BB2812" s="2"/>
      <c r="BD2812"/>
      <c r="BE2812"/>
      <c r="BF2812"/>
      <c r="BK2812" s="2"/>
      <c r="BM2812"/>
      <c r="BN2812"/>
      <c r="BO2812"/>
      <c r="BT2812" s="2"/>
      <c r="BV2812"/>
      <c r="BW2812"/>
      <c r="BX2812"/>
      <c r="CC2812" s="2"/>
      <c r="CE2812"/>
      <c r="CF2812"/>
      <c r="CG2812"/>
      <c r="CL2812" s="2"/>
      <c r="CN2812"/>
      <c r="CO2812"/>
      <c r="CP2812"/>
      <c r="CU2812" s="2"/>
      <c r="CW2812"/>
      <c r="CX2812"/>
      <c r="CY2812"/>
      <c r="DD2812" s="2"/>
      <c r="DF2812"/>
      <c r="DG2812"/>
      <c r="DH2812"/>
      <c r="DM2812" s="2"/>
      <c r="DO2812"/>
      <c r="DP2812"/>
      <c r="DQ2812"/>
      <c r="DV2812" s="2"/>
      <c r="DX2812"/>
      <c r="DY2812"/>
      <c r="DZ2812"/>
      <c r="EE2812" s="2"/>
      <c r="EG2812"/>
      <c r="EH2812"/>
      <c r="EI2812"/>
      <c r="EN2812" s="2"/>
      <c r="EP2812"/>
      <c r="EQ2812"/>
      <c r="ER2812"/>
      <c r="EW2812" s="2"/>
      <c r="EY2812"/>
      <c r="EZ2812"/>
      <c r="FA2812"/>
      <c r="FF2812" s="2"/>
      <c r="FH2812"/>
      <c r="FI2812"/>
      <c r="FJ2812"/>
      <c r="FO2812" s="2"/>
      <c r="FQ2812"/>
      <c r="FR2812"/>
      <c r="FS2812"/>
      <c r="FX2812" s="2"/>
      <c r="FZ2812"/>
      <c r="GA2812"/>
      <c r="GB2812"/>
      <c r="GG2812" s="2"/>
      <c r="GI2812"/>
      <c r="GJ2812"/>
      <c r="GK2812"/>
      <c r="GP2812" s="2"/>
      <c r="GR2812"/>
      <c r="GS2812"/>
      <c r="GT2812"/>
      <c r="GY2812" s="2"/>
      <c r="HA2812"/>
      <c r="HB2812"/>
      <c r="HC2812"/>
      <c r="HH2812" s="2"/>
      <c r="HJ2812"/>
      <c r="HK2812"/>
      <c r="HL2812"/>
      <c r="HQ2812"/>
      <c r="HR2812"/>
      <c r="HS2812"/>
      <c r="HT2812"/>
      <c r="HU2812"/>
      <c r="HV2812"/>
      <c r="HW2812"/>
      <c r="HX2812"/>
      <c r="HY2812"/>
      <c r="HZ2812"/>
      <c r="IA2812"/>
      <c r="IB2812"/>
      <c r="IC2812"/>
      <c r="ID2812"/>
      <c r="IE2812"/>
      <c r="IF2812"/>
      <c r="IG2812"/>
      <c r="IH2812"/>
      <c r="II2812"/>
      <c r="IJ2812"/>
      <c r="IK2812"/>
      <c r="IL2812"/>
      <c r="IM2812"/>
      <c r="IN2812"/>
      <c r="IO2812"/>
      <c r="IP2812"/>
      <c r="IQ2812"/>
      <c r="IR2812"/>
      <c r="IS2812"/>
      <c r="IT2812"/>
      <c r="IU2812"/>
      <c r="IV2812"/>
    </row>
    <row r="2813" spans="2:256" s="1" customFormat="1">
      <c r="B2813"/>
      <c r="C2813"/>
      <c r="D2813"/>
      <c r="I2813" s="2"/>
      <c r="K2813"/>
      <c r="L2813"/>
      <c r="M2813"/>
      <c r="N2813"/>
      <c r="R2813" s="2"/>
      <c r="T2813"/>
      <c r="U2813"/>
      <c r="V2813"/>
      <c r="AA2813" s="2"/>
      <c r="AC2813"/>
      <c r="AD2813"/>
      <c r="AE2813"/>
      <c r="AJ2813" s="2"/>
      <c r="AL2813"/>
      <c r="AM2813"/>
      <c r="AN2813"/>
      <c r="AS2813" s="2"/>
      <c r="AU2813"/>
      <c r="AV2813"/>
      <c r="AW2813"/>
      <c r="BB2813" s="2"/>
      <c r="BD2813"/>
      <c r="BE2813"/>
      <c r="BF2813"/>
      <c r="BK2813" s="2"/>
      <c r="BM2813"/>
      <c r="BN2813"/>
      <c r="BO2813"/>
      <c r="BT2813" s="2"/>
      <c r="BV2813"/>
      <c r="BW2813"/>
      <c r="BX2813"/>
      <c r="CC2813" s="2"/>
      <c r="CE2813"/>
      <c r="CF2813"/>
      <c r="CG2813"/>
      <c r="CL2813" s="2"/>
      <c r="CN2813"/>
      <c r="CO2813"/>
      <c r="CP2813"/>
      <c r="CU2813" s="2"/>
      <c r="CW2813"/>
      <c r="CX2813"/>
      <c r="CY2813"/>
      <c r="DD2813" s="2"/>
      <c r="DF2813"/>
      <c r="DG2813"/>
      <c r="DH2813"/>
      <c r="DM2813" s="2"/>
      <c r="DO2813"/>
      <c r="DP2813"/>
      <c r="DQ2813"/>
      <c r="DV2813" s="2"/>
      <c r="DX2813"/>
      <c r="DY2813"/>
      <c r="DZ2813"/>
      <c r="EE2813" s="2"/>
      <c r="EG2813"/>
      <c r="EH2813"/>
      <c r="EI2813"/>
      <c r="EN2813" s="2"/>
      <c r="EP2813"/>
      <c r="EQ2813"/>
      <c r="ER2813"/>
      <c r="EW2813" s="2"/>
      <c r="EY2813"/>
      <c r="EZ2813"/>
      <c r="FA2813"/>
      <c r="FF2813" s="2"/>
      <c r="FH2813"/>
      <c r="FI2813"/>
      <c r="FJ2813"/>
      <c r="FO2813" s="2"/>
      <c r="FQ2813"/>
      <c r="FR2813"/>
      <c r="FS2813"/>
      <c r="FX2813" s="2"/>
      <c r="FZ2813"/>
      <c r="GA2813"/>
      <c r="GB2813"/>
      <c r="GG2813" s="2"/>
      <c r="GI2813"/>
      <c r="GJ2813"/>
      <c r="GK2813"/>
      <c r="GP2813" s="2"/>
      <c r="GR2813"/>
      <c r="GS2813"/>
      <c r="GT2813"/>
      <c r="GY2813" s="2"/>
      <c r="HA2813"/>
      <c r="HB2813"/>
      <c r="HC2813"/>
      <c r="HH2813" s="2"/>
      <c r="HJ2813"/>
      <c r="HK2813"/>
      <c r="HL2813"/>
      <c r="HQ2813"/>
      <c r="HR2813"/>
      <c r="HS2813"/>
      <c r="HT2813"/>
      <c r="HU2813"/>
      <c r="HV2813"/>
      <c r="HW2813"/>
      <c r="HX2813"/>
      <c r="HY2813"/>
      <c r="HZ2813"/>
      <c r="IA2813"/>
      <c r="IB2813"/>
      <c r="IC2813"/>
      <c r="ID2813"/>
      <c r="IE2813"/>
      <c r="IF2813"/>
      <c r="IG2813"/>
      <c r="IH2813"/>
      <c r="II2813"/>
      <c r="IJ2813"/>
      <c r="IK2813"/>
      <c r="IL2813"/>
      <c r="IM2813"/>
      <c r="IN2813"/>
      <c r="IO2813"/>
      <c r="IP2813"/>
      <c r="IQ2813"/>
      <c r="IR2813"/>
      <c r="IS2813"/>
      <c r="IT2813"/>
      <c r="IU2813"/>
      <c r="IV2813"/>
    </row>
    <row r="2814" spans="2:256" s="1" customFormat="1">
      <c r="B2814"/>
      <c r="C2814"/>
      <c r="D2814"/>
      <c r="I2814" s="2"/>
      <c r="K2814"/>
      <c r="L2814"/>
      <c r="M2814"/>
      <c r="N2814"/>
      <c r="R2814" s="2"/>
      <c r="T2814"/>
      <c r="U2814"/>
      <c r="V2814"/>
      <c r="AA2814" s="2"/>
      <c r="AC2814"/>
      <c r="AD2814"/>
      <c r="AE2814"/>
      <c r="AJ2814" s="2"/>
      <c r="AL2814"/>
      <c r="AM2814"/>
      <c r="AN2814"/>
      <c r="AS2814" s="2"/>
      <c r="AU2814"/>
      <c r="AV2814"/>
      <c r="AW2814"/>
      <c r="BB2814" s="2"/>
      <c r="BD2814"/>
      <c r="BE2814"/>
      <c r="BF2814"/>
      <c r="BK2814" s="2"/>
      <c r="BM2814"/>
      <c r="BN2814"/>
      <c r="BO2814"/>
      <c r="BT2814" s="2"/>
      <c r="BV2814"/>
      <c r="BW2814"/>
      <c r="BX2814"/>
      <c r="CC2814" s="2"/>
      <c r="CE2814"/>
      <c r="CF2814"/>
      <c r="CG2814"/>
      <c r="CL2814" s="2"/>
      <c r="CN2814"/>
      <c r="CO2814"/>
      <c r="CP2814"/>
      <c r="CU2814" s="2"/>
      <c r="CW2814"/>
      <c r="CX2814"/>
      <c r="CY2814"/>
      <c r="DD2814" s="2"/>
      <c r="DF2814"/>
      <c r="DG2814"/>
      <c r="DH2814"/>
      <c r="DM2814" s="2"/>
      <c r="DO2814"/>
      <c r="DP2814"/>
      <c r="DQ2814"/>
      <c r="DV2814" s="2"/>
      <c r="DX2814"/>
      <c r="DY2814"/>
      <c r="DZ2814"/>
      <c r="EE2814" s="2"/>
      <c r="EG2814"/>
      <c r="EH2814"/>
      <c r="EI2814"/>
      <c r="EN2814" s="2"/>
      <c r="EP2814"/>
      <c r="EQ2814"/>
      <c r="ER2814"/>
      <c r="EW2814" s="2"/>
      <c r="EY2814"/>
      <c r="EZ2814"/>
      <c r="FA2814"/>
      <c r="FF2814" s="2"/>
      <c r="FH2814"/>
      <c r="FI2814"/>
      <c r="FJ2814"/>
      <c r="FO2814" s="2"/>
      <c r="FQ2814"/>
      <c r="FR2814"/>
      <c r="FS2814"/>
      <c r="FX2814" s="2"/>
      <c r="FZ2814"/>
      <c r="GA2814"/>
      <c r="GB2814"/>
      <c r="GG2814" s="2"/>
      <c r="GI2814"/>
      <c r="GJ2814"/>
      <c r="GK2814"/>
      <c r="GP2814" s="2"/>
      <c r="GR2814"/>
      <c r="GS2814"/>
      <c r="GT2814"/>
      <c r="GY2814" s="2"/>
      <c r="HA2814"/>
      <c r="HB2814"/>
      <c r="HC2814"/>
      <c r="HH2814" s="2"/>
      <c r="HJ2814"/>
      <c r="HK2814"/>
      <c r="HL2814"/>
      <c r="HQ2814"/>
      <c r="HR2814"/>
      <c r="HS2814"/>
      <c r="HT2814"/>
      <c r="HU2814"/>
      <c r="HV2814"/>
      <c r="HW2814"/>
      <c r="HX2814"/>
      <c r="HY2814"/>
      <c r="HZ2814"/>
      <c r="IA2814"/>
      <c r="IB2814"/>
      <c r="IC2814"/>
      <c r="ID2814"/>
      <c r="IE2814"/>
      <c r="IF2814"/>
      <c r="IG2814"/>
      <c r="IH2814"/>
      <c r="II2814"/>
      <c r="IJ2814"/>
      <c r="IK2814"/>
      <c r="IL2814"/>
      <c r="IM2814"/>
      <c r="IN2814"/>
      <c r="IO2814"/>
      <c r="IP2814"/>
      <c r="IQ2814"/>
      <c r="IR2814"/>
      <c r="IS2814"/>
      <c r="IT2814"/>
      <c r="IU2814"/>
      <c r="IV2814"/>
    </row>
    <row r="2815" spans="2:256" s="1" customFormat="1">
      <c r="B2815"/>
      <c r="C2815"/>
      <c r="D2815"/>
      <c r="I2815" s="2"/>
      <c r="K2815"/>
      <c r="L2815"/>
      <c r="M2815"/>
      <c r="N2815"/>
      <c r="R2815" s="2"/>
      <c r="T2815"/>
      <c r="U2815"/>
      <c r="V2815"/>
      <c r="AA2815" s="2"/>
      <c r="AC2815"/>
      <c r="AD2815"/>
      <c r="AE2815"/>
      <c r="AJ2815" s="2"/>
      <c r="AL2815"/>
      <c r="AM2815"/>
      <c r="AN2815"/>
      <c r="AS2815" s="2"/>
      <c r="AU2815"/>
      <c r="AV2815"/>
      <c r="AW2815"/>
      <c r="BB2815" s="2"/>
      <c r="BD2815"/>
      <c r="BE2815"/>
      <c r="BF2815"/>
      <c r="BK2815" s="2"/>
      <c r="BM2815"/>
      <c r="BN2815"/>
      <c r="BO2815"/>
      <c r="BT2815" s="2"/>
      <c r="BV2815"/>
      <c r="BW2815"/>
      <c r="BX2815"/>
      <c r="CC2815" s="2"/>
      <c r="CE2815"/>
      <c r="CF2815"/>
      <c r="CG2815"/>
      <c r="CL2815" s="2"/>
      <c r="CN2815"/>
      <c r="CO2815"/>
      <c r="CP2815"/>
      <c r="CU2815" s="2"/>
      <c r="CW2815"/>
      <c r="CX2815"/>
      <c r="CY2815"/>
      <c r="DD2815" s="2"/>
      <c r="DF2815"/>
      <c r="DG2815"/>
      <c r="DH2815"/>
      <c r="DM2815" s="2"/>
      <c r="DO2815"/>
      <c r="DP2815"/>
      <c r="DQ2815"/>
      <c r="DV2815" s="2"/>
      <c r="DX2815"/>
      <c r="DY2815"/>
      <c r="DZ2815"/>
      <c r="EE2815" s="2"/>
      <c r="EG2815"/>
      <c r="EH2815"/>
      <c r="EI2815"/>
      <c r="EN2815" s="2"/>
      <c r="EP2815"/>
      <c r="EQ2815"/>
      <c r="ER2815"/>
      <c r="EW2815" s="2"/>
      <c r="EY2815"/>
      <c r="EZ2815"/>
      <c r="FA2815"/>
      <c r="FF2815" s="2"/>
      <c r="FH2815"/>
      <c r="FI2815"/>
      <c r="FJ2815"/>
      <c r="FO2815" s="2"/>
      <c r="FQ2815"/>
      <c r="FR2815"/>
      <c r="FS2815"/>
      <c r="FX2815" s="2"/>
      <c r="FZ2815"/>
      <c r="GA2815"/>
      <c r="GB2815"/>
      <c r="GG2815" s="2"/>
      <c r="GI2815"/>
      <c r="GJ2815"/>
      <c r="GK2815"/>
      <c r="GP2815" s="2"/>
      <c r="GR2815"/>
      <c r="GS2815"/>
      <c r="GT2815"/>
      <c r="GY2815" s="2"/>
      <c r="HA2815"/>
      <c r="HB2815"/>
      <c r="HC2815"/>
      <c r="HH2815" s="2"/>
      <c r="HJ2815"/>
      <c r="HK2815"/>
      <c r="HL2815"/>
      <c r="HQ2815"/>
      <c r="HR2815"/>
      <c r="HS2815"/>
      <c r="HT2815"/>
      <c r="HU2815"/>
      <c r="HV2815"/>
      <c r="HW2815"/>
      <c r="HX2815"/>
      <c r="HY2815"/>
      <c r="HZ2815"/>
      <c r="IA2815"/>
      <c r="IB2815"/>
      <c r="IC2815"/>
      <c r="ID2815"/>
      <c r="IE2815"/>
      <c r="IF2815"/>
      <c r="IG2815"/>
      <c r="IH2815"/>
      <c r="II2815"/>
      <c r="IJ2815"/>
      <c r="IK2815"/>
      <c r="IL2815"/>
      <c r="IM2815"/>
      <c r="IN2815"/>
      <c r="IO2815"/>
      <c r="IP2815"/>
      <c r="IQ2815"/>
      <c r="IR2815"/>
      <c r="IS2815"/>
      <c r="IT2815"/>
      <c r="IU2815"/>
      <c r="IV2815"/>
    </row>
    <row r="2816" spans="2:256" s="1" customFormat="1">
      <c r="B2816"/>
      <c r="C2816"/>
      <c r="D2816"/>
      <c r="I2816" s="2"/>
      <c r="K2816"/>
      <c r="L2816"/>
      <c r="M2816"/>
      <c r="N2816"/>
      <c r="R2816" s="2"/>
      <c r="T2816"/>
      <c r="U2816"/>
      <c r="V2816"/>
      <c r="AA2816" s="2"/>
      <c r="AC2816"/>
      <c r="AD2816"/>
      <c r="AE2816"/>
      <c r="AJ2816" s="2"/>
      <c r="AL2816"/>
      <c r="AM2816"/>
      <c r="AN2816"/>
      <c r="AS2816" s="2"/>
      <c r="AU2816"/>
      <c r="AV2816"/>
      <c r="AW2816"/>
      <c r="BB2816" s="2"/>
      <c r="BD2816"/>
      <c r="BE2816"/>
      <c r="BF2816"/>
      <c r="BK2816" s="2"/>
      <c r="BM2816"/>
      <c r="BN2816"/>
      <c r="BO2816"/>
      <c r="BT2816" s="2"/>
      <c r="BV2816"/>
      <c r="BW2816"/>
      <c r="BX2816"/>
      <c r="CC2816" s="2"/>
      <c r="CE2816"/>
      <c r="CF2816"/>
      <c r="CG2816"/>
      <c r="CL2816" s="2"/>
      <c r="CN2816"/>
      <c r="CO2816"/>
      <c r="CP2816"/>
      <c r="CU2816" s="2"/>
      <c r="CW2816"/>
      <c r="CX2816"/>
      <c r="CY2816"/>
      <c r="DD2816" s="2"/>
      <c r="DF2816"/>
      <c r="DG2816"/>
      <c r="DH2816"/>
      <c r="DM2816" s="2"/>
      <c r="DO2816"/>
      <c r="DP2816"/>
      <c r="DQ2816"/>
      <c r="DV2816" s="2"/>
      <c r="DX2816"/>
      <c r="DY2816"/>
      <c r="DZ2816"/>
      <c r="EE2816" s="2"/>
      <c r="EG2816"/>
      <c r="EH2816"/>
      <c r="EI2816"/>
      <c r="EN2816" s="2"/>
      <c r="EP2816"/>
      <c r="EQ2816"/>
      <c r="ER2816"/>
      <c r="EW2816" s="2"/>
      <c r="EY2816"/>
      <c r="EZ2816"/>
      <c r="FA2816"/>
      <c r="FF2816" s="2"/>
      <c r="FH2816"/>
      <c r="FI2816"/>
      <c r="FJ2816"/>
      <c r="FO2816" s="2"/>
      <c r="FQ2816"/>
      <c r="FR2816"/>
      <c r="FS2816"/>
      <c r="FX2816" s="2"/>
      <c r="FZ2816"/>
      <c r="GA2816"/>
      <c r="GB2816"/>
      <c r="GG2816" s="2"/>
      <c r="GI2816"/>
      <c r="GJ2816"/>
      <c r="GK2816"/>
      <c r="GP2816" s="2"/>
      <c r="GR2816"/>
      <c r="GS2816"/>
      <c r="GT2816"/>
      <c r="GY2816" s="2"/>
      <c r="HA2816"/>
      <c r="HB2816"/>
      <c r="HC2816"/>
      <c r="HH2816" s="2"/>
      <c r="HJ2816"/>
      <c r="HK2816"/>
      <c r="HL2816"/>
      <c r="HQ2816"/>
      <c r="HR2816"/>
      <c r="HS2816"/>
      <c r="HT2816"/>
      <c r="HU2816"/>
      <c r="HV2816"/>
      <c r="HW2816"/>
      <c r="HX2816"/>
      <c r="HY2816"/>
      <c r="HZ2816"/>
      <c r="IA2816"/>
      <c r="IB2816"/>
      <c r="IC2816"/>
      <c r="ID2816"/>
      <c r="IE2816"/>
      <c r="IF2816"/>
      <c r="IG2816"/>
      <c r="IH2816"/>
      <c r="II2816"/>
      <c r="IJ2816"/>
      <c r="IK2816"/>
      <c r="IL2816"/>
      <c r="IM2816"/>
      <c r="IN2816"/>
      <c r="IO2816"/>
      <c r="IP2816"/>
      <c r="IQ2816"/>
      <c r="IR2816"/>
      <c r="IS2816"/>
      <c r="IT2816"/>
      <c r="IU2816"/>
      <c r="IV2816"/>
    </row>
    <row r="2817" spans="2:256" s="1" customFormat="1">
      <c r="B2817"/>
      <c r="C2817"/>
      <c r="D2817"/>
      <c r="I2817" s="2"/>
      <c r="K2817"/>
      <c r="L2817"/>
      <c r="M2817"/>
      <c r="N2817"/>
      <c r="R2817" s="2"/>
      <c r="T2817"/>
      <c r="U2817"/>
      <c r="V2817"/>
      <c r="AA2817" s="2"/>
      <c r="AC2817"/>
      <c r="AD2817"/>
      <c r="AE2817"/>
      <c r="AJ2817" s="2"/>
      <c r="AL2817"/>
      <c r="AM2817"/>
      <c r="AN2817"/>
      <c r="AS2817" s="2"/>
      <c r="AU2817"/>
      <c r="AV2817"/>
      <c r="AW2817"/>
      <c r="BB2817" s="2"/>
      <c r="BD2817"/>
      <c r="BE2817"/>
      <c r="BF2817"/>
      <c r="BK2817" s="2"/>
      <c r="BM2817"/>
      <c r="BN2817"/>
      <c r="BO2817"/>
      <c r="BT2817" s="2"/>
      <c r="BV2817"/>
      <c r="BW2817"/>
      <c r="BX2817"/>
      <c r="CC2817" s="2"/>
      <c r="CE2817"/>
      <c r="CF2817"/>
      <c r="CG2817"/>
      <c r="CL2817" s="2"/>
      <c r="CN2817"/>
      <c r="CO2817"/>
      <c r="CP2817"/>
      <c r="CU2817" s="2"/>
      <c r="CW2817"/>
      <c r="CX2817"/>
      <c r="CY2817"/>
      <c r="DD2817" s="2"/>
      <c r="DF2817"/>
      <c r="DG2817"/>
      <c r="DH2817"/>
      <c r="DM2817" s="2"/>
      <c r="DO2817"/>
      <c r="DP2817"/>
      <c r="DQ2817"/>
      <c r="DV2817" s="2"/>
      <c r="DX2817"/>
      <c r="DY2817"/>
      <c r="DZ2817"/>
      <c r="EE2817" s="2"/>
      <c r="EG2817"/>
      <c r="EH2817"/>
      <c r="EI2817"/>
      <c r="EN2817" s="2"/>
      <c r="EP2817"/>
      <c r="EQ2817"/>
      <c r="ER2817"/>
      <c r="EW2817" s="2"/>
      <c r="EY2817"/>
      <c r="EZ2817"/>
      <c r="FA2817"/>
      <c r="FF2817" s="2"/>
      <c r="FH2817"/>
      <c r="FI2817"/>
      <c r="FJ2817"/>
      <c r="FO2817" s="2"/>
      <c r="FQ2817"/>
      <c r="FR2817"/>
      <c r="FS2817"/>
      <c r="FX2817" s="2"/>
      <c r="FZ2817"/>
      <c r="GA2817"/>
      <c r="GB2817"/>
      <c r="GG2817" s="2"/>
      <c r="GI2817"/>
      <c r="GJ2817"/>
      <c r="GK2817"/>
      <c r="GP2817" s="2"/>
      <c r="GR2817"/>
      <c r="GS2817"/>
      <c r="GT2817"/>
      <c r="GY2817" s="2"/>
      <c r="HA2817"/>
      <c r="HB2817"/>
      <c r="HC2817"/>
      <c r="HH2817" s="2"/>
      <c r="HJ2817"/>
      <c r="HK2817"/>
      <c r="HL2817"/>
      <c r="HQ2817"/>
      <c r="HR2817"/>
      <c r="HS2817"/>
      <c r="HT2817"/>
      <c r="HU2817"/>
      <c r="HV2817"/>
      <c r="HW2817"/>
      <c r="HX2817"/>
      <c r="HY2817"/>
      <c r="HZ2817"/>
      <c r="IA2817"/>
      <c r="IB2817"/>
      <c r="IC2817"/>
      <c r="ID2817"/>
      <c r="IE2817"/>
      <c r="IF2817"/>
      <c r="IG2817"/>
      <c r="IH2817"/>
      <c r="II2817"/>
      <c r="IJ2817"/>
      <c r="IK2817"/>
      <c r="IL2817"/>
      <c r="IM2817"/>
      <c r="IN2817"/>
      <c r="IO2817"/>
      <c r="IP2817"/>
      <c r="IQ2817"/>
      <c r="IR2817"/>
      <c r="IS2817"/>
      <c r="IT2817"/>
      <c r="IU2817"/>
      <c r="IV2817"/>
    </row>
    <row r="2818" spans="2:256" s="1" customFormat="1">
      <c r="B2818"/>
      <c r="C2818"/>
      <c r="D2818"/>
      <c r="I2818" s="2"/>
      <c r="K2818"/>
      <c r="L2818"/>
      <c r="M2818"/>
      <c r="N2818"/>
      <c r="R2818" s="2"/>
      <c r="T2818"/>
      <c r="U2818"/>
      <c r="V2818"/>
      <c r="AA2818" s="2"/>
      <c r="AC2818"/>
      <c r="AD2818"/>
      <c r="AE2818"/>
      <c r="AJ2818" s="2"/>
      <c r="AL2818"/>
      <c r="AM2818"/>
      <c r="AN2818"/>
      <c r="AS2818" s="2"/>
      <c r="AU2818"/>
      <c r="AV2818"/>
      <c r="AW2818"/>
      <c r="BB2818" s="2"/>
      <c r="BD2818"/>
      <c r="BE2818"/>
      <c r="BF2818"/>
      <c r="BK2818" s="2"/>
      <c r="BM2818"/>
      <c r="BN2818"/>
      <c r="BO2818"/>
      <c r="BT2818" s="2"/>
      <c r="BV2818"/>
      <c r="BW2818"/>
      <c r="BX2818"/>
      <c r="CC2818" s="2"/>
      <c r="CE2818"/>
      <c r="CF2818"/>
      <c r="CG2818"/>
      <c r="CL2818" s="2"/>
      <c r="CN2818"/>
      <c r="CO2818"/>
      <c r="CP2818"/>
      <c r="CU2818" s="2"/>
      <c r="CW2818"/>
      <c r="CX2818"/>
      <c r="CY2818"/>
      <c r="DD2818" s="2"/>
      <c r="DF2818"/>
      <c r="DG2818"/>
      <c r="DH2818"/>
      <c r="DM2818" s="2"/>
      <c r="DO2818"/>
      <c r="DP2818"/>
      <c r="DQ2818"/>
      <c r="DV2818" s="2"/>
      <c r="DX2818"/>
      <c r="DY2818"/>
      <c r="DZ2818"/>
      <c r="EE2818" s="2"/>
      <c r="EG2818"/>
      <c r="EH2818"/>
      <c r="EI2818"/>
      <c r="EN2818" s="2"/>
      <c r="EP2818"/>
      <c r="EQ2818"/>
      <c r="ER2818"/>
      <c r="EW2818" s="2"/>
      <c r="EY2818"/>
      <c r="EZ2818"/>
      <c r="FA2818"/>
      <c r="FF2818" s="2"/>
      <c r="FH2818"/>
      <c r="FI2818"/>
      <c r="FJ2818"/>
      <c r="FO2818" s="2"/>
      <c r="FQ2818"/>
      <c r="FR2818"/>
      <c r="FS2818"/>
      <c r="FX2818" s="2"/>
      <c r="FZ2818"/>
      <c r="GA2818"/>
      <c r="GB2818"/>
      <c r="GG2818" s="2"/>
      <c r="GI2818"/>
      <c r="GJ2818"/>
      <c r="GK2818"/>
      <c r="GP2818" s="2"/>
      <c r="GR2818"/>
      <c r="GS2818"/>
      <c r="GT2818"/>
      <c r="GY2818" s="2"/>
      <c r="HA2818"/>
      <c r="HB2818"/>
      <c r="HC2818"/>
      <c r="HH2818" s="2"/>
      <c r="HJ2818"/>
      <c r="HK2818"/>
      <c r="HL2818"/>
      <c r="HQ2818"/>
      <c r="HR2818"/>
      <c r="HS2818"/>
      <c r="HT2818"/>
      <c r="HU2818"/>
      <c r="HV2818"/>
      <c r="HW2818"/>
      <c r="HX2818"/>
      <c r="HY2818"/>
      <c r="HZ2818"/>
      <c r="IA2818"/>
      <c r="IB2818"/>
      <c r="IC2818"/>
      <c r="ID2818"/>
      <c r="IE2818"/>
      <c r="IF2818"/>
      <c r="IG2818"/>
      <c r="IH2818"/>
      <c r="II2818"/>
      <c r="IJ2818"/>
      <c r="IK2818"/>
      <c r="IL2818"/>
      <c r="IM2818"/>
      <c r="IN2818"/>
      <c r="IO2818"/>
      <c r="IP2818"/>
      <c r="IQ2818"/>
      <c r="IR2818"/>
      <c r="IS2818"/>
      <c r="IT2818"/>
      <c r="IU2818"/>
      <c r="IV2818"/>
    </row>
    <row r="2819" spans="2:256" s="1" customFormat="1">
      <c r="B2819"/>
      <c r="C2819"/>
      <c r="D2819"/>
      <c r="I2819" s="2"/>
      <c r="K2819"/>
      <c r="L2819"/>
      <c r="M2819"/>
      <c r="N2819"/>
      <c r="R2819" s="2"/>
      <c r="T2819"/>
      <c r="U2819"/>
      <c r="V2819"/>
      <c r="AA2819" s="2"/>
      <c r="AC2819"/>
      <c r="AD2819"/>
      <c r="AE2819"/>
      <c r="AJ2819" s="2"/>
      <c r="AL2819"/>
      <c r="AM2819"/>
      <c r="AN2819"/>
      <c r="AS2819" s="2"/>
      <c r="AU2819"/>
      <c r="AV2819"/>
      <c r="AW2819"/>
      <c r="BB2819" s="2"/>
      <c r="BD2819"/>
      <c r="BE2819"/>
      <c r="BF2819"/>
      <c r="BK2819" s="2"/>
      <c r="BM2819"/>
      <c r="BN2819"/>
      <c r="BO2819"/>
      <c r="BT2819" s="2"/>
      <c r="BV2819"/>
      <c r="BW2819"/>
      <c r="BX2819"/>
      <c r="CC2819" s="2"/>
      <c r="CE2819"/>
      <c r="CF2819"/>
      <c r="CG2819"/>
      <c r="CL2819" s="2"/>
      <c r="CN2819"/>
      <c r="CO2819"/>
      <c r="CP2819"/>
      <c r="CU2819" s="2"/>
      <c r="CW2819"/>
      <c r="CX2819"/>
      <c r="CY2819"/>
      <c r="DD2819" s="2"/>
      <c r="DF2819"/>
      <c r="DG2819"/>
      <c r="DH2819"/>
      <c r="DM2819" s="2"/>
      <c r="DO2819"/>
      <c r="DP2819"/>
      <c r="DQ2819"/>
      <c r="DV2819" s="2"/>
      <c r="DX2819"/>
      <c r="DY2819"/>
      <c r="DZ2819"/>
      <c r="EE2819" s="2"/>
      <c r="EG2819"/>
      <c r="EH2819"/>
      <c r="EI2819"/>
      <c r="EN2819" s="2"/>
      <c r="EP2819"/>
      <c r="EQ2819"/>
      <c r="ER2819"/>
      <c r="EW2819" s="2"/>
      <c r="EY2819"/>
      <c r="EZ2819"/>
      <c r="FA2819"/>
      <c r="FF2819" s="2"/>
      <c r="FH2819"/>
      <c r="FI2819"/>
      <c r="FJ2819"/>
      <c r="FO2819" s="2"/>
      <c r="FQ2819"/>
      <c r="FR2819"/>
      <c r="FS2819"/>
      <c r="FX2819" s="2"/>
      <c r="FZ2819"/>
      <c r="GA2819"/>
      <c r="GB2819"/>
      <c r="GG2819" s="2"/>
      <c r="GI2819"/>
      <c r="GJ2819"/>
      <c r="GK2819"/>
      <c r="GP2819" s="2"/>
      <c r="GR2819"/>
      <c r="GS2819"/>
      <c r="GT2819"/>
      <c r="GY2819" s="2"/>
      <c r="HA2819"/>
      <c r="HB2819"/>
      <c r="HC2819"/>
      <c r="HH2819" s="2"/>
      <c r="HJ2819"/>
      <c r="HK2819"/>
      <c r="HL2819"/>
      <c r="HQ2819"/>
      <c r="HR2819"/>
      <c r="HS2819"/>
      <c r="HT2819"/>
      <c r="HU2819"/>
      <c r="HV2819"/>
      <c r="HW2819"/>
      <c r="HX2819"/>
      <c r="HY2819"/>
      <c r="HZ2819"/>
      <c r="IA2819"/>
      <c r="IB2819"/>
      <c r="IC2819"/>
      <c r="ID2819"/>
      <c r="IE2819"/>
      <c r="IF2819"/>
      <c r="IG2819"/>
      <c r="IH2819"/>
      <c r="II2819"/>
      <c r="IJ2819"/>
      <c r="IK2819"/>
      <c r="IL2819"/>
      <c r="IM2819"/>
      <c r="IN2819"/>
      <c r="IO2819"/>
      <c r="IP2819"/>
      <c r="IQ2819"/>
      <c r="IR2819"/>
      <c r="IS2819"/>
      <c r="IT2819"/>
      <c r="IU2819"/>
      <c r="IV2819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 K343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9" location="Punten!DC582" display="UCI-12" xr:uid="{00000000-0004-0000-0000-000004000000}"/>
    <hyperlink ref="D44" location="Punten!GO582" display="UCI-22" xr:uid="{00000000-0004-0000-0000-000005000000}"/>
    <hyperlink ref="D31" location="Punten!EV582" display="UCI-17" xr:uid="{00000000-0004-0000-0000-000006000000}"/>
    <hyperlink ref="D5" location="Punten!BS582" display="UCI-08" xr:uid="{00000000-0004-0000-0000-000007000000}"/>
    <hyperlink ref="D33" location="Punten!LB582" display="UCI-35" xr:uid="{00000000-0004-0000-0000-000008000000}"/>
    <hyperlink ref="D53" location="Punten!IZ582" display="UCI-29" xr:uid="{00000000-0004-0000-0000-000009000000}"/>
    <hyperlink ref="D19" location="Punten!DL582" display="UCI-13" xr:uid="{00000000-0004-0000-0000-00000A000000}"/>
    <hyperlink ref="D28" location="Punten!PF582" display="UCI-47" xr:uid="{00000000-0004-0000-0000-00000C000000}"/>
    <hyperlink ref="D50" location="Punten!JI582" display="UCI-30" xr:uid="{00000000-0004-0000-0000-00000D000000}"/>
    <hyperlink ref="D23" location="Punten!CB582" display="UCI-09" xr:uid="{00000000-0004-0000-0000-00000E000000}"/>
    <hyperlink ref="D30" location="Punten!DU582" display="UCI-14" xr:uid="{00000000-0004-0000-0000-00000F000000}"/>
    <hyperlink ref="D41" location="Punten!GX582" display="UCI-23" xr:uid="{00000000-0004-0000-0000-000010000000}"/>
    <hyperlink ref="D10" location="Punten!RZ582" display="UCI-55" xr:uid="{00000000-0004-0000-0000-000011000000}"/>
    <hyperlink ref="D6" location="Punten!HP582" display="UCI-25" xr:uid="{00000000-0004-0000-0000-000012000000}"/>
    <hyperlink ref="D65" location="Punten!RH582" display="UCI-53" xr:uid="{00000000-0004-0000-0000-000013000000}"/>
    <hyperlink ref="D17" location="Punten!Q582" display="UCI-02" xr:uid="{00000000-0004-0000-0000-000014000000}"/>
    <hyperlink ref="D90" location="Punten!NM582" display="UCI-42" xr:uid="{00000000-0004-0000-0000-000015000000}"/>
    <hyperlink ref="D71" location="Punten!VC582" display="UCI-64" xr:uid="{00000000-0004-0000-0000-000016000000}"/>
    <hyperlink ref="D11" location="Punten!AI582" display="UCI-04" xr:uid="{00000000-0004-0000-0000-000017000000}"/>
    <hyperlink ref="D3" location="Punten!AR582" display="UCI-05" xr:uid="{00000000-0004-0000-0000-000018000000}"/>
    <hyperlink ref="D69" location="Punten!KA582" display="UCI-32" xr:uid="{00000000-0004-0000-0000-000019000000}"/>
    <hyperlink ref="D64" location="Punten!EM582" display="UCI-16" xr:uid="{00000000-0004-0000-0000-00001A000000}"/>
    <hyperlink ref="D45" location="Punten!ND582" display="UCI-41" xr:uid="{00000000-0004-0000-0000-00001B000000}"/>
    <hyperlink ref="D27" location="Punten!CT582" display="UCI-11" xr:uid="{00000000-0004-0000-0000-00001C000000}"/>
    <hyperlink ref="D96" location="Punten!OW582" display="UCI-46" xr:uid="{00000000-0004-0000-0000-00001D000000}"/>
    <hyperlink ref="D51" location="Punten!LK582" display="UCI-36" xr:uid="{00000000-0004-0000-0000-00001E000000}"/>
    <hyperlink ref="D42" location="Punten!BA582" display="UCI-06" xr:uid="{00000000-0004-0000-0000-00001F000000}"/>
    <hyperlink ref="D4" location="Punten!FW582" display="UCI-20" xr:uid="{00000000-0004-0000-0000-000021000000}"/>
    <hyperlink ref="D83" location="Punten!NV582" display="UCI-43" xr:uid="{00000000-0004-0000-0000-000022000000}"/>
    <hyperlink ref="D24" location="Punten!GF582" display="UCI-21" xr:uid="{00000000-0004-0000-0000-000023000000}"/>
    <hyperlink ref="D8" location="Punten!Z582" display="UCI-03" xr:uid="{00000000-0004-0000-0000-000024000000}"/>
    <hyperlink ref="D12" location="Punten!IQ582" display="UCI-28" xr:uid="{00000000-0004-0000-0000-000025000000}"/>
    <hyperlink ref="D29" location="Punten!ON582" display="UCI-45" xr:uid="{00000000-0004-0000-0000-000026000000}"/>
    <hyperlink ref="D56" location="Punten!TJ582" display="UCI-59" xr:uid="{00000000-0004-0000-0000-000027000000}"/>
    <hyperlink ref="D85" location="Punten!JR582" display="UCI-31" xr:uid="{00000000-0004-0000-0000-000028000000}"/>
    <hyperlink ref="D21" location="Punten!BJ582" display="UCI-07" xr:uid="{00000000-0004-0000-0000-000029000000}"/>
    <hyperlink ref="D89" location="Punten!TS582" display="UCI-60" xr:uid="{00000000-0004-0000-0000-00002A000000}"/>
    <hyperlink ref="D67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5" location="Punten!SI582" display="UCI-56" xr:uid="{00000000-0004-0000-0000-000029050000}"/>
    <hyperlink ref="D86" location="Punten!QG582" display="UCI-50" xr:uid="{00000000-0004-0000-0000-00002A050000}"/>
    <hyperlink ref="D14" location="Punten!HG582" display="UCI-24" xr:uid="{00000000-0004-0000-0000-00002B050000}"/>
    <hyperlink ref="D101" location="Punten!VU582" display="UCI-66" xr:uid="{00000000-0004-0000-0000-00002C050000}"/>
    <hyperlink ref="D15" location="Punten!SR582" display="UCI-57" xr:uid="{00000000-0004-0000-0000-00002D050000}"/>
    <hyperlink ref="D102" location="Punten!OE582" display="UCI-44" xr:uid="{00000000-0004-0000-0000-00002E050000}"/>
    <hyperlink ref="D37" location="Punten!HY582" display="UCI-26" xr:uid="{00000000-0004-0000-0000-00002F050000}"/>
    <hyperlink ref="D94" location="Punten!TA582" display="UCI-58" xr:uid="{00000000-0004-0000-0000-000030050000}"/>
    <hyperlink ref="D35" location="Punten!PO582" display="UCI-48" xr:uid="{00000000-0004-0000-0000-000031050000}"/>
    <hyperlink ref="D52" location="Punten!MU582" display="UCI-40" xr:uid="{00000000-0004-0000-0000-000032050000}"/>
    <hyperlink ref="D16" location="Punten!LT582" display="UCI-37" xr:uid="{00000000-0004-0000-0000-000033050000}"/>
    <hyperlink ref="D88" location="Punten!MC582" display="UCI-38" xr:uid="{00000000-0004-0000-0000-000034050000}"/>
    <hyperlink ref="D59" location="Punten!KJ582" display="UCI-33" xr:uid="{00000000-0004-0000-0000-000035050000}"/>
    <hyperlink ref="D32" location="Punten!ML582" display="UCI-39" xr:uid="{00000000-0004-0000-0000-000036050000}"/>
    <hyperlink ref="D13" location="Punten!FN582" display="UCI-19" xr:uid="{00000000-0004-0000-0000-000037050000}"/>
    <hyperlink ref="D7" location="Punten!CK582" display="UCI-10" xr:uid="{00000000-0004-0000-0000-000046050000}"/>
    <hyperlink ref="D18" location="Punten!H582" display="UCI-01" xr:uid="{00000000-0004-0000-0000-0000C2050000}"/>
    <hyperlink ref="D47" location="Punten!XW582" display="UCI-72" xr:uid="{00000000-0004-0000-0000-0000D9050000}"/>
    <hyperlink ref="D54" location="Punten!YF582" display="UCI-73" xr:uid="{00000000-0004-0000-0000-0000DA050000}"/>
    <hyperlink ref="D43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60" location="Punten!QP582" display="UCI-51" xr:uid="{00000000-0004-0000-0000-0000F7050000}"/>
    <hyperlink ref="D46" location="Punten!QY582" display="UCI-52" xr:uid="{00000000-0004-0000-0000-0000F8050000}"/>
    <hyperlink ref="D84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8" location="Punten!FE582" display="UCI-18" xr:uid="{BAB98747-53C1-4E6A-AF45-A7D5E5F3BBF2}"/>
    <hyperlink ref="D73" location="Punten!UB582" display="UCI-61" xr:uid="{C945E37D-0FA5-45D5-B166-64BCBBEE4B4E}"/>
    <hyperlink ref="D72" location="Punten!UT582" display="UCI-63" xr:uid="{509110C5-146E-43E7-AEA6-1BB86EC59E8C}"/>
    <hyperlink ref="D62" location="Punten!VL582" display="UCI-65" xr:uid="{1C569240-A9D1-4D34-8FB3-31AE64ADC804}"/>
    <hyperlink ref="D87" location="Punten!XN582" display="UCI-71" xr:uid="{6B63524C-438C-4A8F-A210-CBFA78FD37DC}"/>
    <hyperlink ref="D39" location="Punten!ZG582" display="UCI-76" xr:uid="{523DAD05-3D31-4485-95CE-7C40B6717562}"/>
    <hyperlink ref="D61" location="Punten!ZY582" display="UCI-78" xr:uid="{8A13D55E-B505-48AC-9CDD-1DA0A1F9F7E4}"/>
    <hyperlink ref="D92" location="Punten!AAH582" display="UCI-79" xr:uid="{CA42BAE4-605A-4F2F-BCB5-0A87F322CE0F}"/>
    <hyperlink ref="D74" location="Punten!AAQ582" display="UCI-80" xr:uid="{9E6AF960-FB27-4B0B-9FEE-9EC6A20ACE8F}"/>
    <hyperlink ref="D95" location="Punten!AAZ582" display="UCI-81" xr:uid="{906BBA93-1845-4F9A-A4FB-BCCD0AC310EC}"/>
    <hyperlink ref="D98" location="Punten!ABR582" display="UCI-83" xr:uid="{9F747C85-1792-4E69-B04B-05A333AC3E2B}"/>
    <hyperlink ref="D58" location="Punten!ACA582" display="UCI-84" xr:uid="{6379C6B1-8B77-4F88-9A87-2301CCE544B8}"/>
    <hyperlink ref="D100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6" location="Punten!AHX582" display="UCI-101" xr:uid="{D844606C-4979-41D2-BDC7-FA3983B91713}"/>
    <hyperlink ref="D91" location="Punten!AIG582" display="UCI-102" xr:uid="{0887E061-08B5-4BFD-9FA1-DE6CEFFB2D6C}"/>
    <hyperlink ref="D80" location="Punten!AIP582" display="UCI-103" xr:uid="{F37B88FA-B6C3-48EB-8FB6-95A797834718}"/>
    <hyperlink ref="D75" location="Punten!AIY582" display="UCI-104" xr:uid="{AFD4B3CC-74F8-41FC-B30C-5C706F233B7F}"/>
    <hyperlink ref="D77" location="Punten!AJH582" display="UCI-105" xr:uid="{92AEBFB8-4A95-45A8-B1DD-F63A47757BE1}"/>
    <hyperlink ref="D49" location="Punten!AJQ582" display="UCI-106" xr:uid="{F09E483B-6E79-4FDE-800C-FA01B3576127}"/>
    <hyperlink ref="D81" location="Punten!AJZ582" display="UCI-107" xr:uid="{E21ACE0A-1AF7-4D9F-ACF0-133751517E26}"/>
    <hyperlink ref="D38" location="Punten!AKI582" display="UCI-108" xr:uid="{8807D996-ECF9-4703-ABDD-E62FA077D40F}"/>
    <hyperlink ref="D40" location="Punten!AKR582" display="UCI-109" xr:uid="{EB153423-013E-4298-91B8-787C1251F699}"/>
    <hyperlink ref="D97" location="Punten!ALA582" display="UCI-110" xr:uid="{3F89FF7E-2218-4798-91A7-5EF4DE342023}"/>
    <hyperlink ref="D78" location="Punten!ALJ582" display="UCI-111" xr:uid="{9BF4EE4D-B886-4E96-85F1-C8A8F98792E1}"/>
    <hyperlink ref="D93" location="Punten!ALS582" display="UCI-112" xr:uid="{A7FAE02D-2A3E-4601-B4FB-FC6AE782EBC6}"/>
    <hyperlink ref="D66" location="Punten!AMB582" display="UCI-113" xr:uid="{19DF0B02-7B37-4E40-9255-307B7486FE41}"/>
    <hyperlink ref="D76" location="Punten!AMK582" display="UCI-114" xr:uid="{A5272299-819D-4B39-B9EB-08F6AEF70F0D}"/>
    <hyperlink ref="D68" location="Punten!AMT582" display="UCI-115" xr:uid="{8F19AF1D-086E-409C-BBB4-A6BDB7A5263A}"/>
    <hyperlink ref="D34" location="Punten!ANC582" display="UCI-116" xr:uid="{7EB04B9A-7AD8-44E4-98CB-2D7E9F96FE2B}"/>
    <hyperlink ref="D82" location="Punten!ANL582" display="UCI-117" xr:uid="{CDE59F7B-5CB5-461A-9ED0-F0427C447715}"/>
    <hyperlink ref="D79" location="Punten!ANU582" display="UCI-118" xr:uid="{B48C8225-1F05-414B-86A3-B39DF85C74E2}"/>
    <hyperlink ref="D57" location="Punten!AOD582" display="UCI-119" xr:uid="{A5F2E425-AA54-4608-9138-41775AC73617}"/>
    <hyperlink ref="D20" location="Punten!AOM582" display="UCI-120" xr:uid="{44DDAFD4-4015-46A7-BFC3-8AD9E700CD1B}"/>
    <hyperlink ref="D22" location="Punten!AOV582" display="UCI-121" xr:uid="{5C111DA0-2E10-4C9F-BB6C-3D52F783EC9B}"/>
    <hyperlink ref="D26" location="Punten!APE582" display="UCI-122" xr:uid="{7A91D3FD-3334-4714-8E8D-F2A8CE7D9C42}"/>
    <hyperlink ref="D70" location="Punten!APN582" display="UCI-123" xr:uid="{BF43CC5F-5FBF-4204-ADA4-44D3AE6BECCC}"/>
    <hyperlink ref="D55" location="Punten!APW582" display="UCI-124" xr:uid="{AC0BC2D1-548A-4D6B-99C4-A5278BA6DAA9}"/>
    <hyperlink ref="D63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9" location="Punten!DC582" display="UCI-12" xr:uid="{51D4A50C-1252-4BF2-987C-BDBD8523D726}"/>
    <hyperlink ref="M157" location="Punten!GO582" display="UCI-22" xr:uid="{A7AB185E-F853-4633-930D-23300DC1478F}"/>
    <hyperlink ref="M167" location="Punten!EV582" display="UCI-17" xr:uid="{3E99FEF5-0B43-477B-AD36-D64B8EE47F14}"/>
    <hyperlink ref="M126" location="Punten!BS582" display="UCI-08" xr:uid="{E62EBC28-8B40-4CAE-BFC3-7286E8249D84}"/>
    <hyperlink ref="M151" location="Punten!LB582" display="UCI-35" xr:uid="{FCC3FBDE-2F37-4473-A147-E5A4751526D1}"/>
    <hyperlink ref="M120" location="Punten!IZ582" display="UCI-29" xr:uid="{471D9061-A208-4FE0-880F-1C89674581E5}"/>
    <hyperlink ref="M170" location="Punten!DL582" display="UCI-13" xr:uid="{77C5DB06-3847-45FF-8103-AF200A61BBE3}"/>
    <hyperlink ref="M144" location="Punten!PF582" display="UCI-47" xr:uid="{A91096FE-28F3-40BA-9979-92BCBF27902C}"/>
    <hyperlink ref="M168" location="Punten!JI582" display="UCI-30" xr:uid="{5744BA91-4CC5-47EE-AE50-80BC69E69743}"/>
    <hyperlink ref="M132" location="Punten!CB582" display="UCI-09" xr:uid="{DF9236DC-BB46-436C-9213-6F07446E7FFB}"/>
    <hyperlink ref="M160" location="Punten!DU582" display="UCI-14" xr:uid="{A8B339B9-4BD3-4FCA-84CB-02BCF36F7433}"/>
    <hyperlink ref="M159" location="Punten!GX582" display="UCI-23" xr:uid="{6C4C731C-F6C7-4C56-951F-C5AA2E9C0C4E}"/>
    <hyperlink ref="M135" location="Punten!RZ582" display="UCI-55" xr:uid="{AF1593EE-AEE6-4932-B675-6E71DCB852E0}"/>
    <hyperlink ref="M131" location="Punten!HP582" display="UCI-25" xr:uid="{DABF0C30-B6C4-43F1-8637-B7FCA74370E4}"/>
    <hyperlink ref="M140" location="Punten!RH582" display="UCI-53" xr:uid="{56CD3F30-8AD2-4867-9B03-E32699ED0F4A}"/>
    <hyperlink ref="M164" location="Punten!Q582" display="UCI-02" xr:uid="{E29C88AA-6BC9-4CE1-9665-3900CFD309FE}"/>
    <hyperlink ref="M172" location="Punten!NM582" display="UCI-42" xr:uid="{57E9386D-C04F-4DE9-A1F0-8A62B36F1796}"/>
    <hyperlink ref="M181" location="Punten!VC582" display="UCI-64" xr:uid="{341D97A3-3564-46F8-822B-D617F81FD0BA}"/>
    <hyperlink ref="M187" location="Punten!AI582" display="UCI-04" xr:uid="{97E8C1E2-0022-4028-AAEE-117C77C54756}"/>
    <hyperlink ref="M155" location="Punten!AR582" display="UCI-05" xr:uid="{A61533E3-1BF3-4B45-BFEE-8396D796D020}"/>
    <hyperlink ref="M143" location="Punten!KA582" display="UCI-32" xr:uid="{9F78F17E-8552-428E-AC8D-61A68872C377}"/>
    <hyperlink ref="M199" location="Punten!EM582" display="UCI-16" xr:uid="{51457CAB-C2E6-4C87-87DD-30AD4FD7D2D0}"/>
    <hyperlink ref="M179" location="Punten!ND582" display="UCI-41" xr:uid="{3AC60846-CBFA-4A37-9A11-40B23782E9CE}"/>
    <hyperlink ref="M148" location="Punten!CT582" display="UCI-11" xr:uid="{71E4E4DB-86B8-42F6-A690-71E1175E1913}"/>
    <hyperlink ref="M194" location="Punten!OW582" display="UCI-46" xr:uid="{20B456F2-7E24-495C-BB05-5FDFDB88672D}"/>
    <hyperlink ref="M185" location="Punten!LK582" display="UCI-36" xr:uid="{B1150F61-BD63-4BF5-B23F-92AE8CF1399C}"/>
    <hyperlink ref="M128" location="Punten!BA582" display="UCI-06" xr:uid="{9AD69652-D304-4642-9D17-7581D56A04FB}"/>
    <hyperlink ref="M158" location="Punten!FW582" display="UCI-20" xr:uid="{7DAFBF85-EE80-47BB-95D5-113D1538F5A0}"/>
    <hyperlink ref="M212" location="Punten!NV582" display="UCI-43" xr:uid="{0FFD98E3-8E38-4730-B0C1-EA78814979E3}"/>
    <hyperlink ref="M175" location="Punten!GF582" display="UCI-21" xr:uid="{4D85D003-47B4-4683-A114-64CD7DED34CB}"/>
    <hyperlink ref="M118" location="Punten!Z582" display="UCI-03" xr:uid="{70729D5C-349F-4C7E-8546-9FA3508D6691}"/>
    <hyperlink ref="M124" location="Punten!IQ582" display="UCI-28" xr:uid="{C0B018B3-4A3A-4AA9-BDAA-8A259D1D89F8}"/>
    <hyperlink ref="M129" location="Punten!ON582" display="UCI-45" xr:uid="{0B5A7497-7E73-40D3-B67D-1B44137A298F}"/>
    <hyperlink ref="M201" location="Punten!TJ582" display="UCI-59" xr:uid="{F9B3A793-5192-4BA8-9F1E-72D4AFB15A7D}"/>
    <hyperlink ref="M156" location="Punten!JR582" display="UCI-31" xr:uid="{C81D9BBE-9A5C-48F3-B26D-BA78642C4309}"/>
    <hyperlink ref="M127" location="Punten!BJ582" display="UCI-07" xr:uid="{DFCEF8F8-BA06-455F-B4A9-BFFF7B62D33F}"/>
    <hyperlink ref="M183" location="Punten!TS582" display="UCI-60" xr:uid="{EBD2D063-48B6-487B-8195-5CE2EDABD353}"/>
    <hyperlink ref="M180" location="Punten!KS582" display="UCI-34" xr:uid="{E9263BE8-9D00-444C-8476-0AF861EFFC30}"/>
    <hyperlink ref="M174" location="Punten!WM582" display="UCI-68" xr:uid="{CD7B6BBE-C282-463F-AF8B-D576091DDCF9}"/>
    <hyperlink ref="M150" location="Punten!SI582" display="UCI-56" xr:uid="{E7776EDD-6432-4FBE-A16D-B1E4FEE9E29C}"/>
    <hyperlink ref="M204" location="Punten!QG582" display="UCI-50" xr:uid="{CFC68850-F177-4CDB-BCFD-72626A894B83}"/>
    <hyperlink ref="M178" location="Punten!HG582" display="UCI-24" xr:uid="{0ABA64CA-9CD9-44E1-A7A1-23EDFB33AB6B}"/>
    <hyperlink ref="M207" location="Punten!VU582" display="UCI-66" xr:uid="{F951EFA3-9481-4D8E-863A-FD6AF916396E}"/>
    <hyperlink ref="M123" location="Punten!SR582" display="UCI-57" xr:uid="{84973DD8-A82A-403B-8F4C-02A5BD0D0C40}"/>
    <hyperlink ref="M213" location="Punten!OE582" display="UCI-44" xr:uid="{82DC3F11-0A31-4FAD-8A6E-19C2A6141D8D}"/>
    <hyperlink ref="M154" location="Punten!HY582" display="UCI-26" xr:uid="{861F39E4-B6E3-4755-82EE-590762BF82B4}"/>
    <hyperlink ref="M191" location="Punten!TA582" display="UCI-58" xr:uid="{9514FDC2-5B9D-4DB9-B442-89E558E3197E}"/>
    <hyperlink ref="M161" location="Punten!PO582" display="UCI-48" xr:uid="{CD087CC9-046E-4BC6-BEA5-CA795DAEDD3C}"/>
    <hyperlink ref="M149" location="Punten!MU582" display="UCI-40" xr:uid="{646ABF34-D5E4-4665-9DEA-AF40F52AAB0D}"/>
    <hyperlink ref="M173" location="Punten!LT582" display="UCI-37" xr:uid="{30B23796-AF98-40DC-83B7-FEF34D421086}"/>
    <hyperlink ref="M216" location="Punten!MC582" display="UCI-38" xr:uid="{D2E0225E-8FD4-45C4-B73E-B32D3D28871F}"/>
    <hyperlink ref="M189" location="Punten!KJ582" display="UCI-33" xr:uid="{7874FBD8-415B-4B58-881D-C6F9109CFB6F}"/>
    <hyperlink ref="M163" location="Punten!ML582" display="UCI-39" xr:uid="{894B8875-395B-4D90-95F1-AD39B71D3C53}"/>
    <hyperlink ref="M125" location="Punten!FN582" display="UCI-19" xr:uid="{2F874D9C-099E-4310-92F7-2B5A752132C8}"/>
    <hyperlink ref="M134" location="Punten!CK582" display="UCI-10" xr:uid="{4FBC588A-B2C4-4412-9F98-AE854D055994}"/>
    <hyperlink ref="M136" location="Punten!H582" display="UCI-01" xr:uid="{AE68A2EF-F552-4499-8917-ACD1EBD7DC4C}"/>
    <hyperlink ref="M141" location="Punten!XW582" display="UCI-72" xr:uid="{A1C0409F-57B7-4DCF-9D11-75981B50DD82}"/>
    <hyperlink ref="M208" location="Punten!YF582" display="UCI-73" xr:uid="{2304DBBE-A025-4DF3-BAB1-FFB9BE342E4E}"/>
    <hyperlink ref="M209" location="Punten!ZP582" display="UCI-77" xr:uid="{E866A63D-DD7D-48D9-8C8E-2EAD8F5E5B4A}"/>
    <hyperlink ref="M142" location="Punten!QP582" display="UCI-51" xr:uid="{35E956EB-7200-44F0-A0AC-A57D5A501666}"/>
    <hyperlink ref="M122" location="Punten!QY582" display="UCI-52" xr:uid="{806B6DFD-33FD-454F-A514-25DEB87DB200}"/>
    <hyperlink ref="M195" location="Punten!AHF582" display="UCI-99" xr:uid="{7F47F6A8-8F7B-4EF8-85B7-BD81274147E1}"/>
    <hyperlink ref="M119" location="Punten!FE582" display="UCI-18" xr:uid="{8DC71836-9D28-4C2A-B22E-4D306B98533C}"/>
    <hyperlink ref="M138" location="Punten!UB582" display="UCI-61" xr:uid="{289D837A-0C83-4A86-8244-F416D3F60232}"/>
    <hyperlink ref="M217" location="Punten!UT582" display="UCI-63" xr:uid="{2AF98353-9409-480B-B1AD-02E0CFBF3320}"/>
    <hyperlink ref="M146" location="Punten!VL582" display="UCI-65" xr:uid="{C3F44689-CDBC-4928-A75A-E5BCC5755117}"/>
    <hyperlink ref="M193" location="Punten!XN582" display="UCI-71" xr:uid="{80B59BD6-3B78-4FA6-A866-0331A8986CD5}"/>
    <hyperlink ref="M162" location="Punten!ZG582" display="UCI-76" xr:uid="{B769F908-0606-4C9B-A33A-2168E43642F5}"/>
    <hyperlink ref="M215" location="Punten!ZY582" display="UCI-78" xr:uid="{B6FBCF78-0C85-4857-B450-3C6D7A71265B}"/>
    <hyperlink ref="M197" location="Punten!AAH582" display="UCI-79" xr:uid="{C375B23D-13B9-4AE6-A87E-9DD46FE97180}"/>
    <hyperlink ref="M147" location="Punten!AAQ582" display="UCI-80" xr:uid="{953DDBE3-96B1-4207-9047-CE3757E431F7}"/>
    <hyperlink ref="M171" location="Punten!AAZ582" display="UCI-81" xr:uid="{E4BB45D4-E3DE-423F-A1B5-0974B52B6C00}"/>
    <hyperlink ref="M214" location="Punten!ABR582" display="UCI-83" xr:uid="{497D9C32-DCB8-47D3-A787-999992E3EB0B}"/>
    <hyperlink ref="M184" location="Punten!ACA582" display="UCI-84" xr:uid="{47683777-417C-45B5-A785-E9874152D22F}"/>
    <hyperlink ref="M190" location="Punten!AHO582" display="UCI-100" xr:uid="{1386CD3B-A54D-4C22-9254-E18E5A7DFDEB}"/>
    <hyperlink ref="M193:M217" location="Punten!AHO508" display="UCI-100" xr:uid="{83358BC8-1D30-4686-A436-ED1DB4C4E050}"/>
    <hyperlink ref="M145" location="Punten!AHX582" display="UCI-101" xr:uid="{B9C1738A-94D2-44F7-8B6C-55A89C37FF50}"/>
    <hyperlink ref="M210" location="Punten!AIG582" display="UCI-102" xr:uid="{1E0A93CE-2B3B-41E3-BD28-E3B7B8FDAEEE}"/>
    <hyperlink ref="M192" location="Punten!AIP582" display="UCI-103" xr:uid="{AD80EF0E-A975-4A45-A0BD-0E6F27F4E807}"/>
    <hyperlink ref="M186" location="Punten!AIY582" display="UCI-104" xr:uid="{3889C6D2-45EF-484D-B8F7-D3A98D6C564F}"/>
    <hyperlink ref="M198" location="Punten!AJH582" display="UCI-105" xr:uid="{C0A97D20-A38E-46ED-A9C7-B50AA36FF060}"/>
    <hyperlink ref="M182" location="Punten!AJQ582" display="UCI-106" xr:uid="{A77268EF-C7F0-41F4-BBE5-C7DF48BA6B9F}"/>
    <hyperlink ref="M137" location="Punten!AJZ582" display="UCI-107" xr:uid="{E784EDD3-2CD8-41EF-90B5-2DDBC1CD7217}"/>
    <hyperlink ref="M153" location="Punten!AKI582" display="UCI-108" xr:uid="{9ACE50C9-0CB9-49DB-9D11-E24A29FCB688}"/>
    <hyperlink ref="M130" location="Punten!AKR582" display="UCI-109" xr:uid="{06CBD107-EB91-44F7-9DC6-FEEE2E11E8D5}"/>
    <hyperlink ref="M202" location="Punten!ALA582" display="UCI-110" xr:uid="{1AA74ACE-788A-4911-815B-A37FB9144746}"/>
    <hyperlink ref="M196" location="Punten!ALJ582" display="UCI-111" xr:uid="{B1FDB678-E483-43AB-8553-3E0E6E3ABEE5}"/>
    <hyperlink ref="M188" location="Punten!ALS582" display="UCI-112" xr:uid="{08CC34EE-F959-45DC-A94C-8930BED22D90}"/>
    <hyperlink ref="M169" location="Punten!AMB582" display="UCI-113" xr:uid="{E0DF75ED-0D5B-44E4-9CE7-06BC1C203735}"/>
    <hyperlink ref="M200" location="Punten!AMK582" display="UCI-114" xr:uid="{A2A0EBAC-AF27-441F-89D3-7DFA4A2970E6}"/>
    <hyperlink ref="M206" location="Punten!AMT582" display="UCI-115" xr:uid="{70FB8EE8-1DC9-4A63-AAE9-3FE1536EA889}"/>
    <hyperlink ref="M121" location="Punten!ANC582" display="UCI-116" xr:uid="{0602BFCB-CC06-4126-8D5D-33B2C5F2E0F8}"/>
    <hyperlink ref="M205" location="Punten!ANL582" display="UCI-117" xr:uid="{67CD5AE8-79E5-44D2-96BA-A88AC99343BC}"/>
    <hyperlink ref="M152" location="Punten!ANU582" display="UCI-118" xr:uid="{73863EB2-8B9A-4AD8-BB28-3CCD87D6B24E}"/>
    <hyperlink ref="M176" location="Punten!AOD582" display="UCI-119" xr:uid="{2FA1A509-2E42-4127-AF12-5544654A3358}"/>
    <hyperlink ref="M133" location="Punten!AOM582" display="UCI-120" xr:uid="{4CACCF42-F774-42B2-B56B-3157107B8A79}"/>
    <hyperlink ref="M165" location="Punten!AOV582" display="UCI-121" xr:uid="{5B32F3D6-158A-4F6A-BBBF-1450E148B244}"/>
    <hyperlink ref="M166" location="Punten!APE582" display="UCI-122" xr:uid="{BEAF439B-955E-4CC0-8D7E-7612245AC782}"/>
    <hyperlink ref="M203" location="Punten!APN582" display="UCI-123" xr:uid="{58487112-BA78-4DE7-8129-3C5D355343E9}"/>
    <hyperlink ref="M211" location="Punten!APW582" display="UCI-124" xr:uid="{5B125F29-541E-4F62-81EA-C7FD9C5FC9E3}"/>
    <hyperlink ref="M177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6" location="Punten!AHX582" display="UCI-101" xr:uid="{E49039BB-35DA-4562-A620-E4B77DB608C0}"/>
    <hyperlink ref="L245" location="Punten!AIG582" display="UCI-102" xr:uid="{ECEBB770-7FB4-4CE4-A1C3-66BEE318BD32}"/>
    <hyperlink ref="L241" location="Punten!AIP582" display="UCI-103" xr:uid="{084BE99D-E89C-421B-8901-71E248A1B9B8}"/>
    <hyperlink ref="L236" location="Punten!AIY582" display="UCI-104" xr:uid="{B767BF66-FEC2-4F36-BD90-BD525CCF166B}"/>
    <hyperlink ref="L238" location="Punten!AJH582" display="UCI-105" xr:uid="{B336963D-97E2-4B79-916C-FCC6316D54CB}"/>
    <hyperlink ref="L229" location="Punten!AJQ582" display="UCI-106" xr:uid="{CBAAAEF1-D51D-46FC-9CDF-CD334AE175F4}"/>
    <hyperlink ref="L242" location="Punten!AJZ582" display="UCI-107" xr:uid="{15A67204-34C1-49CB-9CDE-6756E0330816}"/>
    <hyperlink ref="L227" location="Punten!AKI582" display="UCI-108" xr:uid="{810E9988-505B-4D31-AE12-73A3BF8936A8}"/>
    <hyperlink ref="L228" location="Punten!AKR582" display="UCI-109" xr:uid="{C8DE7BCE-330C-4059-A959-1DA3475B8B8E}"/>
    <hyperlink ref="L247" location="Punten!ALA582" display="UCI-110" xr:uid="{89170EE6-FC9F-438E-A47F-DDD398361EF6}"/>
    <hyperlink ref="L239" location="Punten!ALJ582" display="UCI-111" xr:uid="{511D7D3F-CA34-4224-80A9-0430D601EBB5}"/>
    <hyperlink ref="L246" location="Punten!ALS582" display="UCI-112" xr:uid="{4E3100C2-DB12-478E-9975-186273221E2D}"/>
    <hyperlink ref="L233" location="Punten!AMB582" display="UCI-113" xr:uid="{77CB811B-B563-423F-ADBD-C89B007CD601}"/>
    <hyperlink ref="L237" location="Punten!AMK582" display="UCI-114" xr:uid="{33107404-FCBF-4FE3-B5CE-86B793206D00}"/>
    <hyperlink ref="L234" location="Punten!AMT582" display="UCI-115" xr:uid="{C95F469F-46A8-4FE7-B63E-2983DEAD354D}"/>
    <hyperlink ref="L225" location="Punten!ANC582" display="UCI-116" xr:uid="{D4F19A8C-249B-4682-A371-A4F933C4F887}"/>
    <hyperlink ref="L243" location="Punten!ANL582" display="UCI-117" xr:uid="{35BA1464-529B-4C16-B767-B09B0F03FA30}"/>
    <hyperlink ref="L240" location="Punten!ANU582" display="UCI-118" xr:uid="{8DD8EB10-8B6C-439C-AED9-9E6FEE49B883}"/>
    <hyperlink ref="L231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4" location="Punten!APE582" display="UCI-122" xr:uid="{000CB80F-364D-4A17-BB2D-5CF584B6E169}"/>
    <hyperlink ref="L235" location="Punten!APN582" display="UCI-123" xr:uid="{9817A184-673C-4164-B97D-00C27CDACF79}"/>
    <hyperlink ref="L230" location="Punten!APW582" display="UCI-124" xr:uid="{92DB5256-1395-49F2-A49D-A61C1734AAB7}"/>
    <hyperlink ref="L232" location="Punten!AQF582" display="UCI-125" xr:uid="{EBEEC433-961E-403A-857A-0C4AF12692B9}"/>
    <hyperlink ref="A1798" r:id="rId1021" display="https://www.procyclingstats.com/rider/samuel-gaze" xr:uid="{A42DFFFB-F316-4CD5-ADCB-ABB90D7C6E52}"/>
    <hyperlink ref="A1892" r:id="rId1022" display="https://www.procyclingstats.com/rider/marius-mayrhofer" xr:uid="{63E428C3-5819-4449-8A32-189FF9FE6E0F}"/>
    <hyperlink ref="A1807" r:id="rId1023" display="https://www.procyclingstats.com/rider/dmitriy-gruzdev" xr:uid="{4A40914D-0A5A-4459-83A6-0EF1E84C1BB8}"/>
    <hyperlink ref="A1991" r:id="rId1024" display="https://www.procyclingstats.com/rider/milan-vader" xr:uid="{1B02EB6D-340B-4C28-8CD4-536BF572501A}"/>
    <hyperlink ref="A1983" r:id="rId1025" display="https://www.procyclingstats.com/rider/reuben-thompson" xr:uid="{A83A34E1-9D05-42A8-A60C-A541D89DCC95}"/>
    <hyperlink ref="A1816" r:id="rId1026" display="https://www.procyclingstats.com/rider/kim-heiduk" xr:uid="{28A26B34-F27C-4784-8EA8-8C09F984A40E}"/>
    <hyperlink ref="A1975" r:id="rId1027" display="https://www.procyclingstats.com/rider/martin-svrcek" xr:uid="{58B1E447-E613-48EC-842E-E054ACC5104D}"/>
    <hyperlink ref="A1954" r:id="rId1028" display="https://www.procyclingstats.com/rider/ivan-romeo" xr:uid="{E98FD0B9-BD39-4F6B-A8EA-E4BEE9B07CF5}"/>
    <hyperlink ref="A1722" r:id="rId1029" display="https://www.procyclingstats.com/rider/alex-baudin" xr:uid="{0D15CEE6-4C8F-4856-A206-26C3299D79A8}"/>
    <hyperlink ref="A1799" r:id="rId1030" display="https://www.procyclingstats.com/rider/lorenzo-germani" xr:uid="{E77860B6-19C9-497A-9DED-E18A690F5B0F}"/>
    <hyperlink ref="A1969" r:id="rId1031" display="https://www.procyclingstats.com/rider/antonio-soto" xr:uid="{791C7DE4-EB02-4CEA-9D96-9E9F406F82E1}"/>
    <hyperlink ref="A1937" r:id="rId1032" display="https://www.procyclingstats.com/rider/lukas-postlberger" xr:uid="{FBB5EE3A-F56C-4A88-9744-4538A2441C48}"/>
    <hyperlink ref="A1960" r:id="rId1033" display="https://www.procyclingstats.com/rider/pelayo-sanchez-mayo" xr:uid="{19BC332A-0C31-4B16-B914-4EF9ADEAE368}"/>
    <hyperlink ref="A1993" r:id="rId1034" display="https://www.procyclingstats.com/rider/jarne-van-de-paar" xr:uid="{CD4C981E-4D8E-4EA5-A7F1-808AFA63653A}"/>
    <hyperlink ref="A1998" r:id="rId1035" display="https://www.procyclingstats.com/rider/brent-van-moer" xr:uid="{5B184580-CE5D-48A7-B448-B91A2908FE08}"/>
    <hyperlink ref="A1926" r:id="rId1036" display="https://www.procyclingstats.com/rider/pierre-luc-perichon" xr:uid="{554EB27B-D35F-43FD-BB75-72164BD1975E}"/>
    <hyperlink ref="A1917" r:id="rId1037" display="https://www.procyclingstats.com/rider/enzo-paleni" xr:uid="{16564B19-5DB1-442B-8FD3-BC2640AC5765}"/>
    <hyperlink ref="A1970" r:id="rId1038" display="https://www.procyclingstats.com/rider/geoffrey-soupe" xr:uid="{28A1F275-B371-4374-9B40-551A06749933}"/>
    <hyperlink ref="A1827" r:id="rId1039" display="https://www.procyclingstats.com/rider/emilien-jeanniere" xr:uid="{9A7C9A1A-6DE7-46F3-AF65-F227FD69A176}"/>
    <hyperlink ref="A1866" r:id="rId1040" display="https://www.procyclingstats.com/rider/azzedine-lagab" xr:uid="{523607F8-0875-4A02-8C5B-C505BE8C2EB9}"/>
    <hyperlink ref="A1981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956" r:id="rId1043" display="https://www.procyclingstats.com/rider/sergey-rostovtsev" xr:uid="{F9CF9C55-5823-4216-8F85-9DFD9464D019}"/>
    <hyperlink ref="A1957" r:id="rId1044" display="https://www.procyclingstats.com/rider/christopher-rougierlagane" xr:uid="{7A370A47-29CE-4218-BD07-4838E21DCB97}"/>
    <hyperlink ref="A1729" r:id="rId1045" display="https://www.procyclingstats.com/rider/natnael-berhane" xr:uid="{66D9DE1B-5B48-409D-AFD0-A0BB6FA941C8}"/>
    <hyperlink ref="A1712" r:id="rId1046" display="https://www.procyclingstats.com/rider/aklilu-arefayne" xr:uid="{AB62A5E0-291C-48F8-A0B4-BB7A4B3AE614}"/>
    <hyperlink ref="A1841" r:id="rId1047" display="https://www.procyclingstats.com/rider/christofer-robin-jurado" xr:uid="{A6CF5838-BD61-4DB3-AA32-AE51D01265EB}"/>
    <hyperlink ref="A1896" r:id="rId1048" display="https://www.procyclingstats.com/rider/marcelo-nahuel-mendez" xr:uid="{E12524CB-8BEE-4CC0-8F8D-2155D55EFA40}"/>
    <hyperlink ref="A1758" r:id="rId1049" display="https://www.procyclingstats.com/rider/tomas-contte" xr:uid="{DE3A3094-18A4-4DF3-8A0D-8F0DD4FD7B87}"/>
    <hyperlink ref="A1897" r:id="rId1050" display="https://www.procyclingstats.com/rider/marcos-omar-mendez" xr:uid="{E79639D0-8EFF-47AE-B14A-A647399EA301}"/>
    <hyperlink ref="A1737" r:id="rId1051" display="https://www.procyclingstats.com/rider/iker-bonillo-martin" xr:uid="{A143287E-D9BA-4A34-A17B-53007D46FA2D}"/>
    <hyperlink ref="A1711" r:id="rId1052" display="https://www.procyclingstats.com/rider/tobias-lund-andresen" xr:uid="{B84F5BDD-BDEE-4A6A-A785-E57930A48F68}"/>
    <hyperlink ref="A1947" r:id="rId1053" display="https://www.procyclingstats.com/rider/ariel-maximiliano-richeze" xr:uid="{1BACE33B-3E84-46BB-B913-F2B75BEED3B0}"/>
    <hyperlink ref="A1888" r:id="rId1054" display="https://www.procyclingstats.com/rider/niklas-markl" xr:uid="{30897725-CD9A-477D-B530-9DF27AE76DA8}"/>
    <hyperlink ref="A1777" r:id="rId1055" display="https://www.procyclingstats.com/rider/juan-pablo-dotti" xr:uid="{DF061689-B2BE-46DC-B61B-C2548615C297}"/>
    <hyperlink ref="A1977" r:id="rId1056" display="https://www.procyclingstats.com/rider/manuele-tarozzi" xr:uid="{EFF60DFB-0566-4B32-95EB-FE7189DC9206}"/>
    <hyperlink ref="A1731" r:id="rId1057" display="https://www.procyclingstats.com/rider/egan-bernal" xr:uid="{27839448-B884-4CE6-AE54-5F897ACBE4AD}"/>
    <hyperlink ref="A1918" r:id="rId1058" display="https://www.procyclingstats.com/rider/cesar-nicolas-paredes" xr:uid="{EED7A8AD-7EDC-4F5C-AB9E-C57321C2207A}"/>
    <hyperlink ref="A1901" r:id="rId1059" display="https://www.procyclingstats.com/rider/leandro-carlos-messineo" xr:uid="{FAF40E53-F1E7-424D-8019-D3D559A4D1DA}"/>
    <hyperlink ref="A1953" r:id="rId1060" display="https://www.procyclingstats.com/rider/vicente-rojas" xr:uid="{90DD7296-CAAD-4D0D-B1A7-12534BBDD9DE}"/>
    <hyperlink ref="A1870" r:id="rId1061" display="https://www.procyclingstats.com/rider/kevin-ledanois" xr:uid="{014BB2DA-0DF6-450E-B2B5-A5CD0CEAC9B2}"/>
    <hyperlink ref="A1961" r:id="rId1062" display="https://www.procyclingstats.com/rider/marcus-sander-hansen" xr:uid="{FB9A97FD-1E66-4024-827B-4A3AE700DF49}"/>
    <hyperlink ref="A1720" r:id="rId1063" display="https://www.procyclingstats.com/rider/ayco-bastiaens" xr:uid="{2462CE6B-8634-4500-B4ED-753E9191A3D8}"/>
    <hyperlink ref="A1976" r:id="rId1064" display="https://www.procyclingstats.com/rider/joshua-tarling" xr:uid="{62FC2A6E-3562-4429-9AE5-83E38DFBC413}"/>
    <hyperlink ref="A1813" r:id="rId1065" display="https://www.procyclingstats.com/rider/mulu-kinfe-hailemichael" xr:uid="{DFEF438F-A19E-4AEB-8D11-4766EEC7F00D}"/>
    <hyperlink ref="A1964" r:id="rId1066" display="https://www.procyclingstats.com/rider/callum-scotson" xr:uid="{163FFCDA-365D-4648-BAEF-F1484D70E9C4}"/>
    <hyperlink ref="A1845" r:id="rId1067" display="https://www.procyclingstats.com/rider/charles-kagimu" xr:uid="{1136AB7D-1721-4EAF-8B2F-32B1AD7198E0}"/>
    <hyperlink ref="A1952" r:id="rId1068" display="https://www.procyclingstats.com/rider/kiya-rogora" xr:uid="{226561F7-DF81-45EC-9A91-3AF5E6EC98A6}"/>
    <hyperlink ref="A1814" r:id="rId1069" display="https://www.procyclingstats.com/rider/yacine-hamza" xr:uid="{853EB705-A3BE-4050-BB07-159F86395A00}"/>
    <hyperlink ref="A1778" r:id="rId1070" display="https://www.procyclingstats.com/rider/ed-doghmy-achraf" xr:uid="{4EF50FFA-7F7E-4516-8018-02B6288B9292}"/>
    <hyperlink ref="A1724" r:id="rId1071" display="https://www.procyclingstats.com/rider/youssef-bdadou" xr:uid="{8E9C09A9-E4F3-4C90-BEDD-2D00F414E854}"/>
    <hyperlink ref="A1769" r:id="rId1072" display="https://www.procyclingstats.com/rider/david-dekker" xr:uid="{632F09CD-F68E-4FCA-A20A-9FEFAE645692}"/>
    <hyperlink ref="A1895" r:id="rId1073" display="https://www.procyclingstats.com/rider/jeroen-meijers" xr:uid="{47B209E0-8529-4469-8DCD-1224E90FC7C9}"/>
    <hyperlink ref="A1727" r:id="rId1074" display="https://www.procyclingstats.com/rider/louis-bendixen" xr:uid="{60CA3113-8F4A-40F4-B761-32EACB842DD9}"/>
    <hyperlink ref="A1879" r:id="rId1075" display="https://www.procyclingstats.com/rider/rafael-lourenco" xr:uid="{33CAE527-7E4A-4061-842A-CC66261777FB}"/>
    <hyperlink ref="A1805" r:id="rId1076" display="https://www.procyclingstats.com/rider/tsgabu-gebremaryam-grmay" xr:uid="{18E99684-C35A-4565-AAE0-F095FF6482CB}"/>
    <hyperlink ref="M95" location="Punten!DC582" display="UCI-12" xr:uid="{E25C8C87-5F1B-426B-960B-80635B1EAED7}"/>
    <hyperlink ref="M24" location="Punten!GO582" display="UCI-22" xr:uid="{A89978E0-6940-4054-9EEC-8CF8AD7D30DE}"/>
    <hyperlink ref="M76" location="Punten!EV582" display="UCI-17" xr:uid="{289CC7A8-1D81-4D31-BF60-EDAC5A1D069D}"/>
    <hyperlink ref="M78" location="Punten!BS582" display="UCI-08" xr:uid="{3BB0BBCC-F003-4071-B60D-A815AB9622A7}"/>
    <hyperlink ref="M93" location="Punten!LB582" display="UCI-35" xr:uid="{281DB9A8-20D5-4FFA-A324-A84852B8F36B}"/>
    <hyperlink ref="M18" location="Punten!IZ582" display="UCI-29" xr:uid="{600726C4-7E7E-459F-9595-2782122B234D}"/>
    <hyperlink ref="M39" location="Punten!DL582" display="UCI-13" xr:uid="{C49E2014-DFFD-4048-BCF1-3E72F031B191}"/>
    <hyperlink ref="M86" location="Punten!PF582" display="UCI-47" xr:uid="{66CB2618-C34E-4B2B-B5CE-CC697A42A257}"/>
    <hyperlink ref="M25" location="Punten!JI582" display="UCI-30" xr:uid="{B32ECC25-148F-4DCF-8C50-64B8B619AD5D}"/>
    <hyperlink ref="M42" location="Punten!CB582" display="UCI-09" xr:uid="{C3CDE198-8713-4A26-A98C-49FF1C739181}"/>
    <hyperlink ref="M49" location="Punten!DU582" display="UCI-14" xr:uid="{6368475A-5E08-4755-AA15-B544ECF36EC8}"/>
    <hyperlink ref="M80" location="Punten!GX582" display="UCI-23" xr:uid="{27F801E1-B167-4495-B4BA-551A866A73B8}"/>
    <hyperlink ref="M43" location="Punten!RZ582" display="UCI-55" xr:uid="{F4DA2CD4-9960-4E0D-BCBD-AD56DA9DADC9}"/>
    <hyperlink ref="M35" location="Punten!HP582" display="UCI-25" xr:uid="{486CDE2F-9DB1-45BE-BE92-B8EDF6D6797B}"/>
    <hyperlink ref="M96" location="Punten!RH582" display="UCI-53" xr:uid="{52A86381-7BE4-4691-A18F-53B579E267C4}"/>
    <hyperlink ref="M36" location="Punten!Q582" display="UCI-02" xr:uid="{0BD54FF5-1E10-4FB7-A3AF-B2CF98666546}"/>
    <hyperlink ref="M37" location="Punten!NM582" display="UCI-42" xr:uid="{5DC5B326-8307-4ED6-9225-CC8DA2676A86}"/>
    <hyperlink ref="M27" location="Punten!VC582" display="UCI-64" xr:uid="{134DCA76-7517-4771-947B-F3E876346C0D}"/>
    <hyperlink ref="M63" location="Punten!AI582" display="UCI-04" xr:uid="{7FE7C9C3-EBCD-40B5-A11C-BE3F9789CE86}"/>
    <hyperlink ref="M79" location="Punten!AR582" display="UCI-05" xr:uid="{3487769D-6898-4707-80CD-935F7BEE2A79}"/>
    <hyperlink ref="M59" location="Punten!KA582" display="UCI-32" xr:uid="{7466E3F1-18F9-4034-AC1B-72FDED6365F7}"/>
    <hyperlink ref="M61" location="Punten!EM582" display="UCI-16" xr:uid="{07761466-6281-4CB9-A632-0F50A0CB3096}"/>
    <hyperlink ref="M22" location="Punten!ND582" display="UCI-41" xr:uid="{085735C1-3E6A-48C2-A24B-EA829808AB41}"/>
    <hyperlink ref="M28" location="Punten!CT582" display="UCI-11" xr:uid="{C42E9FFE-6A04-4175-A6E0-9A3617C519CF}"/>
    <hyperlink ref="M101" location="Punten!OW582" display="UCI-46" xr:uid="{638583BC-3E8E-4A8C-A18F-B0437081C2F3}"/>
    <hyperlink ref="M51" location="Punten!LK582" display="UCI-36" xr:uid="{EAC0E3E2-D1BD-4290-B90D-A260047C4B12}"/>
    <hyperlink ref="M56" location="Punten!BA582" display="UCI-06" xr:uid="{6928EC90-087B-4181-B457-E51789C36A2F}"/>
    <hyperlink ref="M89" location="Punten!FW582" display="UCI-20" xr:uid="{22FD0DD8-8F3E-443E-B8F3-A9D5C1000974}"/>
    <hyperlink ref="M14" location="Punten!NV582" display="UCI-43" xr:uid="{1F68E153-310E-4E71-88F4-945FCC6C80D1}"/>
    <hyperlink ref="M70" location="Punten!GF582" display="UCI-21" xr:uid="{F4EF0B11-08FF-4139-B083-6034A27BFC96}"/>
    <hyperlink ref="M64" location="Punten!Z582" display="UCI-03" xr:uid="{81D9ABEE-6A64-4167-A39E-94F7EDFC5856}"/>
    <hyperlink ref="M17" location="Punten!IQ582" display="UCI-28" xr:uid="{0E2AB036-48BA-4536-BBB5-154B2F5D614F}"/>
    <hyperlink ref="M53" location="Punten!ON582" display="UCI-45" xr:uid="{7F814194-2249-48A0-8213-E25B8D8A5510}"/>
    <hyperlink ref="M71" location="Punten!TJ582" display="UCI-59" xr:uid="{4C72F46D-2D22-433D-92D6-43FD9D7F39CC}"/>
    <hyperlink ref="M60" location="Punten!JR582" display="UCI-31" xr:uid="{509B3E79-864E-4D47-8C25-06A831CDB56B}"/>
    <hyperlink ref="M11" location="Punten!BJ582" display="UCI-07" xr:uid="{9F285C54-0BAC-4887-A0D2-A601F76159C0}"/>
    <hyperlink ref="M40" location="Punten!TS582" display="UCI-60" xr:uid="{D0D015A0-2D48-4673-9551-7452103B7CF9}"/>
    <hyperlink ref="M9" location="Punten!KS582" display="UCI-34" xr:uid="{77B7BBE3-F97C-4F67-AEF4-0358B4047E41}"/>
    <hyperlink ref="M7" location="Punten!WM582" display="UCI-68" xr:uid="{7323344B-20E4-480A-829B-31DCB37692C5}"/>
    <hyperlink ref="M44" location="Punten!SI582" display="UCI-56" xr:uid="{590CCCBE-7AA0-4F64-A498-7E1251EDFE77}"/>
    <hyperlink ref="M88" location="Punten!QG582" display="UCI-50" xr:uid="{67968FA8-7DE0-4D72-BF1C-A9A7A330526A}"/>
    <hyperlink ref="M91" location="Punten!HG582" display="UCI-24" xr:uid="{01A1A910-CB1B-42EB-8B61-DE9AFA02FBBE}"/>
    <hyperlink ref="M73" location="Punten!VU582" display="UCI-66" xr:uid="{3F59F4CB-7AA5-4445-8065-71DC3821B453}"/>
    <hyperlink ref="M74" location="Punten!SR582" display="UCI-57" xr:uid="{1BB79130-3CAD-4AF0-A3F9-CED94B5CC18F}"/>
    <hyperlink ref="M34" location="Punten!OE582" display="UCI-44" xr:uid="{5BAE4F4B-5BF4-4212-B0C7-6D6DD3CD58F8}"/>
    <hyperlink ref="M69" location="Punten!HY582" display="UCI-26" xr:uid="{EA7AE7ED-2EA2-4892-BA94-80C1F31A442C}"/>
    <hyperlink ref="M83" location="Punten!TA582" display="UCI-58" xr:uid="{EBC8FA1E-7A58-40F1-9D10-8DB6011B2007}"/>
    <hyperlink ref="M41" location="Punten!PO582" display="UCI-48" xr:uid="{BABC11E5-B944-4056-87D1-0B357ED6CFD6}"/>
    <hyperlink ref="M13" location="Punten!MU582" display="UCI-40" xr:uid="{CD389572-B6BD-4E90-8FC7-B34EC2DD4C4B}"/>
    <hyperlink ref="M99" location="Punten!LT582" display="UCI-37" xr:uid="{774B373E-3788-4C79-A010-B7805CD63D2F}"/>
    <hyperlink ref="M26" location="Punten!MC582" display="UCI-38" xr:uid="{E927A8D5-D729-4B6D-B970-F7770079E1A7}"/>
    <hyperlink ref="M75" location="Punten!KJ582" display="UCI-33" xr:uid="{AE654E9C-5BBD-41A1-93E7-30F75D3357B4}"/>
    <hyperlink ref="M97" location="Punten!ML582" display="UCI-39" xr:uid="{EEC4CAF7-DFF8-4016-AEEB-3A383BA21A93}"/>
    <hyperlink ref="M68" location="Punten!FN582" display="UCI-19" xr:uid="{5A43BA50-EC63-484F-85CF-632B48114780}"/>
    <hyperlink ref="M55" location="Punten!CK582" display="UCI-10" xr:uid="{7E2FE0F2-0168-4F33-9024-AA038564BBFD}"/>
    <hyperlink ref="M100" location="Punten!H582" display="UCI-01" xr:uid="{63855A3B-BF92-4361-B764-5D55C28D1412}"/>
    <hyperlink ref="M67" location="Punten!XW582" display="UCI-72" xr:uid="{683EAD62-139F-4668-9542-55B53A87026C}"/>
    <hyperlink ref="M90" location="Punten!YF582" display="UCI-73" xr:uid="{FF4267F0-2DD8-4C30-AFC5-057D5BD32504}"/>
    <hyperlink ref="M77" location="Punten!ZP582" display="UCI-77" xr:uid="{60D41EFA-EF3A-494C-BF2F-E8B2FEF5F65C}"/>
    <hyperlink ref="M72" location="Punten!QP582" display="UCI-51" xr:uid="{1A48A65B-CD8F-40FD-9797-CFDE7B56B61F}"/>
    <hyperlink ref="M30" location="Punten!QY582" display="UCI-52" xr:uid="{B6D3A4DC-1CB1-484D-9C38-440B7064333C}"/>
    <hyperlink ref="M21" location="Punten!AHF582" display="UCI-99" xr:uid="{DB6E792C-4D6C-4812-91AB-E64B01047F85}"/>
    <hyperlink ref="M20" location="Punten!FE582" display="UCI-18" xr:uid="{05A4743D-E9D9-4B47-BE13-2376D3DDF4D2}"/>
    <hyperlink ref="M50" location="Punten!UB582" display="UCI-61" xr:uid="{A460CB50-DB36-47BA-85BB-6116A7434A70}"/>
    <hyperlink ref="M48" location="Punten!UT582" display="UCI-63" xr:uid="{392E0508-A674-45A6-8318-1DD2F760A219}"/>
    <hyperlink ref="M66" location="Punten!VL582" display="UCI-65" xr:uid="{A022D304-3A7E-4D1F-82AF-97654F78E0F2}"/>
    <hyperlink ref="M81" location="Punten!XN582" display="UCI-71" xr:uid="{6F74F26A-FB0F-4A19-ABEC-FA9A52EC7533}"/>
    <hyperlink ref="M85" location="Punten!ZG582" display="UCI-76" xr:uid="{AF079D64-44AF-460B-948C-FD3C14322D54}"/>
    <hyperlink ref="M82" location="Punten!ZY582" display="UCI-78" xr:uid="{C2FF457A-A02C-424C-936C-2DE47C7A2B7D}"/>
    <hyperlink ref="M4" location="Punten!AAH582" display="UCI-79" xr:uid="{4EF33738-C5DF-44CB-8F46-A1B46B71BE90}"/>
    <hyperlink ref="M10" location="Punten!AAQ582" display="UCI-80" xr:uid="{4F858D7E-B846-46C1-BF5B-9DD1D6A10B24}"/>
    <hyperlink ref="M3" location="Punten!AAZ582" display="UCI-81" xr:uid="{3F0780EE-B7DE-4F66-B43C-2EDCC2EBE23A}"/>
    <hyperlink ref="M92" location="Punten!ABR582" display="UCI-83" xr:uid="{E4CBDCB2-8725-4CC2-A5A0-D7ECA4ECB2C4}"/>
    <hyperlink ref="M65" location="Punten!ACA582" display="UCI-84" xr:uid="{17B83DD6-DC5A-4976-8ED2-9A83C5459C97}"/>
    <hyperlink ref="M5" location="Punten!AHO582" display="UCI-100" xr:uid="{24F1F609-BDD7-46D5-93D9-4D661BC461F2}"/>
    <hyperlink ref="M78:M102" location="Punten!AHO508" display="UCI-100" xr:uid="{4CF3A056-16B8-447E-BA7C-3E7AF8D87561}"/>
    <hyperlink ref="M6" location="Punten!AHX582" display="UCI-101" xr:uid="{D29395A5-9DA7-40AF-B82C-863E72AD246F}"/>
    <hyperlink ref="M57" location="Punten!AIG582" display="UCI-102" xr:uid="{A203980B-A17D-4D86-A77F-11EE62438240}"/>
    <hyperlink ref="M12" location="Punten!AIP582" display="UCI-103" xr:uid="{9E285DEB-E1F1-43F0-B5EA-BA363E175014}"/>
    <hyperlink ref="M16" location="Punten!AIY582" display="UCI-104" xr:uid="{7A399CEA-1163-4843-A795-E6F63D317161}"/>
    <hyperlink ref="M19" location="Punten!AJH582" display="UCI-105" xr:uid="{B94AFE27-C300-4F58-AACD-337048BCF465}"/>
    <hyperlink ref="M58" location="Punten!AJQ582" display="UCI-106" xr:uid="{5F9A92ED-9A41-4403-9A99-724AAB35DC6F}"/>
    <hyperlink ref="M52" location="Punten!AJZ582" display="UCI-107" xr:uid="{DC9CE08D-5A1D-42D9-8716-504D9836C322}"/>
    <hyperlink ref="M45" location="Punten!AKI582" display="UCI-108" xr:uid="{D0CCE2C7-74DC-4371-9C54-57BB7B6E5AC4}"/>
    <hyperlink ref="M33" location="Punten!AKR582" display="UCI-109" xr:uid="{B0D8CA32-E2A2-41F4-8317-747364826324}"/>
    <hyperlink ref="M98" location="Punten!ALA582" display="UCI-110" xr:uid="{F7CA5E74-7A74-4CF2-9C1C-821A00DF74C8}"/>
    <hyperlink ref="M38" location="Punten!ALJ582" display="UCI-111" xr:uid="{D0268650-F7F8-490B-B719-E5C8939D16AC}"/>
    <hyperlink ref="M46" location="Punten!ALS582" display="UCI-112" xr:uid="{63B42CDD-83BE-4646-A07D-B57D6F155F17}"/>
    <hyperlink ref="M23" location="Punten!AMB582" display="UCI-113" xr:uid="{336F1AC1-EDEB-479F-9079-BA6EAA2FDB88}"/>
    <hyperlink ref="M84" location="Punten!AMK582" display="UCI-114" xr:uid="{2D6D8482-B6D7-43F7-A909-8D27C6F44C77}"/>
    <hyperlink ref="M32" location="Punten!AMT582" display="UCI-115" xr:uid="{16598033-A333-46F6-BCD3-136010D5B632}"/>
    <hyperlink ref="M47" location="Punten!ANC582" display="UCI-116" xr:uid="{D0A807D4-C623-42D9-8202-2EEC34E94C6F}"/>
    <hyperlink ref="M31" location="Punten!ANL582" display="UCI-117" xr:uid="{19A963EE-D4E1-4776-9B68-3E1491F8A2E9}"/>
    <hyperlink ref="M8" location="Punten!ANU582" display="UCI-118" xr:uid="{6CBF97CE-0F03-41AC-82C8-BCE6998D173E}"/>
    <hyperlink ref="M29" location="Punten!AOD582" display="UCI-119" xr:uid="{F5B8A0A9-B4F0-46F6-A4CF-CDE1CB0EF2F5}"/>
    <hyperlink ref="M15" location="Punten!AOM582" display="UCI-120" xr:uid="{0EF92019-9A74-4148-985B-E66B53CF4CCA}"/>
    <hyperlink ref="M87" location="Punten!AOV582" display="UCI-121" xr:uid="{66A7FE1A-1C50-4100-A4D0-F5550D0D145C}"/>
    <hyperlink ref="M54" location="Punten!APE582" display="UCI-122" xr:uid="{418ED14B-BA57-4E01-8178-DC3050ED41D6}"/>
    <hyperlink ref="M102" location="Punten!APN582" display="UCI-123" xr:uid="{43C48951-CCC1-4C4C-B85F-20314839238B}"/>
    <hyperlink ref="M62" location="Punten!APW582" display="UCI-124" xr:uid="{0E1770E2-67CC-4800-A045-A640D4CE2841}"/>
    <hyperlink ref="M94" location="Punten!AQF582" display="UCI-125" xr:uid="{CDD783C2-3C7A-452A-AC6F-F8DA939290E8}"/>
    <hyperlink ref="A1784" r:id="rId1077" display="https://www.procyclingstats.com/rider/lucas-eriksson" xr:uid="{D72C4F16-0C99-4310-ACF2-F6B3C453759E}"/>
    <hyperlink ref="A1940" r:id="rId1078" display="https://www.procyclingstats.com/rider/marc-oliver-pritzen" xr:uid="{7C195B0D-6F19-4176-99F3-D828732FCE8D}"/>
    <hyperlink ref="A1738" r:id="rId1079" display="https://www.procyclingstats.com/rider/thomas-bonnet" xr:uid="{B34316E8-EE4A-4652-BE5B-1EFF82912328}"/>
    <hyperlink ref="A1914" r:id="rId1080" display="https://www.procyclingstats.com/rider/callum-ormiston" xr:uid="{EC376891-B18E-4413-B717-6B810C9509F5}"/>
    <hyperlink ref="A1735" r:id="rId1081" display="https://www.procyclingstats.com/rider/joseph-blackmore" xr:uid="{EF8735B3-9A66-4F94-AC47-8D90C9B506A1}"/>
    <hyperlink ref="A1864" r:id="rId1082" display="https://www.procyclingstats.com/rider/peter-kusztor" xr:uid="{77575048-9B5A-42E4-9D59-4751F25AD09E}"/>
    <hyperlink ref="A1797" r:id="rId1083" display="https://www.procyclingstats.com/rider/francesco-gavazzi" xr:uid="{B50450D9-3D44-499F-92AD-01A5C0CCC852}"/>
    <hyperlink ref="A1908" r:id="rId1084" display="https://www.procyclingstats.com/rider/lukas-nerurkar" xr:uid="{748929C4-1709-4839-8896-E819C5F69B88}"/>
    <hyperlink ref="A1958" r:id="rId1085" display="https://www.procyclingstats.com/rider/jonas-rutsch" xr:uid="{6EEF6940-E1E3-4E6C-8FAD-A9E061835310}"/>
    <hyperlink ref="A1932" r:id="rId1086" display="https://www.procyclingstats.com/rider/edward-planckaert" xr:uid="{EB18CEE0-1C68-4639-AE94-2DEF4CD616CE}"/>
    <hyperlink ref="A1812" r:id="rId1087" display="https://www.procyclingstats.com/rider/per-strand-hagenes" xr:uid="{B94B14D9-780E-44D7-A44A-92BFFD414359}"/>
    <hyperlink ref="A1766" r:id="rId1088" display="https://www.procyclingstats.com/rider/adam-de-vos" xr:uid="{CBCC7E96-DBD7-4B5F-AC36-A9803683EBCB}"/>
    <hyperlink ref="A1715" r:id="rId1089" display="https://www.procyclingstats.com/rider/davide-bais" xr:uid="{58E8A873-2ADB-4DC6-9862-8EE89E4E8641}"/>
    <hyperlink ref="A1965" r:id="rId1090" display="https://www.procyclingstats.com/rider/javier-serrano" xr:uid="{56899D8B-3D9F-475A-989E-B3EA8EA3485E}"/>
    <hyperlink ref="A2010" r:id="rId1091" display="https://www.procyclingstats.com/rider/maikel-zijlaard" xr:uid="{AA877F54-2BDC-43EE-83BE-ECE9AB99C7CB}"/>
    <hyperlink ref="A1757" r:id="rId1092" display="https://www.procyclingstats.com/rider/filippo-colombo1" xr:uid="{40E1F13A-4BFC-4765-AD6A-208D2A8EB95C}"/>
    <hyperlink ref="A1793" r:id="rId1093" display="https://www.procyclingstats.com/rider/thomas-gachignard" xr:uid="{90FC67E1-64C2-44CB-AC09-6CC776A4D0AE}"/>
    <hyperlink ref="A1858" r:id="rId1094" display="https://www.procyclingstats.com/rider/wesley-kreder" xr:uid="{26C63ABF-A1B9-4271-B5B5-CBFC276C33C8}"/>
    <hyperlink ref="A1789" r:id="rId1095" display="https://www.procyclingstats.com/rider/sean-flynn" xr:uid="{104BA2D7-A9B4-4560-8569-0E07655DE5F6}"/>
    <hyperlink ref="A1744" r:id="rId1096" display="https://www.procyclingstats.com/rider/martijn-budding" xr:uid="{EE8FA480-0B28-4875-8C9B-3A9DF1F7B9A6}"/>
    <hyperlink ref="A1999" r:id="rId1097" display="https://www.procyclingstats.com/rider/nathan-vandepitte" xr:uid="{8FE19776-C2AA-44B9-91E1-873F6C0C0FE5}"/>
    <hyperlink ref="A1783" r:id="rId1098" display="https://www.procyclingstats.com/rider/felix-engelhardt" xr:uid="{A7A8AC66-1C2D-400C-B242-D633523F51EA}"/>
    <hyperlink ref="A1900" r:id="rId1099" display="https://www.procyclingstats.com/rider/sergio-meris" xr:uid="{F4733A6D-4F1F-41AA-8922-9F8E3D990280}"/>
    <hyperlink ref="A1780" r:id="rId1100" display="https://www.procyclingstats.com/rider/roy-eefting" xr:uid="{D10A2CEB-B36A-4F52-9B11-3CC8A4F99246}"/>
    <hyperlink ref="A1878" r:id="rId1101" display="https://www.procyclingstats.com/rider/jordi-lopez-caravaca" xr:uid="{BE6E2699-0303-4E7A-A336-B719303E558B}"/>
    <hyperlink ref="A1938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62" r:id="rId1104" display="https://www.procyclingstats.com/rider/tijl-de-decker" xr:uid="{C8EF2822-28AF-4A47-B1D5-FEDCE59BCD91}"/>
    <hyperlink ref="A2009" r:id="rId1105" display="https://www.procyclingstats.com/rider/enrico-zanoncello" xr:uid="{DE726E42-58B8-4EC6-95E8-7F3607C360C6}"/>
    <hyperlink ref="A1718" r:id="rId1106" display="https://www.procyclingstats.com/rider/giacomo-ballabio" xr:uid="{56910E57-5B4E-4667-8BA0-1443E898AC44}"/>
    <hyperlink ref="A1857" r:id="rId1107" display="https://www.procyclingstats.com/rider/stefan-kovar" xr:uid="{EADCF6D5-2C75-4ECF-981E-316AB748D0FF}"/>
    <hyperlink ref="A1902" r:id="rId1108" display="https://www.procyclingstats.com/rider/drew-morey" xr:uid="{6D392615-253D-4084-B615-6CD04C1A2935}"/>
    <hyperlink ref="A1802" r:id="rId1109" display="https://www.procyclingstats.com/rider/camilo-andres-gomez-gomez" xr:uid="{F699BC10-588D-450A-8659-C20078022AFB}"/>
    <hyperlink ref="A1838" r:id="rId1110" display="https://www.procyclingstats.com/rider/hoonmin-jun" xr:uid="{FB7BD78C-BE17-4336-A66B-24D5B91A348A}"/>
    <hyperlink ref="A1899" r:id="rId1111" display="https://www.procyclingstats.com/rider/didier-merchan" xr:uid="{AD6213F0-85A3-45CC-9AA5-4C6503E2A894}"/>
    <hyperlink ref="A1906" r:id="rId1112" display="https://www.procyclingstats.com/rider/marco-murgano" xr:uid="{00237338-66EF-4CD3-82FD-E09BBC13DF44}"/>
    <hyperlink ref="A1924" r:id="rId1113" display="https://www.procyclingstats.com/rider/giulio-pellizzari" xr:uid="{653F0002-DF0A-4715-A9D1-2A7BBBE6B16C}"/>
    <hyperlink ref="A1948" r:id="rId1114" display="https://www.procyclingstats.com/rider/jonas-rickaert" xr:uid="{10147203-3990-4E3D-969B-73275BD28DBE}"/>
    <hyperlink ref="A1736" r:id="rId1115" display="https://www.procyclingstats.com/rider/jetse-bol" xr:uid="{2E626193-F1BE-4D22-9CC4-46BF7873B43A}"/>
    <hyperlink ref="A1986" r:id="rId1116" display="https://www.procyclingstats.com/rider/hugo-toumire" xr:uid="{E6962E3F-0116-4986-94C7-AB9DC04D3C84}"/>
    <hyperlink ref="A2005" r:id="rId1117" display="https://www.procyclingstats.com/rider/jordan-villani" xr:uid="{03569788-F338-4834-8A81-2F612E44A102}"/>
    <hyperlink ref="A1788" r:id="rId1118" display="https://www.procyclingstats.com/rider/riley-fleming" xr:uid="{8033B7BE-7449-4C9D-BF9D-1EF343819ADD}"/>
    <hyperlink ref="A2007" r:id="rId1119" display="https://www.procyclingstats.com/rider/liam-walsh" xr:uid="{D6129B52-ECE0-4083-9DB5-DEFDB470DC67}"/>
    <hyperlink ref="A1800" r:id="rId1120" display="https://www.procyclingstats.com/rider/brady-gilmore" xr:uid="{706E5015-B411-4A42-969B-E10938EC551E}"/>
    <hyperlink ref="A1988" r:id="rId1121" display="https://www.procyclingstats.com/rider/declan-trezise" xr:uid="{BA357BD7-A09D-49BC-ADAE-B4559D92BEA7}"/>
    <hyperlink ref="A1894" r:id="rId1122" display="https://www.procyclingstats.com/rider/hamish-mckenzie" xr:uid="{29A06920-19C7-4B9B-8990-BCE924C27D50}"/>
    <hyperlink ref="A1768" r:id="rId1123" display="https://www.procyclingstats.com/rider/nicolas-debeaumarche" xr:uid="{3E7C575D-7BB2-46FB-A58A-59C97EAF4C28}"/>
    <hyperlink ref="A1763" r:id="rId1124" display="https://www.procyclingstats.com/rider/timo-de-jong" xr:uid="{08ADE3CB-234D-448F-A007-2B736D5E0F5A}"/>
    <hyperlink ref="A1972" r:id="rId1125" display="https://www.procyclingstats.com/rider/abram-stockman" xr:uid="{85AAA232-A68D-4622-AC67-EA1E1683CBF4}"/>
    <hyperlink ref="A1721" r:id="rId1126" display="https://www.procyclingstats.com/rider/tegsh-bayar-batsaikhan" xr:uid="{6C4038EC-3099-40EF-8657-3615D886DD8C}"/>
    <hyperlink ref="A1863" r:id="rId1127" display="https://www.procyclingstats.com/rider/terry-kusuma" xr:uid="{EAA4C4D7-FFB9-49BB-B2BC-ED49BF1029C8}"/>
    <hyperlink ref="A1865" r:id="rId1128" display="https://www.procyclingstats.com/rider/anton-kuzmin" xr:uid="{7D0928D7-C195-41B4-A43D-1F8A169E561C}"/>
    <hyperlink ref="A1826" r:id="rId1129" display="https://www.procyclingstats.com/rider/kyung-gu-jang" xr:uid="{10C39AD8-67AC-4A65-B006-F04C2829B8A4}"/>
    <hyperlink ref="A1825" r:id="rId1130" display="https://www.procyclingstats.com/rider/cameron-ivory" xr:uid="{3E1CCBD7-A1F3-4D5E-96CB-A3DE64D01773}"/>
    <hyperlink ref="A1928" r:id="rId1131" display="https://www.procyclingstats.com/rider/patompob-phonarjthan" xr:uid="{2A4E70F5-2F59-4C05-B2FB-98C8F82FC426}"/>
    <hyperlink ref="A1891" r:id="rId1132" display="https://www.procyclingstats.com/rider/lionel-mawditt" xr:uid="{11E5ADE2-4315-4C50-870D-0431EB614874}"/>
    <hyperlink ref="A1880" r:id="rId1133" display="https://www.procyclingstats.com/rider/shao-hsuan-lu" xr:uid="{60541744-6E4D-42AF-98F1-3C85B4DEB249}"/>
    <hyperlink ref="A1708" r:id="rId1134" display="https://www.procyclingstats.com/rider/ruslan-aliyev" xr:uid="{076E7FDA-E35E-4A2B-B023-8EBD900FBD53}"/>
    <hyperlink ref="A1835" r:id="rId1135" display="https://www.procyclingstats.com/rider/taj-jones" xr:uid="{1E4A5770-851A-446A-8E8D-474356C15EE4}"/>
    <hyperlink ref="A1761" r:id="rId1136" display="https://www.procyclingstats.com/rider/leo-danes" xr:uid="{63BDD7F8-BB23-463E-8AD4-BA5A167631CA}"/>
    <hyperlink ref="A1923" r:id="rId1137" display="https://www.procyclingstats.com/rider/rasmus-sojbergpedersen" xr:uid="{F66EA72F-78F9-4B6A-9C5E-D6785AF71EF1}"/>
    <hyperlink ref="A1984" r:id="rId1138" display="https://www.procyclingstats.com/rider/german-nicolas-tivani-perez" xr:uid="{EB6F04FC-1121-47AB-A25B-97EF094A1482}"/>
    <hyperlink ref="A1883" r:id="rId1139" display="https://www.procyclingstats.com/rider/filippo-magli2" xr:uid="{3FBD2554-F0D5-4C77-A29B-6A52F659BEF1}"/>
    <hyperlink ref="A1726" r:id="rId1140" display="https://www.procyclingstats.com/rider/dario-igor-belletta" xr:uid="{349D1919-F845-4413-BF33-A0A946FFEC67}"/>
    <hyperlink ref="A1725" r:id="rId1141" display="https://www.procyclingstats.com/rider/michael-belleri" xr:uid="{DCD8997C-5E4D-41BC-89D2-2B42A7BF2788}"/>
    <hyperlink ref="A2003" r:id="rId1142" display="https://www.procyclingstats.com/rider/moran-vermeulen" xr:uid="{9931E0B4-0598-4EC2-92E0-FABD671CAD0C}"/>
    <hyperlink ref="A1877" r:id="rId1143" display="https://www.procyclingstats.com/rider/florian-lipowitz" xr:uid="{35D49A35-372F-409C-A017-234B9F897E82}"/>
    <hyperlink ref="A1862" r:id="rId1144" display="https://www.procyclingstats.com/rider/johannes-kulset" xr:uid="{9547CC53-AF35-4838-B05C-278919E604AD}"/>
    <hyperlink ref="A1959" r:id="rId1145" display="https://www.procyclingstats.com/rider/sergio-samitier" xr:uid="{53C762EB-C02D-476B-A663-3DBF9B4F709C}"/>
    <hyperlink ref="A1929" r:id="rId1146" display="https://www.procyclingstats.com/rider/finlay-pickering" xr:uid="{9617A587-2E53-4BC5-AB5B-D27C612F17FA}"/>
    <hyperlink ref="A1822" r:id="rId1147" display="https://www.procyclingstats.com/rider/kaden-hopkins" xr:uid="{16A3BE52-1B81-4D49-8E12-FB95FE7FBF0E}"/>
    <hyperlink ref="A1786" r:id="rId1148" display="https://www.procyclingstats.com/rider/eric-antonio-fagundez" xr:uid="{C86FC967-5B66-4E57-B025-F630A04FE526}"/>
    <hyperlink ref="A1752" r:id="rId1149" display="https://www.procyclingstats.com/rider/charlesetienne-chretien" xr:uid="{364EB243-269B-4CAC-8DFC-C4AD0889D77B}"/>
    <hyperlink ref="A1808" r:id="rId1150" display="https://www.procyclingstats.com/rider/byron-guama" xr:uid="{C34D6D39-2806-4B3D-A0EC-A3507406263E}"/>
    <hyperlink ref="A1980" r:id="rId1151" display="https://www.procyclingstats.com/rider/fernando-tercero-lopez" xr:uid="{4C4BC808-453B-4023-B70B-CE7DFC9D884E}"/>
    <hyperlink ref="A1852" r:id="rId1152" display="https://www.procyclingstats.com/rider/arthur-kluckers" xr:uid="{B86C58A9-ED40-41D8-9FE2-695C1233AF7B}"/>
    <hyperlink ref="A1903" r:id="rId1153" display="https://www.procyclingstats.com/rider/jacopo-mosca" xr:uid="{38851201-3338-40E3-A70A-EFA72FAC43E8}"/>
    <hyperlink ref="A1874" r:id="rId1154" display="https://www.procyclingstats.com/rider/dario-lillo" xr:uid="{4477A3F6-436D-4609-A36F-E8A7D4AD9902}"/>
    <hyperlink ref="A1963" r:id="rId1155" display="https://www.procyclingstats.com/rider/michael-schar" xr:uid="{D4BA551C-42BB-4AD0-8B99-9B9086720CBD}"/>
    <hyperlink ref="A1842" r:id="rId1156" display="https://www.procyclingstats.com/rider/christopher-juul-jensen" xr:uid="{027857A8-C785-45B5-981D-6D83FB92EFC7}"/>
    <hyperlink ref="A1796" r:id="rId1157" display="https://www.procyclingstats.com/rider/gianmarco-garofoli" xr:uid="{009348E1-9D56-4D8E-ADB1-38D46D6DDE26}"/>
    <hyperlink ref="A1817" r:id="rId1158" display="https://www.procyclingstats.com/rider/asbjorn-hellemose" xr:uid="{2D7F5F55-0ACB-4D01-867D-ABAD90680E90}"/>
    <hyperlink ref="A1886" r:id="rId1159" display="https://www.procyclingstats.com/rider/martin-marcellusi" xr:uid="{E4CF4106-3588-4F8B-8F37-41A4BF4C819E}"/>
    <hyperlink ref="A1759" r:id="rId1160" display="https://www.procyclingstats.com/rider/logan-currie" xr:uid="{84731153-F040-47ED-A1C1-5FBC58C441FB}"/>
    <hyperlink ref="A1871" r:id="rId1161" display="https://www.procyclingstats.com/rider/iuri-leitao" xr:uid="{192008D4-467C-437E-A288-13E5AA5F27DC}"/>
    <hyperlink ref="A1872" r:id="rId1162" display="https://www.procyclingstats.com/rider/remi-lelandais" xr:uid="{1DEABC03-C4CF-4DAA-9C18-72F9F99BA30C}"/>
    <hyperlink ref="A1782" r:id="rId1163" display="https://www.procyclingstats.com/rider/pirmin-eisenbarth" xr:uid="{E81636A4-02DC-44B9-B5F4-A7234E53B31A}"/>
    <hyperlink ref="A1962" r:id="rId1164" display="https://www.procyclingstats.com/rider/alessandro-santaromita" xr:uid="{DF3C8C20-0350-4BDB-9A16-FB17E3C96D94}"/>
    <hyperlink ref="A1839" r:id="rId1165" display="https://www.procyclingstats.com/rider/francis-juneau" xr:uid="{B7E81FED-44CE-4242-9E48-ED2EE289DEBA}"/>
    <hyperlink ref="A1967" r:id="rId1166" display="https://www.procyclingstats.com/rider/gabriel-shipley" xr:uid="{7A7A0F07-5BFA-4994-8596-C010232135D8}"/>
    <hyperlink ref="A1992" r:id="rId1167" display="https://www.procyclingstats.com/rider/luca-van-boven" xr:uid="{CE997394-0E3A-436F-A217-BBCEF32C67C2}"/>
    <hyperlink ref="A1819" r:id="rId1168" display="https://www.procyclingstats.com/rider/alvaro-jose-hodeg" xr:uid="{5519C916-C61E-4C50-8A3B-1BA52DA3DEB9}"/>
    <hyperlink ref="A1933" r:id="rId1169" display="https://www.procyclingstats.com/rider/charles-planet" xr:uid="{DE2F9CAC-52B9-40E2-9674-70C394FEAD5A}"/>
    <hyperlink ref="A1949" r:id="rId1170" display="https://www.procyclingstats.com/rider/filippo-ridolfo" xr:uid="{A5AFE616-33FB-4B06-90D7-9233B5F99C00}"/>
    <hyperlink ref="A1936" r:id="rId1171" display="https://www.procyclingstats.com/rider/rudy-porter" xr:uid="{FBFB53EE-2A6F-4F82-BE77-EE3D8BE76C3A}"/>
    <hyperlink ref="A1944" r:id="rId1172" display="https://www.procyclingstats.com/rider/jesper-rasch" xr:uid="{2132361E-8F6C-4B4A-BB9C-80003371469A}"/>
    <hyperlink ref="A1848" r:id="rId1173" display="https://www.procyclingstats.com/rider/pierre-pascal-keup" xr:uid="{FFBDC5C2-C146-4871-89CC-E3EEB3ECD6B6}"/>
    <hyperlink ref="A1764" r:id="rId1174" display="https://www.procyclingstats.com/rider/sander-de-pestel" xr:uid="{D9845716-1CF6-4EDF-B23D-8065BB7B45D6}"/>
    <hyperlink ref="A1772" r:id="rId1175" display="https://www.procyclingstats.com/rider/tuur-dens" xr:uid="{99FDBA69-64E5-4492-BAB1-BE23038FF108}"/>
    <hyperlink ref="A1868" r:id="rId1176" display="https://www.procyclingstats.com/rider/niklas-larsen" xr:uid="{760B06C8-6EE4-4556-B7A3-1BA516FA280C}"/>
    <hyperlink ref="A1934" r:id="rId1177" display="https://www.procyclingstats.com/rider/martins-pluto" xr:uid="{C7B40286-D203-4737-BB11-1BF5D45DE15D}"/>
    <hyperlink ref="A1916" r:id="rId1178" display="https://www.procyclingstats.com/rider/markus-pajur" xr:uid="{B5871CCB-1029-49FB-8D3C-6ED582CC1C45}"/>
    <hyperlink ref="A1705" r:id="rId1179" display="https://www.procyclingstats.com/rider/rokas-adomaitis" xr:uid="{900CA70D-7EEC-4697-B2AF-280FD969D022}"/>
    <hyperlink ref="A1885" r:id="rId1180" display="https://www.procyclingstats.com/rider/matias-malmberg" xr:uid="{203667E1-1784-447B-A80B-90A8F6E436E0}"/>
    <hyperlink ref="A1941" r:id="rId1181" display="https://www.procyclingstats.com/rider/bartlomiej-proc" xr:uid="{68149056-B1B4-43C8-AE9A-F3668081FF44}"/>
    <hyperlink ref="A1781" r:id="rId1182" display="https://www.procyclingstats.com/rider/jakob-egholm" xr:uid="{A2DDD408-D897-48E9-B308-C1487F51218A}"/>
    <hyperlink ref="A1846" r:id="rId1183" display="https://www.procyclingstats.com/rider/axel-kallberg" xr:uid="{4D9330A1-2058-4724-B068-4520BD5694E4}"/>
    <hyperlink ref="A1873" r:id="rId1184" display="https://www.procyclingstats.com/rider/hugo-lennartsson" xr:uid="{BF176D60-C6DB-4ED5-B771-B89A8E3619F9}"/>
    <hyperlink ref="A1833" r:id="rId1185" display="https://www.procyclingstats.com/rider/liam-johnston" xr:uid="{F4FEC844-BCD0-445B-BC12-D17F1F7ED167}"/>
    <hyperlink ref="A1912" r:id="rId1186" display="https://www.procyclingstats.com/rider/atsushi-oka" xr:uid="{351220DD-3572-4C7D-AE95-42D98B35678D}"/>
    <hyperlink ref="A1855" r:id="rId1187" display="https://www.procyclingstats.com/rider/naoki-kojima" xr:uid="{65778528-7652-43C8-844E-C45020A18BD5}"/>
    <hyperlink ref="A1861" r:id="rId1188" display="https://www.procyclingstats.com/rider/kazushige-kuboki" xr:uid="{15585EC5-E454-4D64-8993-4BDF0F9D83D1}"/>
    <hyperlink ref="A1751" r:id="rId1189" display="https://www.procyclingstats.com/rider/ryan-cavanagh" xr:uid="{E285D935-EC7E-43B7-A065-3BED4DF03BB4}"/>
    <hyperlink ref="A1942" r:id="rId1190" display="https://www.procyclingstats.com/rider/leonel-quintero" xr:uid="{08FA4A8A-525E-4A42-BB19-360C89CF53F6}"/>
    <hyperlink ref="A1913" r:id="rId1191" display="https://www.procyclingstats.com/rider/rei-onodera" xr:uid="{261BA81F-EA3A-44AA-B84F-F7AD123D3F02}"/>
    <hyperlink ref="A1985" r:id="rId1192" display="https://www.procyclingstats.com/rider/jose-vicente-toribio" xr:uid="{F9FA4EBF-4F4C-493F-8420-17E3634D8099}"/>
    <hyperlink ref="A1828" r:id="rId1193" display="https://www.procyclingstats.com/rider/luca-jenni" xr:uid="{0211A9EB-6E84-4222-9B52-7E9CD7B5D5FF}"/>
    <hyperlink ref="A1893" r:id="rId1194" display="https://www.procyclingstats.com/rider/kevin-mccambridge" xr:uid="{47865B72-886E-4527-AF68-4FAC32ED0FBE}"/>
    <hyperlink ref="A1811" r:id="rId1195" display="https://www.procyclingstats.com/rider/celestin-guillon" xr:uid="{9EAC504A-4D2D-4814-8D63-B18803F502D0}"/>
    <hyperlink ref="A1773" r:id="rId1196" display="https://www.procyclingstats.com/rider/thomas-devaux" xr:uid="{79C26F07-77A0-4E56-A4B2-9A17DBB88577}"/>
    <hyperlink ref="A1921" r:id="rId1197" display="https://www.procyclingstats.com/rider/nicolo-parisini" xr:uid="{7648285B-3716-488B-9947-E9516B353005}"/>
    <hyperlink ref="A1837" r:id="rId1198" display="https://www.procyclingstats.com/rider/maximilien-juillard" xr:uid="{258F393D-8307-4839-8864-7089CCA2AEDE}"/>
    <hyperlink ref="A1951" r:id="rId1199" display="https://www.procyclingstats.com/rider/torbjorn-andre-roed1" xr:uid="{5A940061-9E2F-48D9-8A26-F67D455C2B2C}"/>
    <hyperlink ref="A2002" r:id="rId1200" display="https://www.procyclingstats.com/rider/luca-vergallito" xr:uid="{DD10FED8-264E-43B5-B967-3F2AC7B577E6}"/>
    <hyperlink ref="A1990" r:id="rId1201" display="https://www.procyclingstats.com/rider/karel-vacek" xr:uid="{F2ECED0A-9793-4D1A-AE43-872F62AE3DA1}"/>
    <hyperlink ref="A1792" r:id="rId1202" display="https://www.procyclingstats.com/rider/marco-frigo" xr:uid="{08605667-4FB6-440C-B161-848A8029CBA4}"/>
    <hyperlink ref="A1920" r:id="rId1203" display="https://www.procyclingstats.com/rider/valentin-paret-peintre" xr:uid="{AA5CFEB8-7F17-4014-8F06-6D2B6ABC8884}"/>
    <hyperlink ref="A1734" r:id="rId1204" display="https://www.procyclingstats.com/rider/francois-bidard" xr:uid="{7D5F8C5A-53D7-4920-95F6-C7C9B2CAF64B}"/>
    <hyperlink ref="A1849" r:id="rId1205" display="https://www.procyclingstats.com/rider/euro-kim" xr:uid="{D5AF4B75-A1E8-463D-A166-430F52326C8B}"/>
    <hyperlink ref="A1989" r:id="rId1206" display="https://www.procyclingstats.com/rider/chih-hao-tu" xr:uid="{7D67C0AE-07AB-4045-A9E4-FC92A066CD34}"/>
    <hyperlink ref="A1856" r:id="rId1207" display="https://www.procyclingstats.com/rider/matyas-kopecky" xr:uid="{3DC57C23-A8FF-4868-9046-15D3BF1DED30}"/>
    <hyperlink ref="A1719" r:id="rId1208" display="https://www.procyclingstats.com/rider/maurice-ballerstedt" xr:uid="{DF377006-D118-4216-B39C-B03778010D77}"/>
    <hyperlink ref="A1779" r:id="rId1209" display="https://www.procyclingstats.com/rider/patrick-eddy2" xr:uid="{6B09FCE3-DB14-48D9-A8B6-D2D50A505172}"/>
    <hyperlink ref="A2000" r:id="rId1210" display="https://www.procyclingstats.com/rider/yentl-vandevelde" xr:uid="{A7B71314-2DFA-481F-BE05-8169254175E6}"/>
    <hyperlink ref="A1945" r:id="rId1211" display="https://www.procyclingstats.com/rider/martijn-rasenberg" xr:uid="{1D3FF2DD-EFF4-4F84-9758-4A2E80933EBE}"/>
    <hyperlink ref="A1876" r:id="rId1212" display="https://www.procyclingstats.com/rider/bert-jan-lindeman" xr:uid="{15D08A33-6EE0-4AC8-AD78-6DBF2F72C84A}"/>
    <hyperlink ref="A1815" r:id="rId1213" display="https://www.procyclingstats.com/rider/yoeri-havik" xr:uid="{671ACE7C-CEAE-46C4-A69B-38E2AB931B60}"/>
    <hyperlink ref="A1767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820" r:id="rId1216" display="https://www.procyclingstats.com/rider/lars-hohmann" xr:uid="{FF788CD4-7A66-4847-9DED-0822F297EF10}"/>
    <hyperlink ref="A1795" r:id="rId1217" display="https://www.procyclingstats.com/rider/carlos-garcia-pierna" xr:uid="{6B8AA761-1431-4596-8BE7-B3CFF4077CAB}"/>
    <hyperlink ref="A1994" r:id="rId1218" display="https://www.procyclingstats.com/rider/lars-van-den-berg" xr:uid="{966C163E-2133-477A-B471-EDC4CFDE34B7}"/>
    <hyperlink ref="A1925" r:id="rId1219" display="https://www.procyclingstats.com/rider/jesus-david-pena-jimenez" xr:uid="{3CFE8A88-4D3E-462F-8064-B9C3AE9D04F6}"/>
    <hyperlink ref="A1748" r:id="rId1220" display="https://www.procyclingstats.com/rider/marcel-camprubi" xr:uid="{988D247E-A251-4C94-AFE2-16E4EC7F2CBC}"/>
    <hyperlink ref="A1889" r:id="rId1221" display="https://www.procyclingstats.com/rider/david-martin-romero" xr:uid="{3880B1F0-3478-4698-AD87-630366F411CF}"/>
    <hyperlink ref="A1854" r:id="rId1222" display="https://www.procyclingstats.com/rider/oded-kogut" xr:uid="{0F66EB9F-6738-4B11-9264-8DF60881BF05}"/>
    <hyperlink ref="A1939" r:id="rId1223" display="https://www.procyclingstats.com/rider/johan-price-pejtersen" xr:uid="{18978094-3EEF-4226-A9B3-7E03F1E7F986}"/>
    <hyperlink ref="A1730" r:id="rId1224" display="https://www.procyclingstats.com/rider/welay-hagos-berhe" xr:uid="{24695A62-44C7-4FB9-B11E-204CA682DDF1}"/>
    <hyperlink ref="A1775" r:id="rId1225" display="https://www.procyclingstats.com/rider/silvan-dillier" xr:uid="{5DFE6A20-A2C9-4465-84BD-CF81A1038C3C}"/>
    <hyperlink ref="A1844" r:id="rId1226" display="https://www.procyclingstats.com/rider/stinus-kaempe" xr:uid="{3014A2B9-9B79-4E62-81BA-FB1A6D9D932B}"/>
    <hyperlink ref="A1739" r:id="rId1227" display="https://www.procyclingstats.com/rider/michael-boros" xr:uid="{F5C18996-10B5-465A-8BDD-4F1BD6FC6AA2}"/>
    <hyperlink ref="A1723" r:id="rId1228" display="https://www.procyclingstats.com/rider/dominik-bauer" xr:uid="{5C65276D-5230-4723-9CF6-8D4B9A4749DB}"/>
    <hyperlink ref="A2001" r:id="rId1229" display="https://www.procyclingstats.com/rider/luke-verburg" xr:uid="{737A8350-5FE3-4F66-9068-396884D23A37}"/>
    <hyperlink ref="A1840" r:id="rId1230" display="https://www.procyclingstats.com/rider/antti-jussi-juntunen" xr:uid="{4D5F274E-8999-4A54-9265-50E9451DEF30}"/>
    <hyperlink ref="A1770" r:id="rId1231" display="https://www.procyclingstats.com/rider/isaac-del-toro" xr:uid="{54796801-A127-4CB9-ABA1-643488C74EAA}"/>
    <hyperlink ref="A1830" r:id="rId1232" display="https://www.procyclingstats.com/rider/zhi-hui-jiang" xr:uid="{1458B765-3D95-4A04-B214-439098069F74}"/>
    <hyperlink ref="A1968" r:id="rId1233" display="https://www.procyclingstats.com/rider/nils-sinschek" xr:uid="{C6E7F20C-A34B-440A-BC65-1A6F931642EF}"/>
    <hyperlink ref="A1971" r:id="rId1234" display="https://www.procyclingstats.com/rider/anton-stensby" xr:uid="{3F973525-D29A-46A1-87E6-0F60F57F0D6C}"/>
    <hyperlink ref="A1919" r:id="rId1235" display="https://www.procyclingstats.com/rider/wilmar-paredes" xr:uid="{1F3B40BD-4B35-471A-9C4E-C3743A41C10D}"/>
    <hyperlink ref="A1881" r:id="rId1236" display="https://www.procyclingstats.com/rider/xianjing-lyu" xr:uid="{C3DA4DBA-A48B-4DF0-AD31-3397D45AE2DD}"/>
    <hyperlink ref="A1909" r:id="rId1237" display="https://www.procyclingstats.com/rider/alessio-nieri" xr:uid="{8089AB61-8C7A-4215-B222-51DDC3D617CF}"/>
    <hyperlink ref="A1915" r:id="rId1238" display="https://www.procyclingstats.com/rider/danny-osorio" xr:uid="{7FB6CA44-9045-469B-AD52-FA5FA50061D9}"/>
    <hyperlink ref="A1904" r:id="rId1239" display="https://www.procyclingstats.com/rider/luke-mudgway" xr:uid="{F00A8734-2545-416A-AF0C-6E608E81803F}"/>
    <hyperlink ref="A1995" r:id="rId1240" display="https://www.procyclingstats.com/rider/frank-van-den-broek" xr:uid="{9939F1E5-1A43-4A6B-B979-35091CF489B4}"/>
    <hyperlink ref="A1831" r:id="rId1241" display="https://www.procyclingstats.com/rider/jelle-johannink" xr:uid="{AFFD0CFE-6550-4213-BDDD-9969F31C6F28}"/>
    <hyperlink ref="A2008" r:id="rId1242" display="https://www.procyclingstats.com/rider/kuicheng-wang" xr:uid="{EBE85686-5FAA-408A-870F-F87D7FF0D26E}"/>
    <hyperlink ref="A1714" r:id="rId1243" display="https://www.procyclingstats.com/rider/myagmarsuren-baasankhuu" xr:uid="{D082F2A5-C8D3-45C3-B0A3-3315A17C4608}"/>
    <hyperlink ref="A1911" r:id="rId1244" display="https://www.procyclingstats.com/rider/victor-ocampo" xr:uid="{7E2EB9AF-578B-4C09-98AD-384647CA052D}"/>
    <hyperlink ref="A1755" r:id="rId1245" display="https://www.procyclingstats.com/rider/cedrik-bakke-christophersen" xr:uid="{2EB6F297-BFED-4636-9BE4-6E381A299384}"/>
    <hyperlink ref="A2006" r:id="rId1246" display="https://www.procyclingstats.com/rider/magnus-waehre1" xr:uid="{32770ACD-DC47-498C-8EF5-A3A410303F08}"/>
    <hyperlink ref="A1847" r:id="rId1247" display="https://www.procyclingstats.com/rider/josh-kench" xr:uid="{2AAD41DE-7939-4AB7-AD82-DAD007313D4E}"/>
    <hyperlink ref="A1966" r:id="rId1248" display="https://www.procyclingstats.com/rider/oscar-sevilla" xr:uid="{9A4D9112-8FAE-4455-AB4D-EE57CA9C6970}"/>
    <hyperlink ref="A1747" r:id="rId1249" display="https://www.procyclingstats.com/rider/roniel-campos" xr:uid="{C80580BD-EF79-4C83-BD75-7B38DAC9A9FE}"/>
    <hyperlink ref="J299" r:id="rId1250" display="https://www.procyclingstats.com/rider/joao-almeida" xr:uid="{F62F7996-778C-4479-96D3-1DB0BCCFE82C}"/>
    <hyperlink ref="J304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6" r:id="rId1254" display="https://www.procyclingstats.com/rider/jonas-vingegaard-rasmussen" xr:uid="{B62B846E-7223-44B0-85FE-DD7290CD4537}"/>
    <hyperlink ref="J307" r:id="rId1255" display="https://www.procyclingstats.com/rider/pello-bilbao" xr:uid="{00573E9E-6C0D-4030-BDEA-22824B786D4A}"/>
    <hyperlink ref="J300" r:id="rId1256" display="https://www.procyclingstats.com/rider/mads-pedersen" xr:uid="{CFAC081A-FCFF-4B4A-A7DF-AC5EEF32756E}"/>
    <hyperlink ref="J314" r:id="rId1257" display="https://www.procyclingstats.com/rider/mathieu-van-der-poel" xr:uid="{C5F5C332-90FA-43A9-BCBB-AF14131CA798}"/>
    <hyperlink ref="J298" r:id="rId1258" display="https://www.procyclingstats.com/rider/primoz-roglic" xr:uid="{E718E72A-8E3E-4571-9CB1-E24CDF4E922B}"/>
    <hyperlink ref="J303" r:id="rId1259" display="https://www.procyclingstats.com/rider/jasper-philipsen" xr:uid="{BF42F709-0225-49B7-938D-2772C10BFCDF}"/>
    <hyperlink ref="J315" r:id="rId1260" display="https://www.procyclingstats.com/rider/christophe-laporte" xr:uid="{3F7FDDF4-3ED3-4EFB-A9A3-D5D90894C766}"/>
    <hyperlink ref="J319" r:id="rId1261" display="https://www.procyclingstats.com/rider/carlos-rodriguez-cano" xr:uid="{03079A21-9CF2-4176-BA8C-9FADED5FD716}"/>
    <hyperlink ref="J317" r:id="rId1262" display="https://www.procyclingstats.com/rider/jai-hindley" xr:uid="{60838661-A6E3-433A-BA75-0982D6C3DB68}"/>
    <hyperlink ref="J310" r:id="rId1263" display="https://www.procyclingstats.com/rider/arnaud-de-lie" xr:uid="{7331ABE1-DCE9-49D4-BFDE-E380D5D702EB}"/>
    <hyperlink ref="J321" r:id="rId1264" display="https://www.procyclingstats.com/rider/david-gaudu" xr:uid="{425DA19C-6E98-4890-809E-36A287B262A7}"/>
    <hyperlink ref="J302" r:id="rId1265" display="https://www.procyclingstats.com/rider/adam-yates" xr:uid="{87C71514-6820-4A84-86E8-4C6FC7C8B737}"/>
    <hyperlink ref="J335" r:id="rId1266" display="https://www.procyclingstats.com/rider/michael-matthews" xr:uid="{8F52CAF8-57C9-4766-8C97-91179FD7CAAC}"/>
    <hyperlink ref="J313" r:id="rId1267" display="https://www.procyclingstats.com/rider/matej-mohoric" xr:uid="{EFC1B498-B1D1-4C8B-B9D6-93EDA3013805}"/>
    <hyperlink ref="J326" r:id="rId1268" display="https://www.procyclingstats.com/rider/geraint-thomas" xr:uid="{D72A329A-5018-40A6-97D6-A5D1750EE0BE}"/>
    <hyperlink ref="J340" r:id="rId1269" display="https://www.procyclingstats.com/rider/ben-o-connor" xr:uid="{0F7D5F59-3E10-49A0-AD53-68C0220DC09B}"/>
    <hyperlink ref="J311" r:id="rId1270" display="https://www.procyclingstats.com/rider/neilson-powless" xr:uid="{E0F19A02-E1B4-4735-B87E-8F5903FCE032}"/>
    <hyperlink ref="J330" r:id="rId1271" display="https://www.procyclingstats.com/rider/brandon-mcnulty" xr:uid="{18A37BCA-E9C7-41E5-8056-787DB51AA0E6}"/>
    <hyperlink ref="J305" r:id="rId1272" display="https://www.procyclingstats.com/rider/thomas-pidcock" xr:uid="{97E6C049-8C0F-43C1-8F6A-CEB259F836B4}"/>
    <hyperlink ref="J318" r:id="rId1273" display="https://www.procyclingstats.com/rider/mikel-landa" xr:uid="{4A172E57-FE29-4D9B-99FF-B1D77003987A}"/>
    <hyperlink ref="J323" r:id="rId1274" display="https://www.procyclingstats.com/rider/valentin-madouas" xr:uid="{8C8F949D-7CF7-47A4-8A03-66B40E86C46D}"/>
    <hyperlink ref="J309" r:id="rId1275" display="https://www.procyclingstats.com/rider/simon-yates" xr:uid="{6A1ABAB4-9E3A-4580-922B-BF06BDE3E0D4}"/>
    <hyperlink ref="J336" r:id="rId1276" display="https://www.procyclingstats.com/rider/guillaume-martin" xr:uid="{243F5648-54A9-411E-807E-10A131DFE37A}"/>
    <hyperlink ref="J328" r:id="rId1277" display="https://www.procyclingstats.com/rider/filippo-ganna" xr:uid="{86EDDAB3-8C2C-40B5-9116-418714A43035}"/>
    <hyperlink ref="J324" r:id="rId1278" display="https://www.procyclingstats.com/rider/tiesj-benoot" xr:uid="{971214EE-9AA3-455A-A4F4-7105CAEC2B8E}"/>
    <hyperlink ref="J301" r:id="rId1279" display="https://www.procyclingstats.com/rider/mattias-skjelmose-jensen" xr:uid="{B4E7EFCA-A164-4A5E-9F57-C6049466479E}"/>
    <hyperlink ref="J333" r:id="rId1280" display="https://www.procyclingstats.com/rider/santiago-buitrago-sanchez" xr:uid="{7D7CA0E0-C331-43D6-A0A6-D7AA7193BB27}"/>
    <hyperlink ref="J308" r:id="rId1281" display="https://www.procyclingstats.com/rider/thibaut-pinot" xr:uid="{984A6F56-184F-4E06-B2F5-1612D775BF08}"/>
    <hyperlink ref="J329" r:id="rId1282" display="https://www.procyclingstats.com/rider/andreas-leknessund" xr:uid="{A5717A3B-23ED-473D-AE12-9526C9FFE450}"/>
    <hyperlink ref="J316" r:id="rId1283" display="https://www.procyclingstats.com/rider/olav-kooij" xr:uid="{90BD5DF0-1C8B-41D7-B886-46EFD7132B6F}"/>
    <hyperlink ref="J332" r:id="rId1284" display="https://www.procyclingstats.com/rider/damiano-caruso" xr:uid="{9E572E6C-89D1-48AA-A261-D61237B81324}"/>
    <hyperlink ref="J320" r:id="rId1285" display="https://www.procyclingstats.com/rider/marc-hirschi" xr:uid="{D1186643-2886-4707-A52C-2795644295A6}"/>
    <hyperlink ref="J312" r:id="rId1286" display="https://www.procyclingstats.com/rider/giulio-ciccone" xr:uid="{933744B0-F8EA-4D33-91BD-0C989884496A}"/>
    <hyperlink ref="J322" r:id="rId1287" display="https://www.procyclingstats.com/rider/matteo-jorgenson" xr:uid="{412FD86B-E353-41B5-9D2E-309B0B0DCEB9}"/>
    <hyperlink ref="J341" r:id="rId1288" display="https://www.procyclingstats.com/rider/michael-woods" xr:uid="{37671B2E-A89A-4C48-A531-B3781D51F767}"/>
    <hyperlink ref="J338" r:id="rId1289" display="https://www.procyclingstats.com/rider/tao-geoghegan-hart" xr:uid="{68577584-C086-4C49-9447-571C5680D618}"/>
    <hyperlink ref="J331" r:id="rId1290" display="https://www.procyclingstats.com/rider/einer-augusto-rubio-reyes" xr:uid="{E7CC7D02-2186-4FB0-B28F-71C5EFA7F318}"/>
    <hyperlink ref="J306" r:id="rId1291" display="https://www.procyclingstats.com/rider/felix-gall" xr:uid="{B8A5BEAE-2D63-4C63-9C37-D2B446E272D0}"/>
    <hyperlink ref="J325" r:id="rId1292" display="https://www.procyclingstats.com/rider/ben-healy" xr:uid="{B1E4B5DC-AEE1-49C9-AB59-21A192DB18C3}"/>
    <hyperlink ref="J344" r:id="rId1293" display="https://www.procyclingstats.com/rider/derek-gee" xr:uid="{E35CF2FE-0CAB-4EA9-8983-7E2E72282201}"/>
    <hyperlink ref="A1987" r:id="rId1294" display="https://www.procyclingstats.com/rider/adam-toupalik" xr:uid="{15E6E9D7-82AA-4158-8605-0BF30E884BDC}"/>
    <hyperlink ref="A1804" r:id="rId1295" display="https://www.procyclingstats.com/rider/tijmen-graat" xr:uid="{EB8D6463-24F9-4070-9135-4037A2BAC6E8}"/>
    <hyperlink ref="A1821" r:id="rId1296" display="https://www.procyclingstats.com/rider/mason-hollyman" xr:uid="{48F9A897-AC96-4016-9866-9C335A92E5AF}"/>
    <hyperlink ref="A1706" r:id="rId1297" display="https://www.procyclingstats.com/rider/jon-agirre" xr:uid="{AB01EF3C-2C1A-4E50-AB6D-646DA68B242D}"/>
    <hyperlink ref="A1829" r:id="rId1298" display="https://www.procyclingstats.com/rider/august-jensen" xr:uid="{A7DC7B9D-F9EE-4535-91F6-4C01270EBCAF}"/>
    <hyperlink ref="A1750" r:id="rId1299" display="https://www.procyclingstats.com/rider/pablo-castrillo-zapater" xr:uid="{95D50E4E-8AE7-4202-A393-167BEC6BAE7B}"/>
    <hyperlink ref="A1785" r:id="rId1300" display="https://www.procyclingstats.com/rider/afonso-eulalio" xr:uid="{9C67882D-8078-4963-A55D-72FD1EB46D98}"/>
    <hyperlink ref="A1728" r:id="rId1301" display="https://www.procyclingstats.com/rider/xabier-berasategi-garmendia" xr:uid="{B76906D4-6D0D-4698-873C-46131FF92654}"/>
    <hyperlink ref="J339" r:id="rId1302" display="https://www.procyclingstats.com/rider/juan-ayuso-pesquera" xr:uid="{6C971F72-1906-4AB8-97C4-119C2E5E364A}"/>
    <hyperlink ref="A1859" r:id="rId1303" display="https://www.procyclingstats.com/rider/mads-ostergaard-kristensen" xr:uid="{4ECA8516-92C9-42D8-8B72-FAA2F0169293}"/>
    <hyperlink ref="A1905" r:id="rId1304" display="https://www.procyclingstats.com/rider/tobias-muller1" xr:uid="{069C00BD-286C-440E-8B64-99E2EC658FD3}"/>
    <hyperlink ref="A1787" r:id="rId1305" display="https://www.procyclingstats.com/rider/alexy-faure-prost" xr:uid="{FA981C6F-1F05-464E-8551-A1C8C150CF7E}"/>
    <hyperlink ref="A1922" r:id="rId1306" display="https://www.procyclingstats.com/rider/maciej-paterski" xr:uid="{282684FE-5973-4D47-92DE-24A6ABC39F1E}"/>
    <hyperlink ref="J327" r:id="rId1307" display="https://www.procyclingstats.com/rider/ilan-van-wilder" xr:uid="{2947A481-45B8-4814-831C-CA45A5F1580A}"/>
    <hyperlink ref="A1771" r:id="rId1308" display="https://www.procyclingstats.com/rider/alexandre-delettre" xr:uid="{EDDCD66F-BAC4-4CA4-9879-DEF8D670D7DC}"/>
    <hyperlink ref="A1741" r:id="rId1309" display="https://www.procyclingstats.com/rider/jordy-bouts" xr:uid="{694CA00C-98F3-4084-AF19-2E7983F66DF2}"/>
    <hyperlink ref="A1774" r:id="rId1310" display="https://www.procyclingstats.com/rider/daniel-dias" xr:uid="{EBD7C5D0-DD73-401A-84D3-017BE5F9D9B2}"/>
    <hyperlink ref="A1907" r:id="rId1311" display="https://www.procyclingstats.com/rider/diogo-narciso" xr:uid="{237F10C6-B668-4798-9EC0-5DA9FB5D8613}"/>
    <hyperlink ref="A1875" r:id="rId1312" display="https://www.procyclingstats.com/rider/leangel-linarez" xr:uid="{735C3141-105E-4687-B044-1C7C3BC16553}"/>
    <hyperlink ref="A1890" r:id="rId1313" display="https://www.procyclingstats.com/rider/luis-angel-mate" xr:uid="{22173DDE-1ACA-428F-A0A6-84E19B7C3234}"/>
    <hyperlink ref="A1898" r:id="rId1314" display="https://www.procyclingstats.com/rider/luis-mendonca" xr:uid="{E852DFD8-6A02-4BF0-94B7-FA11600E75AD}"/>
    <hyperlink ref="A1794" r:id="rId1315" display="https://www.procyclingstats.com/rider/pablo-garcia-frances" xr:uid="{104CD7D7-6619-4D61-BBC2-1324BE72C023}"/>
    <hyperlink ref="A1882" r:id="rId1316" display="https://www.procyclingstats.com/rider/joao-macedo" xr:uid="{ABAB75E7-ADED-4310-916F-EC17853FF31C}"/>
    <hyperlink ref="A1910" r:id="rId1317" display="https://www.procyclingstats.com/rider/artem-nych" xr:uid="{234763F1-A220-4086-9775-A4E4C8C05DFF}"/>
    <hyperlink ref="A1756" r:id="rId1318" display="https://www.procyclingstats.com/rider/ivan-cobo-cayon" xr:uid="{0BD64E7A-48A5-4319-9E28-72984688D5C7}"/>
    <hyperlink ref="A1790" r:id="rId1319" display="https://www.procyclingstats.com/rider/cesar-fonte" xr:uid="{6E4A76E3-9E76-4D14-B3E9-86F86EBDD734}"/>
    <hyperlink ref="A1749" r:id="rId1320" display="https://www.procyclingstats.com/rider/antonio-carvalho" xr:uid="{77FC76E8-2D87-4CAA-9C87-623CE454D063}"/>
    <hyperlink ref="A1746" r:id="rId1321" display="https://www.procyclingstats.com/rider/adrian-bustamante" xr:uid="{CE9EE985-DD7A-4614-8274-78BE69554701}"/>
    <hyperlink ref="A1824" r:id="rId1322" display="https://www.procyclingstats.com/rider/mikel-iturria" xr:uid="{2D60EE13-0E38-4102-AA14-7D5C197F24A3}"/>
    <hyperlink ref="A1803" r:id="rId1323" display="https://www.procyclingstats.com/rider/helder-goncalves" xr:uid="{59650DA1-BEAE-45DD-B1C9-BC616DC80490}"/>
    <hyperlink ref="A1809" r:id="rId1324" display="https://www.procyclingstats.com/rider/jaume-guardeno" xr:uid="{0E36F31F-F1C5-4548-A78E-4C393155A296}"/>
    <hyperlink ref="A1810" r:id="rId1325" display="https://www.procyclingstats.com/rider/cesar-david-guavita" xr:uid="{D1C66D52-75C8-4C35-A04C-418732458EC6}"/>
    <hyperlink ref="A1931" r:id="rId1326" display="https://www.procyclingstats.com/rider/andrea-pietrobon" xr:uid="{3C8F9E93-D8A5-4F96-9C04-EB461FE33040}"/>
    <hyperlink ref="A1884" r:id="rId1327" display="https://www.procyclingstats.com/rider/paul-magnier" xr:uid="{7F977AFE-CDAC-4B2D-92C3-425AB970474D}"/>
    <hyperlink ref="A1836" r:id="rId1328" display="https://www.procyclingstats.com/rider/thomas-joseph" xr:uid="{B201BC8F-5D78-4B8F-AEB7-1B8FEF307673}"/>
    <hyperlink ref="A1860" r:id="rId1329" display="https://www.procyclingstats.com/rider/wessel-krul" xr:uid="{4A99AB28-545E-492E-9FF1-CFC64EADA42D}"/>
    <hyperlink ref="A1704" r:id="rId1330" display="https://www.procyclingstats.com/rider/jeppe-aaskov" xr:uid="{D0E2EE9A-0172-4F74-987C-C14B6130AE98}"/>
    <hyperlink ref="A1710" r:id="rId1331" display="https://www.procyclingstats.com/rider/kasper-andersen1" xr:uid="{F7E6AF94-04FA-4ACF-A69A-E06B5E37B4CF}"/>
    <hyperlink ref="A1851" r:id="rId1332" display="https://www.procyclingstats.com/rider/magnus-bak-klaris" xr:uid="{76F4F687-A259-4FBC-AA26-4FBAC0B95F0F}"/>
    <hyperlink ref="A1974" r:id="rId1333" display="https://www.procyclingstats.com/rider/tobias-svarre" xr:uid="{FBE5E36E-1D6D-477E-AB0D-C3769CE67113}"/>
    <hyperlink ref="A1716" r:id="rId1334" display="https://www.procyclingstats.com/rider/simon-bak" xr:uid="{12F33A12-6208-4A6E-B971-885BE93DDEBE}"/>
    <hyperlink ref="A1818" r:id="rId1335" display="https://www.procyclingstats.com/rider/noah-hobbs" xr:uid="{B8D83E0F-A68C-48C8-99C9-AFD01D8F278A}"/>
    <hyperlink ref="A1743" r:id="rId1336" display="https://www.procyclingstats.com/rider/marc-brustenga-masague" xr:uid="{CA277F41-CA48-42D4-B57A-F26C18B18A44}"/>
    <hyperlink ref="A1742" r:id="rId1337" display="https://www.procyclingstats.com/rider/lewis-bower" xr:uid="{E91BA445-94A7-4AFF-AAAF-8B8F0B960F7B}"/>
    <hyperlink ref="A1996" r:id="rId1338" display="https://www.procyclingstats.com/rider/vincent-van-hemelen" xr:uid="{826BD797-2C33-4FD0-89E5-1DEDC20E40CA}"/>
    <hyperlink ref="A1806" r:id="rId1339" display="https://www.procyclingstats.com/rider/thibaud-gruel" xr:uid="{BB58016D-1832-4B6C-8639-06CF2AF74D87}"/>
    <hyperlink ref="A1946" r:id="rId1340" display="https://www.procyclingstats.com/rider/johan-ravnoy" xr:uid="{69149528-A0A1-47D9-BB16-A35D4CFA7F39}"/>
    <hyperlink ref="A1887" r:id="rId1341" display="https://www.procyclingstats.com/rider/elias-maris" xr:uid="{417A8BAD-520F-4C1C-9E07-F50BCBBDD39B}"/>
    <hyperlink ref="A2004" r:id="rId1342" display="https://www.procyclingstats.com/rider/giacomo-villa" xr:uid="{F4C5F657-9CEB-46A6-A648-1C30AE18D446}"/>
    <hyperlink ref="A1982" r:id="rId1343" display="https://www.procyclingstats.com/rider/pierre-thierry" xr:uid="{80AE7189-75A5-42D9-B5C4-73774B70C825}"/>
    <hyperlink ref="A1935" r:id="rId1344" display="https://www.procyclingstats.com/rider/michal-pomorski" xr:uid="{87017783-30C0-40C8-A96A-E20C8F75EF2D}"/>
    <hyperlink ref="A1732" r:id="rId1345" display="https://www.procyclingstats.com/rider/loic-bettendorf" xr:uid="{968612A8-86C5-45E8-AF80-075CBD1F50C3}"/>
    <hyperlink ref="A1930" r:id="rId1346" display="https://www.procyclingstats.com/rider/riley-pickrell" xr:uid="{68AFBBB9-B13B-4FDF-846C-A3317AAB7E72}"/>
    <hyperlink ref="A1791" r:id="rId1347" display="https://www.procyclingstats.com/rider/radoslaw-fratczak" xr:uid="{90694769-002D-48A6-A94F-AF028539514E}"/>
    <hyperlink ref="A1979" r:id="rId1348" display="https://www.procyclingstats.com/rider/rotem-tene" xr:uid="{20F25F36-2E72-4659-8921-4FE026DA26CA}"/>
    <hyperlink ref="A1997" r:id="rId1349" display="https://www.procyclingstats.com/rider/vlad-van-mechelen" xr:uid="{E3D7F81B-E8D5-4B02-AA63-9847089FB34F}"/>
    <hyperlink ref="A1733" r:id="rId1350" display="https://www.procyclingstats.com/rider/carl-frederik-bevort" xr:uid="{E323238D-F51A-4E1F-B8F5-5F08BB66E29A}"/>
    <hyperlink ref="A1760" r:id="rId1351" display="https://www.procyclingstats.com/rider/simon-dalby" xr:uid="{5C68E198-596A-44FD-A339-29EAA9188CFE}"/>
    <hyperlink ref="A1753" r:id="rId1352" display="https://www.procyclingstats.com/rider/fabio-christen" xr:uid="{AC11C614-70DE-48C9-9055-A32F77F882AE}"/>
    <hyperlink ref="A1955" r:id="rId1353" display="https://www.procyclingstats.com/rider/mathys-rondel" xr:uid="{5F261EE9-00A2-40B9-AF8B-CC8862B86A88}"/>
    <hyperlink ref="A1823" r:id="rId1354" display="https://www.procyclingstats.com/rider/axel-huens" xr:uid="{57BC7456-BF6E-4830-9AF7-2A1C96593C71}"/>
    <hyperlink ref="A1978" r:id="rId1355" display="https://www.procyclingstats.com/rider/arnaud-tendon" xr:uid="{50ACBB94-63C6-4A5C-AEDD-6A071423F5C0}"/>
    <hyperlink ref="A1754" r:id="rId1356" display="https://www.procyclingstats.com/rider/jan-christen" xr:uid="{51A049E9-3DDA-4538-A6BC-B60F9CE711AC}"/>
    <hyperlink ref="A1943" r:id="rId1357" display="https://www.procyclingstats.com/rider/nadav-raisberg" xr:uid="{3126549B-EC91-4D2F-82B6-F99B8288C960}"/>
    <hyperlink ref="A1927" r:id="rId1358" display="https://www.procyclingstats.com/rider/diego-pescador" xr:uid="{21F655EC-7028-4884-97C6-A277102155A4}"/>
    <hyperlink ref="A1713" r:id="rId1359" display="https://www.procyclingstats.com/rider/enekoitz-azparren-irurzun" xr:uid="{D251BFD4-A175-45FA-9041-A4FA6D6B0ED0}"/>
    <hyperlink ref="A1801" r:id="rId1360" display="https://www.procyclingstats.com/rider/joshua-golliker" xr:uid="{51FD21D0-97C4-40E9-A64A-E5727F555943}"/>
    <hyperlink ref="A1950" r:id="rId1361" display="https://www.procyclingstats.com/rider/samuele-rivi" xr:uid="{058BDB58-3273-408B-883D-D149852AB990}"/>
    <hyperlink ref="A1869" r:id="rId1362" display="https://www.procyclingstats.com/rider/jean-louis-le" xr:uid="{BB14F689-E976-446E-8C80-466C36036CCD}"/>
    <hyperlink ref="A1973" r:id="rId1363" display="https://www.procyclingstats.com/rider/florian-stork" xr:uid="{279F30B4-95D9-4D61-BBAD-1DDF09A07D81}"/>
    <hyperlink ref="A1832" r:id="rId1364" display="https://www.procyclingstats.com/rider/vincent-john" xr:uid="{98F87D62-54B0-41D4-9C9A-3353734A239F}"/>
    <hyperlink ref="A1776" r:id="rId1365" display="https://www.procyclingstats.com/rider/vinzent-dorn" xr:uid="{47543CAF-0DD4-475A-8C0C-81B9981D248D}"/>
    <hyperlink ref="J343" r:id="rId1366" display="https://www.procyclingstats.com/rider/dylan-groenewegen" xr:uid="{47F08AF7-3E36-4B07-AC10-2848B2BA42B9}"/>
    <hyperlink ref="J337" r:id="rId1367" display="https://www.procyclingstats.com/rider/yves-lampaert" xr:uid="{D5563A49-832F-45D6-8259-2863A19F1CD0}"/>
    <hyperlink ref="A1745" r:id="rId1368" display="https://www.procyclingstats.com/rider/nicolo-buratti" xr:uid="{29CBD6D5-7F86-48FB-AC77-32F59E716696}"/>
    <hyperlink ref="A1765" r:id="rId1369" display="https://www.procyclingstats.com/rider/dries-de-pooter" xr:uid="{15FEFFCB-BD92-4569-873A-75FF74B5A30B}"/>
    <hyperlink ref="A2011" r:id="rId1370" display="https://www.procyclingstats.com/rider/jarri-stravers" xr:uid="{5CA1E130-91D6-4FC9-AA60-DC963259D885}"/>
    <hyperlink ref="A2012" r:id="rId1371" display="https://www.procyclingstats.com/rider/vladimir-koltunov" xr:uid="{FE7CA656-A8EB-4DFF-A2CC-75A702D2B2BB}"/>
    <hyperlink ref="A2013" r:id="rId1372" display="https://www.procyclingstats.com/rider/bart-buijk" xr:uid="{3870D467-F700-450A-B687-A8D0696F31EC}"/>
    <hyperlink ref="A2014" r:id="rId1373" display="https://www.procyclingstats.com/rider/daniil-marukhin" xr:uid="{940F51A9-2B65-49B1-876C-323D629CA81D}"/>
    <hyperlink ref="A2015" r:id="rId1374" display="https://www.procyclingstats.com/rider/jose-mendes" xr:uid="{16E96875-63B3-418B-9D78-C869E050E2F4}"/>
    <hyperlink ref="A2016" r:id="rId1375" display="https://www.procyclingstats.com/rider/rudolf-remkhi" xr:uid="{C6E76951-EE7B-4A9F-BBE1-D155D381EF0D}"/>
    <hyperlink ref="A2017" r:id="rId1376" display="https://www.procyclingstats.com/rider/bold-iderbold" xr:uid="{7738049E-BE84-4C26-BA5B-1D7AAC875C6E}"/>
    <hyperlink ref="A2018" r:id="rId1377" display="https://www.procyclingstats.com/rider/francisco-mancebo" xr:uid="{998D52AC-1F47-4338-AF3C-8F8985174AAD}"/>
    <hyperlink ref="A2019" r:id="rId1378" display="https://www.procyclingstats.com/rider/abdullah-wehbi" xr:uid="{6F0CD3E7-6BCB-4CE8-910E-5398F13E32B5}"/>
    <hyperlink ref="A2020" r:id="rId1379" display="https://www.procyclingstats.com/rider/riley-sheehan" xr:uid="{77340F1E-641C-4B75-9545-883F4D342089}"/>
    <hyperlink ref="A2021" r:id="rId1380" display="https://www.procyclingstats.com/rider/eder-frayre" xr:uid="{5BFB5C9D-1468-4700-AB04-CB60B2EBF86E}"/>
    <hyperlink ref="J334" r:id="rId1381" display="https://www.procyclingstats.com/rider/stefan-kung" xr:uid="{D23AC9F0-1285-4923-B023-BB9DB0D0B90E}"/>
    <hyperlink ref="J342" r:id="rId1382" display="https://www.procyclingstats.com/rider/florian-vermeersch" xr:uid="{EEB63C17-1D28-4283-8EF1-03A2F53D6855}"/>
    <hyperlink ref="D190" location="Punten!DC582" display="UCI-12" xr:uid="{66207B11-5B3D-4B99-A862-4187ABF51345}"/>
    <hyperlink ref="D195" location="Punten!GO582" display="UCI-22" xr:uid="{2FC37577-3CFD-450A-B29F-1CF277316F5E}"/>
    <hyperlink ref="D177" location="Punten!EV582" display="UCI-17" xr:uid="{9D9FFFF9-7998-416D-A62A-457B6EE079B5}"/>
    <hyperlink ref="D140" location="Punten!BS582" display="UCI-08" xr:uid="{97DDB62C-0937-46FD-9061-79F222050EEC}"/>
    <hyperlink ref="D136" location="Punten!LB582" display="UCI-35" xr:uid="{F609E856-65BD-476A-B045-921412FBCF68}"/>
    <hyperlink ref="D128" location="Punten!IZ582" display="UCI-29" xr:uid="{6EF4727E-E102-4746-A946-5FFAD3D979F4}"/>
    <hyperlink ref="D216" location="Punten!DL582" display="UCI-13" xr:uid="{B7B596A2-4388-458F-B6AC-7DEA90896ADF}"/>
    <hyperlink ref="D194" location="Punten!PF582" display="UCI-47" xr:uid="{CCDB6A3D-D6C6-4604-975C-AC5BA5A223CD}"/>
    <hyperlink ref="D204" location="Punten!JI582" display="UCI-30" xr:uid="{B71E1D5C-03FB-478D-80ED-D830DDCE9841}"/>
    <hyperlink ref="D158" location="Punten!CB582" display="UCI-09" xr:uid="{C46FDAFA-CBB8-43EC-B2C8-902B81E64E2E}"/>
    <hyperlink ref="D189" location="Punten!DU582" display="UCI-14" xr:uid="{A2D9AF28-3BAF-42F2-99B7-06A54C3ECB44}"/>
    <hyperlink ref="D134" location="Punten!GX582" display="UCI-23" xr:uid="{FC6A76AF-43CB-4B38-8C73-8B4EF237E8C9}"/>
    <hyperlink ref="D182" location="Punten!RZ582" display="UCI-55" xr:uid="{EED6BE6E-921E-4698-93B4-2EFDB6413A92}"/>
    <hyperlink ref="D215" location="Punten!HP582" display="UCI-25" xr:uid="{FF7B592D-FA35-4F78-9144-6416B15BB43F}"/>
    <hyperlink ref="D147" location="Punten!RH582" display="UCI-53" xr:uid="{CDB3DCD4-D7FE-4F2C-A5F3-73CB7C2A712D}"/>
    <hyperlink ref="D202" location="Punten!Q582" display="UCI-02" xr:uid="{FDEA54B2-B55E-4D36-AEA0-94DA9A729A80}"/>
    <hyperlink ref="D123" location="Punten!NM582" display="UCI-42" xr:uid="{69C2AE4E-6089-4853-811F-FF347914F592}"/>
    <hyperlink ref="D159" location="Punten!VC582" display="UCI-64" xr:uid="{5DAB4FA8-6015-4438-A2F8-1D0CF17CF080}"/>
    <hyperlink ref="D144" location="Punten!AI582" display="UCI-04" xr:uid="{08F8C216-25CB-4CFD-865B-A2465CDC288A}"/>
    <hyperlink ref="D180" location="Punten!AR582" display="UCI-05" xr:uid="{7F1C0D24-EF4A-49BF-986A-C93E8FC29B53}"/>
    <hyperlink ref="D120" location="Punten!KA582" display="UCI-32" xr:uid="{B95F722B-854C-482C-BCBC-D1A3F6F0356F}"/>
    <hyperlink ref="D193" location="Punten!EM582" display="UCI-16" xr:uid="{D6771C9D-A858-4E81-878E-3D32A1272A85}"/>
    <hyperlink ref="D162" location="Punten!ND582" display="UCI-41" xr:uid="{DF449BE5-C3C7-4218-BEDC-1971C1775FA2}"/>
    <hyperlink ref="D156" location="Punten!CT582" display="UCI-11" xr:uid="{DEE9A999-E33D-4043-921A-92F3ED331496}"/>
    <hyperlink ref="D192" location="Punten!OW582" display="UCI-46" xr:uid="{20D853DF-58E2-4E36-A54D-06D2BF1F2EA9}"/>
    <hyperlink ref="D187" location="Punten!LK582" display="UCI-36" xr:uid="{C58C4311-73E7-4DC1-93B9-419546700175}"/>
    <hyperlink ref="D163" location="Punten!BA582" display="UCI-06" xr:uid="{9BC14946-4127-41E2-B319-1420224130C6}"/>
    <hyperlink ref="D127" location="Punten!FW582" display="UCI-20" xr:uid="{895451D1-4872-443C-95C8-C3CADAA94B9C}"/>
    <hyperlink ref="D213" location="Punten!NV582" display="UCI-43" xr:uid="{F8962B37-EB4C-4415-B424-E5ACD465005C}"/>
    <hyperlink ref="D164" location="Punten!GF582" display="UCI-21" xr:uid="{7F9D0D6F-5F5E-4DA8-AE53-01FA1DB15E3E}"/>
    <hyperlink ref="D201" location="Punten!Z582" display="UCI-03" xr:uid="{B5E9D5D7-3549-4B62-9858-9B1C45038B48}"/>
    <hyperlink ref="D178" location="Punten!IQ582" display="UCI-28" xr:uid="{F2AF5A24-7381-420E-8E0B-F22F6D6C1739}"/>
    <hyperlink ref="D135" location="Punten!ON582" display="UCI-45" xr:uid="{E6BBF895-C1E6-4289-B2E8-22DDC9C3199D}"/>
    <hyperlink ref="D217" location="Punten!TJ582" display="UCI-59" xr:uid="{C9498F0B-1D0C-4A87-9658-EC3F3DD6D8EC}"/>
    <hyperlink ref="D176" location="Punten!JR582" display="UCI-31" xr:uid="{A5B5C7A9-6829-4D41-8886-8B5BF5996D4B}"/>
    <hyperlink ref="D170" location="Punten!BJ582" display="UCI-07" xr:uid="{6894CC16-2922-4112-AED8-E116B0E7CDE6}"/>
    <hyperlink ref="D181" location="Punten!TS582" display="UCI-60" xr:uid="{25D1B55E-033A-4B8D-B5B0-EB54CC841537}"/>
    <hyperlink ref="D150" location="Punten!KS582" display="UCI-34" xr:uid="{C85277E1-F6E2-4D86-B85F-1D3300E1DE27}"/>
    <hyperlink ref="D141" location="Punten!WM582" display="UCI-68" xr:uid="{ABE844D7-7FC5-4DDC-895C-526CF78EB9E6}"/>
    <hyperlink ref="D206" location="Punten!SI582" display="UCI-56" xr:uid="{8E30A0B0-0209-4868-A492-A02779678881}"/>
    <hyperlink ref="D169" location="Punten!QG582" display="UCI-50" xr:uid="{57A12536-5259-4C7F-906A-C43A580C6544}"/>
    <hyperlink ref="D153" location="Punten!HG582" display="UCI-24" xr:uid="{47504ABE-6C1B-4444-A0CB-3B67C22D2EA8}"/>
    <hyperlink ref="D149" location="Punten!VU582" display="UCI-66" xr:uid="{32B20CF5-8325-47E1-A38D-5C12A32E4CAD}"/>
    <hyperlink ref="D137" location="Punten!SR582" display="UCI-57" xr:uid="{31C3B56E-7FED-4566-AA1A-21558B9B18A7}"/>
    <hyperlink ref="D184" location="Punten!OE582" display="UCI-44" xr:uid="{A2B271E3-F956-4390-A33D-E989AC430637}"/>
    <hyperlink ref="D119" location="Punten!HY582" display="UCI-26" xr:uid="{924F8468-15A0-42E5-B3FF-5A92640A73CD}"/>
    <hyperlink ref="D138" location="Punten!TA582" display="UCI-58" xr:uid="{564F3EC4-2AEC-4632-9218-ED37E0292FB7}"/>
    <hyperlink ref="D214" location="Punten!PO582" display="UCI-48" xr:uid="{9DEECB90-55D0-456D-8012-655C85C23B83}"/>
    <hyperlink ref="D132" location="Punten!MU582" display="UCI-40" xr:uid="{9A0F4073-09FC-4E3F-BC95-D77AF43AE6D3}"/>
    <hyperlink ref="D200" location="Punten!LT582" display="UCI-37" xr:uid="{2153CBD4-32D1-46F5-A72C-B8387E90476F}"/>
    <hyperlink ref="D183" location="Punten!MC582" display="UCI-38" xr:uid="{83C7CB37-4E37-40AD-B44F-DE0DE454D612}"/>
    <hyperlink ref="D151" location="Punten!KJ582" display="UCI-33" xr:uid="{30F8E3C8-FB78-45BA-89C2-49D12C8FDE9C}"/>
    <hyperlink ref="D203" location="Punten!ML582" display="UCI-39" xr:uid="{592520A7-3808-4BED-B053-6DC0BC4245B0}"/>
    <hyperlink ref="D166" location="Punten!FN582" display="UCI-19" xr:uid="{B3669221-22F1-489C-9926-A3C2706E7674}"/>
    <hyperlink ref="D165" location="Punten!CK582" display="UCI-10" xr:uid="{E8D2861B-E6B4-4CB7-82EC-A5115467E7AB}"/>
    <hyperlink ref="D198" location="Punten!H582" display="UCI-01" xr:uid="{E5DD821A-260B-41F3-B80B-64827F8232F7}"/>
    <hyperlink ref="D199" location="Punten!XW582" display="UCI-72" xr:uid="{F5D1AEB1-0B44-41F7-B29B-A6D089394B7D}"/>
    <hyperlink ref="D173" location="Punten!YF582" display="UCI-73" xr:uid="{42EF2827-E68D-4AD5-B6B9-F4FAFCF2276F}"/>
    <hyperlink ref="D211" location="Punten!ZP582" display="UCI-77" xr:uid="{B706F3F0-4DCC-4AC5-9C70-8B4BAF9C495F}"/>
    <hyperlink ref="D145" location="Punten!QP582" display="UCI-51" xr:uid="{2A8CFDC7-53F5-4123-B746-3C4606B54D11}"/>
    <hyperlink ref="D121" location="Punten!QY582" display="UCI-52" xr:uid="{3696727D-437D-490C-A5C7-AC6D3C911F2D}"/>
    <hyperlink ref="D124" location="Punten!AHF582" display="UCI-99" xr:uid="{13156266-52B0-4C91-99FA-45CA85A656C9}"/>
    <hyperlink ref="D139" location="Punten!FE582" display="UCI-18" xr:uid="{31AF29A1-CF2B-41FF-81D9-078AB3E04452}"/>
    <hyperlink ref="D155" location="Punten!UB582" display="UCI-61" xr:uid="{2DEBB8B6-4CB3-442A-B3B5-EA6142D9F4A5}"/>
    <hyperlink ref="D126" location="Punten!UT582" display="UCI-63" xr:uid="{9B7D24A4-1DC9-4BA8-92AE-6272D9BE3904}"/>
    <hyperlink ref="D154" location="Punten!VL582" display="UCI-65" xr:uid="{FBC9FB70-C707-4490-A1BE-322B5063446B}"/>
    <hyperlink ref="D196" location="Punten!XN582" display="UCI-71" xr:uid="{CBC51C27-A67B-44CE-BAA9-639F9B45DFE5}"/>
    <hyperlink ref="D143" location="Punten!ZG582" display="UCI-76" xr:uid="{5AF22862-FE2E-44D9-93D4-146610C93614}"/>
    <hyperlink ref="D191" location="Punten!ZY582" display="UCI-78" xr:uid="{F9A90C90-7B60-47FD-80CC-EB02DB4AF078}"/>
    <hyperlink ref="D185" location="Punten!AAH582" display="UCI-79" xr:uid="{D6AF6BBC-C686-44DA-B1DF-68B573751EAE}"/>
    <hyperlink ref="D122" location="Punten!AAQ582" display="UCI-80" xr:uid="{A2046513-AB4F-47EA-B34A-6FC57CC47EDF}"/>
    <hyperlink ref="D152" location="Punten!AAZ582" display="UCI-81" xr:uid="{F2D72883-1259-45D9-8DE7-CA8C9D42BBB6}"/>
    <hyperlink ref="D133" location="Punten!ABR582" display="UCI-83" xr:uid="{FF753EFA-D965-4604-B81C-F25E52F802DE}"/>
    <hyperlink ref="D179" location="Punten!ACA582" display="UCI-84" xr:uid="{91E9166E-2BDA-4D9A-B1DF-32F883010A45}"/>
    <hyperlink ref="D168" location="Punten!AHO582" display="UCI-100" xr:uid="{4CEC3A83-411F-4876-A9E8-9B78B761AEE4}"/>
    <hyperlink ref="D193:D217" location="Punten!AHO508" display="UCI-100" xr:uid="{986920ED-9CF5-4B37-870D-1FA71ADD8951}"/>
    <hyperlink ref="D160" location="Punten!AHX582" display="UCI-101" xr:uid="{C7840E51-5E8D-4AE3-AECF-F8BEF6682D4F}"/>
    <hyperlink ref="D197" location="Punten!AIG582" display="UCI-102" xr:uid="{3854EA08-DFBF-4368-92BF-58BCDC4923E5}"/>
    <hyperlink ref="D172" location="Punten!AIP582" display="UCI-103" xr:uid="{96DD4AD7-1228-45C6-A906-0F7473B297FA}"/>
    <hyperlink ref="D175" location="Punten!AIY582" display="UCI-104" xr:uid="{B4CACF74-F69C-4A89-BC3D-FB806CF7B774}"/>
    <hyperlink ref="D174" location="Punten!AJH582" display="UCI-105" xr:uid="{43D51A09-89E7-4760-816B-C87A8FFDAE76}"/>
    <hyperlink ref="D207" location="Punten!AJQ582" display="UCI-106" xr:uid="{3D65865B-26BF-4690-87D8-47CA7ECA5E6C}"/>
    <hyperlink ref="D125" location="Punten!AJZ582" display="UCI-107" xr:uid="{6EA33304-D59F-415E-B89D-A490BBDA8CAF}"/>
    <hyperlink ref="D188" location="Punten!AKI582" display="UCI-108" xr:uid="{30FEB5FE-3889-4914-8F30-6FD5FC6779D9}"/>
    <hyperlink ref="D118" location="Punten!AKR582" display="UCI-109" xr:uid="{9BCE39DC-987C-43BD-B368-7D03E20C357A}"/>
    <hyperlink ref="D148" location="Punten!ALA582" display="UCI-110" xr:uid="{992992F7-0DE0-432B-A032-2CDE0F2FAFAC}"/>
    <hyperlink ref="D167" location="Punten!ALJ582" display="UCI-111" xr:uid="{D2D192E6-BEDC-44FB-9F81-D138B8A2C73E}"/>
    <hyperlink ref="D210" location="Punten!ALS582" display="UCI-112" xr:uid="{9205E5FF-7187-471D-8FD4-EE79A9A6A93F}"/>
    <hyperlink ref="D209" location="Punten!AMB582" display="UCI-113" xr:uid="{0844F736-4C91-425D-A307-47C37EB569FE}"/>
    <hyperlink ref="D186" location="Punten!AMK582" display="UCI-114" xr:uid="{40606A39-4851-46EF-8AD7-693E50EBB920}"/>
    <hyperlink ref="D142" location="Punten!AMT582" display="UCI-115" xr:uid="{C19E05ED-D436-4C0E-AFC4-FD3B9E3D4020}"/>
    <hyperlink ref="D171" location="Punten!ANC582" display="UCI-116" xr:uid="{E5D8F6D4-5233-4D6D-A3A5-ED0EA5B4FED9}"/>
    <hyperlink ref="D212" location="Punten!ANL582" display="UCI-117" xr:uid="{F08F56B1-B26C-4631-A703-1D397F340B6C}"/>
    <hyperlink ref="D129" location="Punten!ANU582" display="UCI-118" xr:uid="{E890D5F3-ECBD-4A48-B866-55F59336C6BE}"/>
    <hyperlink ref="D205" location="Punten!AOD582" display="UCI-119" xr:uid="{BAC547F1-6F23-4B93-966C-AE56B0A3B5A8}"/>
    <hyperlink ref="D130" location="Punten!AOM582" display="UCI-120" xr:uid="{AFBE3CAF-ACE2-4FE8-8655-0A5703924E2F}"/>
    <hyperlink ref="D161" location="Punten!AOV582" display="UCI-121" xr:uid="{74264B85-C7C6-41C5-B826-16F2A5AB1586}"/>
    <hyperlink ref="D208" location="Punten!APE582" display="UCI-122" xr:uid="{5BEA803C-7126-43E5-893C-552AC936DEC8}"/>
    <hyperlink ref="D131" location="Punten!APN582" display="UCI-123" xr:uid="{68ED2A15-EDE4-450E-A790-B6A80B505278}"/>
    <hyperlink ref="D157" location="Punten!APW582" display="UCI-124" xr:uid="{98A2147E-62DB-44D9-BC00-0E548B3B9D1E}"/>
    <hyperlink ref="D146" location="Punten!AQF582" display="UCI-125" xr:uid="{BF5D6954-376D-4E6A-AB64-D233EE9808B4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83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1249</v>
      </c>
    </row>
    <row r="2" spans="1:18" s="123" customFormat="1" ht="20.25">
      <c r="A2" s="136" t="s">
        <v>5514</v>
      </c>
      <c r="D2" s="135" t="s">
        <v>1197</v>
      </c>
      <c r="E2" s="135" t="s">
        <v>1230</v>
      </c>
      <c r="F2" s="135" t="s">
        <v>1231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1250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789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799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1646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761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752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1652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748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732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1661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1643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745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1660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2004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782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778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743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3368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2006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756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3374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770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777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795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733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1659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1655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763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1999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2025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1658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2019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3358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762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754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1787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3378</v>
      </c>
      <c r="D68" s="1"/>
      <c r="E68" s="1">
        <v>2</v>
      </c>
      <c r="F68" s="1"/>
      <c r="H68" s="1">
        <f t="shared" ref="H68:H90" si="2">SUM(D68:G68)</f>
        <v>2</v>
      </c>
      <c r="P68" s="60"/>
      <c r="R68" s="137"/>
    </row>
    <row r="69" spans="1:18" ht="15">
      <c r="A69" t="s">
        <v>2003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1653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3375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727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747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737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2049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2000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2014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1654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2046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3376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1657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2005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768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787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2020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1644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2023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781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1139</v>
      </c>
      <c r="E102" s="124" t="s">
        <v>1144</v>
      </c>
      <c r="J102" s="124" t="s">
        <v>1145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799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1646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1652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745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748</v>
      </c>
      <c r="C111" s="1">
        <v>5</v>
      </c>
      <c r="E111" t="s">
        <v>789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1643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761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1660</v>
      </c>
      <c r="C117" s="1">
        <v>4</v>
      </c>
      <c r="E117" t="s">
        <v>37</v>
      </c>
      <c r="H117" s="1">
        <v>5</v>
      </c>
      <c r="J117" t="s">
        <v>1661</v>
      </c>
      <c r="M117" s="1">
        <v>5</v>
      </c>
    </row>
    <row r="118" spans="1:18">
      <c r="A118" t="s">
        <v>789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2004</v>
      </c>
      <c r="C119" s="1">
        <v>4</v>
      </c>
      <c r="E119" t="s">
        <v>752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770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3374</v>
      </c>
      <c r="H122" s="1">
        <v>4</v>
      </c>
      <c r="J122" t="s">
        <v>763</v>
      </c>
      <c r="M122" s="1">
        <v>3</v>
      </c>
    </row>
    <row r="123" spans="1:18">
      <c r="A123" t="s">
        <v>782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743</v>
      </c>
      <c r="C124" s="1">
        <v>3</v>
      </c>
      <c r="E124" t="s">
        <v>732</v>
      </c>
      <c r="H124" s="1">
        <v>4</v>
      </c>
      <c r="J124" t="s">
        <v>9</v>
      </c>
      <c r="M124" s="1">
        <v>2</v>
      </c>
    </row>
    <row r="125" spans="1:18">
      <c r="A125" t="s">
        <v>778</v>
      </c>
      <c r="C125" s="1">
        <v>3</v>
      </c>
      <c r="E125" t="s">
        <v>33</v>
      </c>
      <c r="H125" s="1">
        <v>4</v>
      </c>
      <c r="J125" t="s">
        <v>733</v>
      </c>
      <c r="M125" s="1">
        <v>2</v>
      </c>
    </row>
    <row r="126" spans="1:18">
      <c r="A126" t="s">
        <v>3368</v>
      </c>
      <c r="C126" s="1">
        <v>3</v>
      </c>
      <c r="E126" t="s">
        <v>6</v>
      </c>
      <c r="H126" s="1">
        <v>3</v>
      </c>
      <c r="J126" t="s">
        <v>737</v>
      </c>
      <c r="M126" s="1">
        <v>2</v>
      </c>
    </row>
    <row r="127" spans="1:18">
      <c r="A127" t="s">
        <v>2006</v>
      </c>
      <c r="C127" s="1">
        <v>2</v>
      </c>
      <c r="E127" t="s">
        <v>153</v>
      </c>
      <c r="H127" s="1">
        <v>3</v>
      </c>
      <c r="J127" t="s">
        <v>1659</v>
      </c>
      <c r="M127" s="1">
        <v>2</v>
      </c>
    </row>
    <row r="128" spans="1:18">
      <c r="A128" t="s">
        <v>178</v>
      </c>
      <c r="C128" s="1">
        <v>2</v>
      </c>
      <c r="E128" t="s">
        <v>1655</v>
      </c>
      <c r="H128" s="1">
        <v>3</v>
      </c>
      <c r="J128" t="s">
        <v>778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748</v>
      </c>
      <c r="M129" s="1">
        <v>2</v>
      </c>
    </row>
    <row r="130" spans="1:13">
      <c r="A130" t="s">
        <v>761</v>
      </c>
      <c r="C130" s="1">
        <v>2</v>
      </c>
      <c r="E130" t="s">
        <v>1656</v>
      </c>
      <c r="H130" s="1">
        <v>2</v>
      </c>
      <c r="J130" t="s">
        <v>158</v>
      </c>
      <c r="M130" s="1">
        <v>2</v>
      </c>
    </row>
    <row r="131" spans="1:13">
      <c r="A131" t="s">
        <v>777</v>
      </c>
      <c r="C131" s="1">
        <v>2</v>
      </c>
      <c r="E131" t="s">
        <v>3378</v>
      </c>
      <c r="H131" s="1">
        <v>2</v>
      </c>
      <c r="J131" t="s">
        <v>732</v>
      </c>
      <c r="M131" s="1">
        <v>2</v>
      </c>
    </row>
    <row r="132" spans="1:13">
      <c r="A132" t="s">
        <v>142</v>
      </c>
      <c r="C132" s="1">
        <v>2</v>
      </c>
      <c r="E132" t="s">
        <v>2003</v>
      </c>
      <c r="H132" s="1">
        <v>2</v>
      </c>
      <c r="J132" t="s">
        <v>35</v>
      </c>
      <c r="M132" s="1">
        <v>2</v>
      </c>
    </row>
    <row r="133" spans="1:13">
      <c r="A133" t="s">
        <v>2025</v>
      </c>
      <c r="C133" s="1">
        <v>2</v>
      </c>
      <c r="E133" t="s">
        <v>756</v>
      </c>
      <c r="H133" s="1">
        <v>2</v>
      </c>
      <c r="J133" t="s">
        <v>2006</v>
      </c>
      <c r="M133" s="1">
        <v>1</v>
      </c>
    </row>
    <row r="134" spans="1:13">
      <c r="A134" t="s">
        <v>35</v>
      </c>
      <c r="C134" s="1">
        <v>2</v>
      </c>
      <c r="E134" t="s">
        <v>795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1652</v>
      </c>
      <c r="M135" s="1">
        <v>1</v>
      </c>
    </row>
    <row r="136" spans="1:13">
      <c r="A136" t="s">
        <v>39</v>
      </c>
      <c r="C136" s="1">
        <v>2</v>
      </c>
      <c r="E136" t="s">
        <v>1653</v>
      </c>
      <c r="H136" s="1">
        <v>2</v>
      </c>
      <c r="J136" t="s">
        <v>6</v>
      </c>
      <c r="M136" s="1">
        <v>1</v>
      </c>
    </row>
    <row r="137" spans="1:13">
      <c r="A137" t="s">
        <v>1658</v>
      </c>
      <c r="C137" s="1">
        <v>2</v>
      </c>
      <c r="E137" t="s">
        <v>3375</v>
      </c>
      <c r="H137" s="1">
        <v>2</v>
      </c>
      <c r="J137" t="s">
        <v>153</v>
      </c>
      <c r="M137" s="1">
        <v>1</v>
      </c>
    </row>
    <row r="138" spans="1:13">
      <c r="A138" t="s">
        <v>752</v>
      </c>
      <c r="C138" s="1">
        <v>2</v>
      </c>
      <c r="E138" t="s">
        <v>2006</v>
      </c>
      <c r="H138" s="1">
        <v>1</v>
      </c>
      <c r="J138" t="s">
        <v>727</v>
      </c>
      <c r="M138" s="1">
        <v>1</v>
      </c>
    </row>
    <row r="139" spans="1:13">
      <c r="A139" t="s">
        <v>1999</v>
      </c>
      <c r="C139" s="1">
        <v>2</v>
      </c>
      <c r="E139" t="s">
        <v>156</v>
      </c>
      <c r="H139" s="1">
        <v>1</v>
      </c>
      <c r="J139" t="s">
        <v>782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1652</v>
      </c>
      <c r="C141" s="1">
        <v>1</v>
      </c>
      <c r="E141" t="s">
        <v>2005</v>
      </c>
      <c r="H141" s="1">
        <v>1</v>
      </c>
      <c r="J141" t="s">
        <v>756</v>
      </c>
      <c r="M141" s="1">
        <v>1</v>
      </c>
    </row>
    <row r="142" spans="1:13">
      <c r="A142" t="s">
        <v>6</v>
      </c>
      <c r="C142" s="1">
        <v>1</v>
      </c>
      <c r="E142" t="s">
        <v>2019</v>
      </c>
      <c r="H142" s="1">
        <v>1</v>
      </c>
      <c r="J142" t="s">
        <v>19</v>
      </c>
      <c r="M142" s="1">
        <v>1</v>
      </c>
    </row>
    <row r="143" spans="1:13">
      <c r="A143" t="s">
        <v>2000</v>
      </c>
      <c r="C143" s="1">
        <v>1</v>
      </c>
      <c r="E143" t="s">
        <v>768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1643</v>
      </c>
      <c r="M144" s="1">
        <v>1</v>
      </c>
    </row>
    <row r="145" spans="1:13">
      <c r="A145" t="s">
        <v>733</v>
      </c>
      <c r="C145" s="1">
        <v>1</v>
      </c>
      <c r="E145" t="s">
        <v>787</v>
      </c>
      <c r="H145" s="1">
        <v>1</v>
      </c>
      <c r="J145" t="s">
        <v>761</v>
      </c>
      <c r="M145" s="1">
        <v>1</v>
      </c>
    </row>
    <row r="146" spans="1:13">
      <c r="A146" t="s">
        <v>15</v>
      </c>
      <c r="C146" s="1">
        <v>1</v>
      </c>
      <c r="E146" t="s">
        <v>2020</v>
      </c>
      <c r="H146" s="1">
        <v>1</v>
      </c>
      <c r="J146" t="s">
        <v>1660</v>
      </c>
      <c r="M146" s="1">
        <v>1</v>
      </c>
    </row>
    <row r="147" spans="1:13">
      <c r="A147" t="s">
        <v>756</v>
      </c>
      <c r="C147" s="1">
        <v>1</v>
      </c>
      <c r="E147" t="s">
        <v>727</v>
      </c>
      <c r="H147" s="1">
        <v>1</v>
      </c>
      <c r="J147" t="s">
        <v>142</v>
      </c>
      <c r="M147" s="1">
        <v>1</v>
      </c>
    </row>
    <row r="148" spans="1:13">
      <c r="A148" t="s">
        <v>795</v>
      </c>
      <c r="C148" s="1">
        <v>1</v>
      </c>
      <c r="E148" t="s">
        <v>782</v>
      </c>
      <c r="H148" s="1">
        <v>1</v>
      </c>
      <c r="J148" t="s">
        <v>747</v>
      </c>
      <c r="M148" s="1">
        <v>1</v>
      </c>
    </row>
    <row r="149" spans="1:13">
      <c r="A149" t="s">
        <v>762</v>
      </c>
      <c r="C149" s="1">
        <v>1</v>
      </c>
      <c r="E149" t="s">
        <v>13</v>
      </c>
      <c r="H149" s="1">
        <v>1</v>
      </c>
      <c r="J149" t="s">
        <v>789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743</v>
      </c>
      <c r="H151" s="1">
        <v>1</v>
      </c>
      <c r="J151" t="s">
        <v>752</v>
      </c>
      <c r="M151" s="1">
        <v>1</v>
      </c>
    </row>
    <row r="152" spans="1:13">
      <c r="A152" t="s">
        <v>1659</v>
      </c>
      <c r="C152" s="1">
        <v>1</v>
      </c>
      <c r="E152" t="s">
        <v>799</v>
      </c>
      <c r="H152" s="1">
        <v>1</v>
      </c>
      <c r="J152" t="s">
        <v>2004</v>
      </c>
      <c r="M152" s="1">
        <v>1</v>
      </c>
    </row>
    <row r="153" spans="1:13">
      <c r="A153" t="s">
        <v>2046</v>
      </c>
      <c r="C153" s="1">
        <v>1</v>
      </c>
      <c r="E153" t="s">
        <v>3358</v>
      </c>
      <c r="H153" s="1">
        <v>1</v>
      </c>
    </row>
    <row r="154" spans="1:13">
      <c r="A154" t="s">
        <v>158</v>
      </c>
      <c r="C154" s="1">
        <v>1</v>
      </c>
      <c r="E154" t="s">
        <v>1644</v>
      </c>
      <c r="H154" s="1">
        <v>1</v>
      </c>
      <c r="M154" s="10">
        <f>SUM(M104:M152)</f>
        <v>158</v>
      </c>
    </row>
    <row r="155" spans="1:13">
      <c r="A155" t="s">
        <v>732</v>
      </c>
      <c r="C155" s="1">
        <v>1</v>
      </c>
      <c r="E155" t="s">
        <v>3368</v>
      </c>
      <c r="H155" s="1">
        <v>1</v>
      </c>
    </row>
    <row r="156" spans="1:13">
      <c r="A156" t="s">
        <v>754</v>
      </c>
      <c r="C156" s="1">
        <v>1</v>
      </c>
      <c r="E156" t="s">
        <v>2023</v>
      </c>
      <c r="H156" s="1">
        <v>1</v>
      </c>
    </row>
    <row r="157" spans="1:13">
      <c r="A157" t="s">
        <v>1661</v>
      </c>
      <c r="C157" s="1">
        <v>1</v>
      </c>
      <c r="E157" t="s">
        <v>762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1657</v>
      </c>
      <c r="C159" s="1">
        <v>1</v>
      </c>
      <c r="E159" t="s">
        <v>777</v>
      </c>
      <c r="H159" s="1">
        <v>1</v>
      </c>
    </row>
    <row r="160" spans="1:13">
      <c r="A160" t="s">
        <v>2049</v>
      </c>
      <c r="C160" s="1">
        <v>1</v>
      </c>
      <c r="E160" t="s">
        <v>142</v>
      </c>
      <c r="H160" s="1">
        <v>1</v>
      </c>
    </row>
    <row r="161" spans="1:8">
      <c r="A161" t="s">
        <v>3358</v>
      </c>
      <c r="C161" s="1">
        <v>1</v>
      </c>
      <c r="E161" t="s">
        <v>747</v>
      </c>
      <c r="H161" s="1">
        <v>1</v>
      </c>
    </row>
    <row r="162" spans="1:8">
      <c r="A162" t="s">
        <v>3376</v>
      </c>
      <c r="C162" s="1">
        <v>1</v>
      </c>
      <c r="E162" t="s">
        <v>754</v>
      </c>
      <c r="H162" s="1">
        <v>1</v>
      </c>
    </row>
    <row r="163" spans="1:8">
      <c r="A163" t="s">
        <v>2014</v>
      </c>
      <c r="C163" s="1">
        <v>1</v>
      </c>
      <c r="E163" t="s">
        <v>781</v>
      </c>
      <c r="H163" s="1">
        <v>1</v>
      </c>
    </row>
    <row r="164" spans="1:8">
      <c r="A164" t="s">
        <v>2019</v>
      </c>
      <c r="C164" s="1">
        <v>1</v>
      </c>
      <c r="E164" t="s">
        <v>1661</v>
      </c>
      <c r="H164" s="1">
        <v>1</v>
      </c>
    </row>
    <row r="165" spans="1:8">
      <c r="A165" t="s">
        <v>1654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113" zoomScaleNormal="100" workbookViewId="0">
      <selection activeCell="M285" sqref="M285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1298</v>
      </c>
    </row>
    <row r="2" spans="1:5" ht="20.25">
      <c r="B2" s="142" t="s">
        <v>1299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1300</v>
      </c>
    </row>
    <row r="13" spans="1:5" ht="20.25">
      <c r="B13" s="142" t="s">
        <v>1299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1301</v>
      </c>
    </row>
    <row r="32" spans="1:5" ht="20.25">
      <c r="B32" s="142" t="s">
        <v>1299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1306</v>
      </c>
      <c r="C56" s="150"/>
      <c r="D56" s="150"/>
      <c r="E56" s="149"/>
    </row>
    <row r="59" spans="1:10" ht="25.5">
      <c r="B59" s="140" t="s">
        <v>1303</v>
      </c>
    </row>
    <row r="60" spans="1:10" ht="20.25">
      <c r="B60" s="142" t="s">
        <v>1299</v>
      </c>
      <c r="G60" s="142" t="s">
        <v>1302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1304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1305</v>
      </c>
    </row>
    <row r="87" spans="1:10" ht="20.25">
      <c r="B87" s="142" t="s">
        <v>1299</v>
      </c>
      <c r="G87" s="142" t="s">
        <v>1302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1304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1307</v>
      </c>
      <c r="B112" s="100"/>
      <c r="C112" s="51"/>
      <c r="D112" s="51"/>
      <c r="E112" s="147"/>
    </row>
    <row r="115" spans="1:18" ht="25.5">
      <c r="B115" s="140" t="s">
        <v>1308</v>
      </c>
    </row>
    <row r="116" spans="1:18" ht="20.25">
      <c r="B116" s="142" t="s">
        <v>1299</v>
      </c>
      <c r="G116" s="142" t="s">
        <v>1302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777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743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799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789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778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737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761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795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745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782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747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756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727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748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768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1304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752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789</v>
      </c>
      <c r="C139" s="39"/>
      <c r="D139" s="39"/>
      <c r="E139" s="139">
        <v>1790.9999999999998</v>
      </c>
      <c r="G139" s="150" t="s">
        <v>770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781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1341</v>
      </c>
      <c r="B141" s="39"/>
      <c r="C141" s="39"/>
      <c r="D141" s="39"/>
      <c r="E141" s="147"/>
      <c r="G141" s="150" t="s">
        <v>762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763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732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773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754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733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787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783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1943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1487</v>
      </c>
      <c r="C158" s="240"/>
      <c r="D158" s="241"/>
      <c r="F158" s="242"/>
      <c r="G158" s="239" t="s">
        <v>1489</v>
      </c>
      <c r="H158" s="241"/>
      <c r="I158" s="241"/>
      <c r="K158" s="241"/>
      <c r="L158" s="239" t="s">
        <v>1488</v>
      </c>
      <c r="M158" s="241"/>
      <c r="O158" s="241"/>
      <c r="P158" s="239" t="s">
        <v>1490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732</v>
      </c>
      <c r="M160" s="39"/>
      <c r="N160" s="75">
        <v>18755.500000000011</v>
      </c>
      <c r="O160" s="243" t="s">
        <v>0</v>
      </c>
      <c r="P160" s="261" t="s">
        <v>2500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777</v>
      </c>
      <c r="C161" s="40"/>
      <c r="D161" s="39"/>
      <c r="E161" s="75">
        <v>20056.299999999992</v>
      </c>
      <c r="F161" s="243" t="s">
        <v>2</v>
      </c>
      <c r="G161" s="144" t="s">
        <v>748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1646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778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1640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789</v>
      </c>
      <c r="H163" s="155"/>
      <c r="I163" s="155"/>
      <c r="J163" s="251">
        <v>18822.599999999995</v>
      </c>
      <c r="K163" s="249" t="s">
        <v>5</v>
      </c>
      <c r="L163" s="161" t="s">
        <v>770</v>
      </c>
      <c r="M163" s="155"/>
      <c r="N163" s="251">
        <v>16724.100000000002</v>
      </c>
      <c r="O163" s="249" t="s">
        <v>5</v>
      </c>
      <c r="P163" s="263" t="s">
        <v>1652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782</v>
      </c>
      <c r="H164" s="39"/>
      <c r="I164" s="39"/>
      <c r="J164" s="75">
        <v>17692.100000000002</v>
      </c>
      <c r="K164" s="243" t="s">
        <v>7</v>
      </c>
      <c r="L164" s="244" t="s">
        <v>781</v>
      </c>
      <c r="M164" s="39"/>
      <c r="N164" s="75">
        <v>16654.200000000012</v>
      </c>
      <c r="O164" s="243" t="s">
        <v>7</v>
      </c>
      <c r="P164" s="84" t="s">
        <v>1659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799</v>
      </c>
      <c r="C165" s="40"/>
      <c r="D165" s="39"/>
      <c r="E165" s="75">
        <v>18530.000000000004</v>
      </c>
      <c r="F165" s="243" t="s">
        <v>8</v>
      </c>
      <c r="G165" s="195" t="s">
        <v>756</v>
      </c>
      <c r="H165" s="39"/>
      <c r="I165" s="39"/>
      <c r="J165" s="75">
        <v>17548.30000000001</v>
      </c>
      <c r="K165" s="243" t="s">
        <v>8</v>
      </c>
      <c r="L165" s="244" t="s">
        <v>733</v>
      </c>
      <c r="M165" s="39"/>
      <c r="N165" s="75">
        <v>16463.699999999993</v>
      </c>
      <c r="O165" s="243" t="s">
        <v>8</v>
      </c>
      <c r="P165" s="84" t="s">
        <v>1657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768</v>
      </c>
      <c r="M166" s="39"/>
      <c r="N166" s="75">
        <v>15996.699999999999</v>
      </c>
      <c r="O166" s="243" t="s">
        <v>10</v>
      </c>
      <c r="P166" s="84" t="s">
        <v>1658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1660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737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1655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743</v>
      </c>
      <c r="C169" s="40"/>
      <c r="D169" s="39"/>
      <c r="E169" s="75">
        <v>18007.600000000002</v>
      </c>
      <c r="F169" s="243" t="s">
        <v>16</v>
      </c>
      <c r="G169" s="195" t="s">
        <v>761</v>
      </c>
      <c r="H169" s="39"/>
      <c r="I169" s="39"/>
      <c r="J169" s="75">
        <v>16354.800000000001</v>
      </c>
      <c r="K169" s="243" t="s">
        <v>16</v>
      </c>
      <c r="L169" s="244" t="s">
        <v>762</v>
      </c>
      <c r="M169" s="39"/>
      <c r="N169" s="75">
        <v>15289.799999999996</v>
      </c>
      <c r="O169" s="243" t="s">
        <v>16</v>
      </c>
      <c r="P169" s="84" t="s">
        <v>1651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795</v>
      </c>
      <c r="H170" s="39"/>
      <c r="I170" s="39"/>
      <c r="J170" s="75">
        <v>16172.8</v>
      </c>
      <c r="K170" s="243" t="s">
        <v>18</v>
      </c>
      <c r="L170" s="244" t="s">
        <v>752</v>
      </c>
      <c r="M170" s="39"/>
      <c r="N170" s="75">
        <v>14736.700000000004</v>
      </c>
      <c r="O170" s="243" t="s">
        <v>18</v>
      </c>
      <c r="P170" s="84" t="s">
        <v>1654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754</v>
      </c>
      <c r="M171" s="39"/>
      <c r="N171" s="75">
        <v>14584.75</v>
      </c>
      <c r="O171" s="243" t="s">
        <v>20</v>
      </c>
      <c r="P171" s="84" t="s">
        <v>1675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747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1644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745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1656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1650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763</v>
      </c>
      <c r="M175" s="39"/>
      <c r="N175" s="75">
        <v>12806.450000000004</v>
      </c>
      <c r="O175" s="243" t="s">
        <v>28</v>
      </c>
      <c r="P175" s="258" t="s">
        <v>1643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727</v>
      </c>
      <c r="H176" s="39"/>
      <c r="I176" s="39"/>
      <c r="J176" s="75">
        <v>14515.1</v>
      </c>
      <c r="K176" s="243" t="s">
        <v>30</v>
      </c>
      <c r="L176" s="150" t="s">
        <v>787</v>
      </c>
      <c r="M176" s="39"/>
      <c r="N176" s="75">
        <v>12710.100000000002</v>
      </c>
      <c r="O176" s="243" t="s">
        <v>30</v>
      </c>
      <c r="P176" s="84" t="s">
        <v>1649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773</v>
      </c>
      <c r="M177" s="39"/>
      <c r="N177" s="75">
        <v>0</v>
      </c>
      <c r="O177" s="243" t="s">
        <v>32</v>
      </c>
      <c r="P177" s="259" t="s">
        <v>1653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1647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1304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1304</v>
      </c>
      <c r="M179" s="39"/>
      <c r="N179" s="57"/>
      <c r="O179" s="243" t="s">
        <v>36</v>
      </c>
      <c r="P179" s="260" t="s">
        <v>1642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789</v>
      </c>
      <c r="C181" s="178"/>
      <c r="D181" s="39"/>
      <c r="E181" s="177">
        <v>2294.5999999999549</v>
      </c>
      <c r="F181" s="256"/>
      <c r="G181" s="255" t="s">
        <v>770</v>
      </c>
      <c r="I181" s="254"/>
      <c r="J181" s="75">
        <v>2219.9000000000215</v>
      </c>
      <c r="K181" s="243"/>
      <c r="L181" s="255" t="s">
        <v>1652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2498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2497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1487</v>
      </c>
      <c r="C187" s="240"/>
      <c r="D187" s="241"/>
      <c r="F187" s="242"/>
      <c r="G187" s="239" t="s">
        <v>1489</v>
      </c>
      <c r="H187" s="241"/>
      <c r="I187" s="241"/>
      <c r="K187" s="241"/>
      <c r="L187" s="239" t="s">
        <v>1488</v>
      </c>
      <c r="M187" s="241"/>
      <c r="O187" s="241"/>
      <c r="P187" s="239" t="s">
        <v>1490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795</v>
      </c>
      <c r="H189" s="91"/>
      <c r="J189" s="75">
        <v>29188.699999999997</v>
      </c>
      <c r="K189" s="243" t="s">
        <v>0</v>
      </c>
      <c r="L189" s="261" t="s">
        <v>1652</v>
      </c>
      <c r="N189" s="75">
        <v>29493.800000000007</v>
      </c>
      <c r="O189" s="243" t="s">
        <v>0</v>
      </c>
      <c r="P189" s="261" t="s">
        <v>1660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1646</v>
      </c>
      <c r="N190" s="75">
        <v>29381.5</v>
      </c>
      <c r="O190" s="243" t="s">
        <v>2</v>
      </c>
      <c r="P190" s="387" t="s">
        <v>2004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747</v>
      </c>
      <c r="H191" s="369"/>
      <c r="J191" s="75">
        <v>28220.950000000012</v>
      </c>
      <c r="K191" s="243" t="s">
        <v>3</v>
      </c>
      <c r="L191" s="385" t="s">
        <v>2500</v>
      </c>
      <c r="N191" s="75">
        <v>28749.500000000004</v>
      </c>
      <c r="O191" s="243" t="s">
        <v>3</v>
      </c>
      <c r="P191" s="387" t="s">
        <v>2002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762</v>
      </c>
      <c r="M192" s="368"/>
      <c r="N192" s="251">
        <v>26256.550000000003</v>
      </c>
      <c r="O192" s="371" t="s">
        <v>5</v>
      </c>
      <c r="P192" s="385" t="s">
        <v>763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782</v>
      </c>
      <c r="H193" s="91"/>
      <c r="J193" s="75">
        <v>27668.2</v>
      </c>
      <c r="K193" s="243" t="s">
        <v>7</v>
      </c>
      <c r="L193" s="244" t="s">
        <v>752</v>
      </c>
      <c r="N193" s="75">
        <v>26252.200000000004</v>
      </c>
      <c r="O193" s="243" t="s">
        <v>7</v>
      </c>
      <c r="P193" s="258" t="s">
        <v>1658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745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1655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799</v>
      </c>
      <c r="C195" s="40"/>
      <c r="D195" s="39"/>
      <c r="E195" s="75">
        <v>27815.699999999997</v>
      </c>
      <c r="F195" s="243" t="s">
        <v>10</v>
      </c>
      <c r="G195" s="244" t="s">
        <v>756</v>
      </c>
      <c r="H195" s="91"/>
      <c r="J195" s="75">
        <v>27358.500000000007</v>
      </c>
      <c r="K195" s="243" t="s">
        <v>10</v>
      </c>
      <c r="L195" s="244" t="s">
        <v>754</v>
      </c>
      <c r="N195" s="75">
        <v>24566.600000000002</v>
      </c>
      <c r="O195" s="243" t="s">
        <v>10</v>
      </c>
      <c r="P195" s="40" t="s">
        <v>2014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778</v>
      </c>
      <c r="C196" s="40"/>
      <c r="D196" s="39"/>
      <c r="E196" s="75">
        <v>27809.7</v>
      </c>
      <c r="F196" s="243" t="s">
        <v>12</v>
      </c>
      <c r="G196" s="244" t="s">
        <v>761</v>
      </c>
      <c r="H196" s="91"/>
      <c r="J196" s="75">
        <v>27071.799999999988</v>
      </c>
      <c r="K196" s="243" t="s">
        <v>12</v>
      </c>
      <c r="L196" s="244" t="s">
        <v>781</v>
      </c>
      <c r="N196" s="75">
        <v>24270.700000000012</v>
      </c>
      <c r="O196" s="243" t="s">
        <v>12</v>
      </c>
      <c r="P196" s="41" t="s">
        <v>2005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737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2007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787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733</v>
      </c>
      <c r="N199" s="75">
        <v>23171.100000000006</v>
      </c>
      <c r="O199" s="243" t="s">
        <v>18</v>
      </c>
      <c r="P199" s="258" t="s">
        <v>1654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1998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1656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789</v>
      </c>
      <c r="H202" s="369"/>
      <c r="J202" s="75">
        <v>25398.099999999991</v>
      </c>
      <c r="K202" s="243" t="s">
        <v>24</v>
      </c>
      <c r="L202" s="246" t="s">
        <v>727</v>
      </c>
      <c r="N202" s="248">
        <v>17776.499999999996</v>
      </c>
      <c r="O202" s="243" t="s">
        <v>24</v>
      </c>
      <c r="P202" s="258" t="s">
        <v>1659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748</v>
      </c>
      <c r="C203" s="247"/>
      <c r="D203" s="155"/>
      <c r="E203" s="251">
        <v>26169</v>
      </c>
      <c r="F203" s="245" t="s">
        <v>26</v>
      </c>
      <c r="G203" s="159" t="s">
        <v>770</v>
      </c>
      <c r="H203" s="369"/>
      <c r="I203" s="368"/>
      <c r="J203" s="251">
        <v>25166.500000000004</v>
      </c>
      <c r="K203" s="371" t="s">
        <v>26</v>
      </c>
      <c r="L203" s="150" t="s">
        <v>768</v>
      </c>
      <c r="M203" s="372"/>
      <c r="N203" s="75">
        <v>0</v>
      </c>
      <c r="O203" s="243" t="s">
        <v>26</v>
      </c>
      <c r="P203" s="258" t="s">
        <v>1644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777</v>
      </c>
      <c r="C204" s="40"/>
      <c r="D204" s="39"/>
      <c r="E204" s="75">
        <v>25264.899999999994</v>
      </c>
      <c r="F204" s="243" t="s">
        <v>28</v>
      </c>
      <c r="G204" s="150" t="s">
        <v>732</v>
      </c>
      <c r="H204" s="91"/>
      <c r="J204" s="75">
        <v>25001.249999999996</v>
      </c>
      <c r="K204" s="243" t="s">
        <v>28</v>
      </c>
      <c r="L204" s="150" t="s">
        <v>2499</v>
      </c>
      <c r="N204" s="75">
        <v>0</v>
      </c>
      <c r="O204" s="243" t="s">
        <v>28</v>
      </c>
      <c r="P204" s="258" t="s">
        <v>1651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1640</v>
      </c>
      <c r="N205" s="75">
        <v>0</v>
      </c>
      <c r="O205" s="243" t="s">
        <v>30</v>
      </c>
      <c r="P205" s="41" t="s">
        <v>2006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743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2003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2000</v>
      </c>
      <c r="Q207" s="3"/>
      <c r="S207" s="75">
        <v>24181.499999999993</v>
      </c>
    </row>
    <row r="208" spans="1:20" ht="15.75">
      <c r="B208" s="15" t="s">
        <v>1304</v>
      </c>
      <c r="C208" s="4"/>
      <c r="D208" s="63"/>
      <c r="E208" s="147"/>
      <c r="G208" s="15" t="s">
        <v>1304</v>
      </c>
      <c r="H208" s="250"/>
      <c r="I208" s="57"/>
      <c r="N208" s="69"/>
      <c r="O208" s="243" t="s">
        <v>36</v>
      </c>
      <c r="P208" s="258" t="s">
        <v>1653</v>
      </c>
      <c r="Q208" s="3"/>
      <c r="S208" s="75">
        <v>23980.999999999996</v>
      </c>
    </row>
    <row r="209" spans="1:25" ht="15.75">
      <c r="B209" s="255" t="s">
        <v>748</v>
      </c>
      <c r="C209" s="178"/>
      <c r="D209" s="75">
        <v>3261.7999999999047</v>
      </c>
      <c r="E209" s="147"/>
      <c r="G209" s="252" t="s">
        <v>770</v>
      </c>
      <c r="H209" s="250"/>
      <c r="I209" s="177">
        <v>2721.8000000000866</v>
      </c>
      <c r="N209" s="69"/>
      <c r="O209" s="243" t="s">
        <v>38</v>
      </c>
      <c r="P209" s="258" t="s">
        <v>1642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762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1999</v>
      </c>
      <c r="Q211" s="3"/>
      <c r="S211" s="75">
        <v>21249.95</v>
      </c>
    </row>
    <row r="212" spans="1:25" ht="15.75">
      <c r="A212" s="39" t="s">
        <v>2505</v>
      </c>
      <c r="B212" s="39"/>
      <c r="C212" s="39"/>
      <c r="D212" s="147"/>
      <c r="N212" s="69"/>
      <c r="O212" s="243" t="s">
        <v>147</v>
      </c>
      <c r="P212" s="258" t="s">
        <v>1643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3141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1487</v>
      </c>
      <c r="C216" s="240"/>
      <c r="D216" s="241"/>
      <c r="F216" s="242"/>
      <c r="G216" s="239" t="s">
        <v>1489</v>
      </c>
      <c r="H216" s="241"/>
      <c r="I216" s="241"/>
      <c r="K216" s="241"/>
      <c r="L216" s="239" t="s">
        <v>1488</v>
      </c>
      <c r="M216" s="241"/>
      <c r="P216" s="241"/>
      <c r="Q216" s="239" t="s">
        <v>1490</v>
      </c>
      <c r="R216" s="241"/>
      <c r="S216" s="241"/>
      <c r="T216" s="240"/>
      <c r="V216" s="239" t="s">
        <v>1827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1646</v>
      </c>
      <c r="H218" s="250"/>
      <c r="I218" s="39"/>
      <c r="J218" s="75">
        <v>32599.200000000001</v>
      </c>
      <c r="K218" s="243" t="s">
        <v>0</v>
      </c>
      <c r="L218" s="144" t="s">
        <v>1660</v>
      </c>
      <c r="M218" s="39"/>
      <c r="O218" s="75">
        <v>32505.349999999984</v>
      </c>
      <c r="P218" s="243" t="s">
        <v>0</v>
      </c>
      <c r="Q218" s="261" t="s">
        <v>1659</v>
      </c>
      <c r="R218" s="40"/>
      <c r="S218" s="39"/>
      <c r="T218" s="75">
        <v>28827.249999999989</v>
      </c>
      <c r="U218" s="243" t="s">
        <v>0</v>
      </c>
      <c r="V218" s="387" t="s">
        <v>2153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1661</v>
      </c>
      <c r="H219" s="250"/>
      <c r="I219" s="39"/>
      <c r="J219" s="75">
        <v>30394.45</v>
      </c>
      <c r="K219" s="243" t="s">
        <v>2</v>
      </c>
      <c r="L219" s="144" t="s">
        <v>752</v>
      </c>
      <c r="M219" s="39"/>
      <c r="O219" s="75">
        <v>30805.799999999992</v>
      </c>
      <c r="P219" s="243" t="s">
        <v>2</v>
      </c>
      <c r="Q219" s="261" t="s">
        <v>1651</v>
      </c>
      <c r="R219" s="40"/>
      <c r="S219" s="39"/>
      <c r="T219" s="75">
        <v>27602.5</v>
      </c>
      <c r="U219" s="243" t="s">
        <v>2</v>
      </c>
      <c r="V219" s="387" t="s">
        <v>2023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761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2014</v>
      </c>
      <c r="R220" s="247"/>
      <c r="S220" s="152"/>
      <c r="T220" s="75">
        <v>27538.399999999991</v>
      </c>
      <c r="U220" s="243" t="s">
        <v>3</v>
      </c>
      <c r="V220" s="387" t="s">
        <v>2019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778</v>
      </c>
      <c r="C221" s="63"/>
      <c r="D221" s="67"/>
      <c r="E221" s="75">
        <v>29985.300000000017</v>
      </c>
      <c r="F221" s="243" t="s">
        <v>5</v>
      </c>
      <c r="G221" s="161" t="s">
        <v>782</v>
      </c>
      <c r="H221" s="397"/>
      <c r="I221" s="155"/>
      <c r="J221" s="251">
        <v>29623.350000000006</v>
      </c>
      <c r="K221" s="249" t="s">
        <v>5</v>
      </c>
      <c r="L221" s="161" t="s">
        <v>2002</v>
      </c>
      <c r="M221" s="155"/>
      <c r="N221" s="368"/>
      <c r="O221" s="251">
        <v>27856.899999999998</v>
      </c>
      <c r="P221" s="249" t="s">
        <v>5</v>
      </c>
      <c r="Q221" s="263" t="s">
        <v>1654</v>
      </c>
      <c r="R221" s="247"/>
      <c r="S221" s="152"/>
      <c r="T221" s="251">
        <v>26257.450000000004</v>
      </c>
      <c r="U221" s="249" t="s">
        <v>5</v>
      </c>
      <c r="V221" s="400" t="s">
        <v>4490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745</v>
      </c>
      <c r="H222" s="250"/>
      <c r="I222" s="39"/>
      <c r="J222" s="75">
        <v>29356.150000000005</v>
      </c>
      <c r="K222" s="243" t="s">
        <v>7</v>
      </c>
      <c r="L222" s="258" t="s">
        <v>2004</v>
      </c>
      <c r="M222" s="39"/>
      <c r="O222" s="75">
        <v>27849.750000000011</v>
      </c>
      <c r="P222" s="243" t="s">
        <v>7</v>
      </c>
      <c r="Q222" s="41" t="s">
        <v>1998</v>
      </c>
      <c r="R222" s="40"/>
      <c r="S222" s="39"/>
      <c r="T222" s="373">
        <v>25952.099999999988</v>
      </c>
      <c r="U222" s="243" t="s">
        <v>7</v>
      </c>
      <c r="V222" s="41" t="s">
        <v>2025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732</v>
      </c>
      <c r="M223" s="39"/>
      <c r="O223" s="75">
        <v>26999.500000000004</v>
      </c>
      <c r="P223" s="243" t="s">
        <v>8</v>
      </c>
      <c r="Q223" s="258" t="s">
        <v>1653</v>
      </c>
      <c r="R223" s="40"/>
      <c r="S223" s="39"/>
      <c r="T223" s="75">
        <v>25642.80000000001</v>
      </c>
      <c r="U223" s="243" t="s">
        <v>8</v>
      </c>
      <c r="V223" s="41" t="s">
        <v>2021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1652</v>
      </c>
      <c r="H224" s="250"/>
      <c r="I224" s="39"/>
      <c r="J224" s="75">
        <v>27264.55</v>
      </c>
      <c r="K224" s="243" t="s">
        <v>10</v>
      </c>
      <c r="L224" s="244" t="s">
        <v>733</v>
      </c>
      <c r="M224" s="39"/>
      <c r="O224" s="75">
        <v>26846.1</v>
      </c>
      <c r="P224" s="243" t="s">
        <v>10</v>
      </c>
      <c r="Q224" s="258" t="s">
        <v>1658</v>
      </c>
      <c r="R224" s="40"/>
      <c r="S224" s="39"/>
      <c r="T224" s="75">
        <v>25335.149999999998</v>
      </c>
      <c r="U224" s="243" t="s">
        <v>10</v>
      </c>
      <c r="V224" s="41" t="s">
        <v>2024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799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763</v>
      </c>
      <c r="M225" s="39"/>
      <c r="O225" s="75">
        <v>25469.85</v>
      </c>
      <c r="P225" s="243" t="s">
        <v>12</v>
      </c>
      <c r="Q225" s="258" t="s">
        <v>1655</v>
      </c>
      <c r="R225" s="40"/>
      <c r="S225" s="39"/>
      <c r="T225" s="75">
        <v>24547.149999999994</v>
      </c>
      <c r="U225" s="243" t="s">
        <v>12</v>
      </c>
      <c r="V225" s="41" t="s">
        <v>2026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789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2005</v>
      </c>
      <c r="R226" s="40"/>
      <c r="S226" s="39"/>
      <c r="T226" s="75">
        <v>24022.300000000003</v>
      </c>
      <c r="U226" s="243" t="s">
        <v>14</v>
      </c>
      <c r="V226" s="41" t="s">
        <v>2046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748</v>
      </c>
      <c r="C227" s="63"/>
      <c r="D227" s="67"/>
      <c r="E227" s="75">
        <v>27877.299999999992</v>
      </c>
      <c r="F227" s="243" t="s">
        <v>16</v>
      </c>
      <c r="G227" s="244" t="s">
        <v>777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1656</v>
      </c>
      <c r="R227" s="40"/>
      <c r="S227" s="39"/>
      <c r="T227" s="75">
        <v>23986.799999999999</v>
      </c>
      <c r="U227" s="243" t="s">
        <v>16</v>
      </c>
      <c r="V227" s="41" t="s">
        <v>2020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747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770</v>
      </c>
      <c r="M228" s="39"/>
      <c r="O228" s="75">
        <v>22873.200000000012</v>
      </c>
      <c r="P228" s="243" t="s">
        <v>18</v>
      </c>
      <c r="Q228" s="41" t="s">
        <v>2006</v>
      </c>
      <c r="R228" s="40"/>
      <c r="S228" s="39"/>
      <c r="T228" s="75">
        <v>23432.200000000008</v>
      </c>
      <c r="U228" s="243" t="s">
        <v>18</v>
      </c>
      <c r="V228" s="41" t="s">
        <v>2049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737</v>
      </c>
      <c r="H229" s="250"/>
      <c r="I229" s="39"/>
      <c r="J229" s="75">
        <v>23438.69999999999</v>
      </c>
      <c r="K229" s="243" t="s">
        <v>20</v>
      </c>
      <c r="L229" s="244" t="s">
        <v>754</v>
      </c>
      <c r="M229" s="39"/>
      <c r="O229" s="75">
        <v>21862.350000000006</v>
      </c>
      <c r="P229" s="243" t="s">
        <v>20</v>
      </c>
      <c r="Q229" s="258" t="s">
        <v>787</v>
      </c>
      <c r="R229" s="40"/>
      <c r="S229" s="39"/>
      <c r="T229" s="75">
        <v>22923.799999999996</v>
      </c>
      <c r="U229" s="243" t="s">
        <v>20</v>
      </c>
      <c r="V229" s="41" t="s">
        <v>2048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2007</v>
      </c>
      <c r="R230" s="40"/>
      <c r="S230" s="39"/>
      <c r="T230" s="75">
        <v>22486.400000000001</v>
      </c>
      <c r="U230" s="243" t="s">
        <v>22</v>
      </c>
      <c r="V230" s="41" t="s">
        <v>2022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756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1643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762</v>
      </c>
      <c r="H232" s="396"/>
      <c r="I232" s="155"/>
      <c r="J232" s="251">
        <v>22110.3</v>
      </c>
      <c r="K232" s="249" t="s">
        <v>26</v>
      </c>
      <c r="L232" s="164" t="s">
        <v>781</v>
      </c>
      <c r="M232" s="155"/>
      <c r="N232" s="368"/>
      <c r="O232" s="248">
        <v>20145.149999999987</v>
      </c>
      <c r="P232" s="243" t="s">
        <v>26</v>
      </c>
      <c r="Q232" s="41" t="s">
        <v>2003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2099</v>
      </c>
      <c r="H233" s="250"/>
      <c r="I233" s="39"/>
      <c r="J233" s="75">
        <v>0</v>
      </c>
      <c r="K233" s="243" t="s">
        <v>28</v>
      </c>
      <c r="L233" s="150" t="s">
        <v>727</v>
      </c>
      <c r="M233" s="39"/>
      <c r="O233" s="75">
        <v>18570.149999999994</v>
      </c>
      <c r="P233" s="243" t="s">
        <v>28</v>
      </c>
      <c r="Q233" s="258" t="s">
        <v>1642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2096</v>
      </c>
      <c r="H234" s="250"/>
      <c r="I234" s="39"/>
      <c r="J234" s="75">
        <v>0</v>
      </c>
      <c r="K234" s="243" t="s">
        <v>30</v>
      </c>
      <c r="L234" s="150" t="s">
        <v>2098</v>
      </c>
      <c r="M234" s="39"/>
      <c r="O234" s="75">
        <v>0</v>
      </c>
      <c r="P234" s="245" t="s">
        <v>30</v>
      </c>
      <c r="Q234" s="445" t="s">
        <v>1999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795</v>
      </c>
      <c r="C235" s="63"/>
      <c r="D235" s="67"/>
      <c r="E235" s="75">
        <v>21924.55000000001</v>
      </c>
      <c r="F235" s="243" t="s">
        <v>32</v>
      </c>
      <c r="G235" s="150" t="s">
        <v>2095</v>
      </c>
      <c r="H235" s="250"/>
      <c r="I235" s="39"/>
      <c r="J235" s="75">
        <v>0</v>
      </c>
      <c r="K235" s="243" t="s">
        <v>32</v>
      </c>
      <c r="L235" s="150" t="s">
        <v>2097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1304</v>
      </c>
      <c r="C237" s="4"/>
      <c r="D237" s="63"/>
      <c r="E237" s="63"/>
      <c r="G237" s="15" t="s">
        <v>1304</v>
      </c>
      <c r="H237" s="250"/>
      <c r="I237" s="57"/>
      <c r="J237" s="9"/>
      <c r="L237" s="15" t="s">
        <v>1304</v>
      </c>
      <c r="M237" s="39"/>
      <c r="N237" s="57"/>
      <c r="O237" s="243"/>
      <c r="P237" s="258"/>
      <c r="Q237" s="15" t="s">
        <v>1304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3140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4138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1557</v>
      </c>
      <c r="P248" s="30" t="s">
        <v>2753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3371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2006</v>
      </c>
      <c r="E252" s="42"/>
      <c r="F252" s="42"/>
      <c r="G252" s="42"/>
      <c r="H252" s="42"/>
      <c r="I252" s="42"/>
      <c r="J252" s="42"/>
      <c r="K252" s="42"/>
      <c r="L252" s="3" t="s">
        <v>1978</v>
      </c>
      <c r="M252" s="3" t="s">
        <v>1972</v>
      </c>
      <c r="P252" t="s">
        <v>2754</v>
      </c>
    </row>
    <row r="253" spans="1:19" ht="16.5">
      <c r="A253" s="42"/>
      <c r="B253" s="446" t="s">
        <v>1656</v>
      </c>
      <c r="E253" s="42"/>
      <c r="F253" s="42"/>
      <c r="G253" s="42"/>
      <c r="H253" s="42"/>
      <c r="I253" s="42"/>
      <c r="J253" s="42"/>
      <c r="K253" s="3" t="s">
        <v>1975</v>
      </c>
      <c r="L253" s="3" t="s">
        <v>1974</v>
      </c>
      <c r="M253" s="3" t="s">
        <v>1971</v>
      </c>
      <c r="P253" t="s">
        <v>2755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1558</v>
      </c>
      <c r="J254" s="216" t="s">
        <v>1559</v>
      </c>
      <c r="K254" s="3" t="s">
        <v>1944</v>
      </c>
      <c r="L254" s="3" t="s">
        <v>1959</v>
      </c>
      <c r="M254" s="3" t="s">
        <v>1949</v>
      </c>
      <c r="P254" t="s">
        <v>2756</v>
      </c>
    </row>
    <row r="255" spans="1:19" ht="16.5">
      <c r="A255" s="42"/>
      <c r="B255" s="190" t="s">
        <v>1999</v>
      </c>
      <c r="E255" s="42"/>
      <c r="F255" s="42"/>
      <c r="G255" s="42"/>
      <c r="H255" s="42"/>
      <c r="I255" s="42"/>
      <c r="J255" s="42"/>
      <c r="K255" s="42"/>
      <c r="L255" s="3" t="s">
        <v>2503</v>
      </c>
      <c r="M255" s="3" t="s">
        <v>1978</v>
      </c>
      <c r="P255" t="s">
        <v>2757</v>
      </c>
    </row>
    <row r="256" spans="1:19" ht="16.5">
      <c r="A256" s="42"/>
      <c r="B256" s="446" t="s">
        <v>1651</v>
      </c>
      <c r="E256" s="42"/>
      <c r="F256" s="42"/>
      <c r="G256" s="42"/>
      <c r="H256" s="42"/>
      <c r="I256" s="42"/>
      <c r="J256" s="42"/>
      <c r="K256" s="3" t="s">
        <v>1971</v>
      </c>
      <c r="L256" s="3" t="s">
        <v>1977</v>
      </c>
      <c r="M256" s="181" t="s">
        <v>1964</v>
      </c>
      <c r="P256" t="s">
        <v>2758</v>
      </c>
    </row>
    <row r="257" spans="1:16" ht="16.5">
      <c r="A257" s="42"/>
      <c r="B257" s="446" t="s">
        <v>1646</v>
      </c>
      <c r="E257" s="42"/>
      <c r="F257" s="42"/>
      <c r="G257" s="42"/>
      <c r="H257" s="42"/>
      <c r="I257" s="42"/>
      <c r="J257" s="42"/>
      <c r="K257" s="181" t="s">
        <v>1964</v>
      </c>
      <c r="L257" s="181" t="s">
        <v>1956</v>
      </c>
      <c r="M257" s="181" t="s">
        <v>1598</v>
      </c>
      <c r="P257" t="s">
        <v>2759</v>
      </c>
    </row>
    <row r="258" spans="1:16" ht="16.5">
      <c r="A258" s="42"/>
      <c r="B258" s="481" t="s">
        <v>3360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2760</v>
      </c>
    </row>
    <row r="259" spans="1:16" ht="16.5">
      <c r="A259" s="42"/>
      <c r="B259" s="190" t="s">
        <v>1</v>
      </c>
      <c r="E259" s="122"/>
      <c r="F259" s="122"/>
      <c r="G259" s="3" t="s">
        <v>1560</v>
      </c>
      <c r="H259" s="3" t="s">
        <v>1561</v>
      </c>
      <c r="I259" s="216" t="s">
        <v>1562</v>
      </c>
      <c r="J259" s="216" t="s">
        <v>1563</v>
      </c>
      <c r="K259" s="216" t="s">
        <v>1945</v>
      </c>
      <c r="L259" s="3" t="s">
        <v>2502</v>
      </c>
      <c r="M259" s="216" t="s">
        <v>1979</v>
      </c>
      <c r="P259" t="s">
        <v>2761</v>
      </c>
    </row>
    <row r="260" spans="1:16" ht="16.5">
      <c r="A260" s="42"/>
      <c r="B260" s="190" t="s">
        <v>2005</v>
      </c>
      <c r="E260" s="42"/>
      <c r="F260" s="42"/>
      <c r="G260" s="42"/>
      <c r="H260" s="42"/>
      <c r="I260" s="42"/>
      <c r="J260" s="42"/>
      <c r="K260" s="42"/>
      <c r="L260" s="3" t="s">
        <v>1969</v>
      </c>
      <c r="M260" s="3" t="s">
        <v>1970</v>
      </c>
      <c r="N260" s="42"/>
      <c r="P260" t="s">
        <v>3139</v>
      </c>
    </row>
    <row r="261" spans="1:16" ht="16.5">
      <c r="A261" s="42"/>
      <c r="B261" s="448" t="s">
        <v>2019</v>
      </c>
      <c r="E261" s="42"/>
      <c r="F261" s="42"/>
      <c r="G261" s="42"/>
      <c r="H261" s="42"/>
      <c r="I261" s="42"/>
      <c r="J261" s="42"/>
      <c r="K261" s="42"/>
      <c r="L261" s="42"/>
      <c r="M261" s="181" t="s">
        <v>4127</v>
      </c>
    </row>
    <row r="262" spans="1:16" ht="16.5">
      <c r="A262" s="42"/>
      <c r="B262" s="481" t="s">
        <v>3379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1564</v>
      </c>
      <c r="G263" s="3" t="s">
        <v>1565</v>
      </c>
      <c r="H263" s="3" t="s">
        <v>1565</v>
      </c>
      <c r="I263" s="216" t="s">
        <v>1560</v>
      </c>
      <c r="J263" s="122"/>
      <c r="K263" s="122"/>
      <c r="L263" s="42"/>
      <c r="M263" s="42"/>
      <c r="N263" s="42"/>
    </row>
    <row r="264" spans="1:16" ht="16.5">
      <c r="A264" s="42"/>
      <c r="B264" s="190" t="s">
        <v>768</v>
      </c>
      <c r="E264" s="122"/>
      <c r="F264" s="122"/>
      <c r="G264" s="122"/>
      <c r="H264" s="122"/>
      <c r="I264" s="122"/>
      <c r="J264" s="216" t="s">
        <v>1566</v>
      </c>
      <c r="K264" s="3" t="s">
        <v>1946</v>
      </c>
      <c r="L264" s="216" t="s">
        <v>1945</v>
      </c>
      <c r="M264" s="42"/>
      <c r="N264" s="42"/>
    </row>
    <row r="265" spans="1:16" ht="16.5">
      <c r="A265" s="42"/>
      <c r="B265" s="447" t="s">
        <v>1652</v>
      </c>
      <c r="E265" s="42"/>
      <c r="F265" s="42"/>
      <c r="G265" s="42"/>
      <c r="H265" s="42"/>
      <c r="I265" s="42"/>
      <c r="J265" s="42"/>
      <c r="K265" s="181" t="s">
        <v>1965</v>
      </c>
      <c r="L265" s="181" t="s">
        <v>1958</v>
      </c>
      <c r="M265" s="3" t="s">
        <v>1569</v>
      </c>
    </row>
    <row r="266" spans="1:16" ht="16.5">
      <c r="A266" s="42"/>
      <c r="B266" s="190" t="s">
        <v>770</v>
      </c>
      <c r="E266" s="122"/>
      <c r="F266" s="122"/>
      <c r="G266" s="122"/>
      <c r="H266" s="122"/>
      <c r="I266" s="122"/>
      <c r="J266" s="216" t="s">
        <v>1567</v>
      </c>
      <c r="K266" s="181" t="s">
        <v>1947</v>
      </c>
      <c r="L266" s="216" t="s">
        <v>1585</v>
      </c>
      <c r="M266" s="3" t="s">
        <v>1962</v>
      </c>
    </row>
    <row r="267" spans="1:16" ht="16.5">
      <c r="A267" s="42"/>
      <c r="B267" s="190" t="s">
        <v>4</v>
      </c>
      <c r="E267" s="122"/>
      <c r="F267" s="122"/>
      <c r="G267" s="216" t="s">
        <v>1568</v>
      </c>
      <c r="H267" s="3" t="s">
        <v>1569</v>
      </c>
      <c r="I267" s="3" t="s">
        <v>1570</v>
      </c>
      <c r="J267" s="216" t="s">
        <v>1571</v>
      </c>
      <c r="K267" s="3" t="s">
        <v>1949</v>
      </c>
      <c r="L267" s="216" t="s">
        <v>1957</v>
      </c>
      <c r="M267" s="42"/>
      <c r="N267" s="42"/>
    </row>
    <row r="268" spans="1:16" ht="16.5">
      <c r="A268" s="42"/>
      <c r="B268" s="448" t="s">
        <v>2049</v>
      </c>
      <c r="E268" s="42"/>
      <c r="F268" s="42"/>
      <c r="G268" s="42"/>
      <c r="H268" s="42"/>
      <c r="I268" s="42"/>
      <c r="J268" s="42"/>
      <c r="K268" s="42"/>
      <c r="L268" s="42"/>
      <c r="M268" s="3" t="s">
        <v>4135</v>
      </c>
    </row>
    <row r="269" spans="1:16" ht="16.5">
      <c r="A269" s="42"/>
      <c r="B269" s="190" t="s">
        <v>787</v>
      </c>
      <c r="E269" s="122"/>
      <c r="F269" s="122"/>
      <c r="G269" s="122"/>
      <c r="H269" s="122"/>
      <c r="I269" s="122"/>
      <c r="J269" s="216" t="s">
        <v>1572</v>
      </c>
      <c r="K269" s="216" t="s">
        <v>1948</v>
      </c>
      <c r="L269" s="3" t="s">
        <v>1971</v>
      </c>
      <c r="M269" s="3" t="s">
        <v>1973</v>
      </c>
    </row>
    <row r="270" spans="1:16" ht="16.5">
      <c r="A270" s="42"/>
      <c r="B270" s="190" t="s">
        <v>6</v>
      </c>
      <c r="E270" s="122"/>
      <c r="F270" s="122"/>
      <c r="G270" s="3" t="s">
        <v>1562</v>
      </c>
      <c r="H270" s="3" t="s">
        <v>1573</v>
      </c>
      <c r="I270" s="3" t="s">
        <v>1574</v>
      </c>
      <c r="J270" s="216" t="s">
        <v>1575</v>
      </c>
      <c r="K270" s="3" t="s">
        <v>1588</v>
      </c>
      <c r="L270" s="3" t="s">
        <v>1594</v>
      </c>
      <c r="M270" s="216" t="s">
        <v>1606</v>
      </c>
    </row>
    <row r="271" spans="1:16" ht="16.5">
      <c r="A271" s="42"/>
      <c r="B271" s="190" t="s">
        <v>2002</v>
      </c>
      <c r="E271" s="42"/>
      <c r="F271" s="42"/>
      <c r="G271" s="42"/>
      <c r="H271" s="42"/>
      <c r="I271" s="42"/>
      <c r="J271" s="42"/>
      <c r="K271" s="42"/>
      <c r="L271" s="181" t="s">
        <v>1954</v>
      </c>
      <c r="M271" s="181" t="s">
        <v>1947</v>
      </c>
    </row>
    <row r="272" spans="1:16" ht="16.5">
      <c r="A272" s="42"/>
      <c r="B272" s="481" t="s">
        <v>3361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1576</v>
      </c>
      <c r="J273" s="3" t="s">
        <v>1577</v>
      </c>
      <c r="K273" s="3" t="s">
        <v>1570</v>
      </c>
      <c r="L273" s="181" t="s">
        <v>1591</v>
      </c>
      <c r="M273" s="216" t="s">
        <v>1575</v>
      </c>
    </row>
    <row r="274" spans="1:16" ht="16.5">
      <c r="A274" s="42"/>
      <c r="B274" s="448" t="s">
        <v>2020</v>
      </c>
      <c r="E274" s="42"/>
      <c r="F274" s="42"/>
      <c r="G274" s="42"/>
      <c r="H274" s="42"/>
      <c r="I274" s="42"/>
      <c r="J274" s="42"/>
      <c r="K274" s="42"/>
      <c r="L274" s="42"/>
      <c r="M274" s="3" t="s">
        <v>4134</v>
      </c>
    </row>
    <row r="275" spans="1:16" ht="16.5">
      <c r="A275" s="42"/>
      <c r="B275" s="481" t="s">
        <v>3364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3378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2000</v>
      </c>
      <c r="E277" s="42"/>
      <c r="F277" s="42"/>
      <c r="G277" s="42"/>
      <c r="H277" s="42"/>
      <c r="I277" s="42"/>
      <c r="J277" s="42"/>
      <c r="K277" s="42"/>
      <c r="L277" s="3" t="s">
        <v>1980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1578</v>
      </c>
      <c r="H278" s="216" t="s">
        <v>1560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1579</v>
      </c>
      <c r="F279" s="3" t="s">
        <v>1580</v>
      </c>
      <c r="G279" s="3" t="s">
        <v>1581</v>
      </c>
      <c r="H279" s="3" t="s">
        <v>1582</v>
      </c>
      <c r="I279" s="3" t="s">
        <v>1579</v>
      </c>
      <c r="J279" s="3" t="s">
        <v>1581</v>
      </c>
      <c r="K279" s="216" t="s">
        <v>1578</v>
      </c>
      <c r="L279" s="3" t="s">
        <v>1558</v>
      </c>
      <c r="M279" s="3" t="s">
        <v>1601</v>
      </c>
    </row>
    <row r="280" spans="1:16" ht="16.5">
      <c r="A280" s="42"/>
      <c r="B280" s="190" t="s">
        <v>2014</v>
      </c>
      <c r="E280" s="42"/>
      <c r="F280" s="42"/>
      <c r="G280" s="42"/>
      <c r="H280" s="42"/>
      <c r="I280" s="42"/>
      <c r="J280" s="42"/>
      <c r="K280" s="42"/>
      <c r="L280" s="3" t="s">
        <v>1968</v>
      </c>
      <c r="M280" s="181" t="s">
        <v>1954</v>
      </c>
    </row>
    <row r="281" spans="1:16" ht="16.5">
      <c r="A281" s="42"/>
      <c r="B281" s="190" t="s">
        <v>11</v>
      </c>
      <c r="E281" s="122"/>
      <c r="F281" s="122"/>
      <c r="G281" s="188" t="s">
        <v>1583</v>
      </c>
      <c r="H281" s="3" t="s">
        <v>1584</v>
      </c>
      <c r="I281" s="3" t="s">
        <v>1582</v>
      </c>
      <c r="J281" s="3" t="s">
        <v>1584</v>
      </c>
      <c r="K281" s="3" t="s">
        <v>1574</v>
      </c>
      <c r="L281" s="3" t="s">
        <v>1584</v>
      </c>
      <c r="M281" s="3" t="s">
        <v>1574</v>
      </c>
    </row>
    <row r="282" spans="1:16" ht="16.5">
      <c r="A282" s="42"/>
      <c r="B282" s="481" t="s">
        <v>3362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2021</v>
      </c>
      <c r="E283" s="42"/>
      <c r="F283" s="42"/>
      <c r="G283" s="42"/>
      <c r="H283" s="42"/>
      <c r="I283" s="42"/>
      <c r="J283" s="42"/>
      <c r="K283" s="42"/>
      <c r="L283" s="42"/>
      <c r="M283" s="3" t="s">
        <v>4130</v>
      </c>
    </row>
    <row r="284" spans="1:16" ht="16.5">
      <c r="A284" s="42"/>
      <c r="B284" s="446" t="s">
        <v>1654</v>
      </c>
      <c r="E284" s="42"/>
      <c r="F284" s="42"/>
      <c r="G284" s="42"/>
      <c r="H284" s="42"/>
      <c r="I284" s="42"/>
      <c r="J284" s="42"/>
      <c r="K284" s="3" t="s">
        <v>1972</v>
      </c>
      <c r="L284" s="3" t="s">
        <v>1972</v>
      </c>
      <c r="M284" s="181" t="s">
        <v>1965</v>
      </c>
    </row>
    <row r="285" spans="1:16" ht="16.5">
      <c r="A285" s="42"/>
      <c r="B285" s="190" t="s">
        <v>727</v>
      </c>
      <c r="E285" s="122"/>
      <c r="F285" s="122"/>
      <c r="G285" s="122"/>
      <c r="H285" s="122"/>
      <c r="I285" s="122"/>
      <c r="J285" s="3" t="s">
        <v>1585</v>
      </c>
      <c r="K285" s="216" t="s">
        <v>1577</v>
      </c>
      <c r="L285" s="3" t="s">
        <v>1949</v>
      </c>
      <c r="M285" s="216" t="s">
        <v>1957</v>
      </c>
    </row>
    <row r="286" spans="1:16" ht="16.5">
      <c r="A286" s="42"/>
      <c r="B286" s="190" t="s">
        <v>2007</v>
      </c>
      <c r="E286" s="42"/>
      <c r="F286" s="42"/>
      <c r="G286" s="42"/>
      <c r="H286" s="42"/>
      <c r="I286" s="42"/>
      <c r="J286" s="42"/>
      <c r="K286" s="42"/>
      <c r="L286" s="3" t="s">
        <v>1970</v>
      </c>
      <c r="M286" s="3" t="s">
        <v>1974</v>
      </c>
    </row>
    <row r="287" spans="1:16" ht="16.5">
      <c r="A287" s="42"/>
      <c r="B287" s="481" t="s">
        <v>3372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782</v>
      </c>
      <c r="E288" s="122"/>
      <c r="F288" s="122"/>
      <c r="G288" s="122"/>
      <c r="H288" s="122"/>
      <c r="I288" s="122"/>
      <c r="J288" s="3" t="s">
        <v>1558</v>
      </c>
      <c r="K288" s="3" t="s">
        <v>1593</v>
      </c>
      <c r="L288" s="3" t="s">
        <v>1593</v>
      </c>
      <c r="M288" s="181" t="s">
        <v>1607</v>
      </c>
    </row>
    <row r="289" spans="1:16" ht="16.5">
      <c r="A289" s="42"/>
      <c r="B289" s="190" t="s">
        <v>13</v>
      </c>
      <c r="E289" s="122"/>
      <c r="F289" s="122"/>
      <c r="G289" s="3" t="s">
        <v>1575</v>
      </c>
      <c r="H289" s="3" t="s">
        <v>1574</v>
      </c>
      <c r="I289" s="216" t="s">
        <v>1578</v>
      </c>
      <c r="J289" s="216" t="s">
        <v>1586</v>
      </c>
      <c r="K289" s="3" t="s">
        <v>1950</v>
      </c>
      <c r="L289" s="3" t="s">
        <v>1950</v>
      </c>
      <c r="M289" s="3" t="s">
        <v>1955</v>
      </c>
    </row>
    <row r="290" spans="1:16" ht="16.5">
      <c r="A290" s="42"/>
      <c r="B290" s="190" t="s">
        <v>733</v>
      </c>
      <c r="E290" s="122"/>
      <c r="F290" s="122"/>
      <c r="G290" s="122"/>
      <c r="H290" s="122"/>
      <c r="I290" s="122"/>
      <c r="J290" s="216" t="s">
        <v>1587</v>
      </c>
      <c r="K290" s="3" t="s">
        <v>1951</v>
      </c>
      <c r="L290" s="3" t="s">
        <v>1962</v>
      </c>
      <c r="M290" s="3" t="s">
        <v>1946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1588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1583</v>
      </c>
      <c r="F292" s="3" t="s">
        <v>1573</v>
      </c>
      <c r="G292" s="3" t="s">
        <v>1580</v>
      </c>
      <c r="H292" s="3" t="s">
        <v>1581</v>
      </c>
      <c r="I292" s="216" t="s">
        <v>1575</v>
      </c>
      <c r="J292" s="216" t="s">
        <v>1589</v>
      </c>
      <c r="K292" s="181" t="s">
        <v>1952</v>
      </c>
      <c r="L292" s="3" t="s">
        <v>1601</v>
      </c>
      <c r="M292" s="3" t="s">
        <v>1588</v>
      </c>
    </row>
    <row r="293" spans="1:16" ht="16.5">
      <c r="A293" s="42"/>
      <c r="B293" s="481" t="s">
        <v>3387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2003</v>
      </c>
      <c r="E294" s="42"/>
      <c r="F294" s="42"/>
      <c r="G294" s="42"/>
      <c r="H294" s="42"/>
      <c r="I294" s="42"/>
      <c r="J294" s="42"/>
      <c r="K294" s="42"/>
      <c r="L294" s="3" t="s">
        <v>1979</v>
      </c>
      <c r="M294" s="3" t="s">
        <v>1976</v>
      </c>
    </row>
    <row r="295" spans="1:16" ht="16.5">
      <c r="A295" s="42"/>
      <c r="B295" s="190" t="s">
        <v>17</v>
      </c>
      <c r="E295" s="122"/>
      <c r="F295" s="3" t="s">
        <v>1590</v>
      </c>
      <c r="G295" s="3" t="s">
        <v>1584</v>
      </c>
      <c r="H295" s="3" t="s">
        <v>1564</v>
      </c>
      <c r="I295" s="3" t="s">
        <v>1573</v>
      </c>
      <c r="J295" s="3" t="s">
        <v>1582</v>
      </c>
      <c r="K295" s="3" t="s">
        <v>1580</v>
      </c>
      <c r="L295" s="3" t="s">
        <v>1599</v>
      </c>
      <c r="M295" s="216" t="s">
        <v>1562</v>
      </c>
    </row>
    <row r="296" spans="1:16" ht="16.5">
      <c r="A296" s="42"/>
      <c r="B296" s="190" t="s">
        <v>743</v>
      </c>
      <c r="E296" s="122"/>
      <c r="F296" s="122"/>
      <c r="G296" s="122"/>
      <c r="H296" s="122"/>
      <c r="I296" s="122"/>
      <c r="J296" s="181" t="s">
        <v>1591</v>
      </c>
      <c r="K296" s="3" t="s">
        <v>1565</v>
      </c>
      <c r="L296" s="216" t="s">
        <v>1560</v>
      </c>
      <c r="M296" s="216" t="s">
        <v>1577</v>
      </c>
    </row>
    <row r="297" spans="1:16" ht="16.5">
      <c r="A297" s="42"/>
      <c r="B297" s="190" t="s">
        <v>756</v>
      </c>
      <c r="E297" s="122"/>
      <c r="F297" s="122"/>
      <c r="G297" s="122"/>
      <c r="H297" s="122"/>
      <c r="I297" s="122"/>
      <c r="J297" s="3" t="s">
        <v>1592</v>
      </c>
      <c r="K297" s="3" t="s">
        <v>1576</v>
      </c>
      <c r="L297" s="3" t="s">
        <v>1569</v>
      </c>
      <c r="M297" s="3" t="s">
        <v>1592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1593</v>
      </c>
      <c r="J298" s="3" t="s">
        <v>1594</v>
      </c>
      <c r="K298" s="3" t="s">
        <v>1569</v>
      </c>
      <c r="L298" s="216" t="s">
        <v>1577</v>
      </c>
      <c r="M298" s="181" t="s">
        <v>1952</v>
      </c>
    </row>
    <row r="299" spans="1:16" ht="16.5">
      <c r="A299" s="42"/>
      <c r="B299" s="481" t="s">
        <v>3366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773</v>
      </c>
      <c r="E300" s="122"/>
      <c r="F300" s="122"/>
      <c r="G300" s="122"/>
      <c r="H300" s="122"/>
      <c r="I300" s="122"/>
      <c r="J300" s="216" t="s">
        <v>1595</v>
      </c>
      <c r="K300" s="216" t="s">
        <v>1953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1565</v>
      </c>
      <c r="G301" s="3" t="s">
        <v>1561</v>
      </c>
      <c r="H301" s="3" t="s">
        <v>1580</v>
      </c>
      <c r="I301" s="3" t="s">
        <v>1596</v>
      </c>
      <c r="J301" s="3" t="s">
        <v>1565</v>
      </c>
      <c r="K301" s="3" t="s">
        <v>1561</v>
      </c>
      <c r="L301" s="216" t="s">
        <v>1578</v>
      </c>
      <c r="M301" s="216" t="s">
        <v>1614</v>
      </c>
    </row>
    <row r="302" spans="1:16" ht="16.5">
      <c r="A302" s="42"/>
      <c r="B302" s="481" t="s">
        <v>3391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3369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1640</v>
      </c>
      <c r="E304" s="122"/>
      <c r="F304" s="122"/>
      <c r="G304" s="122"/>
      <c r="H304" s="122"/>
      <c r="I304" s="122"/>
      <c r="J304" s="122"/>
      <c r="K304" s="181" t="s">
        <v>1954</v>
      </c>
      <c r="L304" s="216" t="s">
        <v>1948</v>
      </c>
      <c r="M304" s="42"/>
      <c r="N304" s="42"/>
    </row>
    <row r="305" spans="1:16" ht="16.5">
      <c r="A305" s="42"/>
      <c r="B305" s="446" t="s">
        <v>1642</v>
      </c>
      <c r="E305" s="42"/>
      <c r="F305" s="42"/>
      <c r="G305" s="42"/>
      <c r="H305" s="42"/>
      <c r="I305" s="42"/>
      <c r="J305" s="42"/>
      <c r="K305" s="3" t="s">
        <v>1981</v>
      </c>
      <c r="L305" s="3" t="s">
        <v>2501</v>
      </c>
      <c r="M305" s="3" t="s">
        <v>1977</v>
      </c>
    </row>
    <row r="306" spans="1:16" ht="16.5">
      <c r="A306" s="42"/>
      <c r="B306" s="481" t="s">
        <v>3365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799</v>
      </c>
      <c r="E307" s="122"/>
      <c r="F307" s="122"/>
      <c r="G307" s="122"/>
      <c r="H307" s="122"/>
      <c r="I307" s="122"/>
      <c r="J307" s="181" t="s">
        <v>1597</v>
      </c>
      <c r="K307" s="3" t="s">
        <v>1599</v>
      </c>
      <c r="L307" s="3" t="s">
        <v>1582</v>
      </c>
      <c r="M307" s="3" t="s">
        <v>1582</v>
      </c>
      <c r="P307" s="448"/>
    </row>
    <row r="308" spans="1:16" ht="16.5">
      <c r="A308" s="42"/>
      <c r="B308" s="448" t="s">
        <v>4490</v>
      </c>
      <c r="E308" s="42"/>
      <c r="F308" s="42"/>
      <c r="G308" s="42"/>
      <c r="H308" s="42"/>
      <c r="I308" s="42"/>
      <c r="J308" s="42"/>
      <c r="K308" s="42"/>
      <c r="L308" s="42"/>
      <c r="M308" s="181" t="s">
        <v>4128</v>
      </c>
    </row>
    <row r="309" spans="1:16" ht="16.5">
      <c r="A309" s="42"/>
      <c r="B309" s="190" t="s">
        <v>795</v>
      </c>
      <c r="E309" s="122"/>
      <c r="F309" s="122"/>
      <c r="G309" s="122"/>
      <c r="H309" s="122"/>
      <c r="I309" s="122"/>
      <c r="J309" s="3" t="s">
        <v>1588</v>
      </c>
      <c r="K309" s="3" t="s">
        <v>1558</v>
      </c>
      <c r="L309" s="181" t="s">
        <v>1598</v>
      </c>
      <c r="M309" s="216" t="s">
        <v>1560</v>
      </c>
    </row>
    <row r="310" spans="1:16" ht="16.5">
      <c r="A310" s="42"/>
      <c r="B310" s="190" t="s">
        <v>21</v>
      </c>
      <c r="E310" s="3" t="s">
        <v>1573</v>
      </c>
      <c r="F310" s="188" t="s">
        <v>1583</v>
      </c>
      <c r="G310" s="3" t="s">
        <v>1564</v>
      </c>
      <c r="H310" s="188" t="s">
        <v>1583</v>
      </c>
      <c r="I310" s="3" t="s">
        <v>1584</v>
      </c>
      <c r="J310" s="3" t="s">
        <v>1590</v>
      </c>
      <c r="K310" s="3" t="s">
        <v>1579</v>
      </c>
      <c r="L310" s="3" t="s">
        <v>1573</v>
      </c>
      <c r="M310" s="188" t="s">
        <v>1583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1576</v>
      </c>
      <c r="I311" s="181" t="s">
        <v>1598</v>
      </c>
      <c r="J311" s="3" t="s">
        <v>1599</v>
      </c>
      <c r="K311" s="3" t="s">
        <v>1564</v>
      </c>
      <c r="L311" s="3" t="s">
        <v>1565</v>
      </c>
      <c r="M311" s="3" t="s">
        <v>1561</v>
      </c>
    </row>
    <row r="312" spans="1:16" ht="16.5">
      <c r="A312" s="42"/>
      <c r="B312" s="448" t="s">
        <v>3358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2022</v>
      </c>
      <c r="E313" s="42"/>
      <c r="F313" s="42"/>
      <c r="G313" s="42"/>
      <c r="H313" s="42"/>
      <c r="I313" s="42"/>
      <c r="J313" s="42"/>
      <c r="K313" s="42"/>
      <c r="L313" s="42"/>
      <c r="M313" s="3" t="s">
        <v>4137</v>
      </c>
      <c r="P313" s="481"/>
    </row>
    <row r="314" spans="1:16" ht="16.5">
      <c r="A314" s="42"/>
      <c r="B314" s="446" t="s">
        <v>1644</v>
      </c>
      <c r="E314" s="42"/>
      <c r="F314" s="42"/>
      <c r="G314" s="42"/>
      <c r="H314" s="42"/>
      <c r="I314" s="42"/>
      <c r="J314" s="42"/>
      <c r="K314" s="3" t="s">
        <v>1974</v>
      </c>
      <c r="L314" s="3" t="s">
        <v>1976</v>
      </c>
      <c r="M314" s="42"/>
      <c r="N314" s="42"/>
    </row>
    <row r="315" spans="1:16" ht="16.5">
      <c r="A315" s="42"/>
      <c r="B315" s="481" t="s">
        <v>3368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2023</v>
      </c>
      <c r="E316" s="42"/>
      <c r="F316" s="42"/>
      <c r="G316" s="42"/>
      <c r="H316" s="42"/>
      <c r="I316" s="42"/>
      <c r="J316" s="42"/>
      <c r="K316" s="42"/>
      <c r="L316" s="42"/>
      <c r="M316" s="181" t="s">
        <v>4126</v>
      </c>
    </row>
    <row r="317" spans="1:16" ht="16.5">
      <c r="A317" s="42"/>
      <c r="B317" s="447" t="s">
        <v>1643</v>
      </c>
      <c r="E317" s="42"/>
      <c r="F317" s="42"/>
      <c r="G317" s="42"/>
      <c r="H317" s="42"/>
      <c r="I317" s="42"/>
      <c r="J317" s="42"/>
      <c r="K317" s="3" t="s">
        <v>1977</v>
      </c>
      <c r="L317" s="3" t="s">
        <v>2504</v>
      </c>
      <c r="M317" s="3" t="s">
        <v>1975</v>
      </c>
    </row>
    <row r="318" spans="1:16" ht="16.5">
      <c r="A318" s="42"/>
      <c r="B318" s="190" t="s">
        <v>761</v>
      </c>
      <c r="E318" s="122"/>
      <c r="F318" s="122"/>
      <c r="G318" s="122"/>
      <c r="H318" s="122"/>
      <c r="I318" s="122"/>
      <c r="J318" s="3" t="s">
        <v>1569</v>
      </c>
      <c r="K318" s="3" t="s">
        <v>1594</v>
      </c>
      <c r="L318" s="3" t="s">
        <v>1588</v>
      </c>
      <c r="M318" s="181" t="s">
        <v>1597</v>
      </c>
    </row>
    <row r="319" spans="1:16" ht="16.5">
      <c r="A319" s="42"/>
      <c r="B319" s="481" t="s">
        <v>3367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3374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762</v>
      </c>
      <c r="E321" s="122"/>
      <c r="F321" s="122"/>
      <c r="G321" s="122"/>
      <c r="H321" s="122"/>
      <c r="I321" s="122"/>
      <c r="J321" s="216" t="s">
        <v>1600</v>
      </c>
      <c r="K321" s="3" t="s">
        <v>1955</v>
      </c>
      <c r="L321" s="181" t="s">
        <v>1947</v>
      </c>
      <c r="M321" s="216" t="s">
        <v>1585</v>
      </c>
    </row>
    <row r="322" spans="1:14" ht="16.5">
      <c r="A322" s="42"/>
      <c r="B322" s="190" t="s">
        <v>23</v>
      </c>
      <c r="E322" s="122"/>
      <c r="F322" s="122"/>
      <c r="G322" s="3" t="s">
        <v>1579</v>
      </c>
      <c r="H322" s="216" t="s">
        <v>1575</v>
      </c>
      <c r="I322" s="3" t="s">
        <v>1601</v>
      </c>
      <c r="J322" s="216" t="s">
        <v>1602</v>
      </c>
      <c r="K322" s="181" t="s">
        <v>1956</v>
      </c>
      <c r="L322" s="3" t="s">
        <v>1570</v>
      </c>
      <c r="M322" s="3" t="s">
        <v>1558</v>
      </c>
    </row>
    <row r="323" spans="1:14" ht="16.5">
      <c r="A323" s="42"/>
      <c r="B323" s="190" t="s">
        <v>25</v>
      </c>
      <c r="E323" s="122"/>
      <c r="F323" s="3" t="s">
        <v>1582</v>
      </c>
      <c r="G323" s="3" t="s">
        <v>1582</v>
      </c>
      <c r="H323" s="3" t="s">
        <v>1596</v>
      </c>
      <c r="I323" s="3" t="s">
        <v>1564</v>
      </c>
      <c r="J323" s="3" t="s">
        <v>1561</v>
      </c>
      <c r="K323" s="3" t="s">
        <v>1584</v>
      </c>
      <c r="L323" s="3" t="s">
        <v>1574</v>
      </c>
      <c r="M323" s="3" t="s">
        <v>1573</v>
      </c>
    </row>
    <row r="324" spans="1:14" ht="16.5">
      <c r="A324" s="42"/>
      <c r="B324" s="190" t="s">
        <v>783</v>
      </c>
      <c r="E324" s="122"/>
      <c r="F324" s="122"/>
      <c r="G324" s="122"/>
      <c r="H324" s="122"/>
      <c r="I324" s="122"/>
      <c r="J324" s="216" t="s">
        <v>1603</v>
      </c>
      <c r="K324" s="122"/>
      <c r="L324" s="42"/>
      <c r="M324" s="42"/>
      <c r="N324" s="42"/>
    </row>
    <row r="325" spans="1:14" ht="16.5">
      <c r="A325" s="42"/>
      <c r="B325" s="447" t="s">
        <v>1653</v>
      </c>
      <c r="E325" s="42"/>
      <c r="F325" s="42"/>
      <c r="G325" s="42"/>
      <c r="H325" s="42"/>
      <c r="I325" s="42"/>
      <c r="J325" s="42"/>
      <c r="K325" s="3" t="s">
        <v>1979</v>
      </c>
      <c r="L325" s="3" t="s">
        <v>1981</v>
      </c>
      <c r="M325" s="3" t="s">
        <v>1967</v>
      </c>
    </row>
    <row r="326" spans="1:14" ht="16.5">
      <c r="A326" s="42"/>
      <c r="B326" s="446" t="s">
        <v>1660</v>
      </c>
      <c r="E326" s="42"/>
      <c r="F326" s="42"/>
      <c r="G326" s="42"/>
      <c r="H326" s="42"/>
      <c r="I326" s="42"/>
      <c r="J326" s="42"/>
      <c r="K326" s="3" t="s">
        <v>1969</v>
      </c>
      <c r="L326" s="181" t="s">
        <v>1963</v>
      </c>
      <c r="M326" s="181" t="s">
        <v>1958</v>
      </c>
    </row>
    <row r="327" spans="1:14" ht="16.5">
      <c r="A327" s="42"/>
      <c r="B327" s="446" t="s">
        <v>1650</v>
      </c>
      <c r="E327" s="42"/>
      <c r="F327" s="42"/>
      <c r="G327" s="42"/>
      <c r="H327" s="42"/>
      <c r="I327" s="42"/>
      <c r="J327" s="42"/>
      <c r="K327" s="3" t="s">
        <v>1976</v>
      </c>
      <c r="L327" s="42"/>
      <c r="M327" s="42"/>
      <c r="N327" s="42"/>
    </row>
    <row r="328" spans="1:14" ht="16.5">
      <c r="A328" s="42"/>
      <c r="B328" s="446" t="s">
        <v>1655</v>
      </c>
      <c r="E328" s="42"/>
      <c r="F328" s="42"/>
      <c r="G328" s="42"/>
      <c r="H328" s="42"/>
      <c r="I328" s="42"/>
      <c r="J328" s="42"/>
      <c r="K328" s="3" t="s">
        <v>1970</v>
      </c>
      <c r="L328" s="3" t="s">
        <v>1967</v>
      </c>
      <c r="M328" s="3" t="s">
        <v>1969</v>
      </c>
    </row>
    <row r="329" spans="1:14" ht="16.5">
      <c r="A329" s="42"/>
      <c r="B329" s="448" t="s">
        <v>2024</v>
      </c>
      <c r="E329" s="42"/>
      <c r="F329" s="42"/>
      <c r="G329" s="42"/>
      <c r="H329" s="42"/>
      <c r="I329" s="42"/>
      <c r="J329" s="42"/>
      <c r="K329" s="42"/>
      <c r="L329" s="42"/>
      <c r="M329" s="3" t="s">
        <v>4131</v>
      </c>
      <c r="N329" s="42"/>
    </row>
    <row r="330" spans="1:14" ht="16.5">
      <c r="A330" s="42"/>
      <c r="B330" s="446" t="s">
        <v>1649</v>
      </c>
      <c r="E330" s="42"/>
      <c r="F330" s="42"/>
      <c r="G330" s="42"/>
      <c r="H330" s="42"/>
      <c r="I330" s="42"/>
      <c r="J330" s="42"/>
      <c r="K330" s="3" t="s">
        <v>1978</v>
      </c>
      <c r="L330" s="42"/>
      <c r="M330" s="42"/>
      <c r="N330" s="42"/>
    </row>
    <row r="331" spans="1:14" ht="16.5">
      <c r="A331" s="42"/>
      <c r="B331" s="481" t="s">
        <v>3363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745</v>
      </c>
      <c r="E332" s="122"/>
      <c r="F332" s="122"/>
      <c r="G332" s="122"/>
      <c r="H332" s="122"/>
      <c r="I332" s="122"/>
      <c r="J332" s="3" t="s">
        <v>1604</v>
      </c>
      <c r="K332" s="3" t="s">
        <v>1592</v>
      </c>
      <c r="L332" s="3" t="s">
        <v>1576</v>
      </c>
      <c r="M332" s="3" t="s">
        <v>1593</v>
      </c>
    </row>
    <row r="333" spans="1:14" ht="16.5">
      <c r="A333" s="42"/>
      <c r="B333" s="190" t="s">
        <v>27</v>
      </c>
      <c r="E333" s="122"/>
      <c r="F333" s="122"/>
      <c r="G333" s="3" t="s">
        <v>1573</v>
      </c>
      <c r="H333" s="216" t="s">
        <v>1578</v>
      </c>
      <c r="I333" s="3" t="s">
        <v>1569</v>
      </c>
      <c r="J333" s="3" t="s">
        <v>1601</v>
      </c>
      <c r="K333" s="216" t="s">
        <v>1585</v>
      </c>
      <c r="L333" s="3" t="s">
        <v>1951</v>
      </c>
      <c r="M333" s="3" t="s">
        <v>1950</v>
      </c>
    </row>
    <row r="334" spans="1:14" ht="16.5">
      <c r="A334" s="42"/>
      <c r="B334" s="190" t="s">
        <v>777</v>
      </c>
      <c r="E334" s="122"/>
      <c r="F334" s="122"/>
      <c r="G334" s="122"/>
      <c r="H334" s="122"/>
      <c r="I334" s="122"/>
      <c r="J334" s="181" t="s">
        <v>1598</v>
      </c>
      <c r="K334" s="3" t="s">
        <v>1573</v>
      </c>
      <c r="L334" s="216" t="s">
        <v>1575</v>
      </c>
      <c r="M334" s="3" t="s">
        <v>1594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1597</v>
      </c>
      <c r="J335" s="3" t="s">
        <v>1573</v>
      </c>
      <c r="K335" s="188" t="s">
        <v>1583</v>
      </c>
      <c r="L335" s="3" t="s">
        <v>1564</v>
      </c>
      <c r="M335" s="3" t="s">
        <v>1596</v>
      </c>
    </row>
    <row r="336" spans="1:14" ht="16.5">
      <c r="A336" s="42"/>
      <c r="B336" s="481" t="s">
        <v>3375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763</v>
      </c>
      <c r="E337" s="122"/>
      <c r="F337" s="122"/>
      <c r="G337" s="122"/>
      <c r="H337" s="122"/>
      <c r="I337" s="122"/>
      <c r="J337" s="216" t="s">
        <v>1605</v>
      </c>
      <c r="K337" s="216" t="s">
        <v>1957</v>
      </c>
      <c r="L337" s="181" t="s">
        <v>1965</v>
      </c>
      <c r="M337" s="3" t="s">
        <v>1961</v>
      </c>
    </row>
    <row r="338" spans="1:16" ht="16.5">
      <c r="A338" s="42"/>
      <c r="B338" s="190" t="s">
        <v>29</v>
      </c>
      <c r="E338" s="122"/>
      <c r="F338" s="122"/>
      <c r="G338" s="3" t="s">
        <v>1574</v>
      </c>
      <c r="H338" s="3" t="s">
        <v>1562</v>
      </c>
      <c r="I338" s="3" t="s">
        <v>1565</v>
      </c>
      <c r="J338" s="216" t="s">
        <v>1560</v>
      </c>
      <c r="K338" s="216" t="s">
        <v>1614</v>
      </c>
      <c r="L338" s="3" t="s">
        <v>1944</v>
      </c>
      <c r="M338" s="216" t="s">
        <v>1948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1593</v>
      </c>
      <c r="I339" s="181" t="s">
        <v>1591</v>
      </c>
      <c r="J339" s="3" t="s">
        <v>1579</v>
      </c>
      <c r="K339" s="3" t="s">
        <v>1596</v>
      </c>
      <c r="L339" s="3" t="s">
        <v>1596</v>
      </c>
      <c r="M339" s="3" t="s">
        <v>1581</v>
      </c>
    </row>
    <row r="340" spans="1:16" ht="16.5">
      <c r="A340" s="42"/>
      <c r="B340" s="190" t="s">
        <v>737</v>
      </c>
      <c r="E340" s="122"/>
      <c r="F340" s="122"/>
      <c r="G340" s="122"/>
      <c r="H340" s="122"/>
      <c r="I340" s="122"/>
      <c r="J340" s="3" t="s">
        <v>1576</v>
      </c>
      <c r="K340" s="3" t="s">
        <v>1604</v>
      </c>
      <c r="L340" s="3" t="s">
        <v>1604</v>
      </c>
      <c r="M340" s="3" t="s">
        <v>1570</v>
      </c>
    </row>
    <row r="341" spans="1:16" ht="16.5">
      <c r="A341" s="42"/>
      <c r="B341" s="446" t="s">
        <v>1659</v>
      </c>
      <c r="E341" s="42"/>
      <c r="F341" s="42"/>
      <c r="G341" s="42"/>
      <c r="H341" s="42"/>
      <c r="I341" s="42"/>
      <c r="J341" s="42"/>
      <c r="K341" s="3" t="s">
        <v>1966</v>
      </c>
      <c r="L341" s="3" t="s">
        <v>1975</v>
      </c>
      <c r="M341" s="181" t="s">
        <v>1963</v>
      </c>
    </row>
    <row r="342" spans="1:16" ht="16.5">
      <c r="A342" s="42"/>
      <c r="B342" s="481" t="s">
        <v>3390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778</v>
      </c>
      <c r="E343" s="122"/>
      <c r="F343" s="122"/>
      <c r="G343" s="122"/>
      <c r="H343" s="122"/>
      <c r="I343" s="122"/>
      <c r="J343" s="3" t="s">
        <v>1593</v>
      </c>
      <c r="K343" s="181" t="s">
        <v>1597</v>
      </c>
      <c r="L343" s="3" t="s">
        <v>1590</v>
      </c>
      <c r="M343" s="3" t="s">
        <v>1564</v>
      </c>
    </row>
    <row r="344" spans="1:16" ht="16.5">
      <c r="A344" s="42"/>
      <c r="B344" s="448" t="s">
        <v>2046</v>
      </c>
      <c r="E344" s="42"/>
      <c r="F344" s="42"/>
      <c r="G344" s="42"/>
      <c r="H344" s="42"/>
      <c r="I344" s="42"/>
      <c r="J344" s="42"/>
      <c r="K344" s="42"/>
      <c r="L344" s="42"/>
      <c r="M344" s="3" t="s">
        <v>4133</v>
      </c>
    </row>
    <row r="345" spans="1:16" ht="16.5">
      <c r="A345" s="42"/>
      <c r="B345" s="190" t="s">
        <v>748</v>
      </c>
      <c r="E345" s="122"/>
      <c r="F345" s="122"/>
      <c r="G345" s="122"/>
      <c r="H345" s="122"/>
      <c r="I345" s="122"/>
      <c r="J345" s="3" t="s">
        <v>1606</v>
      </c>
      <c r="K345" s="181" t="s">
        <v>1591</v>
      </c>
      <c r="L345" s="3" t="s">
        <v>1562</v>
      </c>
      <c r="M345" s="3" t="s">
        <v>1565</v>
      </c>
    </row>
    <row r="346" spans="1:16" ht="16.5">
      <c r="A346" s="42"/>
      <c r="B346" s="190" t="s">
        <v>747</v>
      </c>
      <c r="E346" s="122"/>
      <c r="F346" s="122"/>
      <c r="G346" s="122"/>
      <c r="H346" s="122"/>
      <c r="I346" s="122"/>
      <c r="J346" s="3" t="s">
        <v>1570</v>
      </c>
      <c r="K346" s="3" t="s">
        <v>1601</v>
      </c>
      <c r="L346" s="181" t="s">
        <v>1597</v>
      </c>
      <c r="M346" s="3" t="s">
        <v>1580</v>
      </c>
    </row>
    <row r="347" spans="1:16" ht="16.5">
      <c r="A347" s="42"/>
      <c r="B347" s="448" t="s">
        <v>2048</v>
      </c>
      <c r="E347" s="42"/>
      <c r="F347" s="42"/>
      <c r="G347" s="42"/>
      <c r="H347" s="42"/>
      <c r="I347" s="42"/>
      <c r="J347" s="42"/>
      <c r="K347" s="42"/>
      <c r="L347" s="42"/>
      <c r="M347" s="3" t="s">
        <v>4136</v>
      </c>
    </row>
    <row r="348" spans="1:16" ht="16.5">
      <c r="A348" s="42"/>
      <c r="B348" s="446" t="s">
        <v>1647</v>
      </c>
      <c r="E348" s="42"/>
      <c r="F348" s="42"/>
      <c r="G348" s="42"/>
      <c r="H348" s="42"/>
      <c r="I348" s="42"/>
      <c r="J348" s="42"/>
      <c r="K348" s="3" t="s">
        <v>1980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1607</v>
      </c>
      <c r="J349" s="3" t="s">
        <v>1562</v>
      </c>
      <c r="K349" s="216" t="s">
        <v>1560</v>
      </c>
      <c r="L349" s="216" t="s">
        <v>1614</v>
      </c>
      <c r="M349" s="216" t="s">
        <v>1953</v>
      </c>
      <c r="N349" s="42"/>
    </row>
    <row r="350" spans="1:16" ht="16.5">
      <c r="A350" s="42"/>
      <c r="B350" s="448" t="s">
        <v>2153</v>
      </c>
      <c r="E350" s="42"/>
      <c r="F350" s="42"/>
      <c r="G350" s="42"/>
      <c r="H350" s="42"/>
      <c r="I350" s="42"/>
      <c r="J350" s="42"/>
      <c r="K350" s="42"/>
      <c r="L350" s="42"/>
      <c r="M350" s="181" t="s">
        <v>4125</v>
      </c>
    </row>
    <row r="351" spans="1:16" ht="16.5">
      <c r="A351" s="42"/>
      <c r="B351" s="481" t="s">
        <v>3370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732</v>
      </c>
      <c r="E352" s="122"/>
      <c r="F352" s="122"/>
      <c r="G352" s="122"/>
      <c r="H352" s="122"/>
      <c r="I352" s="122"/>
      <c r="J352" s="216" t="s">
        <v>1608</v>
      </c>
      <c r="K352" s="181" t="s">
        <v>1958</v>
      </c>
      <c r="L352" s="216" t="s">
        <v>1606</v>
      </c>
      <c r="M352" s="3" t="s">
        <v>1951</v>
      </c>
    </row>
    <row r="353" spans="1:16" ht="16.5">
      <c r="A353" s="42"/>
      <c r="B353" s="448" t="s">
        <v>2025</v>
      </c>
      <c r="E353" s="42"/>
      <c r="F353" s="42"/>
      <c r="G353" s="42"/>
      <c r="H353" s="42"/>
      <c r="I353" s="42"/>
      <c r="J353" s="42"/>
      <c r="K353" s="42"/>
      <c r="L353" s="42"/>
      <c r="M353" s="3" t="s">
        <v>4129</v>
      </c>
      <c r="N353" s="42"/>
      <c r="P353" s="481"/>
    </row>
    <row r="354" spans="1:16" ht="16.5">
      <c r="A354" s="42"/>
      <c r="B354" s="481" t="s">
        <v>3373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1998</v>
      </c>
      <c r="E355" s="42"/>
      <c r="F355" s="42"/>
      <c r="G355" s="42"/>
      <c r="H355" s="42"/>
      <c r="I355" s="42"/>
      <c r="J355" s="42"/>
      <c r="K355" s="42"/>
      <c r="L355" s="3" t="s">
        <v>1973</v>
      </c>
      <c r="M355" s="3" t="s">
        <v>1966</v>
      </c>
      <c r="P355" s="481"/>
    </row>
    <row r="356" spans="1:16" ht="16.5">
      <c r="A356" s="42"/>
      <c r="B356" s="481" t="s">
        <v>3392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1599</v>
      </c>
      <c r="F357" s="3" t="s">
        <v>1584</v>
      </c>
      <c r="G357" s="3" t="s">
        <v>1599</v>
      </c>
      <c r="H357" s="3" t="s">
        <v>1579</v>
      </c>
      <c r="I357" s="188" t="s">
        <v>1583</v>
      </c>
      <c r="J357" s="188" t="s">
        <v>1583</v>
      </c>
      <c r="K357" s="3" t="s">
        <v>1582</v>
      </c>
      <c r="L357" s="188" t="s">
        <v>1583</v>
      </c>
      <c r="M357" s="3" t="s">
        <v>1582</v>
      </c>
    </row>
    <row r="358" spans="1:16" ht="16.5">
      <c r="A358" s="42"/>
      <c r="B358" s="190" t="s">
        <v>789</v>
      </c>
      <c r="E358" s="122"/>
      <c r="F358" s="122"/>
      <c r="G358" s="122"/>
      <c r="H358" s="122"/>
      <c r="I358" s="122"/>
      <c r="J358" s="3" t="s">
        <v>1607</v>
      </c>
      <c r="K358" s="3" t="s">
        <v>1607</v>
      </c>
      <c r="L358" s="3" t="s">
        <v>1601</v>
      </c>
      <c r="M358" s="3" t="s">
        <v>1604</v>
      </c>
      <c r="P358" s="481"/>
    </row>
    <row r="359" spans="1:16" ht="16.5">
      <c r="A359" s="42"/>
      <c r="B359" s="481" t="s">
        <v>3376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754</v>
      </c>
      <c r="E360" s="122"/>
      <c r="F360" s="122"/>
      <c r="G360" s="122"/>
      <c r="H360" s="122"/>
      <c r="I360" s="122"/>
      <c r="J360" s="216" t="s">
        <v>1609</v>
      </c>
      <c r="K360" s="3" t="s">
        <v>1959</v>
      </c>
      <c r="L360" s="3" t="s">
        <v>1946</v>
      </c>
      <c r="M360" s="3" t="s">
        <v>1959</v>
      </c>
    </row>
    <row r="361" spans="1:16" ht="16.5">
      <c r="A361" s="42"/>
      <c r="B361" s="190" t="s">
        <v>781</v>
      </c>
      <c r="E361" s="122"/>
      <c r="F361" s="122"/>
      <c r="G361" s="122"/>
      <c r="H361" s="122"/>
      <c r="I361" s="122"/>
      <c r="J361" s="216" t="s">
        <v>1610</v>
      </c>
      <c r="K361" s="3" t="s">
        <v>1960</v>
      </c>
      <c r="L361" s="3" t="s">
        <v>1961</v>
      </c>
      <c r="M361" s="216" t="s">
        <v>1945</v>
      </c>
      <c r="P361" s="481"/>
    </row>
    <row r="362" spans="1:16" ht="16.5">
      <c r="A362" s="42"/>
      <c r="B362" s="190" t="s">
        <v>33</v>
      </c>
      <c r="E362" s="122"/>
      <c r="F362" s="3" t="s">
        <v>1581</v>
      </c>
      <c r="G362" s="3" t="s">
        <v>1596</v>
      </c>
      <c r="H362" s="3" t="s">
        <v>1599</v>
      </c>
      <c r="I362" s="3" t="s">
        <v>1590</v>
      </c>
      <c r="J362" s="3" t="s">
        <v>1574</v>
      </c>
      <c r="K362" s="3" t="s">
        <v>1590</v>
      </c>
      <c r="L362" s="3" t="s">
        <v>1579</v>
      </c>
      <c r="M362" s="3" t="s">
        <v>1584</v>
      </c>
    </row>
    <row r="363" spans="1:16" ht="16.5">
      <c r="A363" s="42"/>
      <c r="B363" s="446" t="s">
        <v>1675</v>
      </c>
      <c r="E363" s="42"/>
      <c r="F363" s="42"/>
      <c r="G363" s="42"/>
      <c r="H363" s="42"/>
      <c r="I363" s="42"/>
      <c r="J363" s="42"/>
      <c r="K363" s="3" t="s">
        <v>1973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1579</v>
      </c>
      <c r="G364" s="216" t="s">
        <v>1611</v>
      </c>
      <c r="H364" s="3" t="s">
        <v>1607</v>
      </c>
      <c r="I364" s="3" t="s">
        <v>1604</v>
      </c>
      <c r="J364" s="216" t="s">
        <v>1612</v>
      </c>
      <c r="K364" s="3" t="s">
        <v>1961</v>
      </c>
      <c r="L364" s="216" t="s">
        <v>1953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1561</v>
      </c>
      <c r="G365" s="216" t="s">
        <v>1613</v>
      </c>
      <c r="H365" s="181" t="s">
        <v>1597</v>
      </c>
      <c r="I365" s="3" t="s">
        <v>1561</v>
      </c>
      <c r="J365" s="3" t="s">
        <v>1580</v>
      </c>
      <c r="K365" s="216" t="s">
        <v>1575</v>
      </c>
      <c r="L365" s="3" t="s">
        <v>1607</v>
      </c>
      <c r="M365" s="3" t="s">
        <v>1576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1598</v>
      </c>
      <c r="I366" s="3" t="s">
        <v>1599</v>
      </c>
      <c r="J366" s="3" t="s">
        <v>1596</v>
      </c>
      <c r="K366" s="3" t="s">
        <v>1581</v>
      </c>
      <c r="L366" s="3" t="s">
        <v>1561</v>
      </c>
      <c r="M366" s="3" t="s">
        <v>1579</v>
      </c>
    </row>
    <row r="367" spans="1:16" ht="16.5">
      <c r="A367" s="42"/>
      <c r="B367" s="190" t="s">
        <v>181</v>
      </c>
      <c r="E367" s="122"/>
      <c r="F367" s="3" t="s">
        <v>1574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1661</v>
      </c>
      <c r="E368" s="42"/>
      <c r="F368" s="42"/>
      <c r="G368" s="42"/>
      <c r="H368" s="42"/>
      <c r="I368" s="42"/>
      <c r="J368" s="42"/>
      <c r="K368" s="181" t="s">
        <v>1963</v>
      </c>
      <c r="L368" s="181" t="s">
        <v>1952</v>
      </c>
      <c r="M368" s="181" t="s">
        <v>1591</v>
      </c>
    </row>
    <row r="369" spans="1:14" ht="16.5">
      <c r="A369" s="42"/>
      <c r="B369" s="190" t="s">
        <v>39</v>
      </c>
      <c r="E369" s="3" t="s">
        <v>1584</v>
      </c>
      <c r="F369" s="3" t="s">
        <v>1599</v>
      </c>
      <c r="G369" s="3" t="s">
        <v>1590</v>
      </c>
      <c r="H369" s="3" t="s">
        <v>1590</v>
      </c>
      <c r="I369" s="3" t="s">
        <v>1580</v>
      </c>
      <c r="J369" s="3" t="s">
        <v>1564</v>
      </c>
      <c r="K369" s="3" t="s">
        <v>1562</v>
      </c>
      <c r="L369" s="3" t="s">
        <v>1580</v>
      </c>
      <c r="M369" s="216" t="s">
        <v>1578</v>
      </c>
    </row>
    <row r="370" spans="1:14" ht="16.5">
      <c r="A370" s="42"/>
      <c r="B370" s="448" t="s">
        <v>2026</v>
      </c>
      <c r="E370" s="42"/>
      <c r="F370" s="42"/>
      <c r="G370" s="42"/>
      <c r="H370" s="42"/>
      <c r="I370" s="42"/>
      <c r="J370" s="42"/>
      <c r="K370" s="42"/>
      <c r="L370" s="42"/>
      <c r="M370" s="3" t="s">
        <v>4132</v>
      </c>
    </row>
    <row r="371" spans="1:14" ht="16.5">
      <c r="A371" s="42"/>
      <c r="B371" s="190" t="s">
        <v>180</v>
      </c>
      <c r="E371" s="3" t="s">
        <v>1564</v>
      </c>
      <c r="F371" s="3" t="s">
        <v>1596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3388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1591</v>
      </c>
      <c r="I373" s="3" t="s">
        <v>1581</v>
      </c>
      <c r="J373" s="216" t="s">
        <v>1578</v>
      </c>
      <c r="K373" s="216" t="s">
        <v>1606</v>
      </c>
      <c r="L373" s="3" t="s">
        <v>1955</v>
      </c>
      <c r="M373" s="3" t="s">
        <v>1944</v>
      </c>
    </row>
    <row r="374" spans="1:14" ht="16.5">
      <c r="A374" s="42"/>
      <c r="B374" s="446" t="s">
        <v>1658</v>
      </c>
      <c r="E374" s="42"/>
      <c r="F374" s="42"/>
      <c r="G374" s="42"/>
      <c r="H374" s="42"/>
      <c r="I374" s="42"/>
      <c r="J374" s="42"/>
      <c r="K374" s="3" t="s">
        <v>1968</v>
      </c>
      <c r="L374" s="3" t="s">
        <v>1966</v>
      </c>
      <c r="M374" s="3" t="s">
        <v>1968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1594</v>
      </c>
      <c r="J375" s="3" t="s">
        <v>1614</v>
      </c>
      <c r="K375" s="181" t="s">
        <v>1598</v>
      </c>
      <c r="L375" s="3" t="s">
        <v>1581</v>
      </c>
      <c r="M375" s="3" t="s">
        <v>1599</v>
      </c>
    </row>
    <row r="376" spans="1:14" ht="16.5">
      <c r="A376" s="42"/>
      <c r="B376" s="446" t="s">
        <v>1657</v>
      </c>
      <c r="E376" s="42"/>
      <c r="F376" s="42"/>
      <c r="G376" s="42"/>
      <c r="H376" s="42"/>
      <c r="I376" s="42"/>
      <c r="J376" s="42"/>
      <c r="K376" s="3" t="s">
        <v>1967</v>
      </c>
      <c r="L376" s="42"/>
      <c r="M376" s="42"/>
      <c r="N376" s="42"/>
    </row>
    <row r="377" spans="1:14" ht="16.5">
      <c r="A377" s="42"/>
      <c r="B377" s="190" t="s">
        <v>752</v>
      </c>
      <c r="E377" s="122"/>
      <c r="F377" s="122"/>
      <c r="G377" s="122"/>
      <c r="H377" s="122"/>
      <c r="I377" s="122"/>
      <c r="J377" s="216" t="s">
        <v>1615</v>
      </c>
      <c r="K377" s="3" t="s">
        <v>1962</v>
      </c>
      <c r="L377" s="3" t="s">
        <v>1960</v>
      </c>
      <c r="M377" s="181" t="s">
        <v>1956</v>
      </c>
    </row>
    <row r="378" spans="1:14" ht="16.5">
      <c r="A378" s="42"/>
      <c r="B378" s="448" t="s">
        <v>3359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2004</v>
      </c>
      <c r="E379" s="42"/>
      <c r="F379" s="42"/>
      <c r="G379" s="42"/>
      <c r="H379" s="42"/>
      <c r="I379" s="42"/>
      <c r="J379" s="42"/>
      <c r="K379" s="42"/>
      <c r="L379" s="181" t="s">
        <v>1964</v>
      </c>
      <c r="M379" s="3" t="s">
        <v>1960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22"/>
  <sheetViews>
    <sheetView topLeftCell="A1000" zoomScale="90" zoomScaleNormal="90" workbookViewId="0">
      <selection activeCell="N1006" sqref="N100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2177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2154</v>
      </c>
      <c r="B3" s="289"/>
      <c r="C3" s="289"/>
      <c r="D3" s="289" t="s">
        <v>2155</v>
      </c>
      <c r="E3" s="289"/>
      <c r="F3" s="289"/>
      <c r="G3" s="289" t="s">
        <v>2156</v>
      </c>
      <c r="H3" s="289"/>
      <c r="I3" s="289"/>
      <c r="J3" s="289" t="s">
        <v>2157</v>
      </c>
      <c r="K3" s="289"/>
      <c r="L3" s="290"/>
      <c r="M3" s="289" t="s">
        <v>2158</v>
      </c>
      <c r="N3" s="289"/>
      <c r="O3" s="290"/>
      <c r="P3" s="289" t="s">
        <v>2159</v>
      </c>
      <c r="Q3" s="289"/>
      <c r="R3" s="289"/>
      <c r="S3" s="289" t="s">
        <v>2160</v>
      </c>
      <c r="T3" s="289"/>
      <c r="U3" s="289"/>
      <c r="V3" s="289" t="s">
        <v>2161</v>
      </c>
      <c r="W3" s="289"/>
      <c r="X3" s="289"/>
      <c r="Y3" s="289" t="s">
        <v>3459</v>
      </c>
      <c r="Z3" s="289"/>
      <c r="AA3" s="290"/>
      <c r="AB3" s="289" t="s">
        <v>3460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3559</v>
      </c>
      <c r="B5" s="40"/>
      <c r="C5" s="40"/>
      <c r="D5" s="428" t="s">
        <v>3565</v>
      </c>
      <c r="E5" s="40"/>
      <c r="F5" s="40"/>
      <c r="G5" s="428" t="s">
        <v>3572</v>
      </c>
      <c r="H5" s="40"/>
      <c r="I5" s="40"/>
      <c r="J5" s="429" t="s">
        <v>2248</v>
      </c>
      <c r="K5" s="40"/>
      <c r="L5" s="63"/>
      <c r="M5" s="426" t="s">
        <v>2295</v>
      </c>
      <c r="N5" s="40"/>
      <c r="O5" s="63"/>
      <c r="P5" s="429" t="s">
        <v>2257</v>
      </c>
      <c r="Q5" s="63"/>
      <c r="R5" s="28"/>
      <c r="S5" s="428" t="s">
        <v>3590</v>
      </c>
      <c r="T5" s="63"/>
      <c r="U5" s="63"/>
      <c r="V5" s="426" t="s">
        <v>3593</v>
      </c>
      <c r="W5" s="63"/>
      <c r="X5" s="63"/>
      <c r="Y5" s="426" t="s">
        <v>2274</v>
      </c>
      <c r="Z5" s="63"/>
      <c r="AA5" s="40"/>
      <c r="AB5" s="428" t="s">
        <v>3604</v>
      </c>
    </row>
    <row r="6" spans="1:29" ht="15.75">
      <c r="A6" s="279" t="s">
        <v>3561</v>
      </c>
      <c r="B6" s="40"/>
      <c r="C6" s="40"/>
      <c r="D6" s="279" t="s">
        <v>3571</v>
      </c>
      <c r="E6" s="40"/>
      <c r="F6" s="40"/>
      <c r="G6" s="429" t="s">
        <v>2288</v>
      </c>
      <c r="H6" s="40"/>
      <c r="I6" s="40"/>
      <c r="J6" s="429" t="s">
        <v>2249</v>
      </c>
      <c r="K6" s="40"/>
      <c r="L6" s="63"/>
      <c r="M6" s="429" t="s">
        <v>2237</v>
      </c>
      <c r="N6" s="40"/>
      <c r="O6" s="63"/>
      <c r="P6" s="279" t="s">
        <v>3485</v>
      </c>
      <c r="Q6" s="63"/>
      <c r="R6" s="63"/>
      <c r="S6" s="279" t="s">
        <v>2301</v>
      </c>
      <c r="T6" s="63"/>
      <c r="U6" s="63"/>
      <c r="V6" s="279" t="s">
        <v>2273</v>
      </c>
      <c r="W6" s="63"/>
      <c r="X6" s="63"/>
      <c r="Y6" s="428" t="s">
        <v>3598</v>
      </c>
      <c r="Z6" s="63"/>
      <c r="AA6" s="40"/>
      <c r="AB6" s="428" t="s">
        <v>3605</v>
      </c>
    </row>
    <row r="7" spans="1:29" ht="15.75">
      <c r="A7" t="s">
        <v>3562</v>
      </c>
      <c r="B7" s="40"/>
      <c r="C7" s="40"/>
      <c r="D7" s="428" t="s">
        <v>3566</v>
      </c>
      <c r="E7" s="40"/>
      <c r="F7" s="40"/>
      <c r="G7" s="428" t="s">
        <v>3573</v>
      </c>
      <c r="H7" s="40"/>
      <c r="I7" s="40"/>
      <c r="J7" s="428" t="s">
        <v>3574</v>
      </c>
      <c r="K7" s="40"/>
      <c r="L7" s="63"/>
      <c r="M7" s="279" t="s">
        <v>3579</v>
      </c>
      <c r="N7" s="40"/>
      <c r="O7" s="63"/>
      <c r="P7" s="429" t="s">
        <v>3582</v>
      </c>
      <c r="Q7" s="63"/>
      <c r="R7" s="63"/>
      <c r="S7" s="429" t="s">
        <v>2258</v>
      </c>
      <c r="T7" s="63"/>
      <c r="U7" s="63"/>
      <c r="V7" s="426" t="s">
        <v>2240</v>
      </c>
      <c r="W7" s="63"/>
      <c r="X7" s="63"/>
      <c r="Y7" s="426" t="s">
        <v>3599</v>
      </c>
      <c r="Z7" s="63"/>
      <c r="AA7" s="40"/>
      <c r="AB7" s="428" t="s">
        <v>3606</v>
      </c>
    </row>
    <row r="8" spans="1:29" ht="15.75">
      <c r="A8" t="s">
        <v>3563</v>
      </c>
      <c r="B8" s="40"/>
      <c r="C8" s="40"/>
      <c r="D8" s="279" t="s">
        <v>2278</v>
      </c>
      <c r="E8" s="40"/>
      <c r="F8" s="40"/>
      <c r="G8" s="279" t="s">
        <v>2238</v>
      </c>
      <c r="H8" s="40"/>
      <c r="I8" s="40"/>
      <c r="J8" s="426" t="s">
        <v>3575</v>
      </c>
      <c r="K8" s="40"/>
      <c r="L8" s="63"/>
      <c r="M8" s="279" t="s">
        <v>2263</v>
      </c>
      <c r="N8" s="40"/>
      <c r="O8" s="63"/>
      <c r="P8" s="279" t="s">
        <v>3583</v>
      </c>
      <c r="Q8" s="63"/>
      <c r="R8" s="63"/>
      <c r="S8" s="279" t="s">
        <v>2250</v>
      </c>
      <c r="T8" s="63"/>
      <c r="U8" s="63"/>
      <c r="V8" s="429" t="s">
        <v>2262</v>
      </c>
      <c r="W8" s="63"/>
      <c r="X8" s="63"/>
      <c r="Y8" s="279" t="s">
        <v>3600</v>
      </c>
      <c r="Z8" s="63"/>
      <c r="AA8" s="40"/>
      <c r="AB8" s="279" t="s">
        <v>3486</v>
      </c>
    </row>
    <row r="9" spans="1:29" ht="15.75">
      <c r="A9" s="279" t="s">
        <v>2289</v>
      </c>
      <c r="B9" s="40"/>
      <c r="C9" s="40"/>
      <c r="D9" s="279" t="s">
        <v>2264</v>
      </c>
      <c r="E9" s="40"/>
      <c r="F9" s="40"/>
      <c r="G9" s="428" t="s">
        <v>3585</v>
      </c>
      <c r="H9" s="40"/>
      <c r="I9" s="40"/>
      <c r="J9" s="279" t="s">
        <v>2251</v>
      </c>
      <c r="K9" s="40"/>
      <c r="L9" s="63"/>
      <c r="M9" s="428" t="s">
        <v>3580</v>
      </c>
      <c r="N9" s="40"/>
      <c r="O9" s="63"/>
      <c r="P9" s="279" t="s">
        <v>2300</v>
      </c>
      <c r="Q9" s="63"/>
      <c r="R9" s="63"/>
      <c r="S9" s="428" t="s">
        <v>3591</v>
      </c>
      <c r="T9" s="63"/>
      <c r="U9" s="63"/>
      <c r="V9" s="426" t="s">
        <v>2243</v>
      </c>
      <c r="W9" s="63"/>
      <c r="X9" s="63"/>
      <c r="Y9" s="428" t="s">
        <v>3601</v>
      </c>
      <c r="Z9" s="63"/>
      <c r="AA9" s="40"/>
      <c r="AB9" s="279" t="s">
        <v>2242</v>
      </c>
    </row>
    <row r="10" spans="1:29" ht="15.75">
      <c r="A10" t="s">
        <v>3564</v>
      </c>
      <c r="B10" s="40"/>
      <c r="C10" s="40"/>
      <c r="D10" s="429" t="s">
        <v>2265</v>
      </c>
      <c r="E10" s="40"/>
      <c r="F10" s="40"/>
      <c r="G10" s="426" t="s">
        <v>2302</v>
      </c>
      <c r="H10" s="40"/>
      <c r="I10" s="40"/>
      <c r="J10" s="428" t="s">
        <v>3576</v>
      </c>
      <c r="K10" s="40"/>
      <c r="L10" s="63"/>
      <c r="M10" s="279" t="s">
        <v>2245</v>
      </c>
      <c r="N10" s="40"/>
      <c r="O10" s="63"/>
      <c r="P10" s="429" t="s">
        <v>4492</v>
      </c>
      <c r="Q10" s="63"/>
      <c r="R10" s="63"/>
      <c r="S10" s="429" t="s">
        <v>2244</v>
      </c>
      <c r="T10" s="63"/>
      <c r="U10" s="63"/>
      <c r="V10" s="429" t="s">
        <v>3594</v>
      </c>
      <c r="W10" s="63"/>
      <c r="X10" s="63"/>
      <c r="Y10" s="279" t="s">
        <v>3602</v>
      </c>
      <c r="Z10" s="63"/>
      <c r="AA10" s="40"/>
      <c r="AB10" s="279" t="s">
        <v>2275</v>
      </c>
    </row>
    <row r="11" spans="1:29" ht="15.75">
      <c r="A11" s="426" t="s">
        <v>2254</v>
      </c>
      <c r="B11" s="40"/>
      <c r="C11" s="40"/>
      <c r="D11" s="428" t="s">
        <v>3567</v>
      </c>
      <c r="E11" s="40"/>
      <c r="F11" s="40"/>
      <c r="G11" s="279" t="s">
        <v>3484</v>
      </c>
      <c r="H11" s="40"/>
      <c r="I11" s="40"/>
      <c r="J11" s="426" t="s">
        <v>2290</v>
      </c>
      <c r="K11" s="40"/>
      <c r="L11" s="63"/>
      <c r="M11" s="428" t="s">
        <v>3581</v>
      </c>
      <c r="N11" s="40"/>
      <c r="O11" s="63"/>
      <c r="P11" s="279" t="s">
        <v>2260</v>
      </c>
      <c r="Q11" s="63"/>
      <c r="R11" s="63"/>
      <c r="S11" s="428" t="s">
        <v>3592</v>
      </c>
      <c r="T11" s="63"/>
      <c r="U11" s="63"/>
      <c r="V11" s="428" t="s">
        <v>3595</v>
      </c>
      <c r="W11" s="63"/>
      <c r="X11" s="63"/>
      <c r="Y11" s="279" t="s">
        <v>2303</v>
      </c>
      <c r="Z11" s="63"/>
      <c r="AA11" s="40"/>
      <c r="AB11" s="279" t="s">
        <v>2259</v>
      </c>
    </row>
    <row r="12" spans="1:29" ht="15.75">
      <c r="A12" s="279" t="s">
        <v>2239</v>
      </c>
      <c r="B12" s="40"/>
      <c r="C12" s="40"/>
      <c r="D12" s="428" t="s">
        <v>3568</v>
      </c>
      <c r="E12" s="40"/>
      <c r="F12" s="40"/>
      <c r="G12" s="279" t="s">
        <v>2246</v>
      </c>
      <c r="H12" s="40"/>
      <c r="I12" s="40"/>
      <c r="J12" s="428" t="s">
        <v>3577</v>
      </c>
      <c r="K12" s="40"/>
      <c r="L12" s="63"/>
      <c r="M12" s="279" t="s">
        <v>2277</v>
      </c>
      <c r="N12" s="40"/>
      <c r="O12" s="63"/>
      <c r="P12" s="279" t="s">
        <v>2255</v>
      </c>
      <c r="Q12" s="63"/>
      <c r="R12" s="63"/>
      <c r="S12" s="429" t="s">
        <v>2279</v>
      </c>
      <c r="T12" s="63"/>
      <c r="U12" s="63"/>
      <c r="V12" s="279" t="s">
        <v>2276</v>
      </c>
      <c r="W12" s="63"/>
      <c r="X12" s="63"/>
      <c r="Y12" s="429" t="s">
        <v>3603</v>
      </c>
      <c r="Z12" s="63"/>
      <c r="AA12" s="40"/>
      <c r="AB12" s="279" t="s">
        <v>2253</v>
      </c>
    </row>
    <row r="13" spans="1:29" ht="15.75">
      <c r="A13" s="279" t="s">
        <v>3487</v>
      </c>
      <c r="B13" s="40"/>
      <c r="C13" s="40"/>
      <c r="D13" s="428" t="s">
        <v>3569</v>
      </c>
      <c r="E13" s="40"/>
      <c r="F13" s="40"/>
      <c r="G13" s="279" t="s">
        <v>2252</v>
      </c>
      <c r="H13" s="40"/>
      <c r="I13" s="40"/>
      <c r="J13" s="279" t="s">
        <v>3578</v>
      </c>
      <c r="K13" s="40"/>
      <c r="L13" s="63"/>
      <c r="M13" s="279" t="s">
        <v>2304</v>
      </c>
      <c r="N13" s="40"/>
      <c r="O13" s="63"/>
      <c r="P13" s="279" t="s">
        <v>2256</v>
      </c>
      <c r="Q13" s="63"/>
      <c r="R13" s="63"/>
      <c r="S13" s="279" t="s">
        <v>2247</v>
      </c>
      <c r="T13" s="63"/>
      <c r="U13" s="63"/>
      <c r="V13" s="426" t="s">
        <v>3596</v>
      </c>
      <c r="W13" s="63"/>
      <c r="X13" s="63"/>
      <c r="Y13" s="279" t="s">
        <v>2266</v>
      </c>
      <c r="Z13" s="63"/>
      <c r="AA13" s="40"/>
      <c r="AB13" s="279" t="s">
        <v>2292</v>
      </c>
    </row>
    <row r="14" spans="1:29" ht="15.75">
      <c r="A14" s="279" t="s">
        <v>3560</v>
      </c>
      <c r="B14" s="40"/>
      <c r="C14" s="40"/>
      <c r="D14" s="428" t="s">
        <v>3570</v>
      </c>
      <c r="E14" s="40"/>
      <c r="F14" s="40"/>
      <c r="G14" s="279" t="s">
        <v>2281</v>
      </c>
      <c r="H14" s="40"/>
      <c r="I14" s="40"/>
      <c r="J14" s="426" t="s">
        <v>2261</v>
      </c>
      <c r="K14" s="40"/>
      <c r="L14" s="63"/>
      <c r="M14" s="279" t="s">
        <v>2291</v>
      </c>
      <c r="N14" s="40"/>
      <c r="O14" s="63"/>
      <c r="P14" s="428" t="s">
        <v>3584</v>
      </c>
      <c r="Q14" s="63"/>
      <c r="R14" s="63"/>
      <c r="S14" s="426" t="s">
        <v>2280</v>
      </c>
      <c r="T14" s="63"/>
      <c r="U14" s="63"/>
      <c r="V14" s="428" t="s">
        <v>3597</v>
      </c>
      <c r="W14" s="63"/>
      <c r="X14" s="63"/>
      <c r="Y14" s="429" t="s">
        <v>2241</v>
      </c>
      <c r="Z14" s="63"/>
      <c r="AA14" s="40"/>
      <c r="AB14" s="429" t="s">
        <v>2267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7" t="s">
        <v>3461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2181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2162</v>
      </c>
      <c r="B21" s="28" t="s">
        <v>3974</v>
      </c>
      <c r="C21" s="28"/>
      <c r="D21" s="28"/>
      <c r="E21" s="28"/>
      <c r="F21" s="28" t="s">
        <v>3450</v>
      </c>
      <c r="G21" s="28" t="s">
        <v>3991</v>
      </c>
      <c r="H21" s="28"/>
      <c r="I21" s="28"/>
      <c r="J21" s="28"/>
      <c r="K21" t="s">
        <v>2163</v>
      </c>
      <c r="L21" s="28" t="s">
        <v>2183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3975</v>
      </c>
      <c r="C22" s="28"/>
      <c r="D22" s="28"/>
      <c r="E22" s="28"/>
      <c r="G22" s="28" t="s">
        <v>3992</v>
      </c>
      <c r="H22" s="28"/>
      <c r="I22" s="28"/>
      <c r="J22" s="28"/>
      <c r="K22" s="28"/>
      <c r="L22" s="28" t="s">
        <v>3997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2180</v>
      </c>
      <c r="C23" s="28"/>
      <c r="D23" s="28"/>
      <c r="E23" s="28"/>
      <c r="G23" s="28" t="s">
        <v>2182</v>
      </c>
      <c r="H23" s="28"/>
      <c r="I23" s="28"/>
      <c r="J23" s="28"/>
      <c r="K23" s="28"/>
      <c r="L23" s="28" t="s">
        <v>3998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3976</v>
      </c>
      <c r="C24" s="28"/>
      <c r="D24" s="28"/>
      <c r="E24" s="28"/>
      <c r="G24" s="28" t="s">
        <v>3993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3977</v>
      </c>
      <c r="C25" s="28"/>
      <c r="D25" s="28"/>
      <c r="E25" s="28"/>
      <c r="G25" s="28" t="s">
        <v>3996</v>
      </c>
      <c r="H25" s="28"/>
      <c r="I25" s="28"/>
      <c r="K25" t="s">
        <v>2164</v>
      </c>
      <c r="L25" s="28" t="s">
        <v>3999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3978</v>
      </c>
      <c r="C26" s="28"/>
      <c r="D26" s="28"/>
      <c r="E26" s="28"/>
      <c r="G26" s="28" t="s">
        <v>5070</v>
      </c>
      <c r="I26" s="28"/>
      <c r="K26" s="28"/>
      <c r="L26" s="28" t="s">
        <v>4000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3979</v>
      </c>
      <c r="C27" s="28"/>
      <c r="D27" s="28"/>
      <c r="E27" s="28"/>
      <c r="G27" s="28" t="s">
        <v>3994</v>
      </c>
      <c r="H27" s="28"/>
      <c r="I27" s="28"/>
      <c r="J27" s="28"/>
      <c r="L27" s="28" t="s">
        <v>4002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3981</v>
      </c>
      <c r="C28" s="28"/>
      <c r="D28" s="28"/>
      <c r="E28" s="28"/>
      <c r="G28" s="28" t="s">
        <v>3995</v>
      </c>
      <c r="H28" s="28"/>
      <c r="I28" s="28"/>
      <c r="J28" s="28"/>
      <c r="X28" s="28"/>
      <c r="Y28" s="28"/>
      <c r="Z28" s="28"/>
    </row>
    <row r="29" spans="1:26" ht="14.25">
      <c r="B29" s="28" t="s">
        <v>3980</v>
      </c>
      <c r="G29" s="28" t="s">
        <v>5071</v>
      </c>
      <c r="H29" s="28"/>
      <c r="K29" t="s">
        <v>2164</v>
      </c>
      <c r="L29" s="28" t="s">
        <v>4001</v>
      </c>
      <c r="X29" s="28"/>
      <c r="Y29" s="28"/>
      <c r="Z29" s="28"/>
    </row>
    <row r="30" spans="1:26" ht="14.25">
      <c r="B30" s="28" t="s">
        <v>3984</v>
      </c>
      <c r="G30" s="28" t="s">
        <v>5072</v>
      </c>
      <c r="H30" s="28"/>
      <c r="L30" s="28" t="s">
        <v>4003</v>
      </c>
      <c r="X30" s="28"/>
      <c r="Y30" s="28"/>
      <c r="Z30" s="28"/>
    </row>
    <row r="31" spans="1:26" ht="14.25">
      <c r="B31" s="28" t="s">
        <v>3982</v>
      </c>
      <c r="G31" s="28"/>
      <c r="L31" s="28" t="s">
        <v>4004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3983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3985</v>
      </c>
      <c r="K33" t="s">
        <v>2166</v>
      </c>
      <c r="L33" s="28" t="s">
        <v>4005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3986</v>
      </c>
      <c r="L34" s="28" t="s">
        <v>4006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3987</v>
      </c>
      <c r="L35" s="28" t="s">
        <v>4007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3988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3989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3990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3462</v>
      </c>
      <c r="K41" s="28" t="s">
        <v>2179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2169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3463</v>
      </c>
      <c r="B43" s="28"/>
      <c r="C43" s="293" t="s">
        <v>3467</v>
      </c>
      <c r="E43" s="124" t="s">
        <v>2163</v>
      </c>
      <c r="F43" s="28"/>
      <c r="G43" s="124" t="s">
        <v>2165</v>
      </c>
      <c r="H43" s="28"/>
      <c r="I43" s="28"/>
      <c r="K43" s="28" t="s">
        <v>3451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3471</v>
      </c>
      <c r="F44" t="s">
        <v>2168</v>
      </c>
      <c r="G44" s="221" t="s">
        <v>3482</v>
      </c>
      <c r="H44" t="s">
        <v>2168</v>
      </c>
      <c r="K44" s="28" t="s">
        <v>4563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3472</v>
      </c>
      <c r="F45" t="s">
        <v>2171</v>
      </c>
      <c r="G45" s="221" t="s">
        <v>3483</v>
      </c>
      <c r="H45" t="s">
        <v>2171</v>
      </c>
      <c r="K45" s="28" t="s">
        <v>2178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3473</v>
      </c>
      <c r="F46" t="s">
        <v>2173</v>
      </c>
      <c r="G46" s="221"/>
      <c r="K46" s="28" t="s">
        <v>3458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3474</v>
      </c>
      <c r="F47" t="s">
        <v>2175</v>
      </c>
      <c r="G47" s="221"/>
      <c r="K47" s="28" t="s">
        <v>3456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3475</v>
      </c>
      <c r="F48" t="s">
        <v>2187</v>
      </c>
      <c r="G48" s="293" t="s">
        <v>2166</v>
      </c>
      <c r="K48" s="28" t="s">
        <v>3457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3476</v>
      </c>
      <c r="F49" t="s">
        <v>2184</v>
      </c>
      <c r="G49" t="s">
        <v>2188</v>
      </c>
      <c r="K49" s="28" t="s">
        <v>3452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3464</v>
      </c>
      <c r="B50" s="221"/>
      <c r="C50" s="293" t="s">
        <v>3469</v>
      </c>
      <c r="E50" s="221" t="s">
        <v>3477</v>
      </c>
      <c r="F50" t="s">
        <v>2185</v>
      </c>
      <c r="G50" s="221"/>
      <c r="K50" s="28" t="s">
        <v>3453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3478</v>
      </c>
      <c r="F51" t="s">
        <v>2186</v>
      </c>
      <c r="G51" s="221"/>
      <c r="K51" s="28" t="s">
        <v>3454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3455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2164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2188</v>
      </c>
      <c r="F55" s="221" t="s">
        <v>2167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3479</v>
      </c>
      <c r="F56" s="221" t="s">
        <v>2170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3465</v>
      </c>
      <c r="B57" s="221"/>
      <c r="C57" s="293" t="s">
        <v>3470</v>
      </c>
      <c r="E57" t="s">
        <v>3480</v>
      </c>
      <c r="F57" s="221" t="s">
        <v>2172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3481</v>
      </c>
      <c r="F58" s="221" t="s">
        <v>2174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3466</v>
      </c>
      <c r="B64" s="221"/>
      <c r="C64" s="293" t="s">
        <v>3468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2154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842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3433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4524</v>
      </c>
      <c r="H76" s="319"/>
      <c r="I76" s="323" t="s">
        <v>3437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4527</v>
      </c>
      <c r="P76" s="319"/>
      <c r="Q76" s="323" t="s">
        <v>3442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4525</v>
      </c>
    </row>
    <row r="77" spans="1:26" ht="15.75">
      <c r="A77" s="323" t="s">
        <v>3434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4525</v>
      </c>
      <c r="H77" s="319"/>
      <c r="I77" s="323" t="s">
        <v>3438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4525</v>
      </c>
      <c r="P77" s="319"/>
      <c r="Q77" s="323" t="s">
        <v>3443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4525</v>
      </c>
    </row>
    <row r="78" spans="1:26" ht="15.75">
      <c r="A78" s="323" t="s">
        <v>3435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4526</v>
      </c>
      <c r="H78" s="319"/>
      <c r="I78" s="323" t="s">
        <v>3439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4527</v>
      </c>
      <c r="P78" s="319"/>
      <c r="Q78" s="323" t="s">
        <v>3444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4525</v>
      </c>
    </row>
    <row r="79" spans="1:26" ht="15.75">
      <c r="A79" s="323" t="s">
        <v>3436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4525</v>
      </c>
      <c r="H79" s="319"/>
      <c r="I79" s="323" t="s">
        <v>3440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4524</v>
      </c>
      <c r="P79" s="319"/>
      <c r="Q79" s="323" t="s">
        <v>3445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4525</v>
      </c>
    </row>
    <row r="80" spans="1:26" ht="15.75">
      <c r="A80" s="323" t="s">
        <v>4523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4526</v>
      </c>
      <c r="H80" s="319"/>
      <c r="I80" s="323" t="s">
        <v>3441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4525</v>
      </c>
      <c r="P80" s="319"/>
      <c r="Q80" s="323" t="s">
        <v>3446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4525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2202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3488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4525</v>
      </c>
      <c r="H83" s="319"/>
      <c r="I83" s="323" t="s">
        <v>2293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4526</v>
      </c>
      <c r="P83" s="319"/>
      <c r="Q83" s="323" t="s">
        <v>3496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4525</v>
      </c>
    </row>
    <row r="84" spans="1:24" ht="15.75">
      <c r="A84" s="323" t="s">
        <v>3489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4527</v>
      </c>
      <c r="H84" s="319"/>
      <c r="I84" s="323" t="s">
        <v>3493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4525</v>
      </c>
      <c r="P84" s="319"/>
      <c r="Q84" s="323" t="s">
        <v>3497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4524</v>
      </c>
    </row>
    <row r="85" spans="1:24" ht="15.75">
      <c r="A85" s="323" t="s">
        <v>3490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4525</v>
      </c>
      <c r="H85" s="319"/>
      <c r="I85" s="323" t="s">
        <v>3494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4525</v>
      </c>
      <c r="P85" s="319"/>
      <c r="Q85" s="323" t="s">
        <v>3498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4524</v>
      </c>
    </row>
    <row r="86" spans="1:24" ht="15.75">
      <c r="A86" s="323" t="s">
        <v>3491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4525</v>
      </c>
      <c r="H86" s="319"/>
      <c r="I86" s="323" t="s">
        <v>3495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4525</v>
      </c>
      <c r="P86" s="319"/>
      <c r="Q86" s="323" t="s">
        <v>3499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4525</v>
      </c>
    </row>
    <row r="87" spans="1:24" ht="15.75">
      <c r="A87" s="323" t="s">
        <v>3492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4527</v>
      </c>
      <c r="H87" s="319"/>
      <c r="I87" s="323" t="s">
        <v>2520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4524</v>
      </c>
      <c r="P87" s="319"/>
      <c r="Q87" s="323" t="s">
        <v>3500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4527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2203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3501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4525</v>
      </c>
      <c r="H90" s="319"/>
      <c r="I90" s="323" t="s">
        <v>3506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4524</v>
      </c>
      <c r="P90" s="319"/>
      <c r="Q90" s="323" t="s">
        <v>3511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4524</v>
      </c>
    </row>
    <row r="91" spans="1:24" ht="15.75">
      <c r="A91" s="323" t="s">
        <v>3502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4525</v>
      </c>
      <c r="H91" s="319"/>
      <c r="I91" s="323" t="s">
        <v>3507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4525</v>
      </c>
      <c r="P91" s="319"/>
      <c r="Q91" s="323" t="s">
        <v>3512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4527</v>
      </c>
    </row>
    <row r="92" spans="1:24" ht="15.75">
      <c r="A92" s="323" t="s">
        <v>3503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4525</v>
      </c>
      <c r="H92" s="319"/>
      <c r="I92" s="323" t="s">
        <v>3508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4527</v>
      </c>
      <c r="P92" s="319"/>
      <c r="Q92" s="323" t="s">
        <v>3513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4525</v>
      </c>
    </row>
    <row r="93" spans="1:24" ht="15.75">
      <c r="A93" s="323" t="s">
        <v>3504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4527</v>
      </c>
      <c r="I93" s="323" t="s">
        <v>3509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4527</v>
      </c>
      <c r="P93" s="319"/>
      <c r="Q93" s="323" t="s">
        <v>3514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4525</v>
      </c>
    </row>
    <row r="94" spans="1:24" ht="15.75">
      <c r="A94" s="323" t="s">
        <v>3505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4525</v>
      </c>
      <c r="H94" s="315"/>
      <c r="I94" s="323" t="s">
        <v>3510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4525</v>
      </c>
      <c r="P94" s="316"/>
      <c r="Q94" s="323" t="s">
        <v>3515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4525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2204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3521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3522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3516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4526</v>
      </c>
      <c r="H97" s="319"/>
      <c r="I97" s="323" t="s">
        <v>3523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4525</v>
      </c>
      <c r="P97" s="319"/>
      <c r="Q97" s="323" t="s">
        <v>3528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4525</v>
      </c>
      <c r="X97" s="28"/>
    </row>
    <row r="98" spans="1:24" ht="15.75">
      <c r="A98" s="323" t="s">
        <v>3517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4526</v>
      </c>
      <c r="H98" s="319"/>
      <c r="I98" s="323" t="s">
        <v>3524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4524</v>
      </c>
      <c r="P98" s="319"/>
      <c r="Q98" s="323" t="s">
        <v>3529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4527</v>
      </c>
      <c r="X98" s="28"/>
    </row>
    <row r="99" spans="1:24" ht="15.75">
      <c r="A99" s="323" t="s">
        <v>3518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4525</v>
      </c>
      <c r="H99" s="319"/>
      <c r="I99" s="323" t="s">
        <v>3525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4526</v>
      </c>
      <c r="P99" s="319"/>
      <c r="Q99" s="323" t="s">
        <v>3530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4525</v>
      </c>
      <c r="X99" s="28"/>
    </row>
    <row r="100" spans="1:24" ht="15.75">
      <c r="A100" s="323" t="s">
        <v>3519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4527</v>
      </c>
      <c r="H100" s="319"/>
      <c r="I100" s="323" t="s">
        <v>3526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4525</v>
      </c>
      <c r="P100" s="319"/>
      <c r="Q100" s="323" t="s">
        <v>3531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4525</v>
      </c>
      <c r="X100" s="28"/>
    </row>
    <row r="101" spans="1:24" ht="15.75">
      <c r="A101" s="323" t="s">
        <v>3520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4525</v>
      </c>
      <c r="H101" s="319"/>
      <c r="I101" s="323" t="s">
        <v>3527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4525</v>
      </c>
      <c r="P101" s="319"/>
      <c r="Q101" s="323" t="s">
        <v>3532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4525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3533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4526</v>
      </c>
      <c r="H104" s="319"/>
      <c r="I104" s="323" t="s">
        <v>2298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4524</v>
      </c>
      <c r="P104" s="319"/>
      <c r="Q104" s="323" t="s">
        <v>3540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4524</v>
      </c>
      <c r="X104" s="28"/>
    </row>
    <row r="105" spans="1:24" ht="15.75">
      <c r="A105" s="323" t="s">
        <v>3534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4527</v>
      </c>
      <c r="H105" s="319"/>
      <c r="I105" s="323" t="s">
        <v>3536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4525</v>
      </c>
      <c r="P105" s="319"/>
      <c r="Q105" s="323" t="s">
        <v>3541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4525</v>
      </c>
      <c r="X105" s="28"/>
    </row>
    <row r="106" spans="1:24" ht="15.75">
      <c r="A106" s="323" t="s">
        <v>3535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4527</v>
      </c>
      <c r="H106" s="319"/>
      <c r="I106" s="323" t="s">
        <v>3537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4527</v>
      </c>
      <c r="P106" s="319"/>
      <c r="Q106" s="323" t="s">
        <v>3542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4525</v>
      </c>
      <c r="X106" s="28"/>
    </row>
    <row r="107" spans="1:24" ht="15.75">
      <c r="A107" s="323" t="s">
        <v>5030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4526</v>
      </c>
      <c r="H107" s="319"/>
      <c r="I107" s="323" t="s">
        <v>3538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4527</v>
      </c>
      <c r="P107" s="319"/>
      <c r="Q107" s="323" t="s">
        <v>3543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4527</v>
      </c>
      <c r="X107" s="28"/>
    </row>
    <row r="108" spans="1:24" ht="15.75">
      <c r="A108" s="323" t="s">
        <v>5029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4526</v>
      </c>
      <c r="H108" s="319"/>
      <c r="I108" s="323" t="s">
        <v>3539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4525</v>
      </c>
      <c r="P108" s="319"/>
      <c r="Q108" s="323" t="s">
        <v>3544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4527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3545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4525</v>
      </c>
      <c r="H111" s="319"/>
      <c r="I111" s="323" t="s">
        <v>3550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4525</v>
      </c>
      <c r="P111" s="319"/>
      <c r="Q111" s="323" t="s">
        <v>3555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4525</v>
      </c>
      <c r="X111" s="28"/>
    </row>
    <row r="112" spans="1:24" ht="15.75">
      <c r="A112" s="323" t="s">
        <v>3546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4525</v>
      </c>
      <c r="H112" s="319"/>
      <c r="I112" s="323" t="s">
        <v>3551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4524</v>
      </c>
      <c r="P112" s="319"/>
      <c r="Q112" s="323" t="s">
        <v>3556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4524</v>
      </c>
      <c r="X112" s="28"/>
    </row>
    <row r="113" spans="1:26" ht="15.75">
      <c r="A113" s="323" t="s">
        <v>3547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4527</v>
      </c>
      <c r="H113" s="319"/>
      <c r="I113" s="323" t="s">
        <v>3552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4526</v>
      </c>
      <c r="P113" s="319"/>
      <c r="Q113" s="323" t="s">
        <v>4797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4525</v>
      </c>
      <c r="X113" s="28"/>
    </row>
    <row r="114" spans="1:26" ht="15.75">
      <c r="A114" s="323" t="s">
        <v>3548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4525</v>
      </c>
      <c r="H114" s="319"/>
      <c r="I114" s="323" t="s">
        <v>3553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4525</v>
      </c>
      <c r="P114" s="319"/>
      <c r="Q114" s="323" t="s">
        <v>3557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4524</v>
      </c>
      <c r="X114" s="28"/>
    </row>
    <row r="115" spans="1:26" ht="15.75">
      <c r="A115" s="323" t="s">
        <v>3549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4525</v>
      </c>
      <c r="H115" s="295"/>
      <c r="I115" s="323" t="s">
        <v>3554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4525</v>
      </c>
      <c r="P115" s="28"/>
      <c r="Q115" s="323" t="s">
        <v>3558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4524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3448</v>
      </c>
      <c r="E118" s="427" t="s">
        <v>3449</v>
      </c>
      <c r="F118" s="427" t="s">
        <v>842</v>
      </c>
      <c r="G118" s="427" t="s">
        <v>2519</v>
      </c>
      <c r="H118" s="427" t="s">
        <v>2189</v>
      </c>
      <c r="I118" s="427" t="s">
        <v>2191</v>
      </c>
      <c r="J118" s="427" t="s">
        <v>2190</v>
      </c>
      <c r="K118" s="427" t="s">
        <v>2192</v>
      </c>
      <c r="L118" s="427" t="s">
        <v>2193</v>
      </c>
      <c r="M118" s="427" t="s">
        <v>2194</v>
      </c>
      <c r="N118" s="427" t="s">
        <v>2195</v>
      </c>
      <c r="O118" s="427" t="s">
        <v>2196</v>
      </c>
      <c r="P118" s="427" t="s">
        <v>2197</v>
      </c>
      <c r="Q118" s="427" t="s">
        <v>2198</v>
      </c>
      <c r="R118" s="427" t="s">
        <v>2199</v>
      </c>
      <c r="S118" s="427" t="s">
        <v>2176</v>
      </c>
      <c r="T118" s="427" t="s">
        <v>2200</v>
      </c>
      <c r="U118" s="427" t="s">
        <v>2201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5067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2254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3561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2289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3559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3562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3564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2239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3563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3560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2155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842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3586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4525</v>
      </c>
      <c r="H136" s="319"/>
      <c r="I136" s="323" t="s">
        <v>3644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4525</v>
      </c>
      <c r="P136" s="319"/>
      <c r="Q136" s="323" t="s">
        <v>3649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4525</v>
      </c>
      <c r="Y136" s="300"/>
      <c r="Z136" s="299"/>
    </row>
    <row r="137" spans="1:26" ht="15.75">
      <c r="A137" s="323" t="s">
        <v>3587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4527</v>
      </c>
      <c r="H137" s="319"/>
      <c r="I137" s="323" t="s">
        <v>3645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4526</v>
      </c>
      <c r="P137" s="319"/>
      <c r="Q137" s="323" t="s">
        <v>3650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4525</v>
      </c>
      <c r="Y137" s="300"/>
      <c r="Z137" s="299"/>
    </row>
    <row r="138" spans="1:26" ht="15.75">
      <c r="A138" s="323" t="s">
        <v>3588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4525</v>
      </c>
      <c r="H138" s="319"/>
      <c r="I138" s="323" t="s">
        <v>3646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4526</v>
      </c>
      <c r="P138" s="319"/>
      <c r="Q138" s="323" t="s">
        <v>3651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4526</v>
      </c>
      <c r="Y138" s="300"/>
      <c r="Z138" s="299"/>
    </row>
    <row r="139" spans="1:26" ht="15.75">
      <c r="A139" s="323" t="s">
        <v>2271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4525</v>
      </c>
      <c r="H139" s="319"/>
      <c r="I139" s="323" t="s">
        <v>3647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4526</v>
      </c>
      <c r="P139" s="319"/>
      <c r="Q139" s="323" t="s">
        <v>4183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4526</v>
      </c>
      <c r="Y139" s="28"/>
      <c r="Z139" s="28"/>
    </row>
    <row r="140" spans="1:26" ht="15.75">
      <c r="A140" s="323" t="s">
        <v>3589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4525</v>
      </c>
      <c r="H140" s="319"/>
      <c r="I140" s="323" t="s">
        <v>3648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4525</v>
      </c>
      <c r="P140" s="319"/>
      <c r="Q140" s="323" t="s">
        <v>3652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4526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2202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3653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4526</v>
      </c>
      <c r="H143" s="319"/>
      <c r="I143" s="323" t="s">
        <v>3658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4525</v>
      </c>
      <c r="P143" s="319"/>
      <c r="Q143" s="323" t="s">
        <v>3663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4527</v>
      </c>
      <c r="Y143" s="300"/>
      <c r="Z143" s="299"/>
    </row>
    <row r="144" spans="1:26" ht="15.75">
      <c r="A144" s="323" t="s">
        <v>3654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4526</v>
      </c>
      <c r="H144" s="319"/>
      <c r="I144" s="323" t="s">
        <v>3659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4525</v>
      </c>
      <c r="P144" s="319"/>
      <c r="Q144" s="323" t="s">
        <v>3664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4526</v>
      </c>
      <c r="Y144" s="300"/>
      <c r="Z144" s="299"/>
    </row>
    <row r="145" spans="1:26" ht="15.75">
      <c r="A145" s="323" t="s">
        <v>3655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4526</v>
      </c>
      <c r="H145" s="319"/>
      <c r="I145" s="323" t="s">
        <v>3660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4525</v>
      </c>
      <c r="P145" s="319"/>
      <c r="Q145" s="323" t="s">
        <v>3665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4525</v>
      </c>
      <c r="Y145" s="300"/>
      <c r="Z145" s="299"/>
    </row>
    <row r="146" spans="1:26" ht="15.75">
      <c r="A146" s="323" t="s">
        <v>3656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4526</v>
      </c>
      <c r="H146" s="319"/>
      <c r="I146" s="323" t="s">
        <v>3661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4525</v>
      </c>
      <c r="P146" s="319"/>
      <c r="Q146" s="323" t="s">
        <v>3666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4527</v>
      </c>
      <c r="Y146" s="28"/>
      <c r="Z146" s="28"/>
    </row>
    <row r="147" spans="1:26" ht="15.75">
      <c r="A147" s="323" t="s">
        <v>3657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4525</v>
      </c>
      <c r="H147" s="319"/>
      <c r="I147" s="323" t="s">
        <v>3662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4527</v>
      </c>
      <c r="P147" s="319"/>
      <c r="Q147" s="323" t="s">
        <v>3667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4524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2203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3668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4525</v>
      </c>
      <c r="H150" s="319"/>
      <c r="I150" s="323" t="s">
        <v>3673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4525</v>
      </c>
      <c r="P150" s="319"/>
      <c r="Q150" s="323" t="s">
        <v>3678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4525</v>
      </c>
      <c r="Y150" s="300"/>
      <c r="Z150" s="299"/>
    </row>
    <row r="151" spans="1:26" ht="15.75">
      <c r="A151" s="323" t="s">
        <v>3669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4525</v>
      </c>
      <c r="H151" s="319"/>
      <c r="I151" s="323" t="s">
        <v>3674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4525</v>
      </c>
      <c r="P151" s="319"/>
      <c r="Q151" s="323" t="s">
        <v>3679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4525</v>
      </c>
      <c r="Y151" s="300"/>
      <c r="Z151" s="299"/>
    </row>
    <row r="152" spans="1:26" ht="15.75">
      <c r="A152" s="323" t="s">
        <v>3670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4525</v>
      </c>
      <c r="H152" s="319"/>
      <c r="I152" s="323" t="s">
        <v>3675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4525</v>
      </c>
      <c r="P152" s="319"/>
      <c r="Q152" s="323" t="s">
        <v>3680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4525</v>
      </c>
      <c r="Y152" s="300"/>
      <c r="Z152" s="299"/>
    </row>
    <row r="153" spans="1:26" ht="15.75">
      <c r="A153" s="323" t="s">
        <v>3671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4524</v>
      </c>
      <c r="H153" s="319"/>
      <c r="I153" s="323" t="s">
        <v>3676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4526</v>
      </c>
      <c r="P153" s="319"/>
      <c r="Q153" s="323" t="s">
        <v>3681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4524</v>
      </c>
      <c r="Y153" s="28"/>
      <c r="Z153" s="28"/>
    </row>
    <row r="154" spans="1:26" ht="15.75">
      <c r="A154" s="323" t="s">
        <v>3672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4526</v>
      </c>
      <c r="H154" s="315"/>
      <c r="I154" s="323" t="s">
        <v>3677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4527</v>
      </c>
      <c r="P154" s="316"/>
      <c r="Q154" s="323" t="s">
        <v>3682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4527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2204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3521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3522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4142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4525</v>
      </c>
      <c r="H157" s="319"/>
      <c r="I157" s="323" t="s">
        <v>4143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4524</v>
      </c>
      <c r="P157" s="319"/>
      <c r="Q157" s="323" t="s">
        <v>4884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4525</v>
      </c>
      <c r="X157" s="28"/>
      <c r="Y157" s="28"/>
      <c r="Z157" s="28"/>
    </row>
    <row r="158" spans="1:26" ht="15.75">
      <c r="A158" s="323" t="s">
        <v>4144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4526</v>
      </c>
      <c r="H158" s="319"/>
      <c r="I158" s="323" t="s">
        <v>4145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4527</v>
      </c>
      <c r="P158" s="319"/>
      <c r="Q158" s="323" t="s">
        <v>4146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4526</v>
      </c>
      <c r="X158" s="28"/>
      <c r="Y158" s="28"/>
      <c r="Z158" s="28"/>
    </row>
    <row r="159" spans="1:26" ht="15.75">
      <c r="A159" s="323" t="s">
        <v>4147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4525</v>
      </c>
      <c r="H159" s="319"/>
      <c r="I159" s="323" t="s">
        <v>4148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4525</v>
      </c>
      <c r="P159" s="319"/>
      <c r="Q159" s="323" t="s">
        <v>4149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4525</v>
      </c>
      <c r="X159" s="28"/>
      <c r="Y159" s="28"/>
      <c r="Z159" s="28"/>
    </row>
    <row r="160" spans="1:26" ht="15.75">
      <c r="A160" s="323" t="s">
        <v>2268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4526</v>
      </c>
      <c r="H160" s="319"/>
      <c r="I160" s="323" t="s">
        <v>4150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4527</v>
      </c>
      <c r="P160" s="319"/>
      <c r="Q160" s="323" t="s">
        <v>4184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4524</v>
      </c>
      <c r="X160" s="28"/>
      <c r="Y160" s="28"/>
      <c r="Z160" s="28"/>
    </row>
    <row r="161" spans="1:26" ht="15.75">
      <c r="A161" s="323" t="s">
        <v>4151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4525</v>
      </c>
      <c r="H161" s="319"/>
      <c r="I161" s="323" t="s">
        <v>4152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4527</v>
      </c>
      <c r="P161" s="319"/>
      <c r="Q161" s="323" t="s">
        <v>4153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4525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4154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4525</v>
      </c>
      <c r="H164" s="319"/>
      <c r="I164" s="323" t="s">
        <v>4155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4527</v>
      </c>
      <c r="P164" s="319"/>
      <c r="Q164" s="323" t="s">
        <v>4156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4525</v>
      </c>
      <c r="X164" s="28"/>
      <c r="Y164" s="28"/>
      <c r="Z164" s="28"/>
    </row>
    <row r="165" spans="1:26" ht="15.75">
      <c r="A165" s="323" t="s">
        <v>4157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4525</v>
      </c>
      <c r="H165" s="319"/>
      <c r="I165" s="323" t="s">
        <v>4158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4524</v>
      </c>
      <c r="P165" s="319"/>
      <c r="Q165" s="323" t="s">
        <v>4159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4526</v>
      </c>
      <c r="X165" s="28"/>
      <c r="Y165" s="28"/>
      <c r="Z165" s="28"/>
    </row>
    <row r="166" spans="1:26" ht="15.75">
      <c r="A166" s="323" t="s">
        <v>4160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4525</v>
      </c>
      <c r="H166" s="319"/>
      <c r="I166" s="323" t="s">
        <v>4885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4524</v>
      </c>
      <c r="P166" s="319"/>
      <c r="Q166" s="323" t="s">
        <v>4161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4526</v>
      </c>
      <c r="X166" s="28"/>
      <c r="Y166" s="28"/>
      <c r="Z166" s="28"/>
    </row>
    <row r="167" spans="1:26" ht="15.75">
      <c r="A167" s="323" t="s">
        <v>4162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4525</v>
      </c>
      <c r="H167" s="319"/>
      <c r="I167" s="323" t="s">
        <v>4163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4526</v>
      </c>
      <c r="P167" s="319"/>
      <c r="Q167" s="323" t="s">
        <v>4164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4525</v>
      </c>
      <c r="X167" s="28"/>
      <c r="Y167" s="28"/>
      <c r="Z167" s="28"/>
    </row>
    <row r="168" spans="1:26" ht="15.75">
      <c r="A168" s="323" t="s">
        <v>4165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4526</v>
      </c>
      <c r="H168" s="319"/>
      <c r="I168" s="323" t="s">
        <v>4166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4525</v>
      </c>
      <c r="P168" s="319"/>
      <c r="Q168" s="323" t="s">
        <v>4167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4525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4168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4525</v>
      </c>
      <c r="H171" s="319"/>
      <c r="I171" s="323" t="s">
        <v>4169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4524</v>
      </c>
      <c r="P171" s="319"/>
      <c r="Q171" s="323" t="s">
        <v>4170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4524</v>
      </c>
      <c r="X171" s="28"/>
      <c r="Y171" s="28"/>
      <c r="Z171" s="28"/>
    </row>
    <row r="172" spans="1:26" ht="15.75">
      <c r="A172" s="323" t="s">
        <v>4171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4526</v>
      </c>
      <c r="H172" s="319"/>
      <c r="I172" s="323" t="s">
        <v>4172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4525</v>
      </c>
      <c r="P172" s="319"/>
      <c r="Q172" s="323" t="s">
        <v>4173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4526</v>
      </c>
      <c r="X172" s="28"/>
      <c r="Y172" s="28"/>
      <c r="Z172" s="28"/>
    </row>
    <row r="173" spans="1:26" ht="15.75">
      <c r="A173" s="323" t="s">
        <v>4174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4527</v>
      </c>
      <c r="H173" s="319"/>
      <c r="I173" s="323" t="s">
        <v>4175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4524</v>
      </c>
      <c r="P173" s="319"/>
      <c r="Q173" s="323" t="s">
        <v>4176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4525</v>
      </c>
      <c r="X173" s="28"/>
      <c r="Y173" s="28"/>
      <c r="Z173" s="28"/>
    </row>
    <row r="174" spans="1:26" ht="15.75">
      <c r="A174" s="323" t="s">
        <v>4177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4527</v>
      </c>
      <c r="H174" s="319"/>
      <c r="I174" s="323" t="s">
        <v>4178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4525</v>
      </c>
      <c r="P174" s="319"/>
      <c r="Q174" s="323" t="s">
        <v>4179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4525</v>
      </c>
      <c r="X174" s="28"/>
      <c r="Y174" s="28"/>
      <c r="Z174" s="28"/>
    </row>
    <row r="175" spans="1:26" ht="15.75">
      <c r="A175" s="323" t="s">
        <v>4180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4524</v>
      </c>
      <c r="H175" s="315"/>
      <c r="I175" s="323" t="s">
        <v>4181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4527</v>
      </c>
      <c r="P175" s="316"/>
      <c r="Q175" s="323" t="s">
        <v>4182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4525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5">
      <c r="A178" s="297"/>
      <c r="D178" s="427" t="s">
        <v>3448</v>
      </c>
      <c r="E178" s="427" t="s">
        <v>3449</v>
      </c>
      <c r="F178" s="427" t="s">
        <v>842</v>
      </c>
      <c r="G178" s="427" t="s">
        <v>2519</v>
      </c>
      <c r="H178" s="427" t="s">
        <v>2189</v>
      </c>
      <c r="I178" s="427" t="s">
        <v>2191</v>
      </c>
      <c r="J178" s="427" t="s">
        <v>2190</v>
      </c>
      <c r="K178" s="427" t="s">
        <v>2192</v>
      </c>
      <c r="L178" s="427" t="s">
        <v>2193</v>
      </c>
      <c r="M178" s="427" t="s">
        <v>2194</v>
      </c>
      <c r="N178" s="427" t="s">
        <v>2195</v>
      </c>
      <c r="O178" s="427" t="s">
        <v>2196</v>
      </c>
      <c r="P178" s="427" t="s">
        <v>2197</v>
      </c>
      <c r="Q178" s="427" t="s">
        <v>2198</v>
      </c>
      <c r="R178" s="427" t="s">
        <v>2199</v>
      </c>
      <c r="S178" s="427" t="s">
        <v>2176</v>
      </c>
      <c r="T178" s="427" t="s">
        <v>2200</v>
      </c>
      <c r="U178" s="431" t="s">
        <v>2201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2264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3571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3566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3569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2278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3565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3568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3567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3570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2265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2156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842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3607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4525</v>
      </c>
      <c r="H196" s="319"/>
      <c r="I196" s="323" t="s">
        <v>3683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4527</v>
      </c>
      <c r="P196" s="319"/>
      <c r="Q196" s="323" t="s">
        <v>3688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4525</v>
      </c>
    </row>
    <row r="197" spans="1:26" ht="15.75">
      <c r="A197" s="323" t="s">
        <v>3608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4525</v>
      </c>
      <c r="H197" s="319"/>
      <c r="I197" s="323" t="s">
        <v>3684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4525</v>
      </c>
      <c r="P197" s="319"/>
      <c r="Q197" s="323" t="s">
        <v>3689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4524</v>
      </c>
    </row>
    <row r="198" spans="1:26" ht="15.75">
      <c r="A198" s="323" t="s">
        <v>3609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4525</v>
      </c>
      <c r="H198" s="319"/>
      <c r="I198" s="323" t="s">
        <v>3685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4525</v>
      </c>
      <c r="P198" s="319"/>
      <c r="Q198" s="323" t="s">
        <v>3690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4525</v>
      </c>
    </row>
    <row r="199" spans="1:26" ht="15.75">
      <c r="A199" s="323" t="s">
        <v>3610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4527</v>
      </c>
      <c r="H199" s="319"/>
      <c r="I199" s="323" t="s">
        <v>3686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4525</v>
      </c>
      <c r="P199" s="319"/>
      <c r="Q199" s="323" t="s">
        <v>3691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4526</v>
      </c>
    </row>
    <row r="200" spans="1:26" ht="15.75">
      <c r="A200" s="323" t="s">
        <v>3611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4525</v>
      </c>
      <c r="H200" s="319"/>
      <c r="I200" s="323" t="s">
        <v>3687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4526</v>
      </c>
      <c r="P200" s="319"/>
      <c r="Q200" s="323" t="s">
        <v>3692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4525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2202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3693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4525</v>
      </c>
      <c r="H203" s="319"/>
      <c r="I203" s="323" t="s">
        <v>3698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4527</v>
      </c>
      <c r="P203" s="319"/>
      <c r="Q203" s="323" t="s">
        <v>3703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4526</v>
      </c>
    </row>
    <row r="204" spans="1:26" ht="15.75">
      <c r="A204" s="323" t="s">
        <v>3694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4525</v>
      </c>
      <c r="H204" s="319"/>
      <c r="I204" s="323" t="s">
        <v>3699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4526</v>
      </c>
      <c r="P204" s="319"/>
      <c r="Q204" s="323" t="s">
        <v>3704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4526</v>
      </c>
    </row>
    <row r="205" spans="1:26" ht="15.75">
      <c r="A205" s="323" t="s">
        <v>3695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4526</v>
      </c>
      <c r="H205" s="319"/>
      <c r="I205" s="323" t="s">
        <v>3700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4526</v>
      </c>
      <c r="P205" s="319"/>
      <c r="Q205" s="323" t="s">
        <v>3705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4527</v>
      </c>
    </row>
    <row r="206" spans="1:26" ht="15.75">
      <c r="A206" s="323" t="s">
        <v>3696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4527</v>
      </c>
      <c r="H206" s="319"/>
      <c r="I206" s="323" t="s">
        <v>3701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4525</v>
      </c>
      <c r="P206" s="319"/>
      <c r="Q206" s="323" t="s">
        <v>3706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4527</v>
      </c>
    </row>
    <row r="207" spans="1:26" ht="15.75">
      <c r="A207" s="323" t="s">
        <v>3697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4527</v>
      </c>
      <c r="H207" s="319"/>
      <c r="I207" s="323" t="s">
        <v>3702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4525</v>
      </c>
      <c r="P207" s="319"/>
      <c r="Q207" s="323" t="s">
        <v>3707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4525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2203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3708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4525</v>
      </c>
      <c r="H210" s="319"/>
      <c r="I210" s="323" t="s">
        <v>3713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4525</v>
      </c>
      <c r="P210" s="319"/>
      <c r="Q210" s="323" t="s">
        <v>3718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4524</v>
      </c>
    </row>
    <row r="211" spans="1:24" ht="15.75">
      <c r="A211" s="323" t="s">
        <v>3709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4526</v>
      </c>
      <c r="H211" s="319"/>
      <c r="I211" s="323" t="s">
        <v>3714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4527</v>
      </c>
      <c r="P211" s="319"/>
      <c r="Q211" s="323" t="s">
        <v>3719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4527</v>
      </c>
    </row>
    <row r="212" spans="1:24" ht="15.75">
      <c r="A212" s="323" t="s">
        <v>3710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4524</v>
      </c>
      <c r="H212" s="319"/>
      <c r="I212" s="323" t="s">
        <v>3715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4526</v>
      </c>
      <c r="P212" s="319"/>
      <c r="Q212" s="323" t="s">
        <v>2309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4524</v>
      </c>
    </row>
    <row r="213" spans="1:24" ht="15.75">
      <c r="A213" s="323" t="s">
        <v>3711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4525</v>
      </c>
      <c r="H213" s="319"/>
      <c r="I213" s="323" t="s">
        <v>3716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4525</v>
      </c>
      <c r="P213" s="319"/>
      <c r="Q213" s="323" t="s">
        <v>3720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4525</v>
      </c>
    </row>
    <row r="214" spans="1:24" ht="15.75">
      <c r="A214" s="323" t="s">
        <v>3712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4525</v>
      </c>
      <c r="H214" s="315"/>
      <c r="I214" s="323" t="s">
        <v>3717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4527</v>
      </c>
      <c r="P214" s="316"/>
      <c r="Q214" s="323" t="s">
        <v>3721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4525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2204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3521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3522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4185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4527</v>
      </c>
      <c r="H217" s="319"/>
      <c r="I217" s="323" t="s">
        <v>4186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4526</v>
      </c>
      <c r="P217" s="319"/>
      <c r="Q217" s="323" t="s">
        <v>4187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4527</v>
      </c>
      <c r="X217" s="28"/>
    </row>
    <row r="218" spans="1:24" ht="15.75">
      <c r="A218" s="323" t="s">
        <v>4188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4525</v>
      </c>
      <c r="H218" s="319"/>
      <c r="I218" s="323" t="s">
        <v>4189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4525</v>
      </c>
      <c r="P218" s="319"/>
      <c r="Q218" s="323" t="s">
        <v>4190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4524</v>
      </c>
      <c r="X218" s="28"/>
    </row>
    <row r="219" spans="1:24" ht="15.75">
      <c r="A219" s="323" t="s">
        <v>4191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4525</v>
      </c>
      <c r="I219" s="323" t="s">
        <v>4192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4525</v>
      </c>
      <c r="P219" s="319"/>
      <c r="Q219" s="323" t="s">
        <v>4193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4525</v>
      </c>
      <c r="X219" s="28"/>
    </row>
    <row r="220" spans="1:24" ht="15.75">
      <c r="A220" s="323" t="s">
        <v>4194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4525</v>
      </c>
      <c r="H220" s="319"/>
      <c r="I220" s="323" t="s">
        <v>4195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4527</v>
      </c>
      <c r="P220" s="319"/>
      <c r="Q220" s="323" t="s">
        <v>4196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4525</v>
      </c>
      <c r="X220" s="28"/>
    </row>
    <row r="221" spans="1:24" ht="15.75">
      <c r="A221" s="323" t="s">
        <v>4197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4527</v>
      </c>
      <c r="H221" s="319"/>
      <c r="I221" s="323" t="s">
        <v>4198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4525</v>
      </c>
      <c r="P221" s="319"/>
      <c r="Q221" s="323" t="s">
        <v>4199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4525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4200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4526</v>
      </c>
      <c r="H224" s="319"/>
      <c r="I224" s="323" t="s">
        <v>4201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4525</v>
      </c>
      <c r="P224" s="319"/>
      <c r="Q224" s="323" t="s">
        <v>4202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4527</v>
      </c>
      <c r="X224" s="28"/>
    </row>
    <row r="225" spans="1:26" ht="15.75">
      <c r="A225" s="323" t="s">
        <v>4203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4525</v>
      </c>
      <c r="H225" s="319"/>
      <c r="I225" s="323" t="s">
        <v>4204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4524</v>
      </c>
      <c r="P225" s="319"/>
      <c r="Q225" s="323" t="s">
        <v>4205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4525</v>
      </c>
      <c r="X225" s="28"/>
    </row>
    <row r="226" spans="1:26" ht="15.75">
      <c r="A226" s="323" t="s">
        <v>4206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4525</v>
      </c>
      <c r="H226" s="319"/>
      <c r="I226" s="323" t="s">
        <v>4207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4526</v>
      </c>
      <c r="P226" s="319"/>
      <c r="Q226" s="323" t="s">
        <v>4208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4525</v>
      </c>
      <c r="X226" s="28"/>
    </row>
    <row r="227" spans="1:26" ht="15.75">
      <c r="A227" s="323" t="s">
        <v>4209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4526</v>
      </c>
      <c r="H227" s="319"/>
      <c r="I227" s="323" t="s">
        <v>4210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4527</v>
      </c>
      <c r="P227" s="319"/>
      <c r="Q227" s="323" t="s">
        <v>4211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4526</v>
      </c>
      <c r="X227" s="28"/>
    </row>
    <row r="228" spans="1:26" ht="15.75">
      <c r="A228" s="323" t="s">
        <v>4212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4524</v>
      </c>
      <c r="H228" s="319"/>
      <c r="I228" s="323" t="s">
        <v>4213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4527</v>
      </c>
      <c r="P228" s="319"/>
      <c r="Q228" s="323" t="s">
        <v>4214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4524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4215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4525</v>
      </c>
      <c r="H231" s="319"/>
      <c r="I231" s="323" t="s">
        <v>4216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4525</v>
      </c>
      <c r="P231" s="319"/>
      <c r="Q231" s="323" t="s">
        <v>4217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4525</v>
      </c>
      <c r="X231" s="28"/>
    </row>
    <row r="232" spans="1:26" ht="15.75">
      <c r="A232" s="323" t="s">
        <v>4218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4526</v>
      </c>
      <c r="H232" s="319"/>
      <c r="I232" s="323" t="s">
        <v>4219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4527</v>
      </c>
      <c r="P232" s="319"/>
      <c r="Q232" s="323" t="s">
        <v>4220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4525</v>
      </c>
      <c r="X232" s="28"/>
    </row>
    <row r="233" spans="1:26" ht="15.75">
      <c r="A233" s="323" t="s">
        <v>4221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4524</v>
      </c>
      <c r="H233" s="319"/>
      <c r="I233" s="323" t="s">
        <v>4222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4525</v>
      </c>
      <c r="P233" s="319"/>
      <c r="Q233" s="323" t="s">
        <v>2305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4527</v>
      </c>
      <c r="X233" s="28"/>
    </row>
    <row r="234" spans="1:26" ht="15.75">
      <c r="A234" s="323" t="s">
        <v>4223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4527</v>
      </c>
      <c r="H234" s="319"/>
      <c r="I234" s="323" t="s">
        <v>4224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4525</v>
      </c>
      <c r="P234" s="319"/>
      <c r="Q234" s="323" t="s">
        <v>4225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4524</v>
      </c>
      <c r="X234" s="28"/>
    </row>
    <row r="235" spans="1:26" ht="15.75">
      <c r="A235" s="323" t="s">
        <v>4226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4527</v>
      </c>
      <c r="H235" s="315"/>
      <c r="I235" s="323" t="s">
        <v>4227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4527</v>
      </c>
      <c r="P235" s="316"/>
      <c r="Q235" s="323" t="s">
        <v>4228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4524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3448</v>
      </c>
      <c r="E238" s="427" t="s">
        <v>3449</v>
      </c>
      <c r="F238" s="427" t="s">
        <v>842</v>
      </c>
      <c r="G238" s="427" t="s">
        <v>2519</v>
      </c>
      <c r="H238" s="427" t="s">
        <v>2189</v>
      </c>
      <c r="I238" s="427" t="s">
        <v>2191</v>
      </c>
      <c r="J238" s="427" t="s">
        <v>2190</v>
      </c>
      <c r="K238" s="427" t="s">
        <v>2192</v>
      </c>
      <c r="L238" s="427" t="s">
        <v>2193</v>
      </c>
      <c r="M238" s="427" t="s">
        <v>2194</v>
      </c>
      <c r="N238" s="427" t="s">
        <v>2195</v>
      </c>
      <c r="O238" s="427" t="s">
        <v>2196</v>
      </c>
      <c r="P238" s="427" t="s">
        <v>2197</v>
      </c>
      <c r="Q238" s="427" t="s">
        <v>2198</v>
      </c>
      <c r="R238" s="427" t="s">
        <v>2199</v>
      </c>
      <c r="S238" s="427" t="s">
        <v>2176</v>
      </c>
      <c r="T238" s="427" t="s">
        <v>2200</v>
      </c>
      <c r="U238" s="427" t="s">
        <v>2201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2281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3573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3484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3572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2246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2288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2238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2252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2302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3585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2157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842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3612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4524</v>
      </c>
      <c r="H256" s="319"/>
      <c r="I256" s="323" t="s">
        <v>3722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4525</v>
      </c>
      <c r="P256" s="319"/>
      <c r="Q256" s="323" t="s">
        <v>3727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4526</v>
      </c>
    </row>
    <row r="257" spans="1:23" ht="15.75">
      <c r="A257" s="323" t="s">
        <v>3613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4526</v>
      </c>
      <c r="H257" s="319"/>
      <c r="I257" s="323" t="s">
        <v>3723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4526</v>
      </c>
      <c r="P257" s="319"/>
      <c r="Q257" s="323" t="s">
        <v>3728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4524</v>
      </c>
    </row>
    <row r="258" spans="1:23" ht="15.75">
      <c r="A258" s="323" t="s">
        <v>3614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4526</v>
      </c>
      <c r="H258" s="319"/>
      <c r="I258" s="323" t="s">
        <v>3724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4525</v>
      </c>
      <c r="P258" s="319"/>
      <c r="Q258" s="323" t="s">
        <v>3729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4525</v>
      </c>
    </row>
    <row r="259" spans="1:23" ht="15.75">
      <c r="A259" s="323" t="s">
        <v>3615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4525</v>
      </c>
      <c r="H259" s="319"/>
      <c r="I259" s="323" t="s">
        <v>3725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4525</v>
      </c>
      <c r="P259" s="319"/>
      <c r="Q259" s="323" t="s">
        <v>3730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4524</v>
      </c>
    </row>
    <row r="260" spans="1:23" ht="15.75">
      <c r="A260" s="323" t="s">
        <v>3616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4525</v>
      </c>
      <c r="H260" s="319"/>
      <c r="I260" s="323" t="s">
        <v>3726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4525</v>
      </c>
      <c r="P260" s="319"/>
      <c r="Q260" s="323" t="s">
        <v>3731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4525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2202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3732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4525</v>
      </c>
      <c r="H263" s="319"/>
      <c r="I263" s="323" t="s">
        <v>2223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4525</v>
      </c>
      <c r="P263" s="319"/>
      <c r="Q263" s="323" t="s">
        <v>3740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4525</v>
      </c>
    </row>
    <row r="264" spans="1:23" ht="15.75">
      <c r="A264" s="323" t="s">
        <v>2224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4526</v>
      </c>
      <c r="H264" s="319"/>
      <c r="I264" s="323" t="s">
        <v>3736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4525</v>
      </c>
      <c r="P264" s="319"/>
      <c r="Q264" s="323" t="s">
        <v>3741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4527</v>
      </c>
    </row>
    <row r="265" spans="1:23" ht="15.75">
      <c r="A265" s="323" t="s">
        <v>3733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4525</v>
      </c>
      <c r="H265" s="319"/>
      <c r="I265" s="323" t="s">
        <v>3737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4525</v>
      </c>
      <c r="P265" s="319"/>
      <c r="Q265" s="323" t="s">
        <v>3742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4527</v>
      </c>
    </row>
    <row r="266" spans="1:23" ht="15.75">
      <c r="A266" s="323" t="s">
        <v>3734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4525</v>
      </c>
      <c r="H266" s="319"/>
      <c r="I266" s="323" t="s">
        <v>3738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4524</v>
      </c>
      <c r="P266" s="319"/>
      <c r="Q266" s="323" t="s">
        <v>3743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4525</v>
      </c>
    </row>
    <row r="267" spans="1:23" ht="15.75">
      <c r="A267" s="323" t="s">
        <v>3735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4524</v>
      </c>
      <c r="H267" s="319"/>
      <c r="I267" s="323" t="s">
        <v>3739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4526</v>
      </c>
      <c r="P267" s="319"/>
      <c r="Q267" s="323" t="s">
        <v>3744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4525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2203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2222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4524</v>
      </c>
      <c r="H270" s="319"/>
      <c r="I270" s="323" t="s">
        <v>3749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4526</v>
      </c>
      <c r="P270" s="319"/>
      <c r="Q270" s="323" t="s">
        <v>3754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4525</v>
      </c>
    </row>
    <row r="271" spans="1:23" ht="15.75">
      <c r="A271" s="323" t="s">
        <v>3745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4525</v>
      </c>
      <c r="H271" s="319"/>
      <c r="I271" s="323" t="s">
        <v>3750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4526</v>
      </c>
      <c r="P271" s="319"/>
      <c r="Q271" s="323" t="s">
        <v>3755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4525</v>
      </c>
    </row>
    <row r="272" spans="1:23" ht="15.75">
      <c r="A272" s="323" t="s">
        <v>3746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4525</v>
      </c>
      <c r="H272" s="319"/>
      <c r="I272" s="323" t="s">
        <v>3751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4524</v>
      </c>
      <c r="P272" s="319"/>
      <c r="Q272" s="323" t="s">
        <v>3756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4525</v>
      </c>
    </row>
    <row r="273" spans="1:24" ht="15.75">
      <c r="A273" s="323" t="s">
        <v>3747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4527</v>
      </c>
      <c r="H273" s="319"/>
      <c r="I273" s="323" t="s">
        <v>3752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4525</v>
      </c>
      <c r="P273" s="319"/>
      <c r="Q273" s="323" t="s">
        <v>3757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4527</v>
      </c>
    </row>
    <row r="274" spans="1:24" ht="15.75">
      <c r="A274" s="323" t="s">
        <v>3748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4524</v>
      </c>
      <c r="H274" s="315"/>
      <c r="I274" s="323" t="s">
        <v>3753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4527</v>
      </c>
      <c r="P274" s="316"/>
      <c r="Q274" s="323" t="s">
        <v>3758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4524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2204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3521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3522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4229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4526</v>
      </c>
      <c r="H277" s="319"/>
      <c r="I277" s="323" t="s">
        <v>4230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4526</v>
      </c>
      <c r="P277" s="319"/>
      <c r="Q277" s="323" t="s">
        <v>4231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4526</v>
      </c>
      <c r="X277" s="28"/>
    </row>
    <row r="278" spans="1:24" ht="15.75">
      <c r="A278" s="323" t="s">
        <v>4232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4525</v>
      </c>
      <c r="H278" s="319"/>
      <c r="I278" s="323" t="s">
        <v>4233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4527</v>
      </c>
      <c r="P278" s="319"/>
      <c r="Q278" s="323" t="s">
        <v>4234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4525</v>
      </c>
      <c r="X278" s="28"/>
    </row>
    <row r="279" spans="1:24" ht="15.75">
      <c r="A279" s="323" t="s">
        <v>4235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4526</v>
      </c>
      <c r="H279" s="319"/>
      <c r="I279" s="323" t="s">
        <v>4236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4526</v>
      </c>
      <c r="P279" s="319"/>
      <c r="Q279" s="323" t="s">
        <v>4237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4524</v>
      </c>
      <c r="X279" s="28"/>
    </row>
    <row r="280" spans="1:24" ht="15.75">
      <c r="A280" s="323" t="s">
        <v>4238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4525</v>
      </c>
      <c r="H280" s="319"/>
      <c r="I280" s="323" t="s">
        <v>4239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4527</v>
      </c>
      <c r="P280" s="319"/>
      <c r="Q280" s="323" t="s">
        <v>4989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4525</v>
      </c>
      <c r="X280" s="28"/>
    </row>
    <row r="281" spans="1:24" ht="15.75">
      <c r="A281" s="323" t="s">
        <v>4240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4526</v>
      </c>
      <c r="H281" s="319"/>
      <c r="I281" s="323" t="s">
        <v>4241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4527</v>
      </c>
      <c r="P281" s="319"/>
      <c r="Q281" s="323" t="s">
        <v>4242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4526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4243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4524</v>
      </c>
      <c r="H284" s="319"/>
      <c r="I284" s="323" t="s">
        <v>2220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4525</v>
      </c>
      <c r="P284" s="319"/>
      <c r="Q284" s="323" t="s">
        <v>4244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4526</v>
      </c>
      <c r="X284" s="28"/>
    </row>
    <row r="285" spans="1:24" ht="15.75">
      <c r="A285" s="323" t="s">
        <v>2221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4525</v>
      </c>
      <c r="H285" s="319"/>
      <c r="I285" s="323" t="s">
        <v>4245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4525</v>
      </c>
      <c r="P285" s="319"/>
      <c r="Q285" s="323" t="s">
        <v>4246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4525</v>
      </c>
      <c r="X285" s="28"/>
    </row>
    <row r="286" spans="1:24" ht="15.75">
      <c r="A286" s="323" t="s">
        <v>4247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4526</v>
      </c>
      <c r="H286" s="319"/>
      <c r="I286" s="323" t="s">
        <v>4248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4525</v>
      </c>
      <c r="P286" s="319"/>
      <c r="Q286" s="323" t="s">
        <v>4249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4524</v>
      </c>
      <c r="X286" s="28"/>
    </row>
    <row r="287" spans="1:24" ht="15.75">
      <c r="A287" s="323" t="s">
        <v>4250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4527</v>
      </c>
      <c r="H287" s="319"/>
      <c r="I287" s="323" t="s">
        <v>4251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4525</v>
      </c>
      <c r="P287" s="319"/>
      <c r="Q287" s="323" t="s">
        <v>4252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4525</v>
      </c>
      <c r="X287" s="28"/>
    </row>
    <row r="288" spans="1:24" ht="15.75">
      <c r="A288" s="323" t="s">
        <v>4253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4525</v>
      </c>
      <c r="H288" s="319"/>
      <c r="I288" s="323" t="s">
        <v>4254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4525</v>
      </c>
      <c r="P288" s="319"/>
      <c r="Q288" s="323" t="s">
        <v>4255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4527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2219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4525</v>
      </c>
      <c r="H291" s="319"/>
      <c r="I291" s="323" t="s">
        <v>4256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4527</v>
      </c>
      <c r="P291" s="319"/>
      <c r="Q291" s="323" t="s">
        <v>4257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4525</v>
      </c>
      <c r="X291" s="28"/>
    </row>
    <row r="292" spans="1:26" ht="15.75">
      <c r="A292" s="323" t="s">
        <v>4258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4525</v>
      </c>
      <c r="H292" s="319"/>
      <c r="I292" s="323" t="s">
        <v>4259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4525</v>
      </c>
      <c r="P292" s="319"/>
      <c r="Q292" s="323" t="s">
        <v>4260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4524</v>
      </c>
      <c r="X292" s="28"/>
    </row>
    <row r="293" spans="1:26" ht="15.75">
      <c r="A293" s="323" t="s">
        <v>4261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4525</v>
      </c>
      <c r="H293" s="319"/>
      <c r="I293" s="323" t="s">
        <v>4262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4525</v>
      </c>
      <c r="P293" s="319"/>
      <c r="Q293" s="323" t="s">
        <v>4263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4524</v>
      </c>
      <c r="X293" s="28"/>
    </row>
    <row r="294" spans="1:26" ht="15.75">
      <c r="A294" s="323" t="s">
        <v>4264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4526</v>
      </c>
      <c r="H294" s="319"/>
      <c r="I294" s="323" t="s">
        <v>4265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4524</v>
      </c>
      <c r="P294" s="319"/>
      <c r="Q294" s="323" t="s">
        <v>4266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4525</v>
      </c>
      <c r="X294" s="28"/>
    </row>
    <row r="295" spans="1:26" ht="15.75">
      <c r="A295" s="323" t="s">
        <v>4267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4525</v>
      </c>
      <c r="H295" s="315"/>
      <c r="I295" s="323" t="s">
        <v>4268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4524</v>
      </c>
      <c r="P295" s="316"/>
      <c r="Q295" s="323" t="s">
        <v>4269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4527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3448</v>
      </c>
      <c r="E298" s="427" t="s">
        <v>3449</v>
      </c>
      <c r="F298" s="427" t="s">
        <v>842</v>
      </c>
      <c r="G298" s="427" t="s">
        <v>2519</v>
      </c>
      <c r="H298" s="427" t="s">
        <v>2189</v>
      </c>
      <c r="I298" s="427" t="s">
        <v>2191</v>
      </c>
      <c r="J298" s="427" t="s">
        <v>2190</v>
      </c>
      <c r="K298" s="427" t="s">
        <v>2192</v>
      </c>
      <c r="L298" s="427" t="s">
        <v>2193</v>
      </c>
      <c r="M298" s="427" t="s">
        <v>2194</v>
      </c>
      <c r="N298" s="427" t="s">
        <v>2195</v>
      </c>
      <c r="O298" s="427" t="s">
        <v>2196</v>
      </c>
      <c r="P298" s="427" t="s">
        <v>2197</v>
      </c>
      <c r="Q298" s="427" t="s">
        <v>2198</v>
      </c>
      <c r="R298" s="427" t="s">
        <v>2199</v>
      </c>
      <c r="S298" s="427" t="s">
        <v>2176</v>
      </c>
      <c r="T298" s="427" t="s">
        <v>2200</v>
      </c>
      <c r="U298" s="427" t="s">
        <v>2201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2290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2261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3574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3576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3575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2249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3578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3577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2251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2248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2158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842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3617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4524</v>
      </c>
      <c r="H316" s="319"/>
      <c r="I316" s="323" t="s">
        <v>3759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4525</v>
      </c>
      <c r="P316" s="319"/>
      <c r="Q316" s="323" t="s">
        <v>3764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4525</v>
      </c>
    </row>
    <row r="317" spans="1:26" ht="15.75">
      <c r="A317" s="323" t="s">
        <v>3618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4525</v>
      </c>
      <c r="H317" s="319"/>
      <c r="I317" s="323" t="s">
        <v>3760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4524</v>
      </c>
      <c r="P317" s="319"/>
      <c r="Q317" s="323" t="s">
        <v>3768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4524</v>
      </c>
    </row>
    <row r="318" spans="1:26" ht="15.75">
      <c r="A318" s="323" t="s">
        <v>3619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4525</v>
      </c>
      <c r="H318" s="319"/>
      <c r="I318" s="323" t="s">
        <v>3761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4526</v>
      </c>
      <c r="P318" s="319"/>
      <c r="Q318" s="323" t="s">
        <v>3765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4527</v>
      </c>
    </row>
    <row r="319" spans="1:26" ht="15.75">
      <c r="A319" s="323" t="s">
        <v>3620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4526</v>
      </c>
      <c r="H319" s="319"/>
      <c r="I319" s="323" t="s">
        <v>3762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4527</v>
      </c>
      <c r="P319" s="319"/>
      <c r="Q319" s="323" t="s">
        <v>3766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4525</v>
      </c>
    </row>
    <row r="320" spans="1:26" ht="15.75">
      <c r="A320" s="323" t="s">
        <v>3621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4527</v>
      </c>
      <c r="H320" s="319"/>
      <c r="I320" s="323" t="s">
        <v>3763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4526</v>
      </c>
      <c r="P320" s="319"/>
      <c r="Q320" s="323" t="s">
        <v>3767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4525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2202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3769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4525</v>
      </c>
      <c r="H323" s="319"/>
      <c r="I323" s="323" t="s">
        <v>3774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4525</v>
      </c>
      <c r="P323" s="319"/>
      <c r="Q323" s="323" t="s">
        <v>3778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4526</v>
      </c>
    </row>
    <row r="324" spans="1:24" ht="15.75">
      <c r="A324" s="323" t="s">
        <v>3770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4525</v>
      </c>
      <c r="H324" s="319"/>
      <c r="I324" s="323" t="s">
        <v>3782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4525</v>
      </c>
      <c r="P324" s="319"/>
      <c r="Q324" s="323" t="s">
        <v>3779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4527</v>
      </c>
    </row>
    <row r="325" spans="1:24" ht="15.75">
      <c r="A325" s="323" t="s">
        <v>3771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4527</v>
      </c>
      <c r="H325" s="319"/>
      <c r="I325" s="323" t="s">
        <v>3775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4526</v>
      </c>
      <c r="P325" s="319"/>
      <c r="Q325" s="323" t="s">
        <v>3780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4524</v>
      </c>
    </row>
    <row r="326" spans="1:24" ht="15.75">
      <c r="A326" s="323" t="s">
        <v>3772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4525</v>
      </c>
      <c r="H326" s="319"/>
      <c r="I326" s="323" t="s">
        <v>3776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4527</v>
      </c>
      <c r="P326" s="319"/>
      <c r="Q326" s="323" t="s">
        <v>3781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4524</v>
      </c>
    </row>
    <row r="327" spans="1:24" ht="15.75">
      <c r="A327" s="323" t="s">
        <v>3773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4525</v>
      </c>
      <c r="H327" s="319"/>
      <c r="I327" s="323" t="s">
        <v>3777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4525</v>
      </c>
      <c r="P327" s="319"/>
      <c r="Q327" s="323" t="s">
        <v>2297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4527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2203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3786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4525</v>
      </c>
      <c r="H330" s="319"/>
      <c r="I330" s="323" t="s">
        <v>3787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4524</v>
      </c>
      <c r="P330" s="319"/>
      <c r="Q330" s="323" t="s">
        <v>3792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4525</v>
      </c>
    </row>
    <row r="331" spans="1:24" ht="15.75">
      <c r="A331" s="323" t="s">
        <v>2218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4525</v>
      </c>
      <c r="H331" s="319"/>
      <c r="I331" s="323" t="s">
        <v>3788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4525</v>
      </c>
      <c r="P331" s="319"/>
      <c r="Q331" s="323" t="s">
        <v>3793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4525</v>
      </c>
    </row>
    <row r="332" spans="1:24" ht="15.75">
      <c r="A332" s="323" t="s">
        <v>3783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4527</v>
      </c>
      <c r="H332" s="319"/>
      <c r="I332" s="323" t="s">
        <v>3789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4525</v>
      </c>
      <c r="P332" s="319"/>
      <c r="Q332" s="323" t="s">
        <v>3794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4527</v>
      </c>
    </row>
    <row r="333" spans="1:24" ht="15.75">
      <c r="A333" s="323" t="s">
        <v>3784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4524</v>
      </c>
      <c r="H333" s="319"/>
      <c r="I333" s="323" t="s">
        <v>3790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4527</v>
      </c>
      <c r="P333" s="319"/>
      <c r="Q333" s="323" t="s">
        <v>3796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4526</v>
      </c>
    </row>
    <row r="334" spans="1:24" ht="15.75">
      <c r="A334" s="323" t="s">
        <v>3785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4526</v>
      </c>
      <c r="H334" s="315"/>
      <c r="I334" s="323" t="s">
        <v>3791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4525</v>
      </c>
      <c r="P334" s="316"/>
      <c r="Q334" s="323" t="s">
        <v>3795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4526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2204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3521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3522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4270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4526</v>
      </c>
      <c r="H337" s="319"/>
      <c r="I337" s="323" t="s">
        <v>4271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4524</v>
      </c>
      <c r="P337" s="319"/>
      <c r="Q337" s="323" t="s">
        <v>4990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4526</v>
      </c>
      <c r="X337" s="28"/>
    </row>
    <row r="338" spans="1:24" ht="15.75">
      <c r="A338" s="323" t="s">
        <v>4272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4525</v>
      </c>
      <c r="H338" s="319"/>
      <c r="I338" s="323" t="s">
        <v>4273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4524</v>
      </c>
      <c r="P338" s="319"/>
      <c r="Q338" s="323" t="s">
        <v>4274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4527</v>
      </c>
      <c r="X338" s="28"/>
    </row>
    <row r="339" spans="1:24" ht="15.75">
      <c r="A339" s="323" t="s">
        <v>4275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4527</v>
      </c>
      <c r="H339" s="319"/>
      <c r="I339" s="323" t="s">
        <v>4276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4527</v>
      </c>
      <c r="P339" s="319"/>
      <c r="Q339" s="323" t="s">
        <v>4277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4527</v>
      </c>
      <c r="X339" s="28"/>
    </row>
    <row r="340" spans="1:24" ht="15.75">
      <c r="A340" s="323" t="s">
        <v>5032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4526</v>
      </c>
      <c r="H340" s="319"/>
      <c r="I340" s="323" t="s">
        <v>4278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4525</v>
      </c>
      <c r="P340" s="319"/>
      <c r="Q340" s="323" t="s">
        <v>4279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4525</v>
      </c>
      <c r="X340" s="28"/>
    </row>
    <row r="341" spans="1:24" ht="15.75">
      <c r="A341" s="323" t="s">
        <v>4280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4525</v>
      </c>
      <c r="H341" s="319"/>
      <c r="I341" s="323" t="s">
        <v>4281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4525</v>
      </c>
      <c r="P341" s="319"/>
      <c r="Q341" s="323" t="s">
        <v>4282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4525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4283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4526</v>
      </c>
      <c r="H344" s="319"/>
      <c r="I344" s="323" t="s">
        <v>4284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4525</v>
      </c>
      <c r="P344" s="319"/>
      <c r="Q344" s="323" t="s">
        <v>4285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4525</v>
      </c>
      <c r="X344" s="28"/>
    </row>
    <row r="345" spans="1:24" ht="15.75">
      <c r="A345" s="323" t="s">
        <v>4286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4524</v>
      </c>
      <c r="H345" s="319"/>
      <c r="I345" s="323" t="s">
        <v>4287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4524</v>
      </c>
      <c r="P345" s="319"/>
      <c r="Q345" s="323" t="s">
        <v>5035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4527</v>
      </c>
      <c r="X345" s="28"/>
    </row>
    <row r="346" spans="1:24" ht="15.75">
      <c r="A346" s="323" t="s">
        <v>5033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4525</v>
      </c>
      <c r="H346" s="319"/>
      <c r="I346" s="323" t="s">
        <v>4288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4525</v>
      </c>
      <c r="Q346" s="323" t="s">
        <v>4289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4527</v>
      </c>
      <c r="X346" s="28"/>
    </row>
    <row r="347" spans="1:24" ht="15.75">
      <c r="A347" s="323" t="s">
        <v>4290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4526</v>
      </c>
      <c r="H347" s="319"/>
      <c r="I347" s="323" t="s">
        <v>5034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4527</v>
      </c>
      <c r="P347" s="319"/>
      <c r="Q347" s="323" t="s">
        <v>4291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4525</v>
      </c>
      <c r="X347" s="28"/>
    </row>
    <row r="348" spans="1:24" ht="15.75">
      <c r="A348" s="323" t="s">
        <v>4292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4525</v>
      </c>
      <c r="H348" s="319"/>
      <c r="I348" s="323" t="s">
        <v>4293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4525</v>
      </c>
      <c r="P348" s="319"/>
      <c r="Q348" s="323" t="s">
        <v>2296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4525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4294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4525</v>
      </c>
      <c r="H351" s="319"/>
      <c r="I351" s="323" t="s">
        <v>5068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4527</v>
      </c>
      <c r="P351" s="319"/>
      <c r="Q351" s="323" t="s">
        <v>4295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4524</v>
      </c>
      <c r="X351" s="28"/>
    </row>
    <row r="352" spans="1:24" ht="15.75">
      <c r="A352" s="323" t="s">
        <v>2215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4525</v>
      </c>
      <c r="H352" s="319"/>
      <c r="I352" s="323" t="s">
        <v>4296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4525</v>
      </c>
      <c r="P352" s="319"/>
      <c r="Q352" s="323" t="s">
        <v>4297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4526</v>
      </c>
      <c r="X352" s="28"/>
    </row>
    <row r="353" spans="1:26" ht="15.75">
      <c r="A353" s="323" t="s">
        <v>4298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4524</v>
      </c>
      <c r="H353" s="319"/>
      <c r="I353" s="323" t="s">
        <v>4299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4525</v>
      </c>
      <c r="P353" s="319"/>
      <c r="Q353" s="323" t="s">
        <v>5037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4525</v>
      </c>
      <c r="X353" s="28"/>
    </row>
    <row r="354" spans="1:26" ht="15.75">
      <c r="A354" s="323" t="s">
        <v>4300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4525</v>
      </c>
      <c r="H354" s="319"/>
      <c r="I354" s="323" t="s">
        <v>5036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4524</v>
      </c>
      <c r="P354" s="319"/>
      <c r="Q354" s="323" t="s">
        <v>4301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4526</v>
      </c>
      <c r="X354" s="28"/>
    </row>
    <row r="355" spans="1:26" ht="15.75">
      <c r="A355" s="323" t="s">
        <v>5031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4525</v>
      </c>
      <c r="H355" s="315"/>
      <c r="I355" s="323" t="s">
        <v>4302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4524</v>
      </c>
      <c r="P355" s="316"/>
      <c r="Q355" s="323" t="s">
        <v>4303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4526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3448</v>
      </c>
      <c r="E358" s="427" t="s">
        <v>3449</v>
      </c>
      <c r="F358" s="427" t="s">
        <v>842</v>
      </c>
      <c r="G358" s="427" t="s">
        <v>2519</v>
      </c>
      <c r="H358" s="427" t="s">
        <v>2189</v>
      </c>
      <c r="I358" s="427" t="s">
        <v>2191</v>
      </c>
      <c r="J358" s="427" t="s">
        <v>2190</v>
      </c>
      <c r="K358" s="427" t="s">
        <v>2192</v>
      </c>
      <c r="L358" s="427" t="s">
        <v>2193</v>
      </c>
      <c r="M358" s="427" t="s">
        <v>2194</v>
      </c>
      <c r="N358" s="427" t="s">
        <v>2195</v>
      </c>
      <c r="O358" s="427" t="s">
        <v>2196</v>
      </c>
      <c r="P358" s="427" t="s">
        <v>2197</v>
      </c>
      <c r="Q358" s="427" t="s">
        <v>2198</v>
      </c>
      <c r="R358" s="427" t="s">
        <v>2199</v>
      </c>
      <c r="S358" s="427" t="s">
        <v>2176</v>
      </c>
      <c r="T358" s="427" t="s">
        <v>2200</v>
      </c>
      <c r="U358" s="427" t="s">
        <v>2201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2263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3579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3581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2237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3580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2245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2295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2291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2277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2304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2159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842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2229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4524</v>
      </c>
      <c r="H376" s="319"/>
      <c r="I376" s="323" t="s">
        <v>3797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4525</v>
      </c>
      <c r="P376" s="319"/>
      <c r="Q376" s="323" t="s">
        <v>2225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4525</v>
      </c>
    </row>
    <row r="377" spans="1:26" ht="15.75">
      <c r="A377" s="323" t="s">
        <v>3622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4527</v>
      </c>
      <c r="H377" s="319"/>
      <c r="I377" s="323" t="s">
        <v>4493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4525</v>
      </c>
      <c r="P377" s="319"/>
      <c r="Q377" s="323" t="s">
        <v>4494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4526</v>
      </c>
    </row>
    <row r="378" spans="1:26" ht="15.75">
      <c r="A378" s="323" t="s">
        <v>3623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4525</v>
      </c>
      <c r="H378" s="319"/>
      <c r="I378" s="323" t="s">
        <v>3798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4525</v>
      </c>
      <c r="P378" s="319"/>
      <c r="Q378" s="323" t="s">
        <v>2294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4525</v>
      </c>
    </row>
    <row r="379" spans="1:26" ht="15.75">
      <c r="A379" s="323" t="s">
        <v>4495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4525</v>
      </c>
      <c r="H379" s="319"/>
      <c r="I379" s="323" t="s">
        <v>3799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4524</v>
      </c>
      <c r="P379" s="319"/>
      <c r="Q379" s="323" t="s">
        <v>2230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4524</v>
      </c>
    </row>
    <row r="380" spans="1:26" ht="15.75">
      <c r="A380" s="323" t="s">
        <v>3624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4524</v>
      </c>
      <c r="H380" s="319"/>
      <c r="I380" s="323" t="s">
        <v>3800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4525</v>
      </c>
      <c r="P380" s="319"/>
      <c r="Q380" s="323" t="s">
        <v>3801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4524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2202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3802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4526</v>
      </c>
      <c r="H383" s="319"/>
      <c r="I383" s="323" t="s">
        <v>3806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4526</v>
      </c>
      <c r="P383" s="319"/>
      <c r="Q383" s="323" t="s">
        <v>3809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4525</v>
      </c>
    </row>
    <row r="384" spans="1:26" ht="15.75">
      <c r="A384" s="323" t="s">
        <v>3803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4527</v>
      </c>
      <c r="H384" s="319"/>
      <c r="I384" s="323" t="s">
        <v>3807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4524</v>
      </c>
      <c r="P384" s="319"/>
      <c r="Q384" s="323" t="s">
        <v>4496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4527</v>
      </c>
    </row>
    <row r="385" spans="1:24" ht="15.75">
      <c r="A385" s="323" t="s">
        <v>4497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4525</v>
      </c>
      <c r="H385" s="319"/>
      <c r="I385" s="323" t="s">
        <v>3808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4524</v>
      </c>
      <c r="P385" s="319"/>
      <c r="Q385" s="323" t="s">
        <v>3810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4527</v>
      </c>
    </row>
    <row r="386" spans="1:24" ht="15.75">
      <c r="A386" s="323" t="s">
        <v>3804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4525</v>
      </c>
      <c r="H386" s="319"/>
      <c r="I386" s="323" t="s">
        <v>4498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4527</v>
      </c>
      <c r="P386" s="319"/>
      <c r="Q386" s="323" t="s">
        <v>3811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4525</v>
      </c>
    </row>
    <row r="387" spans="1:24" ht="15.75">
      <c r="A387" s="323" t="s">
        <v>3805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4526</v>
      </c>
      <c r="H387" s="319"/>
      <c r="I387" s="323" t="s">
        <v>2232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4527</v>
      </c>
      <c r="P387" s="319"/>
      <c r="Q387" s="323" t="s">
        <v>3812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4525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2203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3813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4527</v>
      </c>
      <c r="H390" s="319"/>
      <c r="I390" s="323" t="s">
        <v>2233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4527</v>
      </c>
      <c r="P390" s="319"/>
      <c r="Q390" s="323" t="s">
        <v>3819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4525</v>
      </c>
    </row>
    <row r="391" spans="1:24" ht="15.75">
      <c r="A391" s="323" t="s">
        <v>4499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4525</v>
      </c>
      <c r="H391" s="319"/>
      <c r="I391" s="323" t="s">
        <v>3816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4525</v>
      </c>
      <c r="P391" s="319"/>
      <c r="Q391" s="323" t="s">
        <v>3820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4524</v>
      </c>
    </row>
    <row r="392" spans="1:24" ht="15.75">
      <c r="A392" s="323" t="s">
        <v>3814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4526</v>
      </c>
      <c r="H392" s="319"/>
      <c r="I392" s="323" t="s">
        <v>3817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4527</v>
      </c>
      <c r="P392" s="319"/>
      <c r="Q392" s="323" t="s">
        <v>4500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4525</v>
      </c>
    </row>
    <row r="393" spans="1:24" ht="15.75">
      <c r="A393" s="323" t="s">
        <v>3815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4524</v>
      </c>
      <c r="H393" s="319"/>
      <c r="I393" s="323" t="s">
        <v>4501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4524</v>
      </c>
      <c r="P393" s="319"/>
      <c r="Q393" s="323" t="s">
        <v>3821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4527</v>
      </c>
    </row>
    <row r="394" spans="1:24" ht="15.75">
      <c r="A394" s="323" t="s">
        <v>2234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4525</v>
      </c>
      <c r="H394" s="315"/>
      <c r="I394" s="323" t="s">
        <v>3818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4525</v>
      </c>
      <c r="P394" s="316"/>
      <c r="Q394" s="323" t="s">
        <v>3822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4524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2204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3521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3522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2235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4525</v>
      </c>
      <c r="H397" s="319"/>
      <c r="I397" s="323" t="s">
        <v>4304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4524</v>
      </c>
      <c r="P397" s="319"/>
      <c r="Q397" s="323" t="s">
        <v>2231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4525</v>
      </c>
      <c r="X397" s="28"/>
    </row>
    <row r="398" spans="1:24" ht="15.75">
      <c r="A398" s="323" t="s">
        <v>4305</v>
      </c>
      <c r="E398" s="109">
        <f>'Punten per wedstrijd'!I13*1.2</f>
        <v>109.2</v>
      </c>
      <c r="F398" s="109">
        <f>'Punten per wedstrijd'!I10</f>
        <v>49</v>
      </c>
      <c r="G398" s="312" t="s">
        <v>4525</v>
      </c>
      <c r="H398" s="319"/>
      <c r="I398" s="323" t="s">
        <v>4502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4525</v>
      </c>
      <c r="P398" s="319"/>
      <c r="Q398" s="323" t="s">
        <v>4503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4525</v>
      </c>
      <c r="X398" s="28"/>
    </row>
    <row r="399" spans="1:24" ht="15.75">
      <c r="A399" s="323" t="s">
        <v>4306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4526</v>
      </c>
      <c r="H399" s="319"/>
      <c r="I399" s="323" t="s">
        <v>4307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4527</v>
      </c>
      <c r="P399" s="319"/>
      <c r="Q399" s="323" t="s">
        <v>2299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4527</v>
      </c>
      <c r="X399" s="28"/>
    </row>
    <row r="400" spans="1:24" ht="15.75">
      <c r="A400" s="323" t="s">
        <v>4504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4525</v>
      </c>
      <c r="H400" s="319"/>
      <c r="I400" s="323" t="s">
        <v>4308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4525</v>
      </c>
      <c r="P400" s="319"/>
      <c r="Q400" s="323" t="s">
        <v>2236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4525</v>
      </c>
      <c r="X400" s="28"/>
    </row>
    <row r="401" spans="1:24" ht="15.75">
      <c r="A401" s="323" t="s">
        <v>4309</v>
      </c>
      <c r="E401" s="109">
        <f>'Punten per wedstrijd'!I95*1.2</f>
        <v>403.2</v>
      </c>
      <c r="F401" s="109">
        <f>'Punten per wedstrijd'!I98</f>
        <v>97.5</v>
      </c>
      <c r="G401" s="312" t="s">
        <v>4525</v>
      </c>
      <c r="H401" s="319"/>
      <c r="I401" s="323" t="s">
        <v>4310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4525</v>
      </c>
      <c r="P401" s="319"/>
      <c r="Q401" s="323" t="s">
        <v>4311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4525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4312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4525</v>
      </c>
      <c r="H404" s="319"/>
      <c r="I404" s="323" t="s">
        <v>4313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4527</v>
      </c>
      <c r="P404" s="319"/>
      <c r="Q404" s="323" t="s">
        <v>4314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4526</v>
      </c>
      <c r="X404" s="28"/>
    </row>
    <row r="405" spans="1:24" ht="15.75">
      <c r="A405" s="323" t="s">
        <v>4315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4527</v>
      </c>
      <c r="H405" s="319"/>
      <c r="I405" s="323" t="s">
        <v>4316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4527</v>
      </c>
      <c r="P405" s="319"/>
      <c r="Q405" s="323" t="s">
        <v>4505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4525</v>
      </c>
      <c r="X405" s="28"/>
    </row>
    <row r="406" spans="1:24" ht="15.75">
      <c r="A406" s="323" t="s">
        <v>4506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4526</v>
      </c>
      <c r="H406" s="319"/>
      <c r="I406" s="323" t="s">
        <v>4317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4527</v>
      </c>
      <c r="P406" s="319"/>
      <c r="Q406" s="323" t="s">
        <v>4318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4525</v>
      </c>
      <c r="X406" s="28"/>
    </row>
    <row r="407" spans="1:24" ht="15.75">
      <c r="A407" s="323" t="s">
        <v>4319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4526</v>
      </c>
      <c r="H407" s="319"/>
      <c r="I407" s="323" t="s">
        <v>4507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4524</v>
      </c>
      <c r="P407" s="319"/>
      <c r="Q407" s="323" t="s">
        <v>4320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4524</v>
      </c>
      <c r="X407" s="28"/>
    </row>
    <row r="408" spans="1:24" ht="15.75">
      <c r="A408" s="323" t="s">
        <v>4321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4525</v>
      </c>
      <c r="H408" s="319"/>
      <c r="I408" s="323" t="s">
        <v>2226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4525</v>
      </c>
      <c r="P408" s="319"/>
      <c r="Q408" s="323" t="s">
        <v>4322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4525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4323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4525</v>
      </c>
      <c r="H411" s="319"/>
      <c r="I411" s="323" t="s">
        <v>2227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4525</v>
      </c>
      <c r="P411" s="319"/>
      <c r="Q411" s="323" t="s">
        <v>4324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4525</v>
      </c>
      <c r="X411" s="28"/>
    </row>
    <row r="412" spans="1:24" ht="15.75">
      <c r="A412" s="323" t="s">
        <v>4508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4526</v>
      </c>
      <c r="H412" s="319"/>
      <c r="I412" s="323" t="s">
        <v>4325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4526</v>
      </c>
      <c r="P412" s="319"/>
      <c r="Q412" s="323" t="s">
        <v>4326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4525</v>
      </c>
      <c r="X412" s="28"/>
    </row>
    <row r="413" spans="1:24" ht="15.75">
      <c r="A413" s="323" t="s">
        <v>4993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4526</v>
      </c>
      <c r="H413" s="319"/>
      <c r="I413" s="323" t="s">
        <v>4327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4525</v>
      </c>
      <c r="P413" s="319"/>
      <c r="Q413" s="323" t="s">
        <v>4509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4527</v>
      </c>
      <c r="X413" s="28"/>
    </row>
    <row r="414" spans="1:24" ht="15.75">
      <c r="A414" s="323" t="s">
        <v>4328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4525</v>
      </c>
      <c r="H414" s="319"/>
      <c r="I414" s="323" t="s">
        <v>4510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4525</v>
      </c>
      <c r="P414" s="319"/>
      <c r="Q414" s="323" t="s">
        <v>4329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4525</v>
      </c>
      <c r="X414" s="28"/>
    </row>
    <row r="415" spans="1:24" ht="15.75">
      <c r="A415" s="323" t="s">
        <v>2228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4525</v>
      </c>
      <c r="H415" s="315"/>
      <c r="I415" s="323" t="s">
        <v>4330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4524</v>
      </c>
      <c r="P415" s="316"/>
      <c r="Q415" s="323" t="s">
        <v>4331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4525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3448</v>
      </c>
      <c r="E418" s="427" t="s">
        <v>3449</v>
      </c>
      <c r="F418" s="427" t="s">
        <v>842</v>
      </c>
      <c r="G418" s="427" t="s">
        <v>2519</v>
      </c>
      <c r="H418" s="427" t="s">
        <v>2189</v>
      </c>
      <c r="I418" s="427" t="s">
        <v>2191</v>
      </c>
      <c r="J418" s="427" t="s">
        <v>2190</v>
      </c>
      <c r="K418" s="427" t="s">
        <v>2192</v>
      </c>
      <c r="L418" s="427" t="s">
        <v>2193</v>
      </c>
      <c r="M418" s="427" t="s">
        <v>2194</v>
      </c>
      <c r="N418" s="427" t="s">
        <v>2195</v>
      </c>
      <c r="O418" s="427" t="s">
        <v>2196</v>
      </c>
      <c r="P418" s="427" t="s">
        <v>2197</v>
      </c>
      <c r="Q418" s="427" t="s">
        <v>2198</v>
      </c>
      <c r="R418" s="427" t="s">
        <v>2199</v>
      </c>
      <c r="S418" s="427" t="s">
        <v>2176</v>
      </c>
      <c r="T418" s="427" t="s">
        <v>2200</v>
      </c>
      <c r="U418" s="427" t="s">
        <v>2201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5069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2260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3583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2256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3485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3582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4492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2255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3584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2257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2160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842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3625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4525</v>
      </c>
      <c r="H436" s="319"/>
      <c r="I436" s="323" t="s">
        <v>3823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4525</v>
      </c>
      <c r="P436" s="319"/>
      <c r="Q436" s="323" t="s">
        <v>3828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4524</v>
      </c>
    </row>
    <row r="437" spans="1:26" ht="15.75">
      <c r="A437" s="323" t="s">
        <v>3626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4524</v>
      </c>
      <c r="H437" s="319"/>
      <c r="I437" s="323" t="s">
        <v>3824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4525</v>
      </c>
      <c r="P437" s="319"/>
      <c r="Q437" s="323" t="s">
        <v>3829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4527</v>
      </c>
    </row>
    <row r="438" spans="1:26" ht="15.75">
      <c r="A438" s="323" t="s">
        <v>3627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4525</v>
      </c>
      <c r="H438" s="319"/>
      <c r="I438" s="323" t="s">
        <v>3825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4526</v>
      </c>
      <c r="P438" s="319"/>
      <c r="Q438" s="323" t="s">
        <v>3830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4527</v>
      </c>
    </row>
    <row r="439" spans="1:26" ht="15.75">
      <c r="A439" s="323" t="s">
        <v>3628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4525</v>
      </c>
      <c r="H439" s="319"/>
      <c r="I439" s="323" t="s">
        <v>3826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4526</v>
      </c>
      <c r="P439" s="319"/>
      <c r="Q439" s="323" t="s">
        <v>3831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4526</v>
      </c>
    </row>
    <row r="440" spans="1:26" ht="15.75">
      <c r="A440" s="323" t="s">
        <v>3629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4525</v>
      </c>
      <c r="H440" s="319"/>
      <c r="I440" s="323" t="s">
        <v>3827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4527</v>
      </c>
      <c r="P440" s="319"/>
      <c r="Q440" s="323" t="s">
        <v>3832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4527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2202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3833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4527</v>
      </c>
      <c r="H443" s="319"/>
      <c r="I443" s="323" t="s">
        <v>3838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4526</v>
      </c>
      <c r="P443" s="319"/>
      <c r="Q443" s="323" t="s">
        <v>3843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4525</v>
      </c>
    </row>
    <row r="444" spans="1:26" ht="15.75">
      <c r="A444" s="323" t="s">
        <v>3834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4525</v>
      </c>
      <c r="H444" s="319"/>
      <c r="I444" s="323" t="s">
        <v>3839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4525</v>
      </c>
      <c r="P444" s="319"/>
      <c r="Q444" s="323" t="s">
        <v>3844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4525</v>
      </c>
    </row>
    <row r="445" spans="1:26" ht="15.75">
      <c r="A445" s="323" t="s">
        <v>3835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4525</v>
      </c>
      <c r="H445" s="319"/>
      <c r="I445" s="323" t="s">
        <v>3840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4524</v>
      </c>
      <c r="P445" s="319"/>
      <c r="Q445" s="323" t="s">
        <v>3845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4527</v>
      </c>
    </row>
    <row r="446" spans="1:26" ht="15.75">
      <c r="A446" s="323" t="s">
        <v>3836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4525</v>
      </c>
      <c r="H446" s="319"/>
      <c r="I446" s="323" t="s">
        <v>3841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4525</v>
      </c>
      <c r="P446" s="319"/>
      <c r="Q446" s="323" t="s">
        <v>3846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4525</v>
      </c>
    </row>
    <row r="447" spans="1:26" ht="15.75">
      <c r="A447" s="323" t="s">
        <v>3837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4524</v>
      </c>
      <c r="H447" s="319"/>
      <c r="I447" s="323" t="s">
        <v>3842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4525</v>
      </c>
      <c r="P447" s="319"/>
      <c r="Q447" s="323" t="s">
        <v>3847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4525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2203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3848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4526</v>
      </c>
      <c r="H450" s="319"/>
      <c r="I450" s="323" t="s">
        <v>3853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4527</v>
      </c>
      <c r="P450" s="319"/>
      <c r="Q450" s="323" t="s">
        <v>3856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4527</v>
      </c>
    </row>
    <row r="451" spans="1:24" ht="15.75">
      <c r="A451" s="323" t="s">
        <v>3849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4527</v>
      </c>
      <c r="H451" s="319"/>
      <c r="I451" s="323" t="s">
        <v>3854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4525</v>
      </c>
      <c r="P451" s="319"/>
      <c r="Q451" s="323" t="s">
        <v>3857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4525</v>
      </c>
    </row>
    <row r="452" spans="1:24" ht="15.75">
      <c r="A452" s="323" t="s">
        <v>3850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4527</v>
      </c>
      <c r="H452" s="319"/>
      <c r="I452" s="323" t="s">
        <v>3855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4525</v>
      </c>
      <c r="P452" s="319"/>
      <c r="Q452" s="323" t="s">
        <v>3858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4525</v>
      </c>
    </row>
    <row r="453" spans="1:24" ht="15.75">
      <c r="A453" s="323" t="s">
        <v>3851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4526</v>
      </c>
      <c r="H453" s="319"/>
      <c r="I453" s="323" t="s">
        <v>2214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4524</v>
      </c>
      <c r="P453" s="319"/>
      <c r="Q453" s="323" t="s">
        <v>3859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4526</v>
      </c>
    </row>
    <row r="454" spans="1:24" ht="15.75">
      <c r="A454" s="323" t="s">
        <v>3852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4526</v>
      </c>
      <c r="H454" s="315"/>
      <c r="I454" s="323" t="s">
        <v>2287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4525</v>
      </c>
      <c r="P454" s="316"/>
      <c r="Q454" s="323" t="s">
        <v>3860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4525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2204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3521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3522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5099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4526</v>
      </c>
      <c r="H457" s="319"/>
      <c r="I457" s="323" t="s">
        <v>4332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4527</v>
      </c>
      <c r="P457" s="319"/>
      <c r="Q457" s="323" t="s">
        <v>4333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4524</v>
      </c>
      <c r="X457" s="28"/>
    </row>
    <row r="458" spans="1:24" ht="15.75">
      <c r="A458" s="323" t="s">
        <v>4334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4525</v>
      </c>
      <c r="H458" s="319"/>
      <c r="I458" s="323" t="s">
        <v>4335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4525</v>
      </c>
      <c r="P458" s="319"/>
      <c r="Q458" s="323" t="s">
        <v>4336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4527</v>
      </c>
      <c r="X458" s="28"/>
    </row>
    <row r="459" spans="1:24" ht="15.75">
      <c r="A459" s="323" t="s">
        <v>4337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4525</v>
      </c>
      <c r="H459" s="319"/>
      <c r="I459" s="323" t="s">
        <v>5108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4525</v>
      </c>
      <c r="P459" s="319"/>
      <c r="Q459" s="323" t="s">
        <v>4338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4525</v>
      </c>
      <c r="X459" s="28"/>
    </row>
    <row r="460" spans="1:24" ht="15.75">
      <c r="A460" s="323" t="s">
        <v>5109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4526</v>
      </c>
      <c r="H460" s="319"/>
      <c r="I460" s="323" t="s">
        <v>5100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4527</v>
      </c>
      <c r="P460" s="319"/>
      <c r="Q460" s="323" t="s">
        <v>5101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4525</v>
      </c>
      <c r="X460" s="28"/>
    </row>
    <row r="461" spans="1:24" ht="15.75">
      <c r="A461" s="323" t="s">
        <v>4339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4526</v>
      </c>
      <c r="H461" s="319"/>
      <c r="I461" s="323" t="s">
        <v>4340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4527</v>
      </c>
      <c r="P461" s="319"/>
      <c r="Q461" s="323" t="s">
        <v>4341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4526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5102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4527</v>
      </c>
      <c r="H464" s="319"/>
      <c r="I464" s="323" t="s">
        <v>5103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4525</v>
      </c>
      <c r="P464" s="319"/>
      <c r="Q464" s="323" t="s">
        <v>5097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4526</v>
      </c>
      <c r="X464" s="28"/>
    </row>
    <row r="465" spans="1:26" ht="15.75">
      <c r="A465" s="323" t="s">
        <v>4342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4526</v>
      </c>
      <c r="H465" s="319"/>
      <c r="I465" s="323" t="s">
        <v>4343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4527</v>
      </c>
      <c r="P465" s="319"/>
      <c r="Q465" s="323" t="s">
        <v>5104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4526</v>
      </c>
      <c r="X465" s="28"/>
    </row>
    <row r="466" spans="1:26" ht="15.75">
      <c r="A466" s="323" t="s">
        <v>4344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4525</v>
      </c>
      <c r="H466" s="319"/>
      <c r="I466" s="323" t="s">
        <v>4345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4525</v>
      </c>
      <c r="P466" s="319"/>
      <c r="Q466" s="323" t="s">
        <v>4346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4526</v>
      </c>
      <c r="X466" s="28"/>
    </row>
    <row r="467" spans="1:26" ht="15.75">
      <c r="A467" s="323" t="s">
        <v>4347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4526</v>
      </c>
      <c r="H467" s="319"/>
      <c r="I467" s="323" t="s">
        <v>4348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4524</v>
      </c>
      <c r="P467" s="319"/>
      <c r="Q467" s="323" t="s">
        <v>4349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4525</v>
      </c>
      <c r="X467" s="28"/>
    </row>
    <row r="468" spans="1:26" ht="15.75">
      <c r="A468" s="323" t="s">
        <v>4350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4527</v>
      </c>
      <c r="H468" s="319"/>
      <c r="I468" s="323" t="s">
        <v>5098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4524</v>
      </c>
      <c r="P468" s="319"/>
      <c r="Q468" s="323" t="s">
        <v>4351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4526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4352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4524</v>
      </c>
      <c r="H471" s="319"/>
      <c r="I471" s="323" t="s">
        <v>4353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4525</v>
      </c>
      <c r="P471" s="319"/>
      <c r="Q471" s="323" t="s">
        <v>4354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4527</v>
      </c>
      <c r="X471" s="28"/>
    </row>
    <row r="472" spans="1:26" ht="15.75">
      <c r="A472" s="323" t="s">
        <v>4355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4527</v>
      </c>
      <c r="H472" s="319"/>
      <c r="I472" s="323" t="s">
        <v>4356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4527</v>
      </c>
      <c r="P472" s="319"/>
      <c r="Q472" s="323" t="s">
        <v>4357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4526</v>
      </c>
      <c r="X472" s="28"/>
    </row>
    <row r="473" spans="1:26" ht="15.75">
      <c r="A473" s="323" t="s">
        <v>4358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4525</v>
      </c>
      <c r="H473" s="319"/>
      <c r="I473" s="323" t="s">
        <v>4359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4525</v>
      </c>
      <c r="P473" s="319"/>
      <c r="Q473" s="323" t="s">
        <v>4360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4525</v>
      </c>
      <c r="X473" s="28"/>
    </row>
    <row r="474" spans="1:26" ht="15.75">
      <c r="A474" s="323" t="s">
        <v>5105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4525</v>
      </c>
      <c r="H474" s="319"/>
      <c r="I474" s="323" t="s">
        <v>2217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4525</v>
      </c>
      <c r="P474" s="319"/>
      <c r="Q474" s="323" t="s">
        <v>5107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4525</v>
      </c>
      <c r="X474" s="28"/>
    </row>
    <row r="475" spans="1:26" ht="15.75">
      <c r="A475" s="323" t="s">
        <v>4361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4525</v>
      </c>
      <c r="H475" s="315"/>
      <c r="I475" s="323" t="s">
        <v>5106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4527</v>
      </c>
      <c r="P475" s="316"/>
      <c r="Q475" s="323" t="s">
        <v>4362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4527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3448</v>
      </c>
      <c r="E478" s="427" t="s">
        <v>3449</v>
      </c>
      <c r="F478" s="427" t="s">
        <v>842</v>
      </c>
      <c r="G478" s="427" t="s">
        <v>2519</v>
      </c>
      <c r="H478" s="427" t="s">
        <v>2189</v>
      </c>
      <c r="I478" s="427" t="s">
        <v>2191</v>
      </c>
      <c r="J478" s="427" t="s">
        <v>2190</v>
      </c>
      <c r="K478" s="427" t="s">
        <v>2192</v>
      </c>
      <c r="L478" s="427" t="s">
        <v>2193</v>
      </c>
      <c r="M478" s="427" t="s">
        <v>2194</v>
      </c>
      <c r="N478" s="427" t="s">
        <v>2195</v>
      </c>
      <c r="O478" s="427" t="s">
        <v>2196</v>
      </c>
      <c r="P478" s="427" t="s">
        <v>2197</v>
      </c>
      <c r="Q478" s="427" t="s">
        <v>2198</v>
      </c>
      <c r="R478" s="427" t="s">
        <v>2199</v>
      </c>
      <c r="S478" s="427" t="s">
        <v>2176</v>
      </c>
      <c r="T478" s="427" t="s">
        <v>2200</v>
      </c>
      <c r="U478" s="427" t="s">
        <v>2201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3591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3592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2280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2258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2250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2301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2244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2247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3590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2279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2161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842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3630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4526</v>
      </c>
      <c r="H496" s="319"/>
      <c r="I496" s="323" t="s">
        <v>3861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4525</v>
      </c>
      <c r="P496" s="319"/>
      <c r="Q496" s="323" t="s">
        <v>3866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4526</v>
      </c>
    </row>
    <row r="497" spans="1:23" ht="15.75">
      <c r="A497" s="323" t="s">
        <v>3631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4525</v>
      </c>
      <c r="H497" s="319"/>
      <c r="I497" s="323" t="s">
        <v>3862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4525</v>
      </c>
      <c r="P497" s="319"/>
      <c r="Q497" s="323" t="s">
        <v>3867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4525</v>
      </c>
    </row>
    <row r="498" spans="1:23" ht="15.75">
      <c r="A498" s="323" t="s">
        <v>3632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4525</v>
      </c>
      <c r="H498" s="319"/>
      <c r="I498" s="323" t="s">
        <v>3863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4527</v>
      </c>
      <c r="P498" s="319"/>
      <c r="Q498" s="323" t="s">
        <v>3868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4527</v>
      </c>
    </row>
    <row r="499" spans="1:23" ht="15.75">
      <c r="A499" s="323" t="s">
        <v>3633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4526</v>
      </c>
      <c r="H499" s="319"/>
      <c r="I499" s="323" t="s">
        <v>3864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4526</v>
      </c>
      <c r="P499" s="319"/>
      <c r="Q499" s="323" t="s">
        <v>3869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4525</v>
      </c>
    </row>
    <row r="500" spans="1:23" ht="15.75">
      <c r="A500" s="323" t="s">
        <v>3634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4527</v>
      </c>
      <c r="H500" s="319"/>
      <c r="I500" s="323" t="s">
        <v>3865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4525</v>
      </c>
      <c r="P500" s="319"/>
      <c r="Q500" s="323" t="s">
        <v>3870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4525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2202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3871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4525</v>
      </c>
      <c r="H503" s="319"/>
      <c r="I503" s="323" t="s">
        <v>3875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4526</v>
      </c>
      <c r="P503" s="319"/>
      <c r="Q503" s="323" t="s">
        <v>3880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4525</v>
      </c>
    </row>
    <row r="504" spans="1:23" ht="15.75">
      <c r="A504" s="323" t="s">
        <v>3872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4526</v>
      </c>
      <c r="H504" s="319"/>
      <c r="I504" s="323" t="s">
        <v>3876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4527</v>
      </c>
      <c r="P504" s="319"/>
      <c r="Q504" s="323" t="s">
        <v>3881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4525</v>
      </c>
    </row>
    <row r="505" spans="1:23" ht="15.75">
      <c r="A505" s="323" t="s">
        <v>3873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4525</v>
      </c>
      <c r="H505" s="319"/>
      <c r="I505" s="323" t="s">
        <v>3877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4525</v>
      </c>
      <c r="P505" s="319"/>
      <c r="Q505" s="323" t="s">
        <v>3882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4527</v>
      </c>
    </row>
    <row r="506" spans="1:23" ht="15.75">
      <c r="A506" s="323" t="s">
        <v>3874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4525</v>
      </c>
      <c r="H506" s="319"/>
      <c r="I506" s="323" t="s">
        <v>3878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4526</v>
      </c>
      <c r="P506" s="319"/>
      <c r="Q506" s="323" t="s">
        <v>3883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4525</v>
      </c>
    </row>
    <row r="507" spans="1:23" ht="15.75">
      <c r="A507" s="323" t="s">
        <v>2272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4525</v>
      </c>
      <c r="H507" s="319"/>
      <c r="I507" s="323" t="s">
        <v>3879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4525</v>
      </c>
      <c r="P507" s="319"/>
      <c r="Q507" s="323" t="s">
        <v>3884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4525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2203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3885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4526</v>
      </c>
      <c r="H510" s="319"/>
      <c r="I510" s="323" t="s">
        <v>3889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4527</v>
      </c>
      <c r="P510" s="319"/>
      <c r="Q510" s="323" t="s">
        <v>3894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4525</v>
      </c>
    </row>
    <row r="511" spans="1:23" ht="15.75">
      <c r="A511" s="323" t="s">
        <v>2212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4527</v>
      </c>
      <c r="H511" s="319"/>
      <c r="I511" s="323" t="s">
        <v>3890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4525</v>
      </c>
      <c r="P511" s="319"/>
      <c r="Q511" s="323" t="s">
        <v>3895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4527</v>
      </c>
    </row>
    <row r="512" spans="1:23" ht="15.75">
      <c r="A512" s="323" t="s">
        <v>3886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4525</v>
      </c>
      <c r="H512" s="319"/>
      <c r="I512" s="323" t="s">
        <v>3891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4524</v>
      </c>
      <c r="P512" s="319"/>
      <c r="Q512" s="323" t="s">
        <v>3896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4527</v>
      </c>
    </row>
    <row r="513" spans="1:24" ht="15.75">
      <c r="A513" s="323" t="s">
        <v>3887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4525</v>
      </c>
      <c r="H513" s="319"/>
      <c r="I513" s="323" t="s">
        <v>3892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4527</v>
      </c>
      <c r="P513" s="319"/>
      <c r="Q513" s="323" t="s">
        <v>2282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4525</v>
      </c>
    </row>
    <row r="514" spans="1:24" ht="15.75">
      <c r="A514" s="323" t="s">
        <v>3888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4525</v>
      </c>
      <c r="H514" s="315"/>
      <c r="I514" s="323" t="s">
        <v>3893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4525</v>
      </c>
      <c r="P514" s="316"/>
      <c r="Q514" s="323" t="s">
        <v>3897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4527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2204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3521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3522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4363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4526</v>
      </c>
      <c r="H517" s="319"/>
      <c r="I517" s="323" t="s">
        <v>4364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4525</v>
      </c>
      <c r="P517" s="319"/>
      <c r="Q517" s="323" t="s">
        <v>4365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4526</v>
      </c>
      <c r="X517" s="28"/>
    </row>
    <row r="518" spans="1:24" ht="15.75">
      <c r="A518" s="323" t="s">
        <v>4366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4524</v>
      </c>
      <c r="H518" s="319"/>
      <c r="I518" s="323" t="s">
        <v>4367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4525</v>
      </c>
      <c r="P518" s="319"/>
      <c r="Q518" s="323" t="s">
        <v>4368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4526</v>
      </c>
      <c r="X518" s="28"/>
    </row>
    <row r="519" spans="1:24" ht="15.75">
      <c r="A519" s="323" t="s">
        <v>4369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4525</v>
      </c>
      <c r="H519" s="319"/>
      <c r="I519" s="323" t="s">
        <v>4991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4527</v>
      </c>
      <c r="P519" s="319"/>
      <c r="Q519" s="323" t="s">
        <v>4370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4525</v>
      </c>
      <c r="X519" s="28"/>
    </row>
    <row r="520" spans="1:24" ht="15.75">
      <c r="A520" s="323" t="s">
        <v>4371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4527</v>
      </c>
      <c r="H520" s="319"/>
      <c r="I520" s="323" t="s">
        <v>4372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4526</v>
      </c>
      <c r="P520" s="319"/>
      <c r="Q520" s="323" t="s">
        <v>4373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4525</v>
      </c>
      <c r="X520" s="28"/>
    </row>
    <row r="521" spans="1:24" ht="15.75">
      <c r="A521" s="323" t="s">
        <v>4374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4527</v>
      </c>
      <c r="H521" s="319"/>
      <c r="I521" s="323" t="s">
        <v>4375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4525</v>
      </c>
      <c r="P521" s="319"/>
      <c r="Q521" s="323" t="s">
        <v>4376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4525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4377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4526</v>
      </c>
      <c r="H524" s="319"/>
      <c r="I524" s="323" t="s">
        <v>4378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4527</v>
      </c>
      <c r="P524" s="319"/>
      <c r="Q524" s="323" t="s">
        <v>4379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4524</v>
      </c>
      <c r="X524" s="28"/>
    </row>
    <row r="525" spans="1:24" ht="15.75">
      <c r="A525" s="323" t="s">
        <v>4380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4525</v>
      </c>
      <c r="H525" s="319"/>
      <c r="I525" s="323" t="s">
        <v>4381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4524</v>
      </c>
      <c r="P525" s="319"/>
      <c r="Q525" s="323" t="s">
        <v>4382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4524</v>
      </c>
      <c r="X525" s="28"/>
    </row>
    <row r="526" spans="1:24" ht="15.75">
      <c r="A526" s="323" t="s">
        <v>4383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4525</v>
      </c>
      <c r="H526" s="319"/>
      <c r="I526" s="323" t="s">
        <v>4384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4525</v>
      </c>
      <c r="P526" s="319"/>
      <c r="Q526" s="323" t="s">
        <v>4994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4526</v>
      </c>
      <c r="X526" s="28"/>
    </row>
    <row r="527" spans="1:24" ht="15.75">
      <c r="A527" s="323" t="s">
        <v>4385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4526</v>
      </c>
      <c r="H527" s="319"/>
      <c r="I527" s="323" t="s">
        <v>4386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4525</v>
      </c>
      <c r="P527" s="319"/>
      <c r="Q527" s="323" t="s">
        <v>4387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4526</v>
      </c>
      <c r="X527" s="28"/>
    </row>
    <row r="528" spans="1:24" ht="15.75">
      <c r="A528" s="323" t="s">
        <v>2270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4526</v>
      </c>
      <c r="H528" s="319"/>
      <c r="I528" s="323" t="s">
        <v>4388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4525</v>
      </c>
      <c r="P528" s="319"/>
      <c r="Q528" s="323" t="s">
        <v>4389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4525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4390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4524</v>
      </c>
      <c r="H531" s="319"/>
      <c r="I531" s="323" t="s">
        <v>4391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4525</v>
      </c>
      <c r="P531" s="319"/>
      <c r="Q531" s="323" t="s">
        <v>4392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4524</v>
      </c>
      <c r="X531" s="28"/>
    </row>
    <row r="532" spans="1:26" ht="15.75">
      <c r="A532" s="323" t="s">
        <v>2208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4526</v>
      </c>
      <c r="H532" s="319"/>
      <c r="I532" s="323" t="s">
        <v>4393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4526</v>
      </c>
      <c r="P532" s="319"/>
      <c r="Q532" s="323" t="s">
        <v>4394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4525</v>
      </c>
      <c r="X532" s="28"/>
    </row>
    <row r="533" spans="1:26" ht="15.75">
      <c r="A533" s="323" t="s">
        <v>4395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4525</v>
      </c>
      <c r="H533" s="319"/>
      <c r="I533" s="323" t="s">
        <v>4396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4526</v>
      </c>
      <c r="P533" s="319"/>
      <c r="Q533" s="323" t="s">
        <v>4397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4525</v>
      </c>
      <c r="X533" s="28"/>
    </row>
    <row r="534" spans="1:26" ht="15.75">
      <c r="A534" s="323" t="s">
        <v>4398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4525</v>
      </c>
      <c r="H534" s="319"/>
      <c r="I534" s="323" t="s">
        <v>4399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4526</v>
      </c>
      <c r="P534" s="319"/>
      <c r="Q534" s="323" t="s">
        <v>2286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4524</v>
      </c>
      <c r="X534" s="28"/>
    </row>
    <row r="535" spans="1:26" ht="15.75">
      <c r="A535" s="323" t="s">
        <v>4400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4525</v>
      </c>
      <c r="H535" s="315"/>
      <c r="I535" s="323" t="s">
        <v>4401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4525</v>
      </c>
      <c r="P535" s="316"/>
      <c r="Q535" s="323" t="s">
        <v>4402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4527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3448</v>
      </c>
      <c r="E538" s="427" t="s">
        <v>3449</v>
      </c>
      <c r="F538" s="427" t="s">
        <v>842</v>
      </c>
      <c r="G538" s="427" t="s">
        <v>2519</v>
      </c>
      <c r="H538" s="427" t="s">
        <v>2189</v>
      </c>
      <c r="I538" s="427" t="s">
        <v>2191</v>
      </c>
      <c r="J538" s="427" t="s">
        <v>2190</v>
      </c>
      <c r="K538" s="427" t="s">
        <v>2192</v>
      </c>
      <c r="L538" s="427" t="s">
        <v>2193</v>
      </c>
      <c r="M538" s="427" t="s">
        <v>2194</v>
      </c>
      <c r="N538" s="427" t="s">
        <v>2195</v>
      </c>
      <c r="O538" s="427" t="s">
        <v>2196</v>
      </c>
      <c r="P538" s="427" t="s">
        <v>2197</v>
      </c>
      <c r="Q538" s="427" t="s">
        <v>2198</v>
      </c>
      <c r="R538" s="427" t="s">
        <v>2199</v>
      </c>
      <c r="S538" s="427" t="s">
        <v>2176</v>
      </c>
      <c r="T538" s="427" t="s">
        <v>2200</v>
      </c>
      <c r="U538" s="427" t="s">
        <v>2201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2273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3595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3594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3596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2240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2243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2276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3593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3597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2262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3459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842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3635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4526</v>
      </c>
      <c r="H556" s="319"/>
      <c r="I556" s="323" t="s">
        <v>3898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4525</v>
      </c>
      <c r="P556" s="319"/>
      <c r="Q556" s="323" t="s">
        <v>3902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4526</v>
      </c>
      <c r="Y556" s="28"/>
      <c r="Z556" s="28"/>
    </row>
    <row r="557" spans="1:26" ht="15.75">
      <c r="A557" s="323" t="s">
        <v>2213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4526</v>
      </c>
      <c r="H557" s="319"/>
      <c r="I557" s="323" t="s">
        <v>2211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4526</v>
      </c>
      <c r="P557" s="319"/>
      <c r="Q557" s="323" t="s">
        <v>3903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4526</v>
      </c>
      <c r="Y557" s="28"/>
      <c r="Z557" s="28"/>
    </row>
    <row r="558" spans="1:26" ht="15.75">
      <c r="A558" s="323" t="s">
        <v>3636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4526</v>
      </c>
      <c r="H558" s="319"/>
      <c r="I558" s="323" t="s">
        <v>3899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4525</v>
      </c>
      <c r="P558" s="319"/>
      <c r="Q558" s="323" t="s">
        <v>3904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4525</v>
      </c>
      <c r="Y558" s="28"/>
      <c r="Z558" s="28"/>
    </row>
    <row r="559" spans="1:26" ht="15.75">
      <c r="A559" s="323" t="s">
        <v>3637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4525</v>
      </c>
      <c r="H559" s="319"/>
      <c r="I559" s="323" t="s">
        <v>3900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4525</v>
      </c>
      <c r="P559" s="319"/>
      <c r="Q559" s="323" t="s">
        <v>3905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4527</v>
      </c>
      <c r="Y559" s="28"/>
      <c r="Z559" s="28"/>
    </row>
    <row r="560" spans="1:26" ht="15.75">
      <c r="A560" s="323" t="s">
        <v>3638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4527</v>
      </c>
      <c r="H560" s="319"/>
      <c r="I560" s="323" t="s">
        <v>3901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4525</v>
      </c>
      <c r="P560" s="319"/>
      <c r="Q560" s="323" t="s">
        <v>3906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4525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2202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3907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4527</v>
      </c>
      <c r="H563" s="319"/>
      <c r="I563" s="323" t="s">
        <v>3912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4524</v>
      </c>
      <c r="P563" s="319"/>
      <c r="Q563" s="323" t="s">
        <v>3917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4525</v>
      </c>
      <c r="Y563" s="28"/>
      <c r="Z563" s="28"/>
    </row>
    <row r="564" spans="1:26" ht="15.75">
      <c r="A564" s="323" t="s">
        <v>3908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4524</v>
      </c>
      <c r="H564" s="319"/>
      <c r="I564" s="323" t="s">
        <v>3913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4525</v>
      </c>
      <c r="P564" s="319"/>
      <c r="Q564" s="323" t="s">
        <v>2209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4525</v>
      </c>
      <c r="Y564" s="28"/>
      <c r="Z564" s="28"/>
    </row>
    <row r="565" spans="1:26" ht="15.75">
      <c r="A565" s="323" t="s">
        <v>3909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4527</v>
      </c>
      <c r="H565" s="319"/>
      <c r="I565" s="323" t="s">
        <v>3914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4525</v>
      </c>
      <c r="P565" s="319"/>
      <c r="Q565" s="323" t="s">
        <v>3918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4525</v>
      </c>
      <c r="Y565" s="28"/>
      <c r="Z565" s="28"/>
    </row>
    <row r="566" spans="1:26" ht="15.75">
      <c r="A566" s="323" t="s">
        <v>3910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4525</v>
      </c>
      <c r="H566" s="319"/>
      <c r="I566" s="323" t="s">
        <v>3915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4525</v>
      </c>
      <c r="P566" s="319"/>
      <c r="Q566" s="323" t="s">
        <v>3919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4525</v>
      </c>
      <c r="Y566" s="28"/>
      <c r="Z566" s="28"/>
    </row>
    <row r="567" spans="1:26" ht="15.75">
      <c r="A567" s="323" t="s">
        <v>3911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4525</v>
      </c>
      <c r="H567" s="319"/>
      <c r="I567" s="323" t="s">
        <v>3916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4525</v>
      </c>
      <c r="P567" s="319"/>
      <c r="Q567" s="323" t="s">
        <v>3920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4525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2203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3921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4527</v>
      </c>
      <c r="H570" s="319"/>
      <c r="I570" s="323" t="s">
        <v>3926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4526</v>
      </c>
      <c r="P570" s="319"/>
      <c r="Q570" s="323" t="s">
        <v>3930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4525</v>
      </c>
      <c r="Y570" s="28"/>
      <c r="Z570" s="28"/>
    </row>
    <row r="571" spans="1:26" ht="15.75">
      <c r="A571" s="323" t="s">
        <v>3922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4525</v>
      </c>
      <c r="H571" s="319"/>
      <c r="I571" s="323" t="s">
        <v>3927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4525</v>
      </c>
      <c r="P571" s="319"/>
      <c r="Q571" s="323" t="s">
        <v>3931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4525</v>
      </c>
      <c r="Y571" s="28"/>
      <c r="Z571" s="28"/>
    </row>
    <row r="572" spans="1:26" ht="15.75">
      <c r="A572" s="323" t="s">
        <v>3923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4526</v>
      </c>
      <c r="H572" s="319"/>
      <c r="I572" s="323" t="s">
        <v>3928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4525</v>
      </c>
      <c r="P572" s="319"/>
      <c r="Q572" s="323" t="s">
        <v>3932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4525</v>
      </c>
      <c r="Y572" s="28"/>
      <c r="Z572" s="28"/>
    </row>
    <row r="573" spans="1:26" ht="15.75">
      <c r="A573" s="323" t="s">
        <v>3924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4526</v>
      </c>
      <c r="H573" s="319"/>
      <c r="I573" s="323" t="s">
        <v>3929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4524</v>
      </c>
      <c r="P573" s="319"/>
      <c r="Q573" s="323" t="s">
        <v>3933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4525</v>
      </c>
      <c r="Y573" s="28"/>
      <c r="Z573" s="28"/>
    </row>
    <row r="574" spans="1:26" ht="15.75">
      <c r="A574" s="323" t="s">
        <v>3925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4525</v>
      </c>
      <c r="H574" s="315"/>
      <c r="I574" s="323" t="s">
        <v>2206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4525</v>
      </c>
      <c r="P574" s="316"/>
      <c r="Q574" s="323" t="s">
        <v>3934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4525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2204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3521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3522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4403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4525</v>
      </c>
      <c r="H577" s="319"/>
      <c r="I577" s="323" t="s">
        <v>4992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4526</v>
      </c>
      <c r="P577" s="319"/>
      <c r="Q577" s="323" t="s">
        <v>4404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4525</v>
      </c>
      <c r="X577" s="28"/>
      <c r="Y577" s="28"/>
      <c r="Z577" s="28"/>
    </row>
    <row r="578" spans="1:26" ht="15.75">
      <c r="A578" s="323" t="s">
        <v>2216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4527</v>
      </c>
      <c r="H578" s="319"/>
      <c r="I578" s="323" t="s">
        <v>2207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4525</v>
      </c>
      <c r="P578" s="319"/>
      <c r="Q578" s="323" t="s">
        <v>4405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4524</v>
      </c>
      <c r="X578" s="28"/>
      <c r="Y578" s="28"/>
      <c r="Z578" s="28"/>
    </row>
    <row r="579" spans="1:26" ht="15.75">
      <c r="A579" s="323" t="s">
        <v>4406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4525</v>
      </c>
      <c r="H579" s="319"/>
      <c r="I579" s="323" t="s">
        <v>4952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4527</v>
      </c>
      <c r="P579" s="319"/>
      <c r="Q579" s="323" t="s">
        <v>4407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4525</v>
      </c>
      <c r="X579" s="28"/>
      <c r="Y579" s="28"/>
      <c r="Z579" s="28"/>
    </row>
    <row r="580" spans="1:26" ht="15.75">
      <c r="A580" s="323" t="s">
        <v>4408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4525</v>
      </c>
      <c r="H580" s="319"/>
      <c r="I580" s="323" t="s">
        <v>4409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4527</v>
      </c>
      <c r="P580" s="319"/>
      <c r="Q580" s="323" t="s">
        <v>4410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4525</v>
      </c>
      <c r="X580" s="28"/>
      <c r="Y580" s="28"/>
      <c r="Z580" s="28"/>
    </row>
    <row r="581" spans="1:26" ht="15.75">
      <c r="A581" s="323" t="s">
        <v>4411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4525</v>
      </c>
      <c r="H581" s="319"/>
      <c r="I581" s="323" t="s">
        <v>4412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4525</v>
      </c>
      <c r="P581" s="319"/>
      <c r="Q581" s="323" t="s">
        <v>4413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4524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4414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4524</v>
      </c>
      <c r="H584" s="319"/>
      <c r="I584" s="323" t="s">
        <v>4415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4525</v>
      </c>
      <c r="P584" s="319"/>
      <c r="Q584" s="323" t="s">
        <v>4416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4526</v>
      </c>
      <c r="X584" s="28"/>
      <c r="Y584" s="28"/>
      <c r="Z584" s="28"/>
    </row>
    <row r="585" spans="1:26" ht="15.75">
      <c r="A585" s="323" t="s">
        <v>4417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4525</v>
      </c>
      <c r="H585" s="319"/>
      <c r="I585" s="323" t="s">
        <v>4418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4526</v>
      </c>
      <c r="P585" s="319"/>
      <c r="Q585" s="323" t="s">
        <v>2205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4526</v>
      </c>
      <c r="X585" s="28"/>
      <c r="Y585" s="28"/>
      <c r="Z585" s="28"/>
    </row>
    <row r="586" spans="1:26" ht="15.75">
      <c r="A586" s="323" t="s">
        <v>4419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4527</v>
      </c>
      <c r="H586" s="319"/>
      <c r="I586" s="323" t="s">
        <v>4420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4525</v>
      </c>
      <c r="P586" s="319"/>
      <c r="Q586" s="323" t="s">
        <v>4421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4527</v>
      </c>
      <c r="X586" s="28"/>
      <c r="Y586" s="28"/>
      <c r="Z586" s="28"/>
    </row>
    <row r="587" spans="1:26" ht="15.75">
      <c r="A587" s="323" t="s">
        <v>4422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4526</v>
      </c>
      <c r="H587" s="319"/>
      <c r="I587" s="323" t="s">
        <v>4423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4526</v>
      </c>
      <c r="P587" s="319"/>
      <c r="Q587" s="323" t="s">
        <v>4424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4525</v>
      </c>
      <c r="X587" s="28"/>
      <c r="Y587" s="28"/>
      <c r="Z587" s="28"/>
    </row>
    <row r="588" spans="1:26" ht="15.75">
      <c r="A588" s="323" t="s">
        <v>4425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4525</v>
      </c>
      <c r="H588" s="319"/>
      <c r="I588" s="323" t="s">
        <v>4426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4526</v>
      </c>
      <c r="P588" s="319"/>
      <c r="Q588" s="323" t="s">
        <v>4427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4526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4428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4525</v>
      </c>
      <c r="H591" s="319"/>
      <c r="I591" s="323" t="s">
        <v>4429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4525</v>
      </c>
      <c r="P591" s="319"/>
      <c r="Q591" s="323" t="s">
        <v>4908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4526</v>
      </c>
      <c r="X591" s="28"/>
      <c r="Y591" s="28"/>
      <c r="Z591" s="28"/>
    </row>
    <row r="592" spans="1:26" ht="15.75">
      <c r="A592" s="323" t="s">
        <v>4430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4526</v>
      </c>
      <c r="H592" s="319"/>
      <c r="I592" s="323" t="s">
        <v>4431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4527</v>
      </c>
      <c r="P592" s="319"/>
      <c r="Q592" s="323" t="s">
        <v>4432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4526</v>
      </c>
      <c r="X592" s="28"/>
      <c r="Y592" s="28"/>
      <c r="Z592" s="28"/>
    </row>
    <row r="593" spans="1:26" ht="15.75">
      <c r="A593" s="323" t="s">
        <v>4433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4527</v>
      </c>
      <c r="H593" s="319"/>
      <c r="I593" s="323" t="s">
        <v>4951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4525</v>
      </c>
      <c r="P593" s="319"/>
      <c r="Q593" s="323" t="s">
        <v>4434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4527</v>
      </c>
      <c r="X593" s="28"/>
      <c r="Y593" s="28"/>
      <c r="Z593" s="28"/>
    </row>
    <row r="594" spans="1:26" ht="15.75">
      <c r="A594" s="323" t="s">
        <v>4435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4525</v>
      </c>
      <c r="H594" s="319"/>
      <c r="I594" s="323" t="s">
        <v>4436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4524</v>
      </c>
      <c r="P594" s="319"/>
      <c r="Q594" s="323" t="s">
        <v>4437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4525</v>
      </c>
      <c r="X594" s="28"/>
      <c r="Y594" s="28"/>
      <c r="Z594" s="28"/>
    </row>
    <row r="595" spans="1:26" ht="15.75">
      <c r="A595" s="323" t="s">
        <v>4438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4525</v>
      </c>
      <c r="H595" s="315"/>
      <c r="I595" s="323" t="s">
        <v>2210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4526</v>
      </c>
      <c r="P595" s="316"/>
      <c r="Q595" s="323" t="s">
        <v>4439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4526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3448</v>
      </c>
      <c r="E598" s="427" t="s">
        <v>3449</v>
      </c>
      <c r="F598" s="427" t="s">
        <v>842</v>
      </c>
      <c r="G598" s="427" t="s">
        <v>2519</v>
      </c>
      <c r="H598" s="427" t="s">
        <v>2189</v>
      </c>
      <c r="I598" s="427" t="s">
        <v>2191</v>
      </c>
      <c r="J598" s="427" t="s">
        <v>2190</v>
      </c>
      <c r="K598" s="427" t="s">
        <v>2192</v>
      </c>
      <c r="L598" s="427" t="s">
        <v>2193</v>
      </c>
      <c r="M598" s="427" t="s">
        <v>2194</v>
      </c>
      <c r="N598" s="427" t="s">
        <v>2195</v>
      </c>
      <c r="O598" s="427" t="s">
        <v>2196</v>
      </c>
      <c r="P598" s="427" t="s">
        <v>2197</v>
      </c>
      <c r="Q598" s="427" t="s">
        <v>2198</v>
      </c>
      <c r="R598" s="427" t="s">
        <v>2199</v>
      </c>
      <c r="S598" s="427" t="s">
        <v>2176</v>
      </c>
      <c r="T598" s="427" t="s">
        <v>2200</v>
      </c>
      <c r="U598" s="427" t="s">
        <v>2201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2303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3599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2266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3598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2241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3601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3600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3603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3602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2274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3460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842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3639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4526</v>
      </c>
      <c r="H616" s="319"/>
      <c r="I616" s="323" t="s">
        <v>3935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4525</v>
      </c>
      <c r="P616" s="319"/>
      <c r="Q616" s="323" t="s">
        <v>3940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4524</v>
      </c>
      <c r="Y616" s="28"/>
      <c r="Z616" s="28"/>
    </row>
    <row r="617" spans="1:26" ht="15.75">
      <c r="A617" s="323" t="s">
        <v>3640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4525</v>
      </c>
      <c r="H617" s="319"/>
      <c r="I617" s="323" t="s">
        <v>3936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4525</v>
      </c>
      <c r="P617" s="319"/>
      <c r="Q617" s="323" t="s">
        <v>3941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4527</v>
      </c>
      <c r="Y617" s="28"/>
      <c r="Z617" s="28"/>
    </row>
    <row r="618" spans="1:26" ht="15.75">
      <c r="A618" s="323" t="s">
        <v>3641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4525</v>
      </c>
      <c r="H618" s="319"/>
      <c r="I618" s="323" t="s">
        <v>3937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4525</v>
      </c>
      <c r="P618" s="319"/>
      <c r="Q618" s="323" t="s">
        <v>3942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4527</v>
      </c>
      <c r="Y618" s="28"/>
      <c r="Z618" s="28"/>
    </row>
    <row r="619" spans="1:26" ht="15.75">
      <c r="A619" s="323" t="s">
        <v>3642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4526</v>
      </c>
      <c r="H619" s="319"/>
      <c r="I619" s="323" t="s">
        <v>3938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4525</v>
      </c>
      <c r="P619" s="319"/>
      <c r="Q619" s="323" t="s">
        <v>3943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4525</v>
      </c>
      <c r="Y619" s="28"/>
      <c r="Z619" s="28"/>
    </row>
    <row r="620" spans="1:26" ht="15.75">
      <c r="A620" s="323" t="s">
        <v>3643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4526</v>
      </c>
      <c r="H620" s="319"/>
      <c r="I620" s="323" t="s">
        <v>3939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4526</v>
      </c>
      <c r="P620" s="319"/>
      <c r="Q620" s="323" t="s">
        <v>3944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4525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2202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3945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4525</v>
      </c>
      <c r="H623" s="319"/>
      <c r="I623" s="323" t="s">
        <v>3950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4526</v>
      </c>
      <c r="P623" s="319"/>
      <c r="Q623" s="323" t="s">
        <v>3955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4527</v>
      </c>
      <c r="Y623" s="28"/>
      <c r="Z623" s="28"/>
    </row>
    <row r="624" spans="1:26" ht="15.75">
      <c r="A624" s="323" t="s">
        <v>3946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4525</v>
      </c>
      <c r="H624" s="319"/>
      <c r="I624" s="323" t="s">
        <v>3951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4527</v>
      </c>
      <c r="P624" s="319"/>
      <c r="Q624" s="323" t="s">
        <v>3956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4527</v>
      </c>
      <c r="Y624" s="28"/>
      <c r="Z624" s="28"/>
    </row>
    <row r="625" spans="1:26" ht="15.75">
      <c r="A625" s="323" t="s">
        <v>3947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4525</v>
      </c>
      <c r="H625" s="319"/>
      <c r="I625" s="323" t="s">
        <v>3952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4525</v>
      </c>
      <c r="P625" s="319"/>
      <c r="Q625" s="323" t="s">
        <v>3957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4525</v>
      </c>
      <c r="Y625" s="28"/>
      <c r="Z625" s="28"/>
    </row>
    <row r="626" spans="1:26" ht="15.75">
      <c r="A626" s="323" t="s">
        <v>3948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4525</v>
      </c>
      <c r="H626" s="319"/>
      <c r="I626" s="323" t="s">
        <v>3953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4524</v>
      </c>
      <c r="P626" s="319"/>
      <c r="Q626" s="323" t="s">
        <v>3958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4525</v>
      </c>
      <c r="Y626" s="28"/>
      <c r="Z626" s="28"/>
    </row>
    <row r="627" spans="1:26" ht="15.75">
      <c r="A627" s="323" t="s">
        <v>3949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4525</v>
      </c>
      <c r="H627" s="319"/>
      <c r="I627" s="323" t="s">
        <v>3954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4526</v>
      </c>
      <c r="P627" s="319"/>
      <c r="Q627" s="323" t="s">
        <v>3959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4525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2203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3960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4526</v>
      </c>
      <c r="H630" s="319"/>
      <c r="I630" s="323" t="s">
        <v>3964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4527</v>
      </c>
      <c r="P630" s="319"/>
      <c r="Q630" s="323" t="s">
        <v>3969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4525</v>
      </c>
      <c r="Y630" s="28"/>
      <c r="Z630" s="28"/>
    </row>
    <row r="631" spans="1:26" ht="15.75">
      <c r="A631" s="323" t="s">
        <v>3961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4525</v>
      </c>
      <c r="H631" s="319"/>
      <c r="I631" s="323" t="s">
        <v>3965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4525</v>
      </c>
      <c r="P631" s="319"/>
      <c r="Q631" s="323" t="s">
        <v>3970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4525</v>
      </c>
      <c r="Y631" s="28"/>
      <c r="Z631" s="28"/>
    </row>
    <row r="632" spans="1:26" ht="15.75">
      <c r="A632" s="323" t="s">
        <v>2269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4525</v>
      </c>
      <c r="H632" s="319"/>
      <c r="I632" s="323" t="s">
        <v>3966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4527</v>
      </c>
      <c r="P632" s="319"/>
      <c r="Q632" s="323" t="s">
        <v>3971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4527</v>
      </c>
      <c r="Y632" s="28"/>
      <c r="Z632" s="28"/>
    </row>
    <row r="633" spans="1:26" ht="15.75">
      <c r="A633" s="323" t="s">
        <v>3962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4525</v>
      </c>
      <c r="H633" s="319"/>
      <c r="I633" s="323" t="s">
        <v>3967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4525</v>
      </c>
      <c r="P633" s="319"/>
      <c r="Q633" s="323" t="s">
        <v>3972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4525</v>
      </c>
      <c r="Y633" s="28"/>
      <c r="Z633" s="28"/>
    </row>
    <row r="634" spans="1:26" ht="15.75">
      <c r="A634" s="323" t="s">
        <v>3963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4525</v>
      </c>
      <c r="H634" s="315"/>
      <c r="I634" s="323" t="s">
        <v>3968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4525</v>
      </c>
      <c r="P634" s="316"/>
      <c r="Q634" s="323" t="s">
        <v>3973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4527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2204</v>
      </c>
      <c r="B636" s="435"/>
      <c r="C636" s="435"/>
      <c r="D636" s="436"/>
      <c r="E636" s="459"/>
      <c r="F636" s="459"/>
      <c r="G636" s="438" t="s">
        <v>150</v>
      </c>
      <c r="I636" s="318" t="s">
        <v>3521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3522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4440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4525</v>
      </c>
      <c r="H637" s="319"/>
      <c r="I637" s="323" t="s">
        <v>4441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4524</v>
      </c>
      <c r="P637" s="319"/>
      <c r="Q637" s="323" t="s">
        <v>4442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4524</v>
      </c>
      <c r="X637" s="28"/>
      <c r="Y637" s="28"/>
      <c r="Z637" s="28"/>
    </row>
    <row r="638" spans="1:26" ht="15.75">
      <c r="A638" s="323" t="s">
        <v>4443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4525</v>
      </c>
      <c r="H638" s="319"/>
      <c r="I638" s="323" t="s">
        <v>4444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4527</v>
      </c>
      <c r="P638" s="319"/>
      <c r="Q638" s="323" t="s">
        <v>4445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4525</v>
      </c>
      <c r="X638" s="28"/>
      <c r="Y638" s="28"/>
      <c r="Z638" s="28"/>
    </row>
    <row r="639" spans="1:26" ht="15.75">
      <c r="A639" s="323" t="s">
        <v>4446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4526</v>
      </c>
      <c r="H639" s="319"/>
      <c r="I639" s="323" t="s">
        <v>4447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4527</v>
      </c>
      <c r="P639" s="319"/>
      <c r="Q639" s="323" t="s">
        <v>4448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4525</v>
      </c>
      <c r="X639" s="28"/>
      <c r="Y639" s="28"/>
      <c r="Z639" s="28"/>
    </row>
    <row r="640" spans="1:26" ht="15.75">
      <c r="A640" s="323" t="s">
        <v>4449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4525</v>
      </c>
      <c r="H640" s="319"/>
      <c r="I640" s="323" t="s">
        <v>4450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4525</v>
      </c>
      <c r="P640" s="319"/>
      <c r="Q640" s="323" t="s">
        <v>4451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4525</v>
      </c>
      <c r="X640" s="28"/>
      <c r="Y640" s="28"/>
      <c r="Z640" s="28"/>
    </row>
    <row r="641" spans="1:26" ht="15.75">
      <c r="A641" s="323" t="s">
        <v>4452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4526</v>
      </c>
      <c r="H641" s="319"/>
      <c r="I641" s="323" t="s">
        <v>4453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4525</v>
      </c>
      <c r="P641" s="319"/>
      <c r="Q641" s="323" t="s">
        <v>4454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4525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4455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4526</v>
      </c>
      <c r="H644" s="319"/>
      <c r="I644" s="323" t="s">
        <v>5038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4525</v>
      </c>
      <c r="P644" s="319"/>
      <c r="Q644" s="323" t="s">
        <v>4456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4525</v>
      </c>
      <c r="X644" s="28"/>
      <c r="Y644" s="28"/>
      <c r="Z644" s="28"/>
    </row>
    <row r="645" spans="1:26" ht="15.75">
      <c r="A645" s="323" t="s">
        <v>4457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4526</v>
      </c>
      <c r="H645" s="319"/>
      <c r="I645" s="323" t="s">
        <v>5039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4527</v>
      </c>
      <c r="P645" s="319"/>
      <c r="Q645" s="323" t="s">
        <v>4458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4525</v>
      </c>
      <c r="X645" s="28"/>
      <c r="Y645" s="28"/>
      <c r="Z645" s="28"/>
    </row>
    <row r="646" spans="1:26" ht="15.75">
      <c r="A646" s="323" t="s">
        <v>4459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4524</v>
      </c>
      <c r="H646" s="319"/>
      <c r="I646" s="323" t="s">
        <v>5040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4527</v>
      </c>
      <c r="P646" s="319"/>
      <c r="Q646" s="323" t="s">
        <v>4460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4525</v>
      </c>
      <c r="X646" s="28"/>
      <c r="Y646" s="28"/>
      <c r="Z646" s="28"/>
    </row>
    <row r="647" spans="1:26" ht="15.75">
      <c r="A647" s="323" t="s">
        <v>4461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4526</v>
      </c>
      <c r="H647" s="319"/>
      <c r="I647" s="323" t="s">
        <v>5041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4525</v>
      </c>
      <c r="P647" s="319"/>
      <c r="Q647" s="323" t="s">
        <v>4462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4527</v>
      </c>
      <c r="X647" s="28"/>
      <c r="Y647" s="28"/>
      <c r="Z647" s="28"/>
    </row>
    <row r="648" spans="1:26" ht="15.75">
      <c r="A648" s="323" t="s">
        <v>4463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4525</v>
      </c>
      <c r="H648" s="319"/>
      <c r="I648" s="323" t="s">
        <v>5042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4525</v>
      </c>
      <c r="P648" s="319"/>
      <c r="Q648" s="323" t="s">
        <v>4464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4525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4465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4526</v>
      </c>
      <c r="H651" s="319"/>
      <c r="I651" s="323" t="s">
        <v>4466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4524</v>
      </c>
      <c r="P651" s="319"/>
      <c r="Q651" s="323" t="s">
        <v>4467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4526</v>
      </c>
      <c r="X651" s="28"/>
      <c r="Y651" s="28"/>
      <c r="Z651" s="28"/>
    </row>
    <row r="652" spans="1:26" ht="15.75">
      <c r="A652" s="323" t="s">
        <v>4468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4525</v>
      </c>
      <c r="H652" s="319"/>
      <c r="I652" s="323" t="s">
        <v>4469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4525</v>
      </c>
      <c r="P652" s="319"/>
      <c r="Q652" s="323" t="s">
        <v>4470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4524</v>
      </c>
      <c r="X652" s="28"/>
      <c r="Y652" s="28"/>
      <c r="Z652" s="28"/>
    </row>
    <row r="653" spans="1:26" ht="15.75">
      <c r="A653" s="323" t="s">
        <v>4471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4525</v>
      </c>
      <c r="H653" s="319"/>
      <c r="I653" s="323" t="s">
        <v>4472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4527</v>
      </c>
      <c r="P653" s="319"/>
      <c r="Q653" s="323" t="s">
        <v>4473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4526</v>
      </c>
      <c r="X653" s="28"/>
      <c r="Y653" s="28"/>
      <c r="Z653" s="28"/>
    </row>
    <row r="654" spans="1:26" ht="15.75">
      <c r="A654" s="323" t="s">
        <v>4474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4525</v>
      </c>
      <c r="H654" s="319"/>
      <c r="I654" s="323" t="s">
        <v>4475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4525</v>
      </c>
      <c r="P654" s="319"/>
      <c r="Q654" s="323" t="s">
        <v>4476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4525</v>
      </c>
      <c r="X654" s="28"/>
      <c r="Y654" s="28"/>
      <c r="Z654" s="28"/>
    </row>
    <row r="655" spans="1:26" ht="15.75">
      <c r="A655" s="323" t="s">
        <v>4477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4527</v>
      </c>
      <c r="H655" s="315"/>
      <c r="I655" s="323" t="s">
        <v>4478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4527</v>
      </c>
      <c r="P655" s="316"/>
      <c r="Q655" s="323" t="s">
        <v>4479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4527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3448</v>
      </c>
      <c r="E658" s="427" t="s">
        <v>3449</v>
      </c>
      <c r="F658" s="427" t="s">
        <v>842</v>
      </c>
      <c r="G658" s="427" t="s">
        <v>2519</v>
      </c>
      <c r="H658" s="427" t="s">
        <v>2189</v>
      </c>
      <c r="I658" s="427" t="s">
        <v>2191</v>
      </c>
      <c r="J658" s="427" t="s">
        <v>2190</v>
      </c>
      <c r="K658" s="427" t="s">
        <v>2192</v>
      </c>
      <c r="L658" s="427" t="s">
        <v>2193</v>
      </c>
      <c r="M658" s="427" t="s">
        <v>2194</v>
      </c>
      <c r="N658" s="427" t="s">
        <v>2195</v>
      </c>
      <c r="O658" s="427" t="s">
        <v>2196</v>
      </c>
      <c r="P658" s="427" t="s">
        <v>2197</v>
      </c>
      <c r="Q658" s="427" t="s">
        <v>2198</v>
      </c>
      <c r="R658" s="427" t="s">
        <v>2199</v>
      </c>
      <c r="S658" s="427" t="s">
        <v>2176</v>
      </c>
      <c r="T658" s="427" t="s">
        <v>2200</v>
      </c>
      <c r="U658" s="427" t="s">
        <v>2201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3606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2275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3486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2292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2242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2259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3605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2253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2267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3604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5095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3463</v>
      </c>
      <c r="B678" s="28"/>
      <c r="D678" s="293" t="s">
        <v>3464</v>
      </c>
      <c r="F678" s="111"/>
      <c r="G678" s="293" t="s">
        <v>3465</v>
      </c>
      <c r="H678" s="111"/>
      <c r="I678" s="1"/>
      <c r="J678" s="293" t="s">
        <v>3466</v>
      </c>
      <c r="K678" s="111"/>
      <c r="L678" s="57"/>
      <c r="M678" s="293" t="s">
        <v>3467</v>
      </c>
      <c r="N678" s="3"/>
      <c r="P678" s="293" t="s">
        <v>3469</v>
      </c>
      <c r="Q678" s="3"/>
      <c r="R678" s="1"/>
      <c r="S678" s="293" t="s">
        <v>3470</v>
      </c>
      <c r="T678" s="3"/>
      <c r="V678" s="293" t="s">
        <v>3468</v>
      </c>
      <c r="W678" s="3"/>
      <c r="AA678" s="68"/>
    </row>
    <row r="679" spans="1:28" ht="15.75" customHeight="1">
      <c r="A679" s="111" t="s">
        <v>3487</v>
      </c>
      <c r="D679" s="111" t="s">
        <v>2264</v>
      </c>
      <c r="G679" s="111" t="s">
        <v>2281</v>
      </c>
      <c r="I679" s="223"/>
      <c r="J679" s="111" t="s">
        <v>2290</v>
      </c>
      <c r="L679" s="100"/>
      <c r="M679" s="3" t="s">
        <v>2263</v>
      </c>
      <c r="P679" s="3" t="s">
        <v>2300</v>
      </c>
      <c r="R679" s="1"/>
      <c r="S679" s="3" t="s">
        <v>3591</v>
      </c>
      <c r="V679" s="3" t="s">
        <v>2273</v>
      </c>
      <c r="X679" s="300"/>
      <c r="Y679" s="300"/>
      <c r="AA679" s="302"/>
      <c r="AB679" s="137"/>
    </row>
    <row r="680" spans="1:28" ht="15.75" customHeight="1">
      <c r="A680" s="111" t="s">
        <v>2303</v>
      </c>
      <c r="D680" s="111" t="s">
        <v>3606</v>
      </c>
      <c r="G680" s="111" t="s">
        <v>2254</v>
      </c>
      <c r="J680" s="111" t="s">
        <v>3571</v>
      </c>
      <c r="L680" s="100"/>
      <c r="M680" s="3" t="s">
        <v>3573</v>
      </c>
      <c r="P680" s="3" t="s">
        <v>2261</v>
      </c>
      <c r="R680" s="1"/>
      <c r="S680" s="3" t="s">
        <v>3579</v>
      </c>
      <c r="V680" s="3" t="s">
        <v>2260</v>
      </c>
      <c r="X680" s="28"/>
      <c r="Y680" s="28"/>
      <c r="AA680" s="302"/>
      <c r="AB680" s="137"/>
    </row>
    <row r="681" spans="1:28" ht="15.75" customHeight="1">
      <c r="A681" s="111" t="s">
        <v>3592</v>
      </c>
      <c r="D681" s="111" t="s">
        <v>3595</v>
      </c>
      <c r="G681" s="111" t="s">
        <v>3599</v>
      </c>
      <c r="J681" s="111" t="s">
        <v>2275</v>
      </c>
      <c r="L681" s="100"/>
      <c r="M681" s="3" t="s">
        <v>3561</v>
      </c>
      <c r="P681" s="3" t="s">
        <v>3566</v>
      </c>
      <c r="R681" s="1"/>
      <c r="S681" s="3" t="s">
        <v>3484</v>
      </c>
      <c r="V681" s="3" t="s">
        <v>3574</v>
      </c>
      <c r="X681" s="300"/>
      <c r="Y681" s="300"/>
      <c r="AA681" s="302"/>
      <c r="AB681" s="137"/>
    </row>
    <row r="682" spans="1:28" ht="15.75" customHeight="1">
      <c r="A682" s="111" t="s">
        <v>3581</v>
      </c>
      <c r="D682" s="111" t="s">
        <v>3583</v>
      </c>
      <c r="G682" s="111" t="s">
        <v>2280</v>
      </c>
      <c r="J682" s="111" t="s">
        <v>3594</v>
      </c>
      <c r="L682" s="100"/>
      <c r="M682" s="3" t="s">
        <v>2266</v>
      </c>
      <c r="P682" s="3" t="s">
        <v>3486</v>
      </c>
      <c r="R682" s="1"/>
      <c r="S682" s="3" t="s">
        <v>2289</v>
      </c>
      <c r="V682" s="3" t="s">
        <v>3569</v>
      </c>
      <c r="X682" s="28"/>
      <c r="Y682" s="28"/>
      <c r="AA682" s="302"/>
      <c r="AB682" s="137"/>
    </row>
    <row r="683" spans="1:28" ht="15.75" customHeight="1">
      <c r="A683" s="111" t="s">
        <v>3572</v>
      </c>
      <c r="D683" s="111" t="s">
        <v>3576</v>
      </c>
      <c r="G683" s="111" t="s">
        <v>5096</v>
      </c>
      <c r="I683" s="1"/>
      <c r="J683" s="111" t="s">
        <v>2256</v>
      </c>
      <c r="L683" s="57"/>
      <c r="M683" s="3" t="s">
        <v>2258</v>
      </c>
      <c r="P683" s="3" t="s">
        <v>3596</v>
      </c>
      <c r="R683" s="1"/>
      <c r="S683" s="3" t="s">
        <v>3598</v>
      </c>
      <c r="V683" s="3" t="s">
        <v>2292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2154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5110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4527</v>
      </c>
      <c r="I690" s="323" t="s">
        <v>5128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4525</v>
      </c>
      <c r="Q690" s="323" t="s">
        <v>5131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4526</v>
      </c>
      <c r="X690" s="28"/>
      <c r="Y690" s="28"/>
      <c r="AA690" s="302"/>
      <c r="AB690" s="137"/>
    </row>
    <row r="691" spans="1:28" ht="15.75" customHeight="1">
      <c r="A691" s="323" t="s">
        <v>5111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4525</v>
      </c>
      <c r="H691" s="223"/>
      <c r="I691" s="323" t="s">
        <v>5129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4525</v>
      </c>
      <c r="P691" s="221"/>
      <c r="Q691" s="323" t="s">
        <v>5132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4526</v>
      </c>
      <c r="X691" s="300"/>
      <c r="Y691" s="300"/>
      <c r="AA691" s="302"/>
      <c r="AB691" s="137"/>
    </row>
    <row r="692" spans="1:28" ht="15.75" customHeight="1">
      <c r="A692" s="513" t="s">
        <v>5112</v>
      </c>
      <c r="D692" s="1">
        <f>'Punten per wedstrijd'!Q76</f>
        <v>443.80000000000109</v>
      </c>
      <c r="I692" s="513" t="s">
        <v>5130</v>
      </c>
      <c r="L692" s="1">
        <f>'Punten per wedstrijd'!K171</f>
        <v>728.20000000000073</v>
      </c>
      <c r="M692" s="221"/>
      <c r="Q692" s="513" t="s">
        <v>5133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5113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5114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5115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5134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4526</v>
      </c>
      <c r="I695" s="323" t="s">
        <v>5137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4525</v>
      </c>
      <c r="Q695" s="323" t="s">
        <v>5140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4525</v>
      </c>
      <c r="X695" s="28"/>
      <c r="Y695" s="28"/>
      <c r="AA695" s="302"/>
      <c r="AB695" s="137"/>
    </row>
    <row r="696" spans="1:28" ht="15.75" customHeight="1">
      <c r="A696" s="323" t="s">
        <v>5135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4524</v>
      </c>
      <c r="H696" s="223"/>
      <c r="I696" s="323" t="s">
        <v>5138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4526</v>
      </c>
      <c r="Q696" s="323" t="s">
        <v>5141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4525</v>
      </c>
      <c r="X696" s="300"/>
      <c r="Y696" s="300"/>
      <c r="AA696" s="302"/>
      <c r="AB696" s="137"/>
    </row>
    <row r="697" spans="1:28" ht="15.75" customHeight="1">
      <c r="A697" s="513" t="s">
        <v>5136</v>
      </c>
      <c r="D697" s="1">
        <f>'Punten per wedstrijd'!E824</f>
        <v>3232.6000000000022</v>
      </c>
      <c r="E697" s="1"/>
      <c r="F697" s="1"/>
      <c r="I697" s="513" t="s">
        <v>5139</v>
      </c>
      <c r="L697" s="1">
        <f>'Punten per wedstrijd'!K383</f>
        <v>34.5</v>
      </c>
      <c r="M697" s="221"/>
      <c r="Q697" s="513" t="s">
        <v>5112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5116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5142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4525</v>
      </c>
      <c r="I700" s="323" t="s">
        <v>5144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4525</v>
      </c>
      <c r="P700" s="14"/>
      <c r="Q700" s="323" t="s">
        <v>5146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4526</v>
      </c>
      <c r="X700" s="28"/>
      <c r="Y700" s="28"/>
      <c r="AA700" s="302"/>
      <c r="AB700" s="137"/>
    </row>
    <row r="701" spans="1:28" ht="15.75" customHeight="1">
      <c r="A701" s="323" t="s">
        <v>5143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4527</v>
      </c>
      <c r="H701" s="515"/>
      <c r="I701" s="323" t="s">
        <v>5145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4527</v>
      </c>
      <c r="P701" s="14"/>
      <c r="Q701" s="323" t="s">
        <v>5147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4525</v>
      </c>
      <c r="X701" s="300"/>
      <c r="Y701" s="300"/>
      <c r="AA701" s="302"/>
      <c r="AB701" s="137"/>
    </row>
    <row r="702" spans="1:28" ht="15.75" customHeight="1">
      <c r="A702" s="513" t="s">
        <v>5130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5133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5136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5117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5148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4525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5149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4524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5139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5118</v>
      </c>
      <c r="E710" s="427" t="s">
        <v>5119</v>
      </c>
      <c r="F710" s="427" t="s">
        <v>5120</v>
      </c>
      <c r="G710" s="427" t="s">
        <v>5121</v>
      </c>
      <c r="H710" s="427" t="s">
        <v>5122</v>
      </c>
      <c r="I710" s="427" t="s">
        <v>5123</v>
      </c>
      <c r="J710" s="427" t="s">
        <v>5124</v>
      </c>
      <c r="K710" s="427" t="s">
        <v>5125</v>
      </c>
      <c r="L710" s="427" t="s">
        <v>5126</v>
      </c>
      <c r="M710" s="427" t="s">
        <v>5127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6" t="s">
        <v>3487</v>
      </c>
      <c r="D711" s="50">
        <v>0</v>
      </c>
      <c r="E711" s="50">
        <v>3</v>
      </c>
      <c r="F711" s="50">
        <v>3</v>
      </c>
      <c r="G711" s="50" t="s">
        <v>5343</v>
      </c>
      <c r="H711" s="50">
        <v>3</v>
      </c>
      <c r="I711" s="50">
        <v>3</v>
      </c>
      <c r="J711" s="50">
        <v>0</v>
      </c>
      <c r="K711" s="50">
        <v>3</v>
      </c>
      <c r="L711" s="50" t="s">
        <v>5343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8" t="s">
        <v>3572</v>
      </c>
      <c r="B712" s="326"/>
      <c r="C712" s="326"/>
      <c r="D712" s="329">
        <v>1</v>
      </c>
      <c r="E712" s="329">
        <v>3</v>
      </c>
      <c r="F712" s="329" t="s">
        <v>5343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5343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5" t="s">
        <v>3581</v>
      </c>
      <c r="D713" s="50">
        <v>3</v>
      </c>
      <c r="E713" s="50">
        <v>0</v>
      </c>
      <c r="F713" s="50">
        <v>3</v>
      </c>
      <c r="G713" s="50">
        <v>1</v>
      </c>
      <c r="H713" s="50" t="s">
        <v>5343</v>
      </c>
      <c r="I713" s="50">
        <v>0</v>
      </c>
      <c r="J713" s="524">
        <v>2</v>
      </c>
      <c r="K713" s="50">
        <v>2</v>
      </c>
      <c r="L713" s="50">
        <v>0</v>
      </c>
      <c r="M713" s="50" t="s">
        <v>5343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5" t="s">
        <v>2303</v>
      </c>
      <c r="B714" s="3"/>
      <c r="D714" s="50">
        <v>2</v>
      </c>
      <c r="E714" s="50" t="s">
        <v>5343</v>
      </c>
      <c r="F714" s="50">
        <v>0</v>
      </c>
      <c r="G714" s="50">
        <v>2</v>
      </c>
      <c r="H714" s="50">
        <v>3</v>
      </c>
      <c r="I714" s="50">
        <v>0</v>
      </c>
      <c r="J714" s="50" t="s">
        <v>5343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5" t="s">
        <v>3592</v>
      </c>
      <c r="C715" s="1"/>
      <c r="D715" s="50" t="s">
        <v>5343</v>
      </c>
      <c r="E715" s="50">
        <v>0</v>
      </c>
      <c r="F715" s="50">
        <v>0</v>
      </c>
      <c r="G715" s="50">
        <v>0</v>
      </c>
      <c r="H715" s="50">
        <v>0</v>
      </c>
      <c r="I715" s="50" t="s">
        <v>5343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2155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5150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4525</v>
      </c>
      <c r="I723" s="323" t="s">
        <v>5153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4525</v>
      </c>
      <c r="Q723" s="323" t="s">
        <v>5156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4525</v>
      </c>
    </row>
    <row r="724" spans="1:28" ht="15.75" customHeight="1">
      <c r="A724" s="323" t="s">
        <v>5151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4527</v>
      </c>
      <c r="H724" s="223"/>
      <c r="I724" s="323" t="s">
        <v>5154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4525</v>
      </c>
      <c r="P724" s="221"/>
      <c r="Q724" s="323" t="s">
        <v>5157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4525</v>
      </c>
      <c r="X724" s="431"/>
      <c r="Y724" s="431"/>
    </row>
    <row r="725" spans="1:28" ht="15.75" customHeight="1">
      <c r="A725" s="513" t="s">
        <v>5152</v>
      </c>
      <c r="D725" s="1">
        <f>'Punten per wedstrijd'!Q59</f>
        <v>350.60000000000218</v>
      </c>
      <c r="I725" s="513" t="s">
        <v>5155</v>
      </c>
      <c r="L725" s="1">
        <f>'Punten per wedstrijd'!K128</f>
        <v>298.10000000000218</v>
      </c>
      <c r="M725" s="137"/>
      <c r="N725" s="1"/>
      <c r="Q725" s="513" t="s">
        <v>5158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5113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5114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5115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5159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4525</v>
      </c>
      <c r="I728" s="323" t="s">
        <v>5162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4526</v>
      </c>
      <c r="Q728" s="323" t="s">
        <v>5165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4524</v>
      </c>
      <c r="X728" s="69"/>
      <c r="Y728" s="69"/>
      <c r="AA728" s="302"/>
    </row>
    <row r="729" spans="1:28" ht="15.75" customHeight="1">
      <c r="A729" s="323" t="s">
        <v>5160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4525</v>
      </c>
      <c r="H729" s="223"/>
      <c r="I729" s="323" t="s">
        <v>5163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4526</v>
      </c>
      <c r="Q729" s="323" t="s">
        <v>5166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4527</v>
      </c>
      <c r="AA729" s="137"/>
    </row>
    <row r="730" spans="1:28" ht="15.75" customHeight="1">
      <c r="A730" s="513" t="s">
        <v>5161</v>
      </c>
      <c r="D730" s="1">
        <f>'Punten per wedstrijd'!E808</f>
        <v>2126.7999999999993</v>
      </c>
      <c r="E730" s="1"/>
      <c r="F730" s="1"/>
      <c r="I730" s="513" t="s">
        <v>5164</v>
      </c>
      <c r="L730" s="1">
        <f>'Punten per wedstrijd'!K333</f>
        <v>40.499999999998181</v>
      </c>
      <c r="M730" s="221"/>
      <c r="Q730" s="513" t="s">
        <v>5152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5116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5167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4526</v>
      </c>
      <c r="H733" s="14"/>
      <c r="I733" s="323" t="s">
        <v>5169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4527</v>
      </c>
      <c r="P733" s="14"/>
      <c r="Q733" s="323" t="s">
        <v>5171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4525</v>
      </c>
      <c r="X733" s="69"/>
      <c r="Y733" s="69"/>
      <c r="AA733" s="302"/>
    </row>
    <row r="734" spans="1:28" ht="15.75" customHeight="1">
      <c r="A734" s="323" t="s">
        <v>5168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4526</v>
      </c>
      <c r="H734" s="515"/>
      <c r="I734" s="323" t="s">
        <v>5170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4526</v>
      </c>
      <c r="P734" s="14"/>
      <c r="Q734" s="323" t="s">
        <v>5172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4525</v>
      </c>
      <c r="AA734" s="137"/>
    </row>
    <row r="735" spans="1:28" ht="15.75" customHeight="1">
      <c r="A735" s="513" t="s">
        <v>5155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5158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5161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5117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5173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4525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5174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4526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5164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5118</v>
      </c>
      <c r="E743" s="427" t="s">
        <v>5119</v>
      </c>
      <c r="F743" s="427" t="s">
        <v>5120</v>
      </c>
      <c r="G743" s="427" t="s">
        <v>5121</v>
      </c>
      <c r="H743" s="427" t="s">
        <v>5122</v>
      </c>
      <c r="I743" s="427" t="s">
        <v>5123</v>
      </c>
      <c r="J743" s="427" t="s">
        <v>5124</v>
      </c>
      <c r="K743" s="427" t="s">
        <v>5125</v>
      </c>
      <c r="L743" s="427" t="s">
        <v>5126</v>
      </c>
      <c r="M743" s="427" t="s">
        <v>5127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6" t="s">
        <v>3595</v>
      </c>
      <c r="C744" s="1"/>
      <c r="D744" s="50" t="s">
        <v>5343</v>
      </c>
      <c r="E744" s="50">
        <v>0</v>
      </c>
      <c r="F744" s="50">
        <v>3</v>
      </c>
      <c r="G744" s="50">
        <v>3</v>
      </c>
      <c r="H744" s="50">
        <v>3</v>
      </c>
      <c r="I744" s="50" t="s">
        <v>5343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8" t="s">
        <v>2264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5343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5343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5" t="s">
        <v>3576</v>
      </c>
      <c r="D746" s="50">
        <v>0</v>
      </c>
      <c r="E746" s="50">
        <v>3</v>
      </c>
      <c r="F746" s="50" t="s">
        <v>5343</v>
      </c>
      <c r="G746" s="50">
        <v>0</v>
      </c>
      <c r="H746" s="50">
        <v>0</v>
      </c>
      <c r="I746" s="50">
        <v>1</v>
      </c>
      <c r="J746" s="534">
        <v>3</v>
      </c>
      <c r="K746" s="50" t="s">
        <v>5343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5" t="s">
        <v>3606</v>
      </c>
      <c r="B747" s="3"/>
      <c r="D747" s="50">
        <v>3</v>
      </c>
      <c r="E747" s="50" t="s">
        <v>5343</v>
      </c>
      <c r="F747" s="50">
        <v>3</v>
      </c>
      <c r="G747" s="50">
        <v>0</v>
      </c>
      <c r="H747" s="50">
        <v>0</v>
      </c>
      <c r="I747" s="50">
        <v>2</v>
      </c>
      <c r="J747" s="50" t="s">
        <v>5343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5" t="s">
        <v>3583</v>
      </c>
      <c r="D748" s="50">
        <v>2</v>
      </c>
      <c r="E748" s="50">
        <v>0</v>
      </c>
      <c r="F748" s="50">
        <v>0</v>
      </c>
      <c r="G748" s="50">
        <v>3</v>
      </c>
      <c r="H748" s="50" t="s">
        <v>5343</v>
      </c>
      <c r="I748" s="50">
        <v>1</v>
      </c>
      <c r="J748" s="50">
        <v>0</v>
      </c>
      <c r="K748" s="50">
        <v>0</v>
      </c>
      <c r="L748" s="50">
        <v>0</v>
      </c>
      <c r="M748" s="50" t="s">
        <v>5343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2156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5175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4527</v>
      </c>
      <c r="I756" s="323" t="s">
        <v>5178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4527</v>
      </c>
      <c r="Q756" s="323" t="s">
        <v>5181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4525</v>
      </c>
      <c r="AA756" s="137"/>
    </row>
    <row r="757" spans="1:28" ht="15.75" customHeight="1">
      <c r="A757" s="323" t="s">
        <v>5176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4526</v>
      </c>
      <c r="H757" s="223"/>
      <c r="I757" s="323" t="s">
        <v>5179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4527</v>
      </c>
      <c r="P757" s="221"/>
      <c r="Q757" s="323" t="s">
        <v>5182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4526</v>
      </c>
      <c r="X757" s="28"/>
      <c r="Y757" s="28"/>
      <c r="AA757" s="302"/>
    </row>
    <row r="758" spans="1:28" ht="15.75" customHeight="1">
      <c r="A758" s="513" t="s">
        <v>5177</v>
      </c>
      <c r="D758" s="1">
        <f>'Punten per wedstrijd'!Q30</f>
        <v>434</v>
      </c>
      <c r="E758" s="1"/>
      <c r="F758" s="1"/>
      <c r="I758" s="513" t="s">
        <v>5180</v>
      </c>
      <c r="L758" s="1">
        <f>'Punten per wedstrijd'!K169</f>
        <v>494.85000000000036</v>
      </c>
      <c r="M758" s="137"/>
      <c r="N758" s="1"/>
      <c r="Q758" s="513" t="s">
        <v>5183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5113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5114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5115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5184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4527</v>
      </c>
      <c r="I761" s="323" t="s">
        <v>5187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4527</v>
      </c>
      <c r="Q761" s="323" t="s">
        <v>5190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4526</v>
      </c>
      <c r="AA761" s="302"/>
    </row>
    <row r="762" spans="1:28" ht="15.75" customHeight="1">
      <c r="A762" s="323" t="s">
        <v>5185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4525</v>
      </c>
      <c r="H762" s="223"/>
      <c r="I762" s="323" t="s">
        <v>5188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4526</v>
      </c>
      <c r="Q762" s="323" t="s">
        <v>5191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4527</v>
      </c>
      <c r="X762" s="69"/>
      <c r="Y762" s="69"/>
      <c r="AA762" s="302"/>
    </row>
    <row r="763" spans="1:28" ht="15.75" customHeight="1">
      <c r="A763" s="513" t="s">
        <v>5186</v>
      </c>
      <c r="D763" s="1">
        <f>'Punten per wedstrijd'!E829</f>
        <v>2491.5999999999985</v>
      </c>
      <c r="E763" s="1"/>
      <c r="F763" s="1"/>
      <c r="I763" s="513" t="s">
        <v>5189</v>
      </c>
      <c r="L763" s="1">
        <f>'Punten per wedstrijd'!K412</f>
        <v>33.800000000004729</v>
      </c>
      <c r="M763" s="221"/>
      <c r="Q763" s="513" t="s">
        <v>5177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5116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5192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4524</v>
      </c>
      <c r="H766" s="14"/>
      <c r="I766" s="323" t="s">
        <v>5194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4525</v>
      </c>
      <c r="P766" s="14"/>
      <c r="Q766" s="323" t="s">
        <v>5195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4527</v>
      </c>
    </row>
    <row r="767" spans="1:28" ht="15.75" customHeight="1">
      <c r="A767" s="323" t="s">
        <v>5193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4525</v>
      </c>
      <c r="H767" s="515"/>
      <c r="I767" s="323" t="s">
        <v>5516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4524</v>
      </c>
      <c r="P767" s="14"/>
      <c r="Q767" s="323" t="s">
        <v>5196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4525</v>
      </c>
    </row>
    <row r="768" spans="1:28" ht="15.75" customHeight="1">
      <c r="A768" s="513" t="s">
        <v>5180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5183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5186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5117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5197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4525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5198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4526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5189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5118</v>
      </c>
      <c r="E776" s="427" t="s">
        <v>5119</v>
      </c>
      <c r="F776" s="427" t="s">
        <v>5120</v>
      </c>
      <c r="G776" s="427" t="s">
        <v>5121</v>
      </c>
      <c r="H776" s="427" t="s">
        <v>5122</v>
      </c>
      <c r="I776" s="427" t="s">
        <v>5123</v>
      </c>
      <c r="J776" s="427" t="s">
        <v>5124</v>
      </c>
      <c r="K776" s="427" t="s">
        <v>5125</v>
      </c>
      <c r="L776" s="427" t="s">
        <v>5126</v>
      </c>
      <c r="M776" s="427" t="s">
        <v>5127</v>
      </c>
      <c r="N776" s="202" t="s">
        <v>40</v>
      </c>
      <c r="R776" s="1"/>
      <c r="S776" s="432"/>
      <c r="W776" s="28"/>
    </row>
    <row r="777" spans="1:28" ht="15">
      <c r="A777" s="536" t="s">
        <v>2281</v>
      </c>
      <c r="D777" s="50">
        <v>3</v>
      </c>
      <c r="E777" s="50">
        <v>2</v>
      </c>
      <c r="F777" s="50">
        <v>0</v>
      </c>
      <c r="G777" s="50" t="s">
        <v>5343</v>
      </c>
      <c r="H777" s="50">
        <v>3</v>
      </c>
      <c r="I777" s="50">
        <v>2</v>
      </c>
      <c r="J777" s="50">
        <v>2</v>
      </c>
      <c r="K777" s="50">
        <v>3</v>
      </c>
      <c r="L777" s="50" t="s">
        <v>5343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8" t="s">
        <v>2254</v>
      </c>
      <c r="B778" s="367"/>
      <c r="C778" s="326"/>
      <c r="D778" s="329">
        <v>2</v>
      </c>
      <c r="E778" s="329" t="s">
        <v>5343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5343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5" t="s">
        <v>2280</v>
      </c>
      <c r="D779" s="50">
        <v>0</v>
      </c>
      <c r="E779" s="50">
        <v>1</v>
      </c>
      <c r="F779" s="50">
        <v>3</v>
      </c>
      <c r="G779" s="50">
        <v>3</v>
      </c>
      <c r="H779" s="50" t="s">
        <v>5343</v>
      </c>
      <c r="I779" s="50">
        <v>1</v>
      </c>
      <c r="J779" s="50">
        <v>3</v>
      </c>
      <c r="K779" s="50">
        <v>1</v>
      </c>
      <c r="L779" s="50">
        <v>0</v>
      </c>
      <c r="M779" s="50" t="s">
        <v>5343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5" t="s">
        <v>3599</v>
      </c>
      <c r="C780" s="1"/>
      <c r="D780" s="50" t="s">
        <v>5343</v>
      </c>
      <c r="E780" s="50">
        <v>1</v>
      </c>
      <c r="F780" s="50">
        <v>0</v>
      </c>
      <c r="G780" s="50">
        <v>2</v>
      </c>
      <c r="H780" s="50">
        <v>1</v>
      </c>
      <c r="I780" s="50" t="s">
        <v>5343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5" t="s">
        <v>5096</v>
      </c>
      <c r="D781" s="50">
        <v>1</v>
      </c>
      <c r="E781" s="50">
        <v>2</v>
      </c>
      <c r="F781" s="50" t="s">
        <v>5343</v>
      </c>
      <c r="G781" s="50">
        <v>1</v>
      </c>
      <c r="H781" s="50">
        <v>0</v>
      </c>
      <c r="I781" s="50">
        <v>0</v>
      </c>
      <c r="J781" s="50">
        <v>0</v>
      </c>
      <c r="K781" s="50" t="s">
        <v>5343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2157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5215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4524</v>
      </c>
      <c r="I789" s="323" t="s">
        <v>5201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4525</v>
      </c>
      <c r="Q789" s="323" t="s">
        <v>5203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4525</v>
      </c>
    </row>
    <row r="790" spans="1:23" ht="15.75" customHeight="1">
      <c r="A790" s="323" t="s">
        <v>5199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4525</v>
      </c>
      <c r="H790" s="223"/>
      <c r="I790" s="323" t="s">
        <v>5202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4525</v>
      </c>
      <c r="P790" s="221"/>
      <c r="Q790" s="323" t="s">
        <v>5204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4525</v>
      </c>
    </row>
    <row r="791" spans="1:23" ht="15.75" customHeight="1">
      <c r="A791" s="513" t="s">
        <v>5200</v>
      </c>
      <c r="D791" s="1">
        <f>'Punten per wedstrijd'!Q41</f>
        <v>349.39999999999964</v>
      </c>
      <c r="E791" s="1"/>
      <c r="F791" s="1"/>
      <c r="I791" s="513" t="s">
        <v>5206</v>
      </c>
      <c r="L791" s="1">
        <f>'Punten per wedstrijd'!K154</f>
        <v>461.5</v>
      </c>
      <c r="M791" s="137"/>
      <c r="N791" s="1"/>
      <c r="Q791" s="513" t="s">
        <v>5205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5113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5114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5115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5207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4526</v>
      </c>
      <c r="I794" s="323" t="s">
        <v>5210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4525</v>
      </c>
      <c r="Q794" s="323" t="s">
        <v>5213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4525</v>
      </c>
    </row>
    <row r="795" spans="1:23" ht="15.75" customHeight="1">
      <c r="A795" s="323" t="s">
        <v>5208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4525</v>
      </c>
      <c r="H795" s="223"/>
      <c r="I795" s="323" t="s">
        <v>5211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4525</v>
      </c>
      <c r="Q795" s="323" t="s">
        <v>5214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4525</v>
      </c>
    </row>
    <row r="796" spans="1:23" ht="15.75" customHeight="1">
      <c r="A796" s="513" t="s">
        <v>5209</v>
      </c>
      <c r="D796" s="1">
        <f>'Punten per wedstrijd'!E792</f>
        <v>1588.9000000000033</v>
      </c>
      <c r="E796" s="1"/>
      <c r="F796" s="1"/>
      <c r="I796" s="513" t="s">
        <v>5212</v>
      </c>
      <c r="L796" s="1">
        <f>'Punten per wedstrijd'!K368</f>
        <v>88.899999999995998</v>
      </c>
      <c r="M796" s="137"/>
      <c r="N796" s="1"/>
      <c r="Q796" s="513" t="s">
        <v>5200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5116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5216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4524</v>
      </c>
      <c r="H799" s="14"/>
      <c r="I799" s="323" t="s">
        <v>5218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4525</v>
      </c>
      <c r="P799" s="14"/>
      <c r="Q799" s="323" t="s">
        <v>5220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4526</v>
      </c>
    </row>
    <row r="800" spans="1:23" ht="15.75" customHeight="1">
      <c r="A800" s="323" t="s">
        <v>5217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4527</v>
      </c>
      <c r="H800" s="515"/>
      <c r="I800" s="323" t="s">
        <v>5219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4527</v>
      </c>
      <c r="P800" s="14"/>
      <c r="Q800" s="323" t="s">
        <v>5221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4525</v>
      </c>
    </row>
    <row r="801" spans="1:23" ht="15.75" customHeight="1">
      <c r="A801" s="513" t="s">
        <v>5206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5205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5209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5117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5222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4525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5223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4526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5212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5118</v>
      </c>
      <c r="E809" s="427" t="s">
        <v>5119</v>
      </c>
      <c r="F809" s="427" t="s">
        <v>5120</v>
      </c>
      <c r="G809" s="427" t="s">
        <v>5121</v>
      </c>
      <c r="H809" s="427" t="s">
        <v>5122</v>
      </c>
      <c r="I809" s="427" t="s">
        <v>5123</v>
      </c>
      <c r="J809" s="427" t="s">
        <v>5124</v>
      </c>
      <c r="K809" s="427" t="s">
        <v>5125</v>
      </c>
      <c r="L809" s="427" t="s">
        <v>5126</v>
      </c>
      <c r="M809" s="427" t="s">
        <v>5127</v>
      </c>
      <c r="N809" s="202" t="s">
        <v>40</v>
      </c>
      <c r="R809" s="1"/>
      <c r="S809" s="432"/>
      <c r="W809" s="28"/>
    </row>
    <row r="810" spans="1:23" ht="15">
      <c r="A810" s="536" t="s">
        <v>2256</v>
      </c>
      <c r="D810" s="50">
        <v>2</v>
      </c>
      <c r="E810" s="50">
        <v>3</v>
      </c>
      <c r="F810" s="50" t="s">
        <v>5343</v>
      </c>
      <c r="G810" s="50">
        <v>3</v>
      </c>
      <c r="H810" s="50">
        <v>3</v>
      </c>
      <c r="I810" s="50">
        <v>3</v>
      </c>
      <c r="J810" s="50">
        <v>1</v>
      </c>
      <c r="K810" s="50" t="s">
        <v>5343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8" t="s">
        <v>2290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5343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5343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5" t="s">
        <v>2275</v>
      </c>
      <c r="C812" s="1"/>
      <c r="D812" s="50" t="s">
        <v>5343</v>
      </c>
      <c r="E812" s="50">
        <v>0</v>
      </c>
      <c r="F812" s="50">
        <v>3</v>
      </c>
      <c r="G812" s="50">
        <v>0</v>
      </c>
      <c r="H812" s="50">
        <v>0</v>
      </c>
      <c r="I812" s="50" t="s">
        <v>5343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5" t="s">
        <v>3594</v>
      </c>
      <c r="D813" s="50">
        <v>3</v>
      </c>
      <c r="E813" s="50">
        <v>0</v>
      </c>
      <c r="F813" s="50">
        <v>0</v>
      </c>
      <c r="G813" s="50">
        <v>3</v>
      </c>
      <c r="H813" s="50" t="s">
        <v>5343</v>
      </c>
      <c r="I813" s="50">
        <v>0</v>
      </c>
      <c r="J813" s="50">
        <v>2</v>
      </c>
      <c r="K813" s="50">
        <v>2</v>
      </c>
      <c r="L813" s="50">
        <v>0</v>
      </c>
      <c r="M813" s="50" t="s">
        <v>5343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5" t="s">
        <v>3571</v>
      </c>
      <c r="B814" s="3"/>
      <c r="D814" s="50">
        <v>1</v>
      </c>
      <c r="E814" s="50" t="s">
        <v>5343</v>
      </c>
      <c r="F814" s="50">
        <v>3</v>
      </c>
      <c r="G814" s="50">
        <v>0</v>
      </c>
      <c r="H814" s="50">
        <v>3</v>
      </c>
      <c r="I814" s="50">
        <v>0</v>
      </c>
      <c r="J814" s="50" t="s">
        <v>5343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2158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5226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4524</v>
      </c>
      <c r="I822" s="323" t="s">
        <v>5227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4525</v>
      </c>
      <c r="Q822" s="323" t="s">
        <v>5232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4525</v>
      </c>
    </row>
    <row r="823" spans="1:23" ht="15.75" customHeight="1">
      <c r="A823" s="323" t="s">
        <v>5224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4527</v>
      </c>
      <c r="H823" s="223"/>
      <c r="I823" s="323" t="s">
        <v>5228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4527</v>
      </c>
      <c r="P823" s="221"/>
      <c r="Q823" s="323" t="s">
        <v>5230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4525</v>
      </c>
    </row>
    <row r="824" spans="1:23" ht="15.75" customHeight="1">
      <c r="A824" s="513" t="s">
        <v>5225</v>
      </c>
      <c r="D824" s="1">
        <f>'Punten per wedstrijd'!Q19</f>
        <v>382.80000000000291</v>
      </c>
      <c r="E824" s="1"/>
      <c r="F824" s="1"/>
      <c r="I824" s="513" t="s">
        <v>5229</v>
      </c>
      <c r="L824" s="1">
        <f>'Punten per wedstrijd'!K151</f>
        <v>338.00000000000546</v>
      </c>
      <c r="M824" s="137"/>
      <c r="N824" s="1"/>
      <c r="Q824" s="513" t="s">
        <v>5231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5113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5114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5115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5233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0" t="s">
        <v>4525</v>
      </c>
      <c r="I827" s="323" t="s">
        <v>5237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4525</v>
      </c>
      <c r="Q827" s="323" t="s">
        <v>5239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4525</v>
      </c>
    </row>
    <row r="828" spans="1:23" ht="15.75" customHeight="1">
      <c r="A828" s="323" t="s">
        <v>5234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4525</v>
      </c>
      <c r="H828" s="223"/>
      <c r="I828" s="323" t="s">
        <v>5236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4526</v>
      </c>
      <c r="Q828" s="323" t="s">
        <v>5240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4525</v>
      </c>
    </row>
    <row r="829" spans="1:23" ht="15.75" customHeight="1">
      <c r="A829" s="513" t="s">
        <v>5235</v>
      </c>
      <c r="D829" s="1">
        <f>'Punten per wedstrijd'!E776</f>
        <v>2190.0000000000055</v>
      </c>
      <c r="E829" s="1"/>
      <c r="F829" s="1"/>
      <c r="I829" s="513" t="s">
        <v>5238</v>
      </c>
      <c r="L829" s="1">
        <f>'Punten per wedstrijd'!K396</f>
        <v>18.000000000001819</v>
      </c>
      <c r="M829" s="137"/>
      <c r="N829" s="1"/>
      <c r="Q829" s="513" t="s">
        <v>5225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5116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5241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4527</v>
      </c>
      <c r="H832" s="14"/>
      <c r="I832" s="323" t="s">
        <v>5243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4525</v>
      </c>
      <c r="P832" s="14"/>
      <c r="Q832" s="323" t="s">
        <v>5245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4524</v>
      </c>
    </row>
    <row r="833" spans="1:23" ht="15.75" customHeight="1">
      <c r="A833" s="323" t="s">
        <v>5242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4525</v>
      </c>
      <c r="H833" s="515"/>
      <c r="I833" s="323" t="s">
        <v>5244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4525</v>
      </c>
      <c r="P833" s="14"/>
      <c r="Q833" s="323" t="s">
        <v>5246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4525</v>
      </c>
    </row>
    <row r="834" spans="1:23" ht="15.75" customHeight="1">
      <c r="A834" s="513" t="s">
        <v>5229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5231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5235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5117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5247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4525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5248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5626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5238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5118</v>
      </c>
      <c r="E842" s="427" t="s">
        <v>5119</v>
      </c>
      <c r="F842" s="427" t="s">
        <v>5120</v>
      </c>
      <c r="G842" s="427" t="s">
        <v>5121</v>
      </c>
      <c r="H842" s="427" t="s">
        <v>5122</v>
      </c>
      <c r="I842" s="427" t="s">
        <v>5123</v>
      </c>
      <c r="J842" s="427" t="s">
        <v>5124</v>
      </c>
      <c r="K842" s="427" t="s">
        <v>5125</v>
      </c>
      <c r="L842" s="427" t="s">
        <v>5126</v>
      </c>
      <c r="M842" s="427" t="s">
        <v>5127</v>
      </c>
      <c r="N842" s="202" t="s">
        <v>40</v>
      </c>
      <c r="R842" s="1"/>
      <c r="S842" s="432"/>
      <c r="W842" s="28"/>
    </row>
    <row r="843" spans="1:23" ht="15">
      <c r="A843" s="537" t="s">
        <v>2263</v>
      </c>
      <c r="D843" s="50">
        <v>1</v>
      </c>
      <c r="E843" s="50">
        <v>3</v>
      </c>
      <c r="F843" s="50">
        <v>0</v>
      </c>
      <c r="G843" s="1" t="s">
        <v>5343</v>
      </c>
      <c r="H843" s="1">
        <v>3</v>
      </c>
      <c r="I843" s="1">
        <v>3</v>
      </c>
      <c r="J843" s="1">
        <v>1</v>
      </c>
      <c r="K843" s="1">
        <v>3</v>
      </c>
      <c r="L843" s="1" t="s">
        <v>5343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39" t="s">
        <v>3561</v>
      </c>
      <c r="B844" s="326"/>
      <c r="C844" s="518"/>
      <c r="D844" s="329" t="s">
        <v>5343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5343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2266</v>
      </c>
      <c r="D845" s="50">
        <v>2</v>
      </c>
      <c r="E845" s="50">
        <v>1</v>
      </c>
      <c r="F845" s="50">
        <v>0</v>
      </c>
      <c r="G845" s="442">
        <v>3</v>
      </c>
      <c r="H845" s="1" t="s">
        <v>5343</v>
      </c>
      <c r="I845" s="1">
        <v>0</v>
      </c>
      <c r="J845" s="1">
        <v>3</v>
      </c>
      <c r="K845" s="1">
        <v>3</v>
      </c>
      <c r="L845" s="1">
        <v>0</v>
      </c>
      <c r="M845" s="1" t="s">
        <v>5343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3573</v>
      </c>
      <c r="B846" s="3"/>
      <c r="D846" s="50">
        <v>1</v>
      </c>
      <c r="E846" s="50" t="s">
        <v>5343</v>
      </c>
      <c r="F846" s="50">
        <v>3</v>
      </c>
      <c r="G846" s="1">
        <v>0</v>
      </c>
      <c r="H846" s="1">
        <v>3</v>
      </c>
      <c r="I846" s="1">
        <v>0</v>
      </c>
      <c r="J846" s="1" t="s">
        <v>5343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2258</v>
      </c>
      <c r="D847" s="50">
        <v>2</v>
      </c>
      <c r="E847" s="50">
        <v>2</v>
      </c>
      <c r="F847" s="50" t="s">
        <v>5343</v>
      </c>
      <c r="G847" s="1">
        <v>0</v>
      </c>
      <c r="H847" s="1">
        <v>0</v>
      </c>
      <c r="I847" s="1">
        <v>3</v>
      </c>
      <c r="J847" s="1">
        <v>0</v>
      </c>
      <c r="K847" s="1" t="s">
        <v>5343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2159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5249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4525</v>
      </c>
      <c r="I855" s="323" t="s">
        <v>5252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4525</v>
      </c>
      <c r="Q855" s="323" t="s">
        <v>5255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4525</v>
      </c>
    </row>
    <row r="856" spans="1:23" ht="15.75" customHeight="1">
      <c r="A856" s="323" t="s">
        <v>5250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4525</v>
      </c>
      <c r="H856" s="223"/>
      <c r="I856" s="323" t="s">
        <v>5253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4527</v>
      </c>
      <c r="P856" s="221"/>
      <c r="Q856" s="323" t="s">
        <v>5256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4525</v>
      </c>
    </row>
    <row r="857" spans="1:23" ht="15.75" customHeight="1">
      <c r="A857" s="513" t="s">
        <v>5251</v>
      </c>
      <c r="D857" s="1">
        <f>'Punten per wedstrijd'!Q66</f>
        <v>254.39999999999964</v>
      </c>
      <c r="E857" s="1"/>
      <c r="F857" s="1"/>
      <c r="I857" s="513" t="s">
        <v>5254</v>
      </c>
      <c r="L857" s="1">
        <f>'Punten per wedstrijd'!K208</f>
        <v>758.09999999999854</v>
      </c>
      <c r="M857" s="137"/>
      <c r="N857" s="1"/>
      <c r="Q857" s="513" t="s">
        <v>5257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5113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5114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5115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5258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4527</v>
      </c>
      <c r="I860" s="323" t="s">
        <v>5262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4525</v>
      </c>
      <c r="Q860" s="323" t="s">
        <v>5264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4526</v>
      </c>
    </row>
    <row r="861" spans="1:23" ht="15.75" customHeight="1">
      <c r="A861" s="323" t="s">
        <v>5259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4526</v>
      </c>
      <c r="H861" s="223"/>
      <c r="I861" s="323" t="s">
        <v>5263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4525</v>
      </c>
      <c r="Q861" s="323" t="s">
        <v>5265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4526</v>
      </c>
    </row>
    <row r="862" spans="1:23" ht="15.75" customHeight="1">
      <c r="A862" s="513" t="s">
        <v>5260</v>
      </c>
      <c r="D862" s="1">
        <f>'Punten per wedstrijd'!E753</f>
        <v>2328.7000000000007</v>
      </c>
      <c r="E862" s="1"/>
      <c r="F862" s="1"/>
      <c r="I862" s="513" t="s">
        <v>5261</v>
      </c>
      <c r="L862" s="1">
        <f>'Punten per wedstrijd'!K346</f>
        <v>117.20000000000073</v>
      </c>
      <c r="M862" s="137"/>
      <c r="N862" s="1"/>
      <c r="Q862" s="513" t="s">
        <v>5251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5116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5266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4526</v>
      </c>
      <c r="H865" s="14"/>
      <c r="I865" s="323" t="s">
        <v>5268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4525</v>
      </c>
      <c r="P865" s="14"/>
      <c r="Q865" s="323" t="s">
        <v>5270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4525</v>
      </c>
    </row>
    <row r="866" spans="1:23" ht="15.75" customHeight="1">
      <c r="A866" s="323" t="s">
        <v>5267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4527</v>
      </c>
      <c r="H866" s="515"/>
      <c r="I866" s="323" t="s">
        <v>5269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4525</v>
      </c>
      <c r="P866" s="14"/>
      <c r="Q866" s="323" t="s">
        <v>5271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4525</v>
      </c>
    </row>
    <row r="867" spans="1:23" ht="15.75" customHeight="1">
      <c r="A867" s="513" t="s">
        <v>5254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5257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5260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5117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5272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4526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5273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4524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5261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5118</v>
      </c>
      <c r="E875" s="427" t="s">
        <v>5119</v>
      </c>
      <c r="F875" s="427" t="s">
        <v>5120</v>
      </c>
      <c r="G875" s="427" t="s">
        <v>5121</v>
      </c>
      <c r="H875" s="427" t="s">
        <v>5122</v>
      </c>
      <c r="I875" s="427" t="s">
        <v>5123</v>
      </c>
      <c r="J875" s="427" t="s">
        <v>5124</v>
      </c>
      <c r="K875" s="427" t="s">
        <v>5125</v>
      </c>
      <c r="L875" s="427" t="s">
        <v>5126</v>
      </c>
      <c r="M875" s="427" t="s">
        <v>5127</v>
      </c>
      <c r="N875" s="202" t="s">
        <v>40</v>
      </c>
      <c r="R875" s="1"/>
      <c r="S875" s="432"/>
      <c r="W875" s="28"/>
    </row>
    <row r="876" spans="1:23" ht="15">
      <c r="A876" s="537" t="s">
        <v>2261</v>
      </c>
      <c r="B876" s="3"/>
      <c r="D876" s="50">
        <v>3</v>
      </c>
      <c r="E876" s="50" t="s">
        <v>5343</v>
      </c>
      <c r="F876" s="50">
        <v>3</v>
      </c>
      <c r="G876" s="50">
        <v>3</v>
      </c>
      <c r="H876" s="50">
        <v>3</v>
      </c>
      <c r="I876" s="50">
        <v>3</v>
      </c>
      <c r="J876" s="50" t="s">
        <v>5343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39" t="s">
        <v>3486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5343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5343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3596</v>
      </c>
      <c r="D878" s="50">
        <v>0</v>
      </c>
      <c r="E878" s="50">
        <v>2</v>
      </c>
      <c r="F878" s="50" t="s">
        <v>5343</v>
      </c>
      <c r="G878" s="50">
        <v>1</v>
      </c>
      <c r="H878" s="50">
        <v>3</v>
      </c>
      <c r="I878" s="50">
        <v>0</v>
      </c>
      <c r="J878" s="50">
        <v>1</v>
      </c>
      <c r="K878" s="50" t="s">
        <v>5343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2300</v>
      </c>
      <c r="D879" s="50">
        <v>0</v>
      </c>
      <c r="E879" s="50">
        <v>3</v>
      </c>
      <c r="F879" s="50">
        <v>0</v>
      </c>
      <c r="G879" s="50" t="s">
        <v>5343</v>
      </c>
      <c r="H879" s="50">
        <v>0</v>
      </c>
      <c r="I879" s="50">
        <v>0</v>
      </c>
      <c r="J879" s="50">
        <v>3</v>
      </c>
      <c r="K879" s="50">
        <v>3</v>
      </c>
      <c r="L879" s="50" t="s">
        <v>5343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3566</v>
      </c>
      <c r="C880" s="1"/>
      <c r="D880" s="50" t="s">
        <v>5343</v>
      </c>
      <c r="E880" s="50">
        <v>0</v>
      </c>
      <c r="F880" s="50">
        <v>3</v>
      </c>
      <c r="G880" s="50">
        <v>2</v>
      </c>
      <c r="H880" s="50">
        <v>0</v>
      </c>
      <c r="I880" s="50" t="s">
        <v>5343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2160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5274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4527</v>
      </c>
      <c r="I888" s="323" t="s">
        <v>5277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4525</v>
      </c>
      <c r="Q888" s="323" t="s">
        <v>5280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4524</v>
      </c>
    </row>
    <row r="889" spans="1:23" ht="15.75" customHeight="1">
      <c r="A889" s="323" t="s">
        <v>5275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4525</v>
      </c>
      <c r="H889" s="223"/>
      <c r="I889" s="323" t="s">
        <v>5278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4525</v>
      </c>
      <c r="P889" s="221"/>
      <c r="Q889" s="323" t="s">
        <v>5281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4525</v>
      </c>
    </row>
    <row r="890" spans="1:23" ht="15.75" customHeight="1">
      <c r="A890" s="513" t="s">
        <v>5276</v>
      </c>
      <c r="D890" s="1">
        <f>'Punten per wedstrijd'!Q58</f>
        <v>325.600000000004</v>
      </c>
      <c r="E890" s="1"/>
      <c r="F890" s="1"/>
      <c r="I890" s="513" t="s">
        <v>5279</v>
      </c>
      <c r="L890" s="1">
        <f>'Punten per wedstrijd'!K144</f>
        <v>646</v>
      </c>
      <c r="M890" s="137"/>
      <c r="N890" s="1"/>
      <c r="Q890" s="513" t="s">
        <v>5282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5113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5114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5115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5283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4526</v>
      </c>
      <c r="I893" s="323" t="s">
        <v>5286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4525</v>
      </c>
      <c r="Q893" s="323" t="s">
        <v>5289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4525</v>
      </c>
    </row>
    <row r="894" spans="1:23" ht="15.75" customHeight="1">
      <c r="A894" s="323" t="s">
        <v>5284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4526</v>
      </c>
      <c r="H894" s="223"/>
      <c r="I894" s="323" t="s">
        <v>5287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4525</v>
      </c>
      <c r="Q894" s="323" t="s">
        <v>5290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4526</v>
      </c>
    </row>
    <row r="895" spans="1:23" ht="15.75" customHeight="1">
      <c r="A895" s="513" t="s">
        <v>5285</v>
      </c>
      <c r="D895" s="1">
        <f>'Punten per wedstrijd'!E771</f>
        <v>658.10000000000218</v>
      </c>
      <c r="E895" s="1"/>
      <c r="F895" s="1"/>
      <c r="I895" s="513" t="s">
        <v>5288</v>
      </c>
      <c r="L895" s="1">
        <f>'Punten per wedstrijd'!K349</f>
        <v>85.399999999999636</v>
      </c>
      <c r="M895" s="137"/>
      <c r="N895" s="1"/>
      <c r="Q895" s="513" t="s">
        <v>5276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5116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5291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4525</v>
      </c>
      <c r="H898" s="14"/>
      <c r="I898" s="323" t="s">
        <v>5293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4526</v>
      </c>
      <c r="P898" s="14"/>
      <c r="Q898" s="323" t="s">
        <v>5295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4525</v>
      </c>
    </row>
    <row r="899" spans="1:23" ht="15.75" customHeight="1">
      <c r="A899" s="323" t="s">
        <v>5292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4525</v>
      </c>
      <c r="H899" s="515"/>
      <c r="I899" s="323" t="s">
        <v>5294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4526</v>
      </c>
      <c r="P899" s="14"/>
      <c r="Q899" s="323" t="s">
        <v>5296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4525</v>
      </c>
    </row>
    <row r="900" spans="1:23" ht="15.75" customHeight="1">
      <c r="A900" s="513" t="s">
        <v>5279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5282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5285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5117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5297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4525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5298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4525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5288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5118</v>
      </c>
      <c r="E908" s="427" t="s">
        <v>5119</v>
      </c>
      <c r="F908" s="427" t="s">
        <v>5120</v>
      </c>
      <c r="G908" s="427" t="s">
        <v>5121</v>
      </c>
      <c r="H908" s="427" t="s">
        <v>5122</v>
      </c>
      <c r="I908" s="427" t="s">
        <v>5123</v>
      </c>
      <c r="J908" s="427" t="s">
        <v>5124</v>
      </c>
      <c r="K908" s="427" t="s">
        <v>5125</v>
      </c>
      <c r="L908" s="427" t="s">
        <v>5126</v>
      </c>
      <c r="M908" s="427" t="s">
        <v>5127</v>
      </c>
      <c r="N908" s="202" t="s">
        <v>40</v>
      </c>
      <c r="R908" s="1"/>
      <c r="S908" s="432"/>
      <c r="W908" s="28"/>
    </row>
    <row r="909" spans="1:23" ht="15">
      <c r="A909" s="537" t="s">
        <v>3598</v>
      </c>
      <c r="D909" s="50">
        <v>1</v>
      </c>
      <c r="E909" s="50">
        <v>3</v>
      </c>
      <c r="F909" s="50" t="s">
        <v>5343</v>
      </c>
      <c r="G909" s="50">
        <v>3</v>
      </c>
      <c r="H909" s="50">
        <v>3</v>
      </c>
      <c r="I909" s="50">
        <v>3</v>
      </c>
      <c r="J909" s="50">
        <v>0</v>
      </c>
      <c r="K909" s="50" t="s">
        <v>5343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39" t="s">
        <v>3579</v>
      </c>
      <c r="B910" s="367"/>
      <c r="C910" s="326"/>
      <c r="D910" s="329">
        <v>2</v>
      </c>
      <c r="E910" s="329" t="s">
        <v>5343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5343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3484</v>
      </c>
      <c r="C911" s="1"/>
      <c r="D911" s="50" t="s">
        <v>5343</v>
      </c>
      <c r="E911" s="50">
        <v>0</v>
      </c>
      <c r="F911" s="50">
        <v>3</v>
      </c>
      <c r="G911" s="50">
        <v>0</v>
      </c>
      <c r="H911" s="50">
        <v>0</v>
      </c>
      <c r="I911" s="50" t="s">
        <v>5343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2289</v>
      </c>
      <c r="D912" s="50">
        <v>3</v>
      </c>
      <c r="E912" s="50">
        <v>0</v>
      </c>
      <c r="F912" s="50">
        <v>0</v>
      </c>
      <c r="G912" s="50">
        <v>0</v>
      </c>
      <c r="H912" s="50" t="s">
        <v>5343</v>
      </c>
      <c r="I912" s="50">
        <v>3</v>
      </c>
      <c r="J912" s="50">
        <v>3</v>
      </c>
      <c r="K912" s="50">
        <v>0</v>
      </c>
      <c r="L912" s="50">
        <v>0</v>
      </c>
      <c r="M912" s="50" t="s">
        <v>5343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3591</v>
      </c>
      <c r="D913" s="50">
        <v>0</v>
      </c>
      <c r="E913" s="50">
        <v>3</v>
      </c>
      <c r="F913" s="50">
        <v>2</v>
      </c>
      <c r="G913" s="50" t="s">
        <v>5343</v>
      </c>
      <c r="H913" s="50">
        <v>0</v>
      </c>
      <c r="I913" s="50">
        <v>0</v>
      </c>
      <c r="J913" s="50">
        <v>0</v>
      </c>
      <c r="K913" s="50">
        <v>0</v>
      </c>
      <c r="L913" s="50" t="s">
        <v>5343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2161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5299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4525</v>
      </c>
      <c r="I921" s="323" t="s">
        <v>5302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4525</v>
      </c>
      <c r="Q921" s="323" t="s">
        <v>5305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4525</v>
      </c>
    </row>
    <row r="922" spans="1:23" ht="15.75" customHeight="1">
      <c r="A922" s="323" t="s">
        <v>5300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4525</v>
      </c>
      <c r="H922" s="223"/>
      <c r="I922" s="323" t="s">
        <v>5303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4525</v>
      </c>
      <c r="P922" s="221"/>
      <c r="Q922" s="323" t="s">
        <v>5306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4527</v>
      </c>
    </row>
    <row r="923" spans="1:23" ht="15.75" customHeight="1">
      <c r="A923" s="513" t="s">
        <v>5301</v>
      </c>
      <c r="D923" s="1">
        <f>'Punten per wedstrijd'!Q23</f>
        <v>367</v>
      </c>
      <c r="E923" s="1"/>
      <c r="F923" s="1"/>
      <c r="I923" s="513" t="s">
        <v>5304</v>
      </c>
      <c r="L923" s="1">
        <f>'Punten per wedstrijd'!K178</f>
        <v>465.39999999999964</v>
      </c>
      <c r="M923" s="137"/>
      <c r="N923" s="1"/>
      <c r="Q923" s="513" t="s">
        <v>5307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5113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5114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5115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5308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4524</v>
      </c>
      <c r="I926" s="323" t="s">
        <v>5311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4524</v>
      </c>
      <c r="Q926" s="323" t="s">
        <v>5314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4526</v>
      </c>
    </row>
    <row r="927" spans="1:23" ht="15.75" customHeight="1">
      <c r="A927" s="323" t="s">
        <v>5309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4525</v>
      </c>
      <c r="H927" s="223"/>
      <c r="I927" s="323" t="s">
        <v>5312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4525</v>
      </c>
      <c r="Q927" s="323" t="s">
        <v>5315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4525</v>
      </c>
    </row>
    <row r="928" spans="1:23" ht="15.75" customHeight="1">
      <c r="A928" s="513" t="s">
        <v>5310</v>
      </c>
      <c r="D928" s="1">
        <f>'Punten per wedstrijd'!E743</f>
        <v>2312.6000000000095</v>
      </c>
      <c r="E928" s="1"/>
      <c r="F928" s="1"/>
      <c r="I928" s="513" t="s">
        <v>5313</v>
      </c>
      <c r="L928" s="1">
        <f>'Punten per wedstrijd'!K402</f>
        <v>77.099999999996726</v>
      </c>
      <c r="M928" s="221"/>
      <c r="N928" s="1"/>
      <c r="Q928" s="513" t="s">
        <v>5301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5116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5316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4527</v>
      </c>
      <c r="H931" s="14"/>
      <c r="I931" s="323" t="s">
        <v>5318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4527</v>
      </c>
      <c r="P931" s="14"/>
      <c r="Q931" s="323" t="s">
        <v>5320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4525</v>
      </c>
    </row>
    <row r="932" spans="1:23" ht="15.75" customHeight="1">
      <c r="A932" s="323" t="s">
        <v>5317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4526</v>
      </c>
      <c r="H932" s="515"/>
      <c r="I932" s="323" t="s">
        <v>5319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4526</v>
      </c>
      <c r="P932" s="14"/>
      <c r="Q932" s="323" t="s">
        <v>5321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4527</v>
      </c>
    </row>
    <row r="933" spans="1:23" ht="15.75" customHeight="1">
      <c r="A933" s="513" t="s">
        <v>5304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5307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5310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5117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5322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4527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5323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4525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5313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5118</v>
      </c>
      <c r="E941" s="427" t="s">
        <v>5119</v>
      </c>
      <c r="F941" s="427" t="s">
        <v>5120</v>
      </c>
      <c r="G941" s="427" t="s">
        <v>5121</v>
      </c>
      <c r="H941" s="427" t="s">
        <v>5122</v>
      </c>
      <c r="I941" s="427" t="s">
        <v>5123</v>
      </c>
      <c r="J941" s="427" t="s">
        <v>5124</v>
      </c>
      <c r="K941" s="427" t="s">
        <v>5125</v>
      </c>
      <c r="L941" s="427" t="s">
        <v>5126</v>
      </c>
      <c r="M941" s="427" t="s">
        <v>5127</v>
      </c>
      <c r="N941" s="202" t="s">
        <v>40</v>
      </c>
      <c r="R941" s="1"/>
      <c r="S941" s="432"/>
      <c r="W941" s="28"/>
    </row>
    <row r="942" spans="1:23" ht="15">
      <c r="A942" s="537" t="s">
        <v>2292</v>
      </c>
      <c r="D942" s="50">
        <v>0</v>
      </c>
      <c r="E942" s="50">
        <v>3</v>
      </c>
      <c r="F942" s="50" t="s">
        <v>5343</v>
      </c>
      <c r="G942" s="50">
        <v>2</v>
      </c>
      <c r="H942" s="50">
        <v>3</v>
      </c>
      <c r="I942" s="50">
        <v>0</v>
      </c>
      <c r="J942" s="50">
        <v>3</v>
      </c>
      <c r="K942" s="50" t="s">
        <v>5343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39" t="s">
        <v>2260</v>
      </c>
      <c r="B943" s="367"/>
      <c r="C943" s="326"/>
      <c r="D943" s="329">
        <v>3</v>
      </c>
      <c r="E943" s="329" t="s">
        <v>5343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5343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2273</v>
      </c>
      <c r="D944" s="50">
        <v>0</v>
      </c>
      <c r="E944" s="50">
        <v>3</v>
      </c>
      <c r="F944" s="50">
        <v>0</v>
      </c>
      <c r="G944" s="50" t="s">
        <v>5343</v>
      </c>
      <c r="H944" s="50">
        <v>0</v>
      </c>
      <c r="I944" s="50">
        <v>3</v>
      </c>
      <c r="J944" s="50">
        <v>1</v>
      </c>
      <c r="K944" s="50">
        <v>2</v>
      </c>
      <c r="L944" s="50" t="s">
        <v>5343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3574</v>
      </c>
      <c r="C945" s="1"/>
      <c r="D945" s="50" t="s">
        <v>5343</v>
      </c>
      <c r="E945" s="50">
        <v>0</v>
      </c>
      <c r="F945" s="50">
        <v>2</v>
      </c>
      <c r="G945" s="50">
        <v>1</v>
      </c>
      <c r="H945" s="50">
        <v>2</v>
      </c>
      <c r="I945" s="50" t="s">
        <v>5343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3569</v>
      </c>
      <c r="D946" s="50">
        <v>3</v>
      </c>
      <c r="E946" s="50">
        <v>0</v>
      </c>
      <c r="F946" s="50">
        <v>1</v>
      </c>
      <c r="G946" s="50">
        <v>3</v>
      </c>
      <c r="H946" s="50" t="s">
        <v>5343</v>
      </c>
      <c r="I946" s="50">
        <v>0</v>
      </c>
      <c r="J946" s="50">
        <v>0</v>
      </c>
      <c r="K946" s="50">
        <v>0</v>
      </c>
      <c r="L946" s="50">
        <v>1</v>
      </c>
      <c r="M946" s="50" t="s">
        <v>5343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2163</v>
      </c>
      <c r="F952" s="431" t="s">
        <v>1230</v>
      </c>
      <c r="G952" s="431" t="s">
        <v>5697</v>
      </c>
      <c r="H952" s="431" t="s">
        <v>5696</v>
      </c>
      <c r="I952" s="431"/>
      <c r="J952" s="202" t="s">
        <v>40</v>
      </c>
      <c r="K952" s="221"/>
      <c r="Q952" s="431" t="s">
        <v>1230</v>
      </c>
      <c r="R952" s="431" t="s">
        <v>5697</v>
      </c>
      <c r="S952" s="431" t="s">
        <v>5696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1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1"/>
    </row>
    <row r="955" spans="1:23" ht="15.75">
      <c r="A955" s="1" t="s">
        <v>60</v>
      </c>
      <c r="B955" s="292" t="s">
        <v>3487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H955" s="223">
        <f>'Punten per wedstrijd'!N200</f>
        <v>683.70000000000073</v>
      </c>
      <c r="I955" s="223"/>
      <c r="J955" s="100">
        <v>1</v>
      </c>
      <c r="K955" s="221" t="s">
        <v>2168</v>
      </c>
      <c r="L955" s="1" t="s">
        <v>85</v>
      </c>
      <c r="M955" s="564" t="s">
        <v>2263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>
        <f>'Punten per wedstrijd'!N152</f>
        <v>184.50000000000364</v>
      </c>
      <c r="U955" s="100">
        <v>3</v>
      </c>
      <c r="V955" s="221" t="s">
        <v>2187</v>
      </c>
    </row>
    <row r="956" spans="1:23">
      <c r="A956" s="1"/>
      <c r="B956" s="337" t="s">
        <v>5698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5713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64" t="s">
        <v>2260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>
        <f>'Punten per wedstrijd'!N178</f>
        <v>57.799999999999272</v>
      </c>
      <c r="J957" s="100">
        <v>2</v>
      </c>
      <c r="K957" s="221"/>
      <c r="L957" s="1" t="s">
        <v>81</v>
      </c>
      <c r="M957" s="292" t="s">
        <v>2290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S957">
        <f>'Punten per wedstrijd'!N168</f>
        <v>125.20000000000073</v>
      </c>
      <c r="T957" s="223"/>
      <c r="U957" s="100">
        <v>0</v>
      </c>
      <c r="V957" s="221"/>
    </row>
    <row r="958" spans="1:23">
      <c r="A958" s="1"/>
      <c r="B958" s="337" t="s">
        <v>5699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5706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1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1"/>
      <c r="V959" s="221"/>
    </row>
    <row r="960" spans="1:23" ht="15.75">
      <c r="A960" s="1" t="s">
        <v>70</v>
      </c>
      <c r="B960" s="292" t="s">
        <v>3595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H960" s="223">
        <f>'Punten per wedstrijd'!N163</f>
        <v>497.69999999999709</v>
      </c>
      <c r="J960" s="100">
        <v>1</v>
      </c>
      <c r="K960" s="221" t="s">
        <v>2171</v>
      </c>
      <c r="L960" s="1" t="s">
        <v>90</v>
      </c>
      <c r="M960" s="564" t="s">
        <v>2261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S960" s="223">
        <f>'Punten per wedstrijd'!N208</f>
        <v>290.19999999999709</v>
      </c>
      <c r="T960" s="223"/>
      <c r="U960" s="100">
        <v>3</v>
      </c>
      <c r="V960" s="221" t="s">
        <v>2184</v>
      </c>
    </row>
    <row r="961" spans="1:22">
      <c r="A961" s="1"/>
      <c r="B961" s="337" t="s">
        <v>5700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5707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64" t="s">
        <v>3579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>
        <f>'Punten per wedstrijd'!N144</f>
        <v>404.60000000000582</v>
      </c>
      <c r="I962" s="223"/>
      <c r="J962" s="100">
        <v>2</v>
      </c>
      <c r="K962" s="221"/>
      <c r="L962" s="1" t="s">
        <v>76</v>
      </c>
      <c r="M962" s="292" t="s">
        <v>2254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>
        <f>'Punten per wedstrijd'!N169</f>
        <v>247.39999999999054</v>
      </c>
      <c r="U962" s="100">
        <v>0</v>
      </c>
      <c r="V962" s="221"/>
    </row>
    <row r="963" spans="1:22">
      <c r="A963" s="1"/>
      <c r="B963" s="337" t="s">
        <v>5701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5708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1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1"/>
      <c r="V964" s="221"/>
    </row>
    <row r="965" spans="1:22" ht="15.75">
      <c r="A965" s="1" t="s">
        <v>75</v>
      </c>
      <c r="B965" s="292" t="s">
        <v>2281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H965" s="223">
        <f>'Punten per wedstrijd'!N205</f>
        <v>398.49999999999636</v>
      </c>
      <c r="J965" s="100">
        <v>1</v>
      </c>
      <c r="K965" s="221" t="s">
        <v>2173</v>
      </c>
      <c r="L965" s="1" t="s">
        <v>95</v>
      </c>
      <c r="M965" s="564" t="s">
        <v>3598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>
        <f>'Punten per wedstrijd'!N130</f>
        <v>215.80000000000291</v>
      </c>
      <c r="T965" s="223"/>
      <c r="U965" s="100">
        <v>2</v>
      </c>
      <c r="V965" s="221" t="s">
        <v>2185</v>
      </c>
    </row>
    <row r="966" spans="1:22">
      <c r="A966" s="1"/>
      <c r="B966" s="337" t="s">
        <v>5702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5709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64" t="s">
        <v>3486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>
        <f>'Punten per wedstrijd'!N138</f>
        <v>308.09999999999491</v>
      </c>
      <c r="I967" s="223"/>
      <c r="J967" s="100">
        <v>2</v>
      </c>
      <c r="K967" s="221"/>
      <c r="L967" s="1" t="s">
        <v>71</v>
      </c>
      <c r="M967" s="292" t="s">
        <v>2264</v>
      </c>
      <c r="N967" s="51"/>
      <c r="O967" s="51"/>
      <c r="P967" s="51"/>
      <c r="Q967">
        <f>'Punten per wedstrijd'!F808</f>
        <v>3394.8500000000058</v>
      </c>
      <c r="R967">
        <f>'Punten per wedstrijd'!S80</f>
        <v>259.50000000000728</v>
      </c>
      <c r="S967" s="223">
        <f>'Punten per wedstrijd'!N184</f>
        <v>251.30000000000655</v>
      </c>
      <c r="U967" s="100">
        <v>1</v>
      </c>
      <c r="V967" s="221"/>
    </row>
    <row r="968" spans="1:22">
      <c r="A968" s="1"/>
      <c r="B968" s="337" t="s">
        <v>5703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5710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1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1"/>
      <c r="V969" s="221"/>
    </row>
    <row r="970" spans="1:22" ht="15.75">
      <c r="A970" s="1" t="s">
        <v>80</v>
      </c>
      <c r="B970" s="564" t="s">
        <v>2256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H970" s="223">
        <f>'Punten per wedstrijd'!N199</f>
        <v>702.49999999999636</v>
      </c>
      <c r="J970" s="100">
        <v>3</v>
      </c>
      <c r="K970" s="221" t="s">
        <v>2175</v>
      </c>
      <c r="L970" s="1" t="s">
        <v>100</v>
      </c>
      <c r="M970" s="564" t="s">
        <v>2292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S970">
        <f>'Punten per wedstrijd'!N198</f>
        <v>251.49999999998909</v>
      </c>
      <c r="U970" s="100">
        <v>2</v>
      </c>
      <c r="V970" s="221" t="s">
        <v>2186</v>
      </c>
    </row>
    <row r="971" spans="1:22">
      <c r="A971" s="1"/>
      <c r="B971" s="337" t="s">
        <v>5704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5711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3561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>
        <f>'Punten per wedstrijd'!N123</f>
        <v>357.09999999999491</v>
      </c>
      <c r="I972" s="223"/>
      <c r="J972" s="100">
        <v>0</v>
      </c>
      <c r="K972" s="221"/>
      <c r="L972" s="1" t="s">
        <v>62</v>
      </c>
      <c r="M972" s="292" t="s">
        <v>3379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>
        <f>'Punten per wedstrijd'!N118</f>
        <v>365.99999999999272</v>
      </c>
      <c r="T972" s="223"/>
      <c r="U972" s="100">
        <v>1</v>
      </c>
      <c r="V972" s="221"/>
    </row>
    <row r="973" spans="1:22">
      <c r="A973" s="1"/>
      <c r="B973" s="337" t="s">
        <v>5705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5712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1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1"/>
    </row>
    <row r="980" spans="1:11" ht="20.25">
      <c r="A980" s="430" t="s">
        <v>2164</v>
      </c>
      <c r="F980" s="431" t="s">
        <v>5730</v>
      </c>
      <c r="G980" s="431" t="s">
        <v>5731</v>
      </c>
      <c r="H980" s="431" t="s">
        <v>5732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1"/>
      <c r="K982" s="221"/>
    </row>
    <row r="983" spans="1:11" ht="15.75">
      <c r="A983" s="1" t="s">
        <v>138</v>
      </c>
      <c r="B983" s="564" t="s">
        <v>2260</v>
      </c>
      <c r="C983" s="51"/>
      <c r="D983" s="51"/>
      <c r="E983" s="51"/>
      <c r="F983" s="223">
        <f>'Punten per wedstrijd'!T74</f>
        <v>216.19999999999345</v>
      </c>
      <c r="G983">
        <f>'Punten per wedstrijd'!O178</f>
        <v>184.19999999999345</v>
      </c>
      <c r="H983" s="223">
        <f>'Punten per wedstrijd'!U74</f>
        <v>193.59999999999491</v>
      </c>
      <c r="I983" s="223"/>
      <c r="J983" s="100">
        <v>2</v>
      </c>
      <c r="K983" s="221" t="s">
        <v>2167</v>
      </c>
    </row>
    <row r="984" spans="1:11">
      <c r="A984" s="1"/>
      <c r="B984" s="337" t="s">
        <v>5790</v>
      </c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292" t="s">
        <v>3579</v>
      </c>
      <c r="C985" s="51"/>
      <c r="D985" s="51"/>
      <c r="E985" s="51"/>
      <c r="F985">
        <f>'Punten per wedstrijd'!T40</f>
        <v>62</v>
      </c>
      <c r="G985" s="223">
        <f>'Punten per wedstrijd'!O144</f>
        <v>318.80000000000291</v>
      </c>
      <c r="H985" s="574">
        <f>'Punten per wedstrijd'!U40</f>
        <v>149.40000000000146</v>
      </c>
      <c r="J985" s="100">
        <v>1</v>
      </c>
      <c r="K985" s="221"/>
    </row>
    <row r="986" spans="1:11">
      <c r="A986" s="1"/>
      <c r="B986" s="337" t="s">
        <v>5791</v>
      </c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461"/>
      <c r="C987" s="116"/>
      <c r="D987" s="116"/>
      <c r="E987" s="116"/>
      <c r="F987" s="116"/>
      <c r="G987" s="116"/>
      <c r="H987" s="116"/>
      <c r="I987" s="116"/>
      <c r="J987" s="541"/>
      <c r="K987" s="221"/>
    </row>
    <row r="988" spans="1:11" ht="15.75">
      <c r="A988" s="1" t="s">
        <v>133</v>
      </c>
      <c r="B988" s="564" t="s">
        <v>3486</v>
      </c>
      <c r="C988" s="51"/>
      <c r="D988" s="51"/>
      <c r="E988" s="51"/>
      <c r="F988" s="223">
        <f>'Punten per wedstrijd'!T34</f>
        <v>228.49999999998909</v>
      </c>
      <c r="G988" s="223">
        <f>'Punten per wedstrijd'!O138</f>
        <v>492.19999999998981</v>
      </c>
      <c r="H988">
        <f>'Punten per wedstrijd'!U34</f>
        <v>97.899999999986903</v>
      </c>
      <c r="J988" s="100">
        <v>2</v>
      </c>
      <c r="K988" s="221" t="s">
        <v>2170</v>
      </c>
    </row>
    <row r="989" spans="1:11">
      <c r="A989" s="1"/>
      <c r="B989" s="337" t="s">
        <v>5792</v>
      </c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292" t="s">
        <v>2256</v>
      </c>
      <c r="C990" s="51"/>
      <c r="D990" s="51"/>
      <c r="E990" s="51"/>
      <c r="F990">
        <f>'Punten per wedstrijd'!T95</f>
        <v>109.29999999999563</v>
      </c>
      <c r="G990">
        <f>'Punten per wedstrijd'!O199</f>
        <v>370.80000000000291</v>
      </c>
      <c r="H990" s="223">
        <f>'Punten per wedstrijd'!U95</f>
        <v>187.59999999999854</v>
      </c>
      <c r="I990" s="223"/>
      <c r="J990" s="100">
        <v>1</v>
      </c>
      <c r="K990" s="221"/>
    </row>
    <row r="991" spans="1:11">
      <c r="A991" s="1"/>
      <c r="B991" s="337" t="s">
        <v>5793</v>
      </c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461"/>
      <c r="C992" s="116"/>
      <c r="D992" s="116"/>
      <c r="E992" s="116"/>
      <c r="F992" s="116"/>
      <c r="G992" s="116"/>
      <c r="H992" s="116"/>
      <c r="I992" s="116"/>
      <c r="J992" s="541"/>
      <c r="K992" s="221"/>
    </row>
    <row r="993" spans="1:13" ht="15.75">
      <c r="A993" s="1" t="s">
        <v>136</v>
      </c>
      <c r="B993" s="292" t="s">
        <v>2263</v>
      </c>
      <c r="C993" s="51"/>
      <c r="D993" s="51"/>
      <c r="E993" s="51"/>
      <c r="F993">
        <f>'Punten per wedstrijd'!T48</f>
        <v>79.500000000003638</v>
      </c>
      <c r="G993" s="223">
        <f>'Punten per wedstrijd'!O152</f>
        <v>547.30000000000291</v>
      </c>
      <c r="H993">
        <f>'Punten per wedstrijd'!U48</f>
        <v>55.599999999998545</v>
      </c>
      <c r="J993" s="100">
        <v>1</v>
      </c>
      <c r="K993" s="221" t="s">
        <v>2172</v>
      </c>
    </row>
    <row r="994" spans="1:13">
      <c r="A994" s="1"/>
      <c r="B994" s="337" t="s">
        <v>5713</v>
      </c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564" t="s">
        <v>2261</v>
      </c>
      <c r="C995" s="51"/>
      <c r="D995" s="51"/>
      <c r="E995" s="51"/>
      <c r="F995" s="223">
        <f>'Punten per wedstrijd'!T104</f>
        <v>336.09999999999854</v>
      </c>
      <c r="G995">
        <f>'Punten per wedstrijd'!O208</f>
        <v>307.19999999999709</v>
      </c>
      <c r="H995" s="223">
        <f>'Punten per wedstrijd'!U104</f>
        <v>140.39999999999782</v>
      </c>
      <c r="I995" s="223"/>
      <c r="J995" s="100">
        <v>2</v>
      </c>
      <c r="K995" s="221"/>
    </row>
    <row r="996" spans="1:13">
      <c r="A996" s="1"/>
      <c r="B996" s="337" t="s">
        <v>5794</v>
      </c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461"/>
      <c r="C997" s="116"/>
      <c r="D997" s="116"/>
      <c r="E997" s="116"/>
      <c r="F997" s="116"/>
      <c r="G997" s="116"/>
      <c r="H997" s="116"/>
      <c r="I997" s="116"/>
      <c r="J997" s="541"/>
      <c r="K997" s="221"/>
    </row>
    <row r="998" spans="1:13" ht="15.75">
      <c r="A998" s="1" t="s">
        <v>137</v>
      </c>
      <c r="B998" s="564" t="s">
        <v>3598</v>
      </c>
      <c r="C998" s="51"/>
      <c r="D998" s="51"/>
      <c r="E998" s="51"/>
      <c r="F998" s="223">
        <f>'Punten per wedstrijd'!T26</f>
        <v>369.39999999999782</v>
      </c>
      <c r="G998" s="223">
        <f>'Punten per wedstrijd'!O130</f>
        <v>389.79999999999563</v>
      </c>
      <c r="H998" s="223">
        <f>'Punten per wedstrijd'!U26</f>
        <v>65.899999999997817</v>
      </c>
      <c r="J998" s="100">
        <v>3</v>
      </c>
      <c r="K998" s="221" t="s">
        <v>2174</v>
      </c>
    </row>
    <row r="999" spans="1:13">
      <c r="A999" s="1"/>
      <c r="B999" s="337" t="s">
        <v>5795</v>
      </c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292" t="s">
        <v>2292</v>
      </c>
      <c r="C1000" s="51"/>
      <c r="D1000" s="51"/>
      <c r="E1000" s="51"/>
      <c r="F1000">
        <f>'Punten per wedstrijd'!T94</f>
        <v>77.999999999989086</v>
      </c>
      <c r="G1000">
        <f>'Punten per wedstrijd'!O198</f>
        <v>388.89999999999054</v>
      </c>
      <c r="H1000" s="574">
        <f>'Punten per wedstrijd'!U94</f>
        <v>13.499999999992724</v>
      </c>
      <c r="I1000" s="223"/>
      <c r="J1000" s="100">
        <v>0</v>
      </c>
      <c r="K1000" s="221"/>
      <c r="L1000" s="202"/>
    </row>
    <row r="1001" spans="1:13">
      <c r="A1001" s="1"/>
      <c r="B1001" s="337" t="s">
        <v>5796</v>
      </c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1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4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20.25">
      <c r="A1008" s="430" t="s">
        <v>2165</v>
      </c>
      <c r="L1008" s="100"/>
      <c r="M1008" s="221"/>
    </row>
    <row r="1009" spans="1:13" ht="15.75">
      <c r="F1009" s="431" t="s">
        <v>5945</v>
      </c>
      <c r="G1009" s="431" t="s">
        <v>5946</v>
      </c>
      <c r="H1009" s="585" t="s">
        <v>5947</v>
      </c>
      <c r="I1009" s="431"/>
      <c r="J1009" s="202" t="s">
        <v>40</v>
      </c>
      <c r="L1009" s="51"/>
    </row>
    <row r="1010" spans="1:13" ht="15.75">
      <c r="L1010" s="100"/>
    </row>
    <row r="1011" spans="1:13" ht="15.75">
      <c r="A1011" s="116"/>
      <c r="B1011" s="116"/>
      <c r="C1011" s="116"/>
      <c r="D1011" s="116"/>
      <c r="E1011" s="116"/>
      <c r="F1011" s="116"/>
      <c r="G1011" s="116"/>
      <c r="H1011" s="116"/>
      <c r="I1011" s="116"/>
      <c r="J1011" s="541"/>
      <c r="L1011" s="51"/>
    </row>
    <row r="1012" spans="1:13" ht="15.75">
      <c r="A1012" s="1">
        <v>1</v>
      </c>
      <c r="B1012" s="360" t="s">
        <v>2260</v>
      </c>
      <c r="C1012" s="51"/>
      <c r="D1012" s="51"/>
      <c r="E1012" s="51"/>
      <c r="F1012" s="170"/>
      <c r="H1012" s="170"/>
      <c r="I1012" s="223"/>
      <c r="J1012" s="100">
        <v>0</v>
      </c>
      <c r="L1012" s="57"/>
    </row>
    <row r="1013" spans="1:13" ht="15.75">
      <c r="A1013" s="1"/>
      <c r="B1013" s="337" t="s">
        <v>5948</v>
      </c>
      <c r="C1013" s="51"/>
      <c r="D1013" s="51"/>
      <c r="E1013" s="51"/>
      <c r="F1013" s="170"/>
      <c r="G1013" s="170"/>
      <c r="H1013" s="170"/>
      <c r="I1013" s="51"/>
      <c r="J1013" s="51"/>
      <c r="L1013" s="100"/>
      <c r="M1013" s="221"/>
    </row>
    <row r="1014" spans="1:13" ht="15.75">
      <c r="A1014" s="1">
        <v>2</v>
      </c>
      <c r="B1014" s="360" t="s">
        <v>3486</v>
      </c>
      <c r="C1014" s="51"/>
      <c r="D1014" s="51"/>
      <c r="E1014" s="51"/>
      <c r="G1014" s="170"/>
      <c r="J1014" s="100">
        <v>0</v>
      </c>
      <c r="L1014" s="51"/>
    </row>
    <row r="1015" spans="1:13" ht="15.75">
      <c r="A1015" s="1"/>
      <c r="B1015" s="337" t="s">
        <v>5949</v>
      </c>
      <c r="C1015" s="51"/>
      <c r="D1015" s="51"/>
      <c r="E1015" s="51"/>
      <c r="F1015" s="170"/>
      <c r="G1015" s="170"/>
      <c r="H1015" s="170"/>
      <c r="I1015" s="51"/>
      <c r="J1015" s="51"/>
      <c r="L1015" s="100"/>
    </row>
    <row r="1016" spans="1:13" ht="15.75">
      <c r="A1016" s="461"/>
      <c r="B1016" s="584"/>
      <c r="C1016" s="116"/>
      <c r="D1016" s="116"/>
      <c r="E1016" s="116"/>
      <c r="F1016" s="116"/>
      <c r="G1016" s="116"/>
      <c r="H1016" s="116"/>
      <c r="I1016" s="116"/>
      <c r="J1016" s="541"/>
      <c r="L1016" s="51"/>
    </row>
    <row r="1017" spans="1:13" ht="15.75">
      <c r="A1017" s="1">
        <v>3</v>
      </c>
      <c r="B1017" s="360" t="s">
        <v>2261</v>
      </c>
      <c r="C1017" s="51"/>
      <c r="D1017" s="51"/>
      <c r="E1017" s="51"/>
      <c r="F1017" s="170"/>
      <c r="G1017" s="170"/>
      <c r="J1017" s="100">
        <v>0</v>
      </c>
      <c r="L1017" s="57"/>
    </row>
    <row r="1018" spans="1:13" ht="15.75">
      <c r="A1018" s="1"/>
      <c r="B1018" s="337" t="s">
        <v>5950</v>
      </c>
      <c r="C1018" s="51"/>
      <c r="D1018" s="51"/>
      <c r="E1018" s="51"/>
      <c r="F1018" s="170"/>
      <c r="G1018" s="170"/>
      <c r="H1018" s="170"/>
      <c r="I1018" s="51"/>
      <c r="J1018" s="51"/>
      <c r="L1018" s="100"/>
      <c r="M1018" s="221"/>
    </row>
    <row r="1019" spans="1:13" ht="15.75">
      <c r="A1019" s="1">
        <v>4</v>
      </c>
      <c r="B1019" s="360" t="s">
        <v>3598</v>
      </c>
      <c r="C1019" s="51"/>
      <c r="D1019" s="51"/>
      <c r="E1019" s="51"/>
      <c r="H1019" s="170"/>
      <c r="I1019" s="223"/>
      <c r="J1019" s="100">
        <v>0</v>
      </c>
      <c r="L1019" s="51"/>
    </row>
    <row r="1020" spans="1:13" ht="15.75">
      <c r="A1020" s="1"/>
      <c r="B1020" s="337" t="s">
        <v>5951</v>
      </c>
      <c r="C1020" s="51"/>
      <c r="D1020" s="51"/>
      <c r="E1020" s="51"/>
      <c r="F1020" s="51"/>
      <c r="G1020" s="51"/>
      <c r="H1020" s="51"/>
      <c r="I1020" s="51"/>
      <c r="J1020" s="51"/>
      <c r="L1020" s="100"/>
    </row>
    <row r="1021" spans="1:13">
      <c r="A1021" s="1"/>
      <c r="B1021" s="337"/>
      <c r="C1021" s="51"/>
      <c r="D1021" s="51"/>
      <c r="E1021" s="5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568</v>
      </c>
      <c r="B1" s="28"/>
      <c r="C1" s="275"/>
      <c r="D1" s="284">
        <v>2033</v>
      </c>
      <c r="E1" s="1" t="s">
        <v>138</v>
      </c>
      <c r="G1" s="330" t="s">
        <v>824</v>
      </c>
      <c r="H1" s="275"/>
      <c r="I1" s="275"/>
      <c r="J1" s="284">
        <v>734</v>
      </c>
      <c r="K1" s="1" t="s">
        <v>139</v>
      </c>
      <c r="M1" s="330" t="s">
        <v>1246</v>
      </c>
      <c r="N1" s="275"/>
      <c r="O1" s="275"/>
      <c r="P1" s="284">
        <v>584</v>
      </c>
      <c r="Q1" s="1" t="s">
        <v>133</v>
      </c>
      <c r="S1" s="330" t="s">
        <v>2050</v>
      </c>
      <c r="T1" s="28"/>
      <c r="U1" s="275"/>
      <c r="V1" s="284">
        <v>406</v>
      </c>
      <c r="W1" s="1" t="s">
        <v>140</v>
      </c>
    </row>
    <row r="2" spans="1:23" ht="18">
      <c r="A2" s="330" t="s">
        <v>829</v>
      </c>
      <c r="B2" s="28"/>
      <c r="C2" s="275"/>
      <c r="D2" s="284">
        <v>1792</v>
      </c>
      <c r="E2" s="1" t="s">
        <v>138</v>
      </c>
      <c r="G2" s="330" t="s">
        <v>436</v>
      </c>
      <c r="H2" s="275"/>
      <c r="I2" s="275"/>
      <c r="J2" s="284">
        <v>734</v>
      </c>
      <c r="K2" s="1" t="s">
        <v>139</v>
      </c>
      <c r="M2" s="330" t="s">
        <v>464</v>
      </c>
      <c r="N2" s="28"/>
      <c r="O2" s="275"/>
      <c r="P2" s="284">
        <v>575</v>
      </c>
      <c r="Q2" s="1" t="s">
        <v>133</v>
      </c>
      <c r="S2" s="330" t="s">
        <v>1731</v>
      </c>
      <c r="T2" s="275"/>
      <c r="U2" s="275"/>
      <c r="V2" s="284">
        <v>402</v>
      </c>
      <c r="W2" s="1" t="s">
        <v>140</v>
      </c>
    </row>
    <row r="3" spans="1:23" ht="18">
      <c r="A3" s="330" t="s">
        <v>477</v>
      </c>
      <c r="B3" s="28"/>
      <c r="C3" s="275"/>
      <c r="D3" s="284">
        <v>1649</v>
      </c>
      <c r="E3" s="1" t="s">
        <v>138</v>
      </c>
      <c r="G3" s="330" t="s">
        <v>678</v>
      </c>
      <c r="H3" s="275"/>
      <c r="I3" s="275"/>
      <c r="J3" s="284">
        <v>724</v>
      </c>
      <c r="K3" s="1" t="s">
        <v>139</v>
      </c>
      <c r="M3" s="330" t="s">
        <v>421</v>
      </c>
      <c r="N3" s="275"/>
      <c r="O3" s="275"/>
      <c r="P3" s="284">
        <v>571</v>
      </c>
      <c r="Q3" s="1" t="s">
        <v>133</v>
      </c>
      <c r="S3" s="330" t="s">
        <v>497</v>
      </c>
      <c r="T3" s="275"/>
      <c r="U3" s="275"/>
      <c r="V3" s="284">
        <v>387</v>
      </c>
      <c r="W3" s="1" t="s">
        <v>140</v>
      </c>
    </row>
    <row r="4" spans="1:23" ht="18">
      <c r="A4" s="330" t="s">
        <v>956</v>
      </c>
      <c r="B4" s="275"/>
      <c r="C4" s="275"/>
      <c r="D4" s="284">
        <v>997</v>
      </c>
      <c r="E4" s="1" t="s">
        <v>138</v>
      </c>
      <c r="G4" s="330" t="s">
        <v>2064</v>
      </c>
      <c r="H4" s="275"/>
      <c r="I4" s="275"/>
      <c r="J4" s="284">
        <v>716</v>
      </c>
      <c r="K4" s="1" t="s">
        <v>139</v>
      </c>
      <c r="M4" s="330" t="s">
        <v>420</v>
      </c>
      <c r="N4" s="275"/>
      <c r="O4" s="275"/>
      <c r="P4" s="284">
        <v>508</v>
      </c>
      <c r="Q4" s="1" t="s">
        <v>133</v>
      </c>
      <c r="S4" s="330" t="s">
        <v>483</v>
      </c>
      <c r="T4" s="275"/>
      <c r="U4" s="275"/>
      <c r="V4" s="284">
        <v>378</v>
      </c>
      <c r="W4" s="1" t="s">
        <v>140</v>
      </c>
    </row>
    <row r="5" spans="1:23" ht="18">
      <c r="A5" s="330" t="s">
        <v>1001</v>
      </c>
      <c r="B5" s="28"/>
      <c r="C5" s="275"/>
      <c r="D5" s="284">
        <v>793</v>
      </c>
      <c r="E5" s="1" t="s">
        <v>138</v>
      </c>
      <c r="G5" s="330" t="s">
        <v>516</v>
      </c>
      <c r="H5" s="28"/>
      <c r="I5" s="275"/>
      <c r="J5" s="284">
        <v>715</v>
      </c>
      <c r="K5" s="1" t="s">
        <v>139</v>
      </c>
      <c r="M5" s="330" t="s">
        <v>454</v>
      </c>
      <c r="N5" s="275"/>
      <c r="O5" s="275"/>
      <c r="P5" s="284">
        <v>491</v>
      </c>
      <c r="Q5" s="1" t="s">
        <v>133</v>
      </c>
      <c r="S5" s="330" t="s">
        <v>419</v>
      </c>
      <c r="T5" s="275"/>
      <c r="U5" s="275"/>
      <c r="V5" s="284">
        <v>378</v>
      </c>
      <c r="W5" s="1" t="s">
        <v>140</v>
      </c>
    </row>
    <row r="6" spans="1:23" ht="18">
      <c r="A6" s="330" t="s">
        <v>437</v>
      </c>
      <c r="B6" s="28"/>
      <c r="C6" s="275"/>
      <c r="D6" s="284">
        <v>783</v>
      </c>
      <c r="E6" s="1" t="s">
        <v>138</v>
      </c>
      <c r="G6" s="330" t="s">
        <v>424</v>
      </c>
      <c r="H6" s="28"/>
      <c r="I6" s="275"/>
      <c r="J6" s="284">
        <v>694</v>
      </c>
      <c r="K6" s="1" t="s">
        <v>139</v>
      </c>
      <c r="M6" s="206" t="s">
        <v>2285</v>
      </c>
      <c r="N6" s="28"/>
      <c r="O6" s="28"/>
      <c r="P6" s="284">
        <v>484</v>
      </c>
      <c r="Q6" s="1" t="s">
        <v>133</v>
      </c>
      <c r="S6" s="330" t="s">
        <v>597</v>
      </c>
      <c r="T6" s="28"/>
      <c r="U6" s="275"/>
      <c r="V6" s="284">
        <v>375</v>
      </c>
      <c r="W6" s="1" t="s">
        <v>140</v>
      </c>
    </row>
    <row r="7" spans="1:23" ht="18">
      <c r="A7" s="330" t="s">
        <v>640</v>
      </c>
      <c r="B7" s="275"/>
      <c r="C7" s="275"/>
      <c r="D7" s="284">
        <v>770</v>
      </c>
      <c r="E7" s="1" t="s">
        <v>138</v>
      </c>
      <c r="G7" s="330" t="s">
        <v>1641</v>
      </c>
      <c r="H7" s="275"/>
      <c r="I7" s="275"/>
      <c r="J7" s="284">
        <v>691</v>
      </c>
      <c r="K7" s="1" t="s">
        <v>139</v>
      </c>
      <c r="M7" s="330" t="s">
        <v>422</v>
      </c>
      <c r="N7" s="275"/>
      <c r="O7" s="275"/>
      <c r="P7" s="284">
        <v>476</v>
      </c>
      <c r="Q7" s="1" t="s">
        <v>133</v>
      </c>
      <c r="S7" s="330" t="s">
        <v>441</v>
      </c>
      <c r="T7" s="275"/>
      <c r="U7" s="275"/>
      <c r="V7" s="284">
        <v>369</v>
      </c>
      <c r="W7" s="1" t="s">
        <v>140</v>
      </c>
    </row>
    <row r="8" spans="1:23" ht="18">
      <c r="A8" s="330" t="s">
        <v>490</v>
      </c>
      <c r="B8" s="28"/>
      <c r="C8" s="275"/>
      <c r="D8" s="284">
        <v>752</v>
      </c>
      <c r="E8" s="1" t="s">
        <v>138</v>
      </c>
      <c r="G8" s="330" t="s">
        <v>710</v>
      </c>
      <c r="H8" s="275"/>
      <c r="I8" s="275"/>
      <c r="J8" s="284">
        <v>674</v>
      </c>
      <c r="K8" s="1" t="s">
        <v>139</v>
      </c>
      <c r="M8" s="330" t="s">
        <v>1262</v>
      </c>
      <c r="N8" s="275"/>
      <c r="O8" s="275"/>
      <c r="P8" s="284">
        <v>469</v>
      </c>
      <c r="Q8" s="1" t="s">
        <v>133</v>
      </c>
      <c r="S8" s="330" t="s">
        <v>413</v>
      </c>
      <c r="T8" s="275"/>
      <c r="U8" s="275"/>
      <c r="V8" s="284">
        <v>364</v>
      </c>
      <c r="W8" s="1" t="s">
        <v>140</v>
      </c>
    </row>
    <row r="9" spans="1:23" ht="18">
      <c r="A9" s="330" t="s">
        <v>467</v>
      </c>
      <c r="B9" s="275"/>
      <c r="C9" s="275"/>
      <c r="D9" s="284">
        <v>737</v>
      </c>
      <c r="E9" s="1" t="s">
        <v>138</v>
      </c>
      <c r="G9" s="402" t="s">
        <v>3143</v>
      </c>
      <c r="H9" s="275"/>
      <c r="I9" s="275"/>
      <c r="J9" s="284">
        <v>670</v>
      </c>
      <c r="K9" s="1" t="s">
        <v>139</v>
      </c>
      <c r="M9" s="330" t="s">
        <v>639</v>
      </c>
      <c r="N9" s="275"/>
      <c r="O9" s="275"/>
      <c r="P9" s="284">
        <v>463</v>
      </c>
      <c r="Q9" s="1" t="s">
        <v>133</v>
      </c>
      <c r="S9" s="330" t="s">
        <v>451</v>
      </c>
      <c r="T9" s="275"/>
      <c r="U9" s="275"/>
      <c r="V9" s="284">
        <v>360</v>
      </c>
      <c r="W9" s="1" t="s">
        <v>140</v>
      </c>
    </row>
    <row r="10" spans="1:23" ht="18">
      <c r="A10" s="330" t="s">
        <v>496</v>
      </c>
      <c r="B10" s="275"/>
      <c r="C10" s="275"/>
      <c r="D10" s="284">
        <v>737</v>
      </c>
      <c r="E10" s="1" t="s">
        <v>138</v>
      </c>
      <c r="G10" s="330" t="s">
        <v>427</v>
      </c>
      <c r="H10" s="275"/>
      <c r="I10" s="275"/>
      <c r="J10" s="284">
        <v>659</v>
      </c>
      <c r="K10" s="1" t="s">
        <v>139</v>
      </c>
      <c r="M10" s="330" t="s">
        <v>446</v>
      </c>
      <c r="N10" s="28"/>
      <c r="O10" s="275"/>
      <c r="P10" s="284">
        <v>450</v>
      </c>
      <c r="Q10" s="1" t="s">
        <v>133</v>
      </c>
      <c r="S10" s="330" t="s">
        <v>503</v>
      </c>
      <c r="T10" s="28"/>
      <c r="U10" s="275"/>
      <c r="V10" s="284">
        <v>351</v>
      </c>
      <c r="W10" s="1" t="s">
        <v>140</v>
      </c>
    </row>
    <row r="11" spans="1:23" ht="18">
      <c r="G11" s="330" t="s">
        <v>425</v>
      </c>
      <c r="H11" s="275"/>
      <c r="I11" s="275"/>
      <c r="J11" s="284">
        <v>629</v>
      </c>
      <c r="K11" s="1" t="s">
        <v>139</v>
      </c>
      <c r="M11" s="330" t="s">
        <v>506</v>
      </c>
      <c r="N11" s="275"/>
      <c r="O11" s="275"/>
      <c r="P11" s="284">
        <v>444</v>
      </c>
      <c r="Q11" s="1" t="s">
        <v>133</v>
      </c>
      <c r="S11" s="330" t="s">
        <v>1219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565</v>
      </c>
      <c r="H12" s="275"/>
      <c r="I12" s="275"/>
      <c r="J12" s="284">
        <v>627</v>
      </c>
      <c r="K12" s="1" t="s">
        <v>139</v>
      </c>
      <c r="M12" s="330" t="s">
        <v>603</v>
      </c>
      <c r="N12" s="275"/>
      <c r="O12" s="275"/>
      <c r="P12" s="284">
        <v>442</v>
      </c>
      <c r="Q12" s="1" t="s">
        <v>133</v>
      </c>
      <c r="S12" s="330" t="s">
        <v>417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821</v>
      </c>
      <c r="H13" s="28"/>
      <c r="I13" s="275"/>
      <c r="J13" s="284">
        <v>613</v>
      </c>
      <c r="K13" s="1" t="s">
        <v>139</v>
      </c>
      <c r="M13" s="330" t="s">
        <v>430</v>
      </c>
      <c r="N13" s="275"/>
      <c r="O13" s="275"/>
      <c r="P13" s="284">
        <v>441</v>
      </c>
      <c r="Q13" s="1" t="s">
        <v>133</v>
      </c>
      <c r="S13" s="330" t="s">
        <v>438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515</v>
      </c>
      <c r="B14" s="28"/>
      <c r="C14" s="275"/>
      <c r="D14" s="284">
        <v>292</v>
      </c>
      <c r="E14" s="1" t="s">
        <v>136</v>
      </c>
      <c r="G14" s="330" t="s">
        <v>472</v>
      </c>
      <c r="H14" s="275"/>
      <c r="I14" s="275"/>
      <c r="J14" s="284">
        <v>585</v>
      </c>
      <c r="K14" s="1" t="s">
        <v>139</v>
      </c>
      <c r="M14" s="330" t="s">
        <v>711</v>
      </c>
      <c r="N14" s="28"/>
      <c r="O14" s="275"/>
      <c r="P14" s="284">
        <v>431</v>
      </c>
      <c r="Q14" s="1" t="s">
        <v>133</v>
      </c>
      <c r="S14" s="330" t="s">
        <v>469</v>
      </c>
      <c r="T14" s="28"/>
      <c r="U14" s="275"/>
      <c r="V14" s="284">
        <v>335</v>
      </c>
      <c r="W14" s="1" t="s">
        <v>140</v>
      </c>
    </row>
    <row r="15" spans="1:23" ht="18">
      <c r="A15" s="330" t="s">
        <v>510</v>
      </c>
      <c r="B15" s="28"/>
      <c r="C15" s="275"/>
      <c r="D15" s="284">
        <v>292</v>
      </c>
      <c r="E15" s="1" t="s">
        <v>136</v>
      </c>
      <c r="G15" s="330" t="s">
        <v>470</v>
      </c>
      <c r="H15" s="275"/>
      <c r="I15" s="275"/>
      <c r="J15" s="284">
        <v>585</v>
      </c>
      <c r="K15" s="1" t="s">
        <v>139</v>
      </c>
      <c r="M15" s="330" t="s">
        <v>461</v>
      </c>
      <c r="N15" s="275"/>
      <c r="O15" s="275"/>
      <c r="P15" s="284">
        <v>424</v>
      </c>
      <c r="Q15" s="1" t="s">
        <v>133</v>
      </c>
      <c r="S15" s="330" t="s">
        <v>471</v>
      </c>
      <c r="T15" s="275"/>
      <c r="U15" s="275"/>
      <c r="V15" s="284">
        <v>333</v>
      </c>
      <c r="W15" s="1" t="s">
        <v>140</v>
      </c>
    </row>
    <row r="16" spans="1:23" ht="18">
      <c r="A16" s="330" t="s">
        <v>429</v>
      </c>
      <c r="B16" s="275"/>
      <c r="C16" s="275"/>
      <c r="D16" s="284">
        <v>290</v>
      </c>
      <c r="E16" s="1" t="s">
        <v>136</v>
      </c>
      <c r="M16" s="330" t="s">
        <v>558</v>
      </c>
      <c r="N16" s="275"/>
      <c r="O16" s="275"/>
      <c r="P16" s="284">
        <v>421</v>
      </c>
      <c r="Q16" s="1" t="s">
        <v>133</v>
      </c>
      <c r="S16" s="330" t="s">
        <v>473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484</v>
      </c>
      <c r="B17" s="275"/>
      <c r="C17" s="275"/>
      <c r="D17" s="284">
        <v>288</v>
      </c>
      <c r="E17" s="1" t="s">
        <v>136</v>
      </c>
      <c r="M17" s="330" t="s">
        <v>580</v>
      </c>
      <c r="N17" s="275"/>
      <c r="O17" s="275"/>
      <c r="P17" s="284">
        <v>415</v>
      </c>
      <c r="Q17" s="1" t="s">
        <v>133</v>
      </c>
      <c r="S17" s="330" t="s">
        <v>1680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442</v>
      </c>
      <c r="B18" s="275"/>
      <c r="C18" s="275"/>
      <c r="D18" s="284">
        <v>288</v>
      </c>
      <c r="E18" s="1" t="s">
        <v>136</v>
      </c>
      <c r="M18" s="330" t="s">
        <v>517</v>
      </c>
      <c r="N18" s="28"/>
      <c r="O18" s="275"/>
      <c r="P18" s="284">
        <v>411</v>
      </c>
      <c r="Q18" s="1" t="s">
        <v>133</v>
      </c>
      <c r="S18" s="330" t="s">
        <v>1215</v>
      </c>
      <c r="T18" s="28"/>
      <c r="U18" s="275"/>
      <c r="V18" s="284">
        <v>312</v>
      </c>
      <c r="W18" s="1" t="s">
        <v>140</v>
      </c>
    </row>
    <row r="19" spans="1:23" ht="18">
      <c r="A19" s="330" t="s">
        <v>625</v>
      </c>
      <c r="B19" s="275"/>
      <c r="C19" s="275"/>
      <c r="D19" s="284">
        <v>285</v>
      </c>
      <c r="E19" s="1" t="s">
        <v>136</v>
      </c>
      <c r="G19" s="330" t="s">
        <v>489</v>
      </c>
      <c r="H19" s="275"/>
      <c r="I19" s="275"/>
      <c r="J19" s="284">
        <v>215</v>
      </c>
      <c r="K19" s="1" t="s">
        <v>134</v>
      </c>
      <c r="M19" s="330" t="s">
        <v>995</v>
      </c>
      <c r="N19" s="28"/>
      <c r="O19" s="275"/>
      <c r="P19" s="284">
        <v>410</v>
      </c>
      <c r="Q19" s="1" t="s">
        <v>133</v>
      </c>
      <c r="S19" s="330" t="s">
        <v>463</v>
      </c>
      <c r="T19" s="28"/>
      <c r="U19" s="275"/>
      <c r="V19" s="284">
        <v>311</v>
      </c>
      <c r="W19" s="1" t="s">
        <v>140</v>
      </c>
    </row>
    <row r="20" spans="1:23" ht="18">
      <c r="A20" s="330" t="s">
        <v>547</v>
      </c>
      <c r="B20" s="28"/>
      <c r="C20" s="275"/>
      <c r="D20" s="284">
        <v>278</v>
      </c>
      <c r="E20" s="1" t="s">
        <v>136</v>
      </c>
      <c r="G20" s="330" t="s">
        <v>674</v>
      </c>
      <c r="H20" s="206"/>
      <c r="I20" s="28"/>
      <c r="J20" s="284">
        <v>215</v>
      </c>
      <c r="K20" s="1" t="s">
        <v>134</v>
      </c>
      <c r="M20" s="330" t="s">
        <v>528</v>
      </c>
      <c r="N20" s="275"/>
      <c r="O20" s="275"/>
      <c r="P20" s="284">
        <v>409</v>
      </c>
      <c r="Q20" s="1" t="s">
        <v>133</v>
      </c>
      <c r="S20" s="330" t="s">
        <v>518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511</v>
      </c>
      <c r="B21" s="275"/>
      <c r="C21" s="275"/>
      <c r="D21" s="284">
        <v>262</v>
      </c>
      <c r="E21" s="1" t="s">
        <v>136</v>
      </c>
      <c r="G21" s="330" t="s">
        <v>456</v>
      </c>
      <c r="H21" s="275"/>
      <c r="I21" s="275"/>
      <c r="J21" s="284">
        <v>215</v>
      </c>
      <c r="K21" s="1" t="s">
        <v>134</v>
      </c>
      <c r="S21" s="330" t="s">
        <v>1265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514</v>
      </c>
      <c r="B22" s="28"/>
      <c r="C22" s="275"/>
      <c r="D22" s="284">
        <v>262</v>
      </c>
      <c r="E22" s="1" t="s">
        <v>136</v>
      </c>
      <c r="G22" s="330" t="s">
        <v>614</v>
      </c>
      <c r="H22" s="275"/>
      <c r="I22" s="275"/>
      <c r="J22" s="284">
        <v>212</v>
      </c>
      <c r="K22" s="1" t="s">
        <v>134</v>
      </c>
      <c r="S22" s="330" t="s">
        <v>601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428</v>
      </c>
      <c r="B23" s="275"/>
      <c r="C23" s="275"/>
      <c r="D23" s="284">
        <v>260</v>
      </c>
      <c r="E23" s="1" t="s">
        <v>136</v>
      </c>
      <c r="G23" s="206" t="s">
        <v>2329</v>
      </c>
      <c r="H23" s="28"/>
      <c r="I23" s="28"/>
      <c r="J23" s="284">
        <v>211</v>
      </c>
      <c r="K23" s="1" t="s">
        <v>134</v>
      </c>
      <c r="S23" s="330" t="s">
        <v>544</v>
      </c>
      <c r="T23" s="28"/>
      <c r="U23" s="275"/>
      <c r="V23" s="284">
        <v>298</v>
      </c>
      <c r="W23" s="1" t="s">
        <v>140</v>
      </c>
    </row>
    <row r="24" spans="1:23" ht="18">
      <c r="A24" s="330" t="s">
        <v>664</v>
      </c>
      <c r="B24" s="275"/>
      <c r="C24" s="275"/>
      <c r="D24" s="284">
        <v>251</v>
      </c>
      <c r="E24" s="1" t="s">
        <v>136</v>
      </c>
      <c r="G24" s="330" t="s">
        <v>462</v>
      </c>
      <c r="H24" s="275"/>
      <c r="I24" s="275"/>
      <c r="J24" s="284">
        <v>209</v>
      </c>
      <c r="K24" s="1" t="s">
        <v>134</v>
      </c>
      <c r="M24" s="330" t="s">
        <v>1710</v>
      </c>
      <c r="N24" s="28"/>
      <c r="O24" s="275"/>
      <c r="P24" s="284">
        <v>179</v>
      </c>
      <c r="Q24" s="1" t="s">
        <v>137</v>
      </c>
      <c r="S24" s="330" t="s">
        <v>576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1786</v>
      </c>
      <c r="B25" s="275"/>
      <c r="C25" s="275"/>
      <c r="D25" s="284">
        <v>251</v>
      </c>
      <c r="E25" s="1" t="s">
        <v>136</v>
      </c>
      <c r="G25" s="330" t="s">
        <v>488</v>
      </c>
      <c r="H25" s="275"/>
      <c r="I25" s="275"/>
      <c r="J25" s="284">
        <v>209</v>
      </c>
      <c r="K25" s="1" t="s">
        <v>134</v>
      </c>
      <c r="M25" s="330" t="s">
        <v>2083</v>
      </c>
      <c r="N25" s="28"/>
      <c r="O25" s="275"/>
      <c r="P25" s="284">
        <v>179</v>
      </c>
      <c r="Q25" s="1" t="s">
        <v>137</v>
      </c>
      <c r="S25" s="330" t="s">
        <v>1204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495</v>
      </c>
      <c r="B26" s="275"/>
      <c r="C26" s="275"/>
      <c r="D26" s="284">
        <v>250</v>
      </c>
      <c r="E26" s="1" t="s">
        <v>136</v>
      </c>
      <c r="G26" s="330" t="s">
        <v>656</v>
      </c>
      <c r="H26" s="275"/>
      <c r="I26" s="275"/>
      <c r="J26" s="284">
        <v>209</v>
      </c>
      <c r="K26" s="1" t="s">
        <v>134</v>
      </c>
      <c r="M26" s="330" t="s">
        <v>722</v>
      </c>
      <c r="N26" s="28"/>
      <c r="O26" s="275"/>
      <c r="P26" s="284">
        <v>179</v>
      </c>
      <c r="Q26" s="1" t="s">
        <v>137</v>
      </c>
    </row>
    <row r="27" spans="1:23" ht="18">
      <c r="A27" s="330" t="s">
        <v>460</v>
      </c>
      <c r="B27" s="275"/>
      <c r="C27" s="275"/>
      <c r="D27" s="284">
        <v>247</v>
      </c>
      <c r="E27" s="1" t="s">
        <v>136</v>
      </c>
      <c r="G27" s="330" t="s">
        <v>609</v>
      </c>
      <c r="H27" s="275"/>
      <c r="I27" s="275"/>
      <c r="J27" s="284">
        <v>207</v>
      </c>
      <c r="K27" s="1" t="s">
        <v>134</v>
      </c>
      <c r="M27" s="330" t="s">
        <v>485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491</v>
      </c>
      <c r="B28" s="28"/>
      <c r="C28" s="275"/>
      <c r="D28" s="284">
        <v>246</v>
      </c>
      <c r="E28" s="1" t="s">
        <v>136</v>
      </c>
      <c r="G28" s="330" t="s">
        <v>669</v>
      </c>
      <c r="H28" s="28"/>
      <c r="I28" s="275"/>
      <c r="J28" s="284">
        <v>206</v>
      </c>
      <c r="K28" s="1" t="s">
        <v>134</v>
      </c>
      <c r="M28" s="330" t="s">
        <v>605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1268</v>
      </c>
      <c r="B29" s="275"/>
      <c r="C29" s="275"/>
      <c r="D29" s="284">
        <v>246</v>
      </c>
      <c r="E29" s="1" t="s">
        <v>136</v>
      </c>
      <c r="G29" s="330" t="s">
        <v>1702</v>
      </c>
      <c r="H29" s="275"/>
      <c r="I29" s="275"/>
      <c r="J29" s="284">
        <v>206</v>
      </c>
      <c r="K29" s="1" t="s">
        <v>134</v>
      </c>
      <c r="M29" s="330" t="s">
        <v>487</v>
      </c>
      <c r="N29" s="275"/>
      <c r="O29" s="275"/>
      <c r="P29" s="284">
        <v>174</v>
      </c>
      <c r="Q29" s="1" t="s">
        <v>137</v>
      </c>
      <c r="S29" s="330" t="s">
        <v>629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418</v>
      </c>
      <c r="B30" s="275"/>
      <c r="C30" s="275"/>
      <c r="D30" s="284">
        <v>246</v>
      </c>
      <c r="E30" s="1" t="s">
        <v>136</v>
      </c>
      <c r="G30" s="330" t="s">
        <v>492</v>
      </c>
      <c r="H30" s="275"/>
      <c r="I30" s="275"/>
      <c r="J30" s="284">
        <v>204</v>
      </c>
      <c r="K30" s="1" t="s">
        <v>134</v>
      </c>
      <c r="M30" s="330" t="s">
        <v>450</v>
      </c>
      <c r="N30" s="275"/>
      <c r="O30" s="275"/>
      <c r="P30" s="284">
        <v>172</v>
      </c>
      <c r="Q30" s="1" t="s">
        <v>137</v>
      </c>
      <c r="S30" s="206" t="s">
        <v>2610</v>
      </c>
      <c r="T30" s="28"/>
      <c r="U30" s="28"/>
      <c r="V30" s="284">
        <v>117</v>
      </c>
      <c r="W30" s="1" t="s">
        <v>135</v>
      </c>
    </row>
    <row r="31" spans="1:23" ht="18">
      <c r="A31" s="330" t="s">
        <v>476</v>
      </c>
      <c r="B31" s="28"/>
      <c r="C31" s="275"/>
      <c r="D31" s="284">
        <v>245</v>
      </c>
      <c r="E31" s="1" t="s">
        <v>136</v>
      </c>
      <c r="G31" s="330" t="s">
        <v>620</v>
      </c>
      <c r="H31" s="275"/>
      <c r="I31" s="275"/>
      <c r="J31" s="284">
        <v>204</v>
      </c>
      <c r="K31" s="1" t="s">
        <v>134</v>
      </c>
      <c r="M31" s="330" t="s">
        <v>480</v>
      </c>
      <c r="N31" s="28"/>
      <c r="O31" s="275"/>
      <c r="P31" s="284">
        <v>172</v>
      </c>
      <c r="Q31" s="1" t="s">
        <v>137</v>
      </c>
      <c r="S31" s="330" t="s">
        <v>458</v>
      </c>
      <c r="T31" s="28"/>
      <c r="U31" s="275"/>
      <c r="V31" s="284">
        <v>116</v>
      </c>
      <c r="W31" s="1" t="s">
        <v>135</v>
      </c>
    </row>
    <row r="32" spans="1:23" ht="18">
      <c r="A32" s="330" t="s">
        <v>459</v>
      </c>
      <c r="B32" s="275"/>
      <c r="C32" s="275"/>
      <c r="D32" s="284">
        <v>245</v>
      </c>
      <c r="E32" s="1" t="s">
        <v>136</v>
      </c>
      <c r="G32" s="330" t="s">
        <v>1717</v>
      </c>
      <c r="H32" s="275"/>
      <c r="I32" s="275"/>
      <c r="J32" s="284">
        <v>204</v>
      </c>
      <c r="K32" s="1" t="s">
        <v>134</v>
      </c>
      <c r="M32" s="330" t="s">
        <v>975</v>
      </c>
      <c r="N32" s="275"/>
      <c r="O32" s="275"/>
      <c r="P32" s="284">
        <v>170</v>
      </c>
      <c r="Q32" s="1" t="s">
        <v>137</v>
      </c>
      <c r="S32" s="330" t="s">
        <v>2069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693</v>
      </c>
      <c r="B33" s="28"/>
      <c r="C33" s="275"/>
      <c r="D33" s="284">
        <v>242</v>
      </c>
      <c r="E33" s="1" t="s">
        <v>136</v>
      </c>
      <c r="G33" s="330" t="s">
        <v>474</v>
      </c>
      <c r="H33" s="275"/>
      <c r="I33" s="275"/>
      <c r="J33" s="284">
        <v>202</v>
      </c>
      <c r="K33" s="1" t="s">
        <v>134</v>
      </c>
      <c r="M33" s="330" t="s">
        <v>531</v>
      </c>
      <c r="N33" s="28"/>
      <c r="O33" s="275"/>
      <c r="P33" s="284">
        <v>169</v>
      </c>
      <c r="Q33" s="1" t="s">
        <v>137</v>
      </c>
      <c r="S33" s="402" t="s">
        <v>3145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1270</v>
      </c>
      <c r="B34" s="28"/>
      <c r="C34" s="275"/>
      <c r="D34" s="284">
        <v>242</v>
      </c>
      <c r="E34" s="1" t="s">
        <v>136</v>
      </c>
      <c r="G34" s="330" t="s">
        <v>1830</v>
      </c>
      <c r="H34" s="275"/>
      <c r="I34" s="275"/>
      <c r="J34" s="284">
        <v>201</v>
      </c>
      <c r="K34" s="1" t="s">
        <v>134</v>
      </c>
      <c r="M34" s="330" t="s">
        <v>1255</v>
      </c>
      <c r="N34" s="28"/>
      <c r="O34" s="275"/>
      <c r="P34" s="284">
        <v>168</v>
      </c>
      <c r="Q34" s="1" t="s">
        <v>137</v>
      </c>
      <c r="S34" s="330" t="s">
        <v>999</v>
      </c>
      <c r="T34" s="28"/>
      <c r="U34" s="275"/>
      <c r="V34" s="284">
        <v>112</v>
      </c>
      <c r="W34" s="1" t="s">
        <v>135</v>
      </c>
    </row>
    <row r="35" spans="1:23" ht="18">
      <c r="A35" s="330" t="s">
        <v>716</v>
      </c>
      <c r="B35" s="275"/>
      <c r="C35" s="275"/>
      <c r="D35" s="284">
        <v>239</v>
      </c>
      <c r="E35" s="1" t="s">
        <v>136</v>
      </c>
      <c r="G35" s="330" t="s">
        <v>577</v>
      </c>
      <c r="H35" s="275"/>
      <c r="I35" s="275"/>
      <c r="J35" s="284">
        <v>200</v>
      </c>
      <c r="K35" s="1" t="s">
        <v>134</v>
      </c>
      <c r="M35" s="330" t="s">
        <v>449</v>
      </c>
      <c r="N35" s="275"/>
      <c r="O35" s="275"/>
      <c r="P35" s="284">
        <v>168</v>
      </c>
      <c r="Q35" s="1" t="s">
        <v>137</v>
      </c>
      <c r="S35" s="330" t="s">
        <v>1700</v>
      </c>
      <c r="T35" s="28"/>
      <c r="U35" s="275"/>
      <c r="V35" s="284">
        <v>112</v>
      </c>
      <c r="W35" s="1" t="s">
        <v>135</v>
      </c>
    </row>
    <row r="36" spans="1:23" ht="18">
      <c r="A36" s="330" t="s">
        <v>2059</v>
      </c>
      <c r="B36" s="275"/>
      <c r="C36" s="275"/>
      <c r="D36" s="284">
        <v>239</v>
      </c>
      <c r="E36" s="1" t="s">
        <v>136</v>
      </c>
      <c r="G36" s="330" t="s">
        <v>1691</v>
      </c>
      <c r="H36" s="275"/>
      <c r="I36" s="275"/>
      <c r="J36" s="284">
        <v>199</v>
      </c>
      <c r="K36" s="1" t="s">
        <v>134</v>
      </c>
      <c r="M36" s="330" t="s">
        <v>1446</v>
      </c>
      <c r="N36" s="28"/>
      <c r="O36" s="275"/>
      <c r="P36" s="284">
        <v>167</v>
      </c>
      <c r="Q36" s="1" t="s">
        <v>137</v>
      </c>
      <c r="S36" s="330" t="s">
        <v>574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2076</v>
      </c>
      <c r="B37" s="28"/>
      <c r="C37" s="275"/>
      <c r="D37" s="284">
        <v>236</v>
      </c>
      <c r="E37" s="1" t="s">
        <v>136</v>
      </c>
      <c r="G37" s="330" t="s">
        <v>604</v>
      </c>
      <c r="H37" s="275"/>
      <c r="I37" s="275"/>
      <c r="J37" s="284">
        <v>198</v>
      </c>
      <c r="K37" s="1" t="s">
        <v>134</v>
      </c>
      <c r="M37" s="330" t="s">
        <v>607</v>
      </c>
      <c r="N37" s="275"/>
      <c r="O37" s="275"/>
      <c r="P37" s="284">
        <v>165</v>
      </c>
      <c r="Q37" s="1" t="s">
        <v>137</v>
      </c>
      <c r="S37" s="330" t="s">
        <v>512</v>
      </c>
      <c r="T37" s="28"/>
      <c r="U37" s="275"/>
      <c r="V37" s="284">
        <v>111</v>
      </c>
      <c r="W37" s="1" t="s">
        <v>135</v>
      </c>
    </row>
    <row r="38" spans="1:23" ht="18">
      <c r="A38" s="330" t="s">
        <v>501</v>
      </c>
      <c r="B38" s="275"/>
      <c r="C38" s="275"/>
      <c r="D38" s="284">
        <v>231</v>
      </c>
      <c r="E38" s="1" t="s">
        <v>136</v>
      </c>
      <c r="G38" s="330" t="s">
        <v>538</v>
      </c>
      <c r="H38" s="28"/>
      <c r="I38" s="275"/>
      <c r="J38" s="284">
        <v>197</v>
      </c>
      <c r="K38" s="1" t="s">
        <v>134</v>
      </c>
      <c r="M38" s="330" t="s">
        <v>1450</v>
      </c>
      <c r="N38" s="28"/>
      <c r="O38" s="275"/>
      <c r="P38" s="284">
        <v>162</v>
      </c>
      <c r="Q38" s="1" t="s">
        <v>137</v>
      </c>
      <c r="S38" s="330" t="s">
        <v>634</v>
      </c>
      <c r="T38" s="275"/>
      <c r="U38" s="275"/>
      <c r="V38" s="284">
        <v>110</v>
      </c>
      <c r="W38" s="1" t="s">
        <v>135</v>
      </c>
    </row>
    <row r="39" spans="1:23" ht="18">
      <c r="A39" s="402" t="s">
        <v>3144</v>
      </c>
      <c r="B39" s="28"/>
      <c r="C39" s="275"/>
      <c r="D39" s="284">
        <v>227</v>
      </c>
      <c r="E39" s="1" t="s">
        <v>136</v>
      </c>
      <c r="G39" s="330" t="s">
        <v>434</v>
      </c>
      <c r="H39" s="28"/>
      <c r="I39" s="275"/>
      <c r="J39" s="284">
        <v>196</v>
      </c>
      <c r="K39" s="1" t="s">
        <v>134</v>
      </c>
      <c r="M39" s="330" t="s">
        <v>612</v>
      </c>
      <c r="N39" s="275"/>
      <c r="O39" s="275"/>
      <c r="P39" s="284">
        <v>162</v>
      </c>
      <c r="Q39" s="1" t="s">
        <v>137</v>
      </c>
      <c r="S39" s="206" t="s">
        <v>2557</v>
      </c>
      <c r="T39" s="28"/>
      <c r="U39" s="28"/>
      <c r="V39" s="284">
        <v>109</v>
      </c>
      <c r="W39" s="1" t="s">
        <v>135</v>
      </c>
    </row>
    <row r="40" spans="1:23" ht="18">
      <c r="A40" s="330" t="s">
        <v>704</v>
      </c>
      <c r="B40" s="275"/>
      <c r="C40" s="275"/>
      <c r="D40" s="284">
        <v>226</v>
      </c>
      <c r="E40" s="1" t="s">
        <v>136</v>
      </c>
      <c r="G40" s="206" t="s">
        <v>2334</v>
      </c>
      <c r="H40" s="28"/>
      <c r="I40" s="28"/>
      <c r="J40" s="284">
        <v>196</v>
      </c>
      <c r="K40" s="1" t="s">
        <v>134</v>
      </c>
      <c r="M40" s="330" t="s">
        <v>1272</v>
      </c>
      <c r="N40" s="275"/>
      <c r="O40" s="275"/>
      <c r="P40" s="284">
        <v>161</v>
      </c>
      <c r="Q40" s="1" t="s">
        <v>137</v>
      </c>
      <c r="S40" s="330" t="s">
        <v>709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520</v>
      </c>
      <c r="B41" s="275"/>
      <c r="C41" s="275"/>
      <c r="D41" s="284">
        <v>222</v>
      </c>
      <c r="E41" s="1" t="s">
        <v>136</v>
      </c>
      <c r="G41" s="330" t="s">
        <v>426</v>
      </c>
      <c r="H41" s="275"/>
      <c r="I41" s="275"/>
      <c r="J41" s="284">
        <v>195</v>
      </c>
      <c r="K41" s="1" t="s">
        <v>134</v>
      </c>
      <c r="M41" s="330" t="s">
        <v>1235</v>
      </c>
      <c r="N41" s="275"/>
      <c r="O41" s="275"/>
      <c r="P41" s="284">
        <v>159</v>
      </c>
      <c r="Q41" s="1" t="s">
        <v>137</v>
      </c>
      <c r="S41" s="330" t="s">
        <v>415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416</v>
      </c>
      <c r="B42" s="28"/>
      <c r="C42" s="275"/>
      <c r="D42" s="284">
        <v>217</v>
      </c>
      <c r="E42" s="1" t="s">
        <v>136</v>
      </c>
      <c r="G42" s="330" t="s">
        <v>440</v>
      </c>
      <c r="H42" s="275"/>
      <c r="I42" s="275"/>
      <c r="J42" s="284">
        <v>193</v>
      </c>
      <c r="K42" s="1" t="s">
        <v>134</v>
      </c>
      <c r="M42" s="330" t="s">
        <v>555</v>
      </c>
      <c r="N42" s="275"/>
      <c r="O42" s="275"/>
      <c r="P42" s="284">
        <v>157</v>
      </c>
      <c r="Q42" s="1" t="s">
        <v>137</v>
      </c>
      <c r="S42" s="330" t="s">
        <v>1196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820</v>
      </c>
      <c r="B43" s="28"/>
      <c r="C43" s="275"/>
      <c r="D43" s="284">
        <v>216</v>
      </c>
      <c r="E43" s="1" t="s">
        <v>136</v>
      </c>
      <c r="G43" s="330" t="s">
        <v>1187</v>
      </c>
      <c r="H43" s="275"/>
      <c r="I43" s="275"/>
      <c r="J43" s="284">
        <v>193</v>
      </c>
      <c r="K43" s="1" t="s">
        <v>134</v>
      </c>
      <c r="M43" s="330" t="s">
        <v>455</v>
      </c>
      <c r="N43" s="275"/>
      <c r="O43" s="275"/>
      <c r="P43" s="284">
        <v>155</v>
      </c>
      <c r="Q43" s="1" t="s">
        <v>137</v>
      </c>
      <c r="S43" s="330" t="s">
        <v>1448</v>
      </c>
      <c r="T43" s="28"/>
      <c r="U43" s="28"/>
      <c r="V43" s="284">
        <v>106</v>
      </c>
      <c r="W43" s="1" t="s">
        <v>135</v>
      </c>
    </row>
    <row r="44" spans="1:23" ht="18">
      <c r="G44" s="330" t="s">
        <v>626</v>
      </c>
      <c r="H44" s="275"/>
      <c r="I44" s="275"/>
      <c r="J44" s="284">
        <v>193</v>
      </c>
      <c r="K44" s="1" t="s">
        <v>134</v>
      </c>
      <c r="M44" s="330" t="s">
        <v>502</v>
      </c>
      <c r="N44" s="275"/>
      <c r="O44" s="275"/>
      <c r="P44" s="284">
        <v>155</v>
      </c>
      <c r="Q44" s="1" t="s">
        <v>137</v>
      </c>
      <c r="S44" s="330" t="s">
        <v>479</v>
      </c>
      <c r="T44" s="28"/>
      <c r="U44" s="275"/>
      <c r="V44" s="284">
        <v>105</v>
      </c>
      <c r="W44" s="1" t="s">
        <v>135</v>
      </c>
    </row>
    <row r="45" spans="1:23" ht="18">
      <c r="G45" s="330" t="s">
        <v>466</v>
      </c>
      <c r="H45" s="28"/>
      <c r="I45" s="275"/>
      <c r="J45" s="284">
        <v>193</v>
      </c>
      <c r="K45" s="1" t="s">
        <v>134</v>
      </c>
      <c r="M45" s="330" t="s">
        <v>1205</v>
      </c>
      <c r="N45" s="28"/>
      <c r="O45" s="275"/>
      <c r="P45" s="284">
        <v>154</v>
      </c>
      <c r="Q45" s="1" t="s">
        <v>137</v>
      </c>
      <c r="S45" s="330" t="s">
        <v>825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435</v>
      </c>
      <c r="H46" s="28"/>
      <c r="I46" s="275"/>
      <c r="J46" s="284">
        <v>193</v>
      </c>
      <c r="K46" s="1" t="s">
        <v>134</v>
      </c>
      <c r="M46" s="330" t="s">
        <v>549</v>
      </c>
      <c r="N46" s="275"/>
      <c r="O46" s="275"/>
      <c r="P46" s="284">
        <v>154</v>
      </c>
      <c r="Q46" s="1" t="s">
        <v>137</v>
      </c>
      <c r="S46" s="330" t="s">
        <v>475</v>
      </c>
      <c r="T46" s="28"/>
      <c r="U46" s="275"/>
      <c r="V46" s="284">
        <v>104</v>
      </c>
      <c r="W46" s="1" t="s">
        <v>135</v>
      </c>
    </row>
    <row r="47" spans="1:23" ht="18">
      <c r="A47" s="330" t="s">
        <v>546</v>
      </c>
      <c r="B47" s="28"/>
      <c r="C47" s="275"/>
      <c r="D47" s="284">
        <v>77</v>
      </c>
      <c r="E47" s="1" t="s">
        <v>131</v>
      </c>
      <c r="G47" s="330" t="s">
        <v>414</v>
      </c>
      <c r="H47" s="275"/>
      <c r="I47" s="275"/>
      <c r="J47" s="284">
        <v>193</v>
      </c>
      <c r="K47" s="1" t="s">
        <v>134</v>
      </c>
      <c r="M47" s="330" t="s">
        <v>2056</v>
      </c>
      <c r="N47" s="275"/>
      <c r="O47" s="275"/>
      <c r="P47" s="284">
        <v>153</v>
      </c>
      <c r="Q47" s="1" t="s">
        <v>137</v>
      </c>
      <c r="S47" s="330" t="s">
        <v>697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965</v>
      </c>
      <c r="B48" s="28"/>
      <c r="C48" s="275"/>
      <c r="D48" s="284">
        <v>77</v>
      </c>
      <c r="E48" s="1" t="s">
        <v>131</v>
      </c>
      <c r="G48" s="330" t="s">
        <v>530</v>
      </c>
      <c r="H48" s="275"/>
      <c r="I48" s="275"/>
      <c r="J48" s="284">
        <v>191</v>
      </c>
      <c r="K48" s="1" t="s">
        <v>134</v>
      </c>
      <c r="M48" s="330" t="s">
        <v>521</v>
      </c>
      <c r="N48" s="275"/>
      <c r="O48" s="275"/>
      <c r="P48" s="284">
        <v>152</v>
      </c>
      <c r="Q48" s="1" t="s">
        <v>137</v>
      </c>
      <c r="S48" s="330" t="s">
        <v>1183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2782</v>
      </c>
      <c r="B49" s="28"/>
      <c r="C49" s="28"/>
      <c r="D49" s="284">
        <v>76</v>
      </c>
      <c r="E49" s="1" t="s">
        <v>131</v>
      </c>
      <c r="G49" s="330" t="s">
        <v>833</v>
      </c>
      <c r="H49" s="275"/>
      <c r="I49" s="275"/>
      <c r="J49" s="284">
        <v>191</v>
      </c>
      <c r="K49" s="1" t="s">
        <v>134</v>
      </c>
      <c r="M49" s="330" t="s">
        <v>556</v>
      </c>
      <c r="N49" s="28"/>
      <c r="O49" s="275"/>
      <c r="P49" s="284">
        <v>152</v>
      </c>
      <c r="Q49" s="1" t="s">
        <v>137</v>
      </c>
      <c r="S49" s="330" t="s">
        <v>1188</v>
      </c>
      <c r="T49" s="275"/>
      <c r="U49" s="275"/>
      <c r="V49" s="284">
        <v>101</v>
      </c>
      <c r="W49" s="1" t="s">
        <v>135</v>
      </c>
    </row>
    <row r="50" spans="1:23" ht="18">
      <c r="A50" s="330" t="s">
        <v>589</v>
      </c>
      <c r="B50" s="275"/>
      <c r="C50" s="275"/>
      <c r="D50" s="284">
        <v>75</v>
      </c>
      <c r="E50" s="1" t="s">
        <v>131</v>
      </c>
      <c r="G50" s="330" t="s">
        <v>677</v>
      </c>
      <c r="H50" s="275"/>
      <c r="I50" s="275"/>
      <c r="J50" s="284">
        <v>191</v>
      </c>
      <c r="K50" s="1" t="s">
        <v>134</v>
      </c>
      <c r="M50" s="330" t="s">
        <v>610</v>
      </c>
      <c r="N50" s="275"/>
      <c r="O50" s="275"/>
      <c r="P50" s="284">
        <v>152</v>
      </c>
      <c r="Q50" s="1" t="s">
        <v>137</v>
      </c>
      <c r="S50" s="330" t="s">
        <v>536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551</v>
      </c>
      <c r="B51" s="28"/>
      <c r="C51" s="275"/>
      <c r="D51" s="284">
        <v>75</v>
      </c>
      <c r="E51" s="1" t="s">
        <v>131</v>
      </c>
      <c r="G51" s="330" t="s">
        <v>1784</v>
      </c>
      <c r="H51" s="28"/>
      <c r="I51" s="28"/>
      <c r="J51" s="284">
        <v>191</v>
      </c>
      <c r="K51" s="1" t="s">
        <v>134</v>
      </c>
      <c r="M51" s="330" t="s">
        <v>1211</v>
      </c>
      <c r="N51" s="28"/>
      <c r="O51" s="275"/>
      <c r="P51" s="284">
        <v>152</v>
      </c>
      <c r="Q51" s="1" t="s">
        <v>137</v>
      </c>
      <c r="S51" s="402" t="s">
        <v>3147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2070</v>
      </c>
      <c r="B52" s="275"/>
      <c r="C52" s="275"/>
      <c r="D52" s="284">
        <v>74</v>
      </c>
      <c r="E52" s="1" t="s">
        <v>131</v>
      </c>
      <c r="G52" s="330" t="s">
        <v>562</v>
      </c>
      <c r="H52" s="28"/>
      <c r="I52" s="28"/>
      <c r="J52" s="284">
        <v>190</v>
      </c>
      <c r="K52" s="1" t="s">
        <v>134</v>
      </c>
      <c r="M52" s="330" t="s">
        <v>527</v>
      </c>
      <c r="N52" s="275"/>
      <c r="O52" s="275"/>
      <c r="P52" s="284">
        <v>152</v>
      </c>
      <c r="Q52" s="1" t="s">
        <v>137</v>
      </c>
      <c r="S52" s="330" t="s">
        <v>2055</v>
      </c>
      <c r="T52" s="275"/>
      <c r="U52" s="275"/>
      <c r="V52" s="284">
        <v>98</v>
      </c>
      <c r="W52" s="1" t="s">
        <v>135</v>
      </c>
    </row>
    <row r="53" spans="1:23" ht="18">
      <c r="A53" s="330" t="s">
        <v>952</v>
      </c>
      <c r="B53" s="275"/>
      <c r="C53" s="275"/>
      <c r="D53" s="284">
        <v>74</v>
      </c>
      <c r="E53" s="1" t="s">
        <v>131</v>
      </c>
      <c r="G53" s="330" t="s">
        <v>690</v>
      </c>
      <c r="H53" s="275"/>
      <c r="I53" s="275"/>
      <c r="J53" s="284">
        <v>189</v>
      </c>
      <c r="K53" s="1" t="s">
        <v>134</v>
      </c>
      <c r="M53" s="330" t="s">
        <v>868</v>
      </c>
      <c r="N53" s="275"/>
      <c r="O53" s="275"/>
      <c r="P53" s="284">
        <v>151</v>
      </c>
      <c r="Q53" s="1" t="s">
        <v>137</v>
      </c>
      <c r="S53" s="330" t="s">
        <v>808</v>
      </c>
      <c r="T53" s="275"/>
      <c r="U53" s="275"/>
      <c r="V53" s="284">
        <v>97</v>
      </c>
      <c r="W53" s="1" t="s">
        <v>135</v>
      </c>
    </row>
    <row r="54" spans="1:23" ht="18">
      <c r="A54" s="330" t="s">
        <v>566</v>
      </c>
      <c r="B54" s="275"/>
      <c r="C54" s="275"/>
      <c r="D54" s="284">
        <v>71</v>
      </c>
      <c r="E54" s="1" t="s">
        <v>131</v>
      </c>
      <c r="G54" s="330" t="s">
        <v>647</v>
      </c>
      <c r="H54" s="28"/>
      <c r="I54" s="275"/>
      <c r="J54" s="284">
        <v>189</v>
      </c>
      <c r="K54" s="1" t="s">
        <v>134</v>
      </c>
      <c r="M54" s="330" t="s">
        <v>583</v>
      </c>
      <c r="N54" s="275"/>
      <c r="O54" s="275"/>
      <c r="P54" s="284">
        <v>151</v>
      </c>
      <c r="Q54" s="1" t="s">
        <v>137</v>
      </c>
      <c r="S54" s="330" t="s">
        <v>509</v>
      </c>
      <c r="T54" s="275"/>
      <c r="U54" s="275"/>
      <c r="V54" s="284">
        <v>97</v>
      </c>
      <c r="W54" s="1" t="s">
        <v>135</v>
      </c>
    </row>
    <row r="55" spans="1:23" ht="18">
      <c r="A55" s="402" t="s">
        <v>3158</v>
      </c>
      <c r="B55" s="28"/>
      <c r="C55" s="275"/>
      <c r="D55" s="284">
        <v>71</v>
      </c>
      <c r="E55" s="1" t="s">
        <v>131</v>
      </c>
      <c r="G55" s="330" t="s">
        <v>513</v>
      </c>
      <c r="H55" s="28"/>
      <c r="I55" s="275"/>
      <c r="J55" s="284">
        <v>187</v>
      </c>
      <c r="K55" s="1" t="s">
        <v>134</v>
      </c>
      <c r="M55" s="330" t="s">
        <v>439</v>
      </c>
      <c r="N55" s="28"/>
      <c r="O55" s="275"/>
      <c r="P55" s="284">
        <v>149</v>
      </c>
      <c r="Q55" s="1" t="s">
        <v>137</v>
      </c>
      <c r="S55" s="330" t="s">
        <v>499</v>
      </c>
      <c r="T55" s="28"/>
      <c r="U55" s="275"/>
      <c r="V55" s="284">
        <v>96</v>
      </c>
      <c r="W55" s="1" t="s">
        <v>135</v>
      </c>
    </row>
    <row r="56" spans="1:23" ht="18">
      <c r="A56" s="330" t="s">
        <v>962</v>
      </c>
      <c r="B56" s="275"/>
      <c r="C56" s="275"/>
      <c r="D56" s="284">
        <v>71</v>
      </c>
      <c r="E56" s="1" t="s">
        <v>131</v>
      </c>
      <c r="G56" s="330" t="s">
        <v>826</v>
      </c>
      <c r="H56" s="275"/>
      <c r="I56" s="275"/>
      <c r="J56" s="284">
        <v>187</v>
      </c>
      <c r="K56" s="1" t="s">
        <v>134</v>
      </c>
      <c r="M56" s="330" t="s">
        <v>524</v>
      </c>
      <c r="N56" s="275"/>
      <c r="O56" s="275"/>
      <c r="P56" s="284">
        <v>149</v>
      </c>
      <c r="Q56" s="1" t="s">
        <v>137</v>
      </c>
      <c r="S56" s="330" t="s">
        <v>998</v>
      </c>
      <c r="T56" s="28"/>
      <c r="U56" s="275"/>
      <c r="V56" s="284">
        <v>95</v>
      </c>
      <c r="W56" s="1" t="s">
        <v>135</v>
      </c>
    </row>
    <row r="57" spans="1:23" ht="18">
      <c r="A57" s="330" t="s">
        <v>641</v>
      </c>
      <c r="B57" s="28"/>
      <c r="C57" s="28"/>
      <c r="D57" s="284">
        <v>71</v>
      </c>
      <c r="E57" s="1" t="s">
        <v>131</v>
      </c>
      <c r="G57" s="330" t="s">
        <v>431</v>
      </c>
      <c r="H57" s="28"/>
      <c r="I57" s="28"/>
      <c r="J57" s="284">
        <v>187</v>
      </c>
      <c r="K57" s="1" t="s">
        <v>134</v>
      </c>
      <c r="M57" s="330" t="s">
        <v>560</v>
      </c>
      <c r="N57" s="275"/>
      <c r="O57" s="275"/>
      <c r="P57" s="284">
        <v>149</v>
      </c>
      <c r="Q57" s="1" t="s">
        <v>137</v>
      </c>
      <c r="S57" s="330" t="s">
        <v>1447</v>
      </c>
      <c r="T57" s="275"/>
      <c r="U57" s="275"/>
      <c r="V57" s="284">
        <v>95</v>
      </c>
      <c r="W57" s="1" t="s">
        <v>135</v>
      </c>
    </row>
    <row r="58" spans="1:23" ht="18">
      <c r="A58" s="330" t="s">
        <v>608</v>
      </c>
      <c r="B58" s="275"/>
      <c r="C58" s="275"/>
      <c r="D58" s="284">
        <v>70</v>
      </c>
      <c r="E58" s="1" t="s">
        <v>131</v>
      </c>
      <c r="G58" s="330" t="s">
        <v>539</v>
      </c>
      <c r="H58" s="28"/>
      <c r="I58" s="275"/>
      <c r="J58" s="284">
        <v>181</v>
      </c>
      <c r="K58" s="1" t="s">
        <v>134</v>
      </c>
      <c r="M58" s="330" t="s">
        <v>481</v>
      </c>
      <c r="N58" s="28"/>
      <c r="O58" s="275"/>
      <c r="P58" s="284">
        <v>147</v>
      </c>
      <c r="Q58" s="1" t="s">
        <v>137</v>
      </c>
      <c r="S58" s="402" t="s">
        <v>3154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1686</v>
      </c>
      <c r="B59" s="28"/>
      <c r="C59" s="275"/>
      <c r="D59" s="284">
        <v>69</v>
      </c>
      <c r="E59" s="1" t="s">
        <v>131</v>
      </c>
      <c r="M59" s="330" t="s">
        <v>1720</v>
      </c>
      <c r="N59" s="28"/>
      <c r="O59" s="275"/>
      <c r="P59" s="284">
        <v>145</v>
      </c>
      <c r="Q59" s="1" t="s">
        <v>137</v>
      </c>
      <c r="S59" s="330" t="s">
        <v>807</v>
      </c>
      <c r="T59" s="275"/>
      <c r="U59" s="275"/>
      <c r="V59" s="284">
        <v>94</v>
      </c>
      <c r="W59" s="1" t="s">
        <v>135</v>
      </c>
    </row>
    <row r="60" spans="1:23" ht="18">
      <c r="A60" s="330" t="s">
        <v>468</v>
      </c>
      <c r="B60" s="28"/>
      <c r="C60" s="275"/>
      <c r="D60" s="284">
        <v>69</v>
      </c>
      <c r="E60" s="1" t="s">
        <v>131</v>
      </c>
      <c r="M60" s="206" t="s">
        <v>2515</v>
      </c>
      <c r="N60" s="28"/>
      <c r="O60" s="28"/>
      <c r="P60" s="284">
        <v>144</v>
      </c>
      <c r="Q60" s="1" t="s">
        <v>137</v>
      </c>
      <c r="S60" s="330" t="s">
        <v>543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2680</v>
      </c>
      <c r="B61" s="28"/>
      <c r="C61" s="28"/>
      <c r="D61" s="284">
        <v>69</v>
      </c>
      <c r="E61" s="1" t="s">
        <v>131</v>
      </c>
      <c r="M61" s="330" t="s">
        <v>1321</v>
      </c>
      <c r="N61" s="275"/>
      <c r="O61" s="275"/>
      <c r="P61" s="284">
        <v>143</v>
      </c>
      <c r="Q61" s="1" t="s">
        <v>137</v>
      </c>
      <c r="S61" s="330" t="s">
        <v>1271</v>
      </c>
      <c r="T61" s="28"/>
      <c r="U61" s="275"/>
      <c r="V61" s="284">
        <v>93</v>
      </c>
      <c r="W61" s="1" t="s">
        <v>135</v>
      </c>
    </row>
    <row r="62" spans="1:23" ht="18">
      <c r="A62" s="330" t="s">
        <v>974</v>
      </c>
      <c r="B62" s="28"/>
      <c r="C62" s="275"/>
      <c r="D62" s="284">
        <v>68</v>
      </c>
      <c r="E62" s="1" t="s">
        <v>131</v>
      </c>
      <c r="G62" s="330" t="s">
        <v>572</v>
      </c>
      <c r="H62" s="275"/>
      <c r="I62" s="275"/>
      <c r="J62" s="284">
        <v>47</v>
      </c>
      <c r="K62" s="1" t="s">
        <v>132</v>
      </c>
      <c r="M62" s="330" t="s">
        <v>1228</v>
      </c>
      <c r="N62" s="275"/>
      <c r="O62" s="275"/>
      <c r="P62" s="284">
        <v>140</v>
      </c>
      <c r="Q62" s="1" t="s">
        <v>137</v>
      </c>
      <c r="S62" s="330" t="s">
        <v>2051</v>
      </c>
      <c r="T62" s="275"/>
      <c r="U62" s="275"/>
      <c r="V62" s="284">
        <v>92</v>
      </c>
      <c r="W62" s="1" t="s">
        <v>135</v>
      </c>
    </row>
    <row r="63" spans="1:23" ht="18">
      <c r="A63" s="330" t="s">
        <v>526</v>
      </c>
      <c r="B63" s="28"/>
      <c r="C63" s="275"/>
      <c r="D63" s="284">
        <v>68</v>
      </c>
      <c r="E63" s="1" t="s">
        <v>131</v>
      </c>
      <c r="G63" s="330" t="s">
        <v>2130</v>
      </c>
      <c r="H63" s="28"/>
      <c r="I63" s="275"/>
      <c r="J63" s="284">
        <v>47</v>
      </c>
      <c r="K63" s="1" t="s">
        <v>132</v>
      </c>
      <c r="M63" s="330" t="s">
        <v>447</v>
      </c>
      <c r="N63" s="28"/>
      <c r="O63" s="275"/>
      <c r="P63" s="284">
        <v>139</v>
      </c>
      <c r="Q63" s="1" t="s">
        <v>137</v>
      </c>
      <c r="S63" s="330" t="s">
        <v>596</v>
      </c>
      <c r="T63" s="275"/>
      <c r="U63" s="275"/>
      <c r="V63" s="284">
        <v>92</v>
      </c>
      <c r="W63" s="1" t="s">
        <v>135</v>
      </c>
    </row>
    <row r="64" spans="1:23" ht="18">
      <c r="A64" s="330" t="s">
        <v>990</v>
      </c>
      <c r="B64" s="275"/>
      <c r="C64" s="275"/>
      <c r="D64" s="284">
        <v>68</v>
      </c>
      <c r="E64" s="1" t="s">
        <v>131</v>
      </c>
      <c r="G64" s="330" t="s">
        <v>845</v>
      </c>
      <c r="H64" s="275"/>
      <c r="I64" s="275"/>
      <c r="J64" s="284">
        <v>47</v>
      </c>
      <c r="K64" s="1" t="s">
        <v>132</v>
      </c>
      <c r="M64" s="330" t="s">
        <v>1248</v>
      </c>
      <c r="N64" s="275"/>
      <c r="O64" s="275"/>
      <c r="P64" s="284">
        <v>138</v>
      </c>
      <c r="Q64" s="1" t="s">
        <v>137</v>
      </c>
      <c r="S64" s="330" t="s">
        <v>578</v>
      </c>
      <c r="T64" s="28"/>
      <c r="U64" s="275"/>
      <c r="V64" s="284">
        <v>92</v>
      </c>
      <c r="W64" s="1" t="s">
        <v>135</v>
      </c>
    </row>
    <row r="65" spans="1:23" ht="18">
      <c r="A65" s="206" t="s">
        <v>2597</v>
      </c>
      <c r="B65" s="28"/>
      <c r="C65" s="28"/>
      <c r="D65" s="284">
        <v>68</v>
      </c>
      <c r="E65" s="1" t="s">
        <v>131</v>
      </c>
      <c r="G65" s="330" t="s">
        <v>1269</v>
      </c>
      <c r="H65" s="275"/>
      <c r="I65" s="275"/>
      <c r="J65" s="284">
        <v>46</v>
      </c>
      <c r="K65" s="1" t="s">
        <v>132</v>
      </c>
      <c r="M65" s="392" t="s">
        <v>2330</v>
      </c>
      <c r="N65" s="28"/>
      <c r="O65" s="28"/>
      <c r="P65" s="284">
        <v>136</v>
      </c>
      <c r="Q65" s="1" t="s">
        <v>137</v>
      </c>
      <c r="S65" s="206" t="s">
        <v>2544</v>
      </c>
      <c r="T65" s="50"/>
      <c r="U65" s="50"/>
      <c r="V65" s="284">
        <v>91</v>
      </c>
      <c r="W65" s="1" t="s">
        <v>135</v>
      </c>
    </row>
    <row r="66" spans="1:23" ht="18">
      <c r="A66" s="206" t="s">
        <v>2548</v>
      </c>
      <c r="B66" s="28"/>
      <c r="C66" s="28"/>
      <c r="D66" s="284">
        <v>68</v>
      </c>
      <c r="E66" s="1" t="s">
        <v>131</v>
      </c>
      <c r="G66" s="330" t="s">
        <v>567</v>
      </c>
      <c r="H66" s="275"/>
      <c r="I66" s="275"/>
      <c r="J66" s="284">
        <v>46</v>
      </c>
      <c r="K66" s="1" t="s">
        <v>132</v>
      </c>
      <c r="M66" s="330" t="s">
        <v>423</v>
      </c>
      <c r="N66" s="275"/>
      <c r="O66" s="275"/>
      <c r="P66" s="284">
        <v>135</v>
      </c>
      <c r="Q66" s="1" t="s">
        <v>137</v>
      </c>
      <c r="S66" s="330" t="s">
        <v>1189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2583</v>
      </c>
      <c r="B67" s="28"/>
      <c r="C67" s="28"/>
      <c r="D67" s="284">
        <v>68</v>
      </c>
      <c r="E67" s="1" t="s">
        <v>131</v>
      </c>
      <c r="G67" s="330" t="s">
        <v>618</v>
      </c>
      <c r="H67" s="275"/>
      <c r="I67" s="275"/>
      <c r="J67" s="284">
        <v>46</v>
      </c>
      <c r="K67" s="1" t="s">
        <v>132</v>
      </c>
      <c r="M67" s="330" t="s">
        <v>718</v>
      </c>
      <c r="N67" s="28"/>
      <c r="O67" s="275"/>
      <c r="P67" s="284">
        <v>134</v>
      </c>
      <c r="Q67" s="1" t="s">
        <v>137</v>
      </c>
      <c r="S67" s="206" t="s">
        <v>2512</v>
      </c>
      <c r="T67" s="28"/>
      <c r="U67" s="28"/>
      <c r="V67" s="284">
        <v>90</v>
      </c>
      <c r="W67" s="1" t="s">
        <v>135</v>
      </c>
    </row>
    <row r="68" spans="1:23" ht="18">
      <c r="A68" s="392" t="s">
        <v>2340</v>
      </c>
      <c r="B68" s="28"/>
      <c r="C68" s="28"/>
      <c r="D68" s="284">
        <v>67</v>
      </c>
      <c r="E68" s="1" t="s">
        <v>131</v>
      </c>
      <c r="G68" s="330" t="s">
        <v>655</v>
      </c>
      <c r="H68" s="275"/>
      <c r="I68" s="275"/>
      <c r="J68" s="284">
        <v>46</v>
      </c>
      <c r="K68" s="1" t="s">
        <v>132</v>
      </c>
      <c r="M68" s="330" t="s">
        <v>505</v>
      </c>
      <c r="N68" s="275"/>
      <c r="O68" s="275"/>
      <c r="P68" s="284">
        <v>131</v>
      </c>
      <c r="Q68" s="1" t="s">
        <v>137</v>
      </c>
      <c r="S68" s="330" t="s">
        <v>684</v>
      </c>
      <c r="T68" s="275"/>
      <c r="U68" s="275"/>
      <c r="V68" s="284">
        <v>89</v>
      </c>
      <c r="W68" s="1" t="s">
        <v>135</v>
      </c>
    </row>
    <row r="69" spans="1:23" ht="18">
      <c r="A69" s="330" t="s">
        <v>507</v>
      </c>
      <c r="B69" s="28"/>
      <c r="C69" s="275"/>
      <c r="D69" s="284">
        <v>66</v>
      </c>
      <c r="E69" s="1" t="s">
        <v>131</v>
      </c>
      <c r="G69" s="330" t="s">
        <v>2139</v>
      </c>
      <c r="H69" s="28"/>
      <c r="I69" s="275"/>
      <c r="J69" s="284">
        <v>46</v>
      </c>
      <c r="K69" s="1" t="s">
        <v>132</v>
      </c>
      <c r="M69" s="330" t="s">
        <v>964</v>
      </c>
      <c r="N69" s="28"/>
      <c r="O69" s="275"/>
      <c r="P69" s="284">
        <v>129</v>
      </c>
      <c r="Q69" s="1" t="s">
        <v>137</v>
      </c>
      <c r="S69" s="330" t="s">
        <v>1713</v>
      </c>
      <c r="T69" s="275"/>
      <c r="U69" s="275"/>
      <c r="V69" s="284">
        <v>89</v>
      </c>
      <c r="W69" s="1" t="s">
        <v>135</v>
      </c>
    </row>
    <row r="70" spans="1:23" ht="18">
      <c r="A70" s="330" t="s">
        <v>715</v>
      </c>
      <c r="B70" s="275"/>
      <c r="C70" s="275"/>
      <c r="D70" s="284">
        <v>66</v>
      </c>
      <c r="E70" s="1" t="s">
        <v>131</v>
      </c>
      <c r="G70" s="330" t="s">
        <v>600</v>
      </c>
      <c r="H70" s="28"/>
      <c r="I70" s="275"/>
      <c r="J70" s="284">
        <v>46</v>
      </c>
      <c r="K70" s="1" t="s">
        <v>132</v>
      </c>
      <c r="M70" s="330" t="s">
        <v>981</v>
      </c>
      <c r="N70" s="28"/>
      <c r="O70" s="28"/>
      <c r="P70" s="284">
        <v>128</v>
      </c>
      <c r="Q70" s="1" t="s">
        <v>137</v>
      </c>
      <c r="S70" s="330" t="s">
        <v>1273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1293</v>
      </c>
      <c r="B71" s="28"/>
      <c r="C71" s="275"/>
      <c r="D71" s="284">
        <v>66</v>
      </c>
      <c r="E71" s="1" t="s">
        <v>131</v>
      </c>
      <c r="G71" s="206" t="s">
        <v>3137</v>
      </c>
      <c r="H71" s="28"/>
      <c r="I71" s="28"/>
      <c r="J71" s="284">
        <v>46</v>
      </c>
      <c r="K71" s="1" t="s">
        <v>132</v>
      </c>
      <c r="M71" s="330" t="s">
        <v>529</v>
      </c>
      <c r="N71" s="28"/>
      <c r="O71" s="275"/>
      <c r="P71" s="284">
        <v>122</v>
      </c>
      <c r="Q71" s="1" t="s">
        <v>137</v>
      </c>
      <c r="S71" s="330" t="s">
        <v>696</v>
      </c>
      <c r="T71" s="28"/>
      <c r="U71" s="275"/>
      <c r="V71" s="284">
        <v>89</v>
      </c>
      <c r="W71" s="1" t="s">
        <v>135</v>
      </c>
    </row>
    <row r="72" spans="1:23" ht="18">
      <c r="A72" s="330" t="s">
        <v>498</v>
      </c>
      <c r="B72" s="28"/>
      <c r="C72" s="275"/>
      <c r="D72" s="284">
        <v>66</v>
      </c>
      <c r="E72" s="1" t="s">
        <v>131</v>
      </c>
      <c r="G72" s="330" t="s">
        <v>584</v>
      </c>
      <c r="H72" s="28"/>
      <c r="I72" s="275"/>
      <c r="J72" s="284">
        <v>45</v>
      </c>
      <c r="K72" s="1" t="s">
        <v>132</v>
      </c>
      <c r="M72" s="330" t="s">
        <v>683</v>
      </c>
      <c r="N72" s="275"/>
      <c r="O72" s="275"/>
      <c r="P72" s="284">
        <v>122</v>
      </c>
      <c r="Q72" s="1" t="s">
        <v>137</v>
      </c>
      <c r="S72" s="330" t="s">
        <v>1267</v>
      </c>
      <c r="T72" s="28"/>
      <c r="U72" s="275"/>
      <c r="V72" s="284">
        <v>88</v>
      </c>
      <c r="W72" s="1" t="s">
        <v>135</v>
      </c>
    </row>
    <row r="73" spans="1:23" ht="18">
      <c r="A73" s="330" t="s">
        <v>2079</v>
      </c>
      <c r="B73" s="28"/>
      <c r="C73" s="275"/>
      <c r="D73" s="284">
        <v>66</v>
      </c>
      <c r="E73" s="1" t="s">
        <v>131</v>
      </c>
      <c r="G73" s="330" t="s">
        <v>457</v>
      </c>
      <c r="H73" s="28"/>
      <c r="I73" s="275"/>
      <c r="J73" s="284">
        <v>44</v>
      </c>
      <c r="K73" s="1" t="s">
        <v>132</v>
      </c>
      <c r="M73" s="330" t="s">
        <v>996</v>
      </c>
      <c r="N73" s="275"/>
      <c r="O73" s="275"/>
      <c r="P73" s="284">
        <v>121</v>
      </c>
      <c r="Q73" s="1" t="s">
        <v>137</v>
      </c>
      <c r="S73" s="330" t="s">
        <v>980</v>
      </c>
      <c r="T73" s="28"/>
      <c r="U73" s="275"/>
      <c r="V73" s="284">
        <v>88</v>
      </c>
      <c r="W73" s="1" t="s">
        <v>135</v>
      </c>
    </row>
    <row r="74" spans="1:23" ht="18">
      <c r="A74" s="330" t="s">
        <v>717</v>
      </c>
      <c r="B74" s="275"/>
      <c r="C74" s="275"/>
      <c r="D74" s="284">
        <v>65</v>
      </c>
      <c r="E74" s="1" t="s">
        <v>131</v>
      </c>
      <c r="G74" s="330" t="s">
        <v>621</v>
      </c>
      <c r="H74" s="206"/>
      <c r="I74" s="28"/>
      <c r="J74" s="284">
        <v>44</v>
      </c>
      <c r="K74" s="1" t="s">
        <v>132</v>
      </c>
      <c r="M74" s="330" t="s">
        <v>444</v>
      </c>
      <c r="N74" s="28"/>
      <c r="O74" s="275"/>
      <c r="P74" s="284">
        <v>121</v>
      </c>
      <c r="Q74" s="1" t="s">
        <v>137</v>
      </c>
      <c r="S74" s="330" t="s">
        <v>827</v>
      </c>
      <c r="T74" s="275"/>
      <c r="U74" s="275"/>
      <c r="V74" s="284">
        <v>87</v>
      </c>
      <c r="W74" s="1" t="s">
        <v>135</v>
      </c>
    </row>
    <row r="75" spans="1:23" ht="18">
      <c r="A75" s="206" t="s">
        <v>2078</v>
      </c>
      <c r="B75" s="28"/>
      <c r="C75" s="275"/>
      <c r="D75" s="284">
        <v>65</v>
      </c>
      <c r="E75" s="1" t="s">
        <v>131</v>
      </c>
      <c r="G75" s="330" t="s">
        <v>657</v>
      </c>
      <c r="H75" s="275"/>
      <c r="I75" s="275"/>
      <c r="J75" s="284">
        <v>44</v>
      </c>
      <c r="K75" s="1" t="s">
        <v>132</v>
      </c>
      <c r="S75" s="330" t="s">
        <v>523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2093</v>
      </c>
      <c r="B76" s="28"/>
      <c r="C76" s="275"/>
      <c r="D76" s="284">
        <v>63</v>
      </c>
      <c r="E76" s="1" t="s">
        <v>131</v>
      </c>
      <c r="G76" s="206" t="s">
        <v>2709</v>
      </c>
      <c r="H76" s="28"/>
      <c r="I76" s="28"/>
      <c r="J76" s="284">
        <v>44</v>
      </c>
      <c r="K76" s="1" t="s">
        <v>132</v>
      </c>
      <c r="S76" s="330" t="s">
        <v>559</v>
      </c>
      <c r="T76" s="275"/>
      <c r="U76" s="275"/>
      <c r="V76" s="284">
        <v>84</v>
      </c>
      <c r="W76" s="1" t="s">
        <v>135</v>
      </c>
    </row>
    <row r="77" spans="1:23" ht="18">
      <c r="A77" s="330" t="s">
        <v>590</v>
      </c>
      <c r="B77" s="275"/>
      <c r="C77" s="275"/>
      <c r="D77" s="284">
        <v>63</v>
      </c>
      <c r="E77" s="1" t="s">
        <v>131</v>
      </c>
      <c r="G77" s="330" t="s">
        <v>2080</v>
      </c>
      <c r="H77" s="28"/>
      <c r="I77" s="275"/>
      <c r="J77" s="284">
        <v>43</v>
      </c>
      <c r="K77" s="1" t="s">
        <v>132</v>
      </c>
      <c r="S77" s="401" t="s">
        <v>3146</v>
      </c>
      <c r="T77" s="50"/>
      <c r="U77" s="50"/>
      <c r="V77" s="284">
        <v>84</v>
      </c>
      <c r="W77" s="1" t="s">
        <v>135</v>
      </c>
    </row>
    <row r="78" spans="1:23" ht="18">
      <c r="A78" s="330" t="s">
        <v>433</v>
      </c>
      <c r="B78" s="28"/>
      <c r="C78" s="275"/>
      <c r="D78" s="284">
        <v>63</v>
      </c>
      <c r="E78" s="1" t="s">
        <v>131</v>
      </c>
      <c r="G78" s="330" t="s">
        <v>667</v>
      </c>
      <c r="H78" s="275"/>
      <c r="I78" s="275"/>
      <c r="J78" s="284">
        <v>43</v>
      </c>
      <c r="K78" s="1" t="s">
        <v>132</v>
      </c>
      <c r="M78" s="330" t="s">
        <v>832</v>
      </c>
      <c r="N78" s="275"/>
      <c r="O78" s="275"/>
      <c r="P78" s="284">
        <v>30</v>
      </c>
      <c r="Q78" s="1" t="s">
        <v>130</v>
      </c>
      <c r="S78" s="330" t="s">
        <v>550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1286</v>
      </c>
      <c r="B79" s="28"/>
      <c r="C79" s="275"/>
      <c r="D79" s="284">
        <v>62</v>
      </c>
      <c r="E79" s="1" t="s">
        <v>131</v>
      </c>
      <c r="G79" s="330" t="s">
        <v>866</v>
      </c>
      <c r="H79" s="28"/>
      <c r="I79" s="275"/>
      <c r="J79" s="284">
        <v>43</v>
      </c>
      <c r="K79" s="1" t="s">
        <v>132</v>
      </c>
      <c r="M79" s="330" t="s">
        <v>452</v>
      </c>
      <c r="N79" s="275"/>
      <c r="O79" s="275"/>
      <c r="P79" s="284">
        <v>30</v>
      </c>
      <c r="Q79" s="1" t="s">
        <v>130</v>
      </c>
      <c r="S79" s="330" t="s">
        <v>681</v>
      </c>
      <c r="T79" s="275"/>
      <c r="U79" s="275"/>
      <c r="V79" s="284">
        <v>83</v>
      </c>
      <c r="W79" s="1" t="s">
        <v>135</v>
      </c>
    </row>
    <row r="80" spans="1:23" ht="18">
      <c r="A80" s="330" t="s">
        <v>1709</v>
      </c>
      <c r="B80" s="275"/>
      <c r="C80" s="275"/>
      <c r="D80" s="284">
        <v>62</v>
      </c>
      <c r="E80" s="1" t="s">
        <v>131</v>
      </c>
      <c r="G80" s="206" t="s">
        <v>2666</v>
      </c>
      <c r="H80" s="28"/>
      <c r="I80" s="28"/>
      <c r="J80" s="284">
        <v>43</v>
      </c>
      <c r="K80" s="1" t="s">
        <v>132</v>
      </c>
      <c r="M80" s="330" t="s">
        <v>1309</v>
      </c>
      <c r="N80" s="28"/>
      <c r="O80" s="275"/>
      <c r="P80" s="284">
        <v>30</v>
      </c>
      <c r="Q80" s="1" t="s">
        <v>130</v>
      </c>
      <c r="S80" s="330" t="s">
        <v>844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1728</v>
      </c>
      <c r="B81" s="28"/>
      <c r="C81" s="275"/>
      <c r="D81" s="284">
        <v>61</v>
      </c>
      <c r="E81" s="1" t="s">
        <v>131</v>
      </c>
      <c r="G81" s="330" t="s">
        <v>564</v>
      </c>
      <c r="H81" s="28"/>
      <c r="I81" s="275"/>
      <c r="J81" s="284">
        <v>42</v>
      </c>
      <c r="K81" s="1" t="s">
        <v>132</v>
      </c>
      <c r="M81" s="330" t="s">
        <v>988</v>
      </c>
      <c r="N81" s="275"/>
      <c r="O81" s="275"/>
      <c r="P81" s="284">
        <v>30</v>
      </c>
      <c r="Q81" s="1" t="s">
        <v>130</v>
      </c>
      <c r="S81" s="330" t="s">
        <v>453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1260</v>
      </c>
      <c r="B82" s="28"/>
      <c r="C82" s="275"/>
      <c r="D82" s="284">
        <v>60</v>
      </c>
      <c r="E82" s="1" t="s">
        <v>131</v>
      </c>
      <c r="G82" s="330" t="s">
        <v>623</v>
      </c>
      <c r="H82" s="275"/>
      <c r="I82" s="275"/>
      <c r="J82" s="284">
        <v>42</v>
      </c>
      <c r="K82" s="1" t="s">
        <v>132</v>
      </c>
      <c r="M82" s="206" t="s">
        <v>2338</v>
      </c>
      <c r="N82" s="28"/>
      <c r="O82" s="28"/>
      <c r="P82" s="284">
        <v>30</v>
      </c>
      <c r="Q82" s="1" t="s">
        <v>130</v>
      </c>
      <c r="S82" s="206" t="s">
        <v>2558</v>
      </c>
      <c r="T82" s="28"/>
      <c r="U82" s="28"/>
      <c r="V82" s="284">
        <v>81</v>
      </c>
      <c r="W82" s="1" t="s">
        <v>135</v>
      </c>
    </row>
    <row r="83" spans="1:23" ht="18">
      <c r="A83" s="330" t="s">
        <v>1734</v>
      </c>
      <c r="B83" s="28"/>
      <c r="C83" s="275"/>
      <c r="D83" s="284">
        <v>60</v>
      </c>
      <c r="E83" s="1" t="s">
        <v>131</v>
      </c>
      <c r="G83" s="330" t="s">
        <v>1229</v>
      </c>
      <c r="H83" s="275"/>
      <c r="I83" s="275"/>
      <c r="J83" s="284">
        <v>42</v>
      </c>
      <c r="K83" s="1" t="s">
        <v>132</v>
      </c>
      <c r="M83" s="206" t="s">
        <v>3136</v>
      </c>
      <c r="N83" s="28"/>
      <c r="O83" s="28"/>
      <c r="P83" s="284">
        <v>30</v>
      </c>
      <c r="Q83" s="1" t="s">
        <v>130</v>
      </c>
      <c r="S83" s="330" t="s">
        <v>1276</v>
      </c>
      <c r="T83" s="275"/>
      <c r="U83" s="275"/>
      <c r="V83" s="284">
        <v>80</v>
      </c>
      <c r="W83" s="1" t="s">
        <v>135</v>
      </c>
    </row>
    <row r="84" spans="1:23" ht="18">
      <c r="A84" s="330" t="s">
        <v>889</v>
      </c>
      <c r="B84" s="275"/>
      <c r="C84" s="275"/>
      <c r="D84" s="284">
        <v>60</v>
      </c>
      <c r="E84" s="1" t="s">
        <v>131</v>
      </c>
      <c r="G84" s="330" t="s">
        <v>855</v>
      </c>
      <c r="H84" s="28"/>
      <c r="I84" s="275"/>
      <c r="J84" s="284">
        <v>42</v>
      </c>
      <c r="K84" s="1" t="s">
        <v>132</v>
      </c>
      <c r="M84" s="330" t="s">
        <v>1227</v>
      </c>
      <c r="N84" s="28"/>
      <c r="O84" s="275"/>
      <c r="P84" s="284">
        <v>29</v>
      </c>
      <c r="Q84" s="1" t="s">
        <v>130</v>
      </c>
      <c r="S84" s="330" t="s">
        <v>2063</v>
      </c>
      <c r="T84" s="275"/>
      <c r="U84" s="275"/>
      <c r="V84" s="284">
        <v>80</v>
      </c>
      <c r="W84" s="1" t="s">
        <v>135</v>
      </c>
    </row>
    <row r="85" spans="1:23" ht="18">
      <c r="A85" s="206" t="s">
        <v>3095</v>
      </c>
      <c r="B85" s="28"/>
      <c r="C85" s="28"/>
      <c r="D85" s="284">
        <v>60</v>
      </c>
      <c r="E85" s="1" t="s">
        <v>131</v>
      </c>
      <c r="G85" s="330" t="s">
        <v>989</v>
      </c>
      <c r="H85" s="275"/>
      <c r="I85" s="275"/>
      <c r="J85" s="284">
        <v>41</v>
      </c>
      <c r="K85" s="1" t="s">
        <v>132</v>
      </c>
      <c r="M85" s="330" t="s">
        <v>482</v>
      </c>
      <c r="N85" s="275"/>
      <c r="O85" s="275"/>
      <c r="P85" s="284">
        <v>29</v>
      </c>
      <c r="Q85" s="1" t="s">
        <v>130</v>
      </c>
      <c r="S85" s="330" t="s">
        <v>2100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2312</v>
      </c>
      <c r="B86" s="28"/>
      <c r="C86" s="28"/>
      <c r="D86" s="284">
        <v>59</v>
      </c>
      <c r="E86" s="1" t="s">
        <v>131</v>
      </c>
      <c r="G86" s="330" t="s">
        <v>1192</v>
      </c>
      <c r="H86" s="28"/>
      <c r="I86" s="275"/>
      <c r="J86" s="284">
        <v>41</v>
      </c>
      <c r="K86" s="1" t="s">
        <v>132</v>
      </c>
      <c r="M86" s="330" t="s">
        <v>632</v>
      </c>
      <c r="N86" s="28"/>
      <c r="O86" s="275"/>
      <c r="P86" s="284">
        <v>29</v>
      </c>
      <c r="Q86" s="1" t="s">
        <v>130</v>
      </c>
      <c r="S86" s="330" t="s">
        <v>432</v>
      </c>
      <c r="T86" s="28"/>
      <c r="U86" s="275"/>
      <c r="V86" s="284">
        <v>79</v>
      </c>
      <c r="W86" s="1" t="s">
        <v>135</v>
      </c>
    </row>
    <row r="87" spans="1:23" ht="18">
      <c r="A87" s="206" t="s">
        <v>2547</v>
      </c>
      <c r="B87" s="28"/>
      <c r="C87" s="28"/>
      <c r="D87" s="284">
        <v>58</v>
      </c>
      <c r="E87" s="1" t="s">
        <v>131</v>
      </c>
      <c r="G87" s="330" t="s">
        <v>2053</v>
      </c>
      <c r="H87" s="275"/>
      <c r="I87" s="275"/>
      <c r="J87" s="284">
        <v>41</v>
      </c>
      <c r="K87" s="1" t="s">
        <v>132</v>
      </c>
      <c r="M87" s="330" t="s">
        <v>642</v>
      </c>
      <c r="N87" s="275"/>
      <c r="O87" s="275"/>
      <c r="P87" s="284">
        <v>29</v>
      </c>
      <c r="Q87" s="1" t="s">
        <v>130</v>
      </c>
      <c r="S87" s="330" t="s">
        <v>445</v>
      </c>
      <c r="T87" s="28"/>
      <c r="U87" s="275"/>
      <c r="V87" s="284">
        <v>78</v>
      </c>
      <c r="W87" s="1" t="s">
        <v>135</v>
      </c>
    </row>
    <row r="88" spans="1:23" ht="18">
      <c r="A88" s="330" t="s">
        <v>1698</v>
      </c>
      <c r="B88" s="275"/>
      <c r="C88" s="275"/>
      <c r="D88" s="284">
        <v>57</v>
      </c>
      <c r="E88" s="1" t="s">
        <v>131</v>
      </c>
      <c r="G88" s="330" t="s">
        <v>478</v>
      </c>
      <c r="H88" s="28"/>
      <c r="I88" s="275"/>
      <c r="J88" s="284">
        <v>41</v>
      </c>
      <c r="K88" s="1" t="s">
        <v>132</v>
      </c>
      <c r="M88" s="330" t="s">
        <v>688</v>
      </c>
      <c r="N88" s="275"/>
      <c r="O88" s="275"/>
      <c r="P88" s="284">
        <v>29</v>
      </c>
      <c r="Q88" s="1" t="s">
        <v>130</v>
      </c>
      <c r="S88" s="330" t="s">
        <v>533</v>
      </c>
      <c r="T88" s="275"/>
      <c r="U88" s="275"/>
      <c r="V88" s="284">
        <v>78</v>
      </c>
      <c r="W88" s="1" t="s">
        <v>135</v>
      </c>
    </row>
    <row r="89" spans="1:23" ht="18">
      <c r="A89" s="330" t="s">
        <v>835</v>
      </c>
      <c r="B89" s="275"/>
      <c r="C89" s="275"/>
      <c r="D89" s="284">
        <v>57</v>
      </c>
      <c r="E89" s="1" t="s">
        <v>131</v>
      </c>
      <c r="G89" s="330" t="s">
        <v>1275</v>
      </c>
      <c r="H89" s="275"/>
      <c r="I89" s="275"/>
      <c r="J89" s="284">
        <v>41</v>
      </c>
      <c r="K89" s="1" t="s">
        <v>132</v>
      </c>
      <c r="M89" s="330" t="s">
        <v>890</v>
      </c>
      <c r="N89" s="28"/>
      <c r="O89" s="275"/>
      <c r="P89" s="284">
        <v>29</v>
      </c>
      <c r="Q89" s="1" t="s">
        <v>130</v>
      </c>
      <c r="S89" s="330" t="s">
        <v>1214</v>
      </c>
      <c r="T89" s="275"/>
      <c r="U89" s="275"/>
      <c r="V89" s="284">
        <v>78</v>
      </c>
      <c r="W89" s="1" t="s">
        <v>135</v>
      </c>
    </row>
    <row r="90" spans="1:23" ht="18">
      <c r="A90" s="330" t="s">
        <v>665</v>
      </c>
      <c r="B90" s="275"/>
      <c r="C90" s="275"/>
      <c r="D90" s="284">
        <v>57</v>
      </c>
      <c r="E90" s="1" t="s">
        <v>131</v>
      </c>
      <c r="G90" s="330" t="s">
        <v>809</v>
      </c>
      <c r="H90" s="275"/>
      <c r="I90" s="275"/>
      <c r="J90" s="284">
        <v>41</v>
      </c>
      <c r="K90" s="1" t="s">
        <v>132</v>
      </c>
      <c r="M90" s="330" t="s">
        <v>1274</v>
      </c>
      <c r="N90" s="28"/>
      <c r="O90" s="275"/>
      <c r="P90" s="284">
        <v>29</v>
      </c>
      <c r="Q90" s="1" t="s">
        <v>130</v>
      </c>
    </row>
    <row r="91" spans="1:23" ht="18">
      <c r="A91" s="330" t="s">
        <v>2127</v>
      </c>
      <c r="B91" s="28"/>
      <c r="C91" s="275"/>
      <c r="D91" s="284">
        <v>56</v>
      </c>
      <c r="E91" s="1" t="s">
        <v>131</v>
      </c>
      <c r="G91" s="330" t="s">
        <v>2088</v>
      </c>
      <c r="H91" s="28"/>
      <c r="I91" s="28"/>
      <c r="J91" s="284">
        <v>41</v>
      </c>
      <c r="K91" s="1" t="s">
        <v>132</v>
      </c>
      <c r="M91" s="330" t="s">
        <v>570</v>
      </c>
      <c r="N91" s="275"/>
      <c r="O91" s="275"/>
      <c r="P91" s="284">
        <v>29</v>
      </c>
      <c r="Q91" s="1" t="s">
        <v>130</v>
      </c>
    </row>
    <row r="92" spans="1:23" ht="18">
      <c r="A92" s="330" t="s">
        <v>599</v>
      </c>
      <c r="B92" s="275"/>
      <c r="C92" s="275"/>
      <c r="D92" s="284">
        <v>55</v>
      </c>
      <c r="E92" s="1" t="s">
        <v>131</v>
      </c>
      <c r="G92" s="330" t="s">
        <v>686</v>
      </c>
      <c r="H92" s="275"/>
      <c r="I92" s="275"/>
      <c r="J92" s="284">
        <v>41</v>
      </c>
      <c r="K92" s="1" t="s">
        <v>132</v>
      </c>
      <c r="M92" s="330" t="s">
        <v>1724</v>
      </c>
      <c r="N92" s="275"/>
      <c r="O92" s="275"/>
      <c r="P92" s="284">
        <v>29</v>
      </c>
      <c r="Q92" s="1" t="s">
        <v>130</v>
      </c>
    </row>
    <row r="93" spans="1:23" ht="18">
      <c r="A93" s="330" t="s">
        <v>853</v>
      </c>
      <c r="B93" s="275"/>
      <c r="C93" s="275"/>
      <c r="D93" s="284">
        <v>55</v>
      </c>
      <c r="E93" s="1" t="s">
        <v>131</v>
      </c>
      <c r="G93" s="206" t="s">
        <v>2658</v>
      </c>
      <c r="H93" s="28"/>
      <c r="I93" s="28"/>
      <c r="J93" s="284">
        <v>41</v>
      </c>
      <c r="K93" s="1" t="s">
        <v>132</v>
      </c>
      <c r="M93" s="206" t="s">
        <v>2507</v>
      </c>
      <c r="N93" s="28"/>
      <c r="O93" s="28"/>
      <c r="P93" s="284">
        <v>29</v>
      </c>
      <c r="Q93" s="1" t="s">
        <v>130</v>
      </c>
      <c r="S93" s="330" t="s">
        <v>1283</v>
      </c>
      <c r="T93" s="275"/>
      <c r="U93" s="275"/>
      <c r="V93" s="284">
        <v>18</v>
      </c>
      <c r="W93" s="1" t="s">
        <v>129</v>
      </c>
    </row>
    <row r="94" spans="1:23" ht="18">
      <c r="A94" s="330" t="s">
        <v>633</v>
      </c>
      <c r="B94" s="275"/>
      <c r="C94" s="275"/>
      <c r="D94" s="284">
        <v>55</v>
      </c>
      <c r="E94" s="1" t="s">
        <v>131</v>
      </c>
      <c r="G94" s="206" t="s">
        <v>2586</v>
      </c>
      <c r="H94" s="28"/>
      <c r="I94" s="28"/>
      <c r="J94" s="284">
        <v>41</v>
      </c>
      <c r="K94" s="1" t="s">
        <v>132</v>
      </c>
      <c r="M94" s="330" t="s">
        <v>585</v>
      </c>
      <c r="N94" s="275"/>
      <c r="O94" s="275"/>
      <c r="P94" s="284">
        <v>28</v>
      </c>
      <c r="Q94" s="1" t="s">
        <v>130</v>
      </c>
      <c r="S94" s="402" t="s">
        <v>3153</v>
      </c>
      <c r="T94" s="28"/>
      <c r="U94" s="275"/>
      <c r="V94" s="284">
        <v>18</v>
      </c>
      <c r="W94" s="1" t="s">
        <v>129</v>
      </c>
    </row>
    <row r="95" spans="1:23" ht="18">
      <c r="A95" s="330" t="s">
        <v>2065</v>
      </c>
      <c r="B95" s="206"/>
      <c r="C95" s="28"/>
      <c r="D95" s="284">
        <v>54</v>
      </c>
      <c r="E95" s="1" t="s">
        <v>131</v>
      </c>
      <c r="G95" s="330" t="s">
        <v>1203</v>
      </c>
      <c r="H95" s="275"/>
      <c r="I95" s="275"/>
      <c r="J95" s="284">
        <v>40</v>
      </c>
      <c r="K95" s="1" t="s">
        <v>132</v>
      </c>
      <c r="M95" s="330" t="s">
        <v>2104</v>
      </c>
      <c r="N95" s="28"/>
      <c r="O95" s="275"/>
      <c r="P95" s="284">
        <v>28</v>
      </c>
      <c r="Q95" s="1" t="s">
        <v>130</v>
      </c>
      <c r="S95" s="330" t="s">
        <v>694</v>
      </c>
      <c r="T95" s="275"/>
      <c r="U95" s="275"/>
      <c r="V95" s="284">
        <v>18</v>
      </c>
      <c r="W95" s="1" t="s">
        <v>129</v>
      </c>
    </row>
    <row r="96" spans="1:23" ht="18">
      <c r="A96" s="206" t="s">
        <v>2647</v>
      </c>
      <c r="B96" s="28"/>
      <c r="C96" s="28"/>
      <c r="D96" s="284">
        <v>54</v>
      </c>
      <c r="E96" s="1" t="s">
        <v>131</v>
      </c>
      <c r="G96" s="330" t="s">
        <v>1730</v>
      </c>
      <c r="H96" s="28"/>
      <c r="I96" s="275"/>
      <c r="J96" s="284">
        <v>40</v>
      </c>
      <c r="K96" s="1" t="s">
        <v>132</v>
      </c>
      <c r="M96" s="330" t="s">
        <v>991</v>
      </c>
      <c r="N96" s="28"/>
      <c r="O96" s="275"/>
      <c r="P96" s="284">
        <v>28</v>
      </c>
      <c r="Q96" s="1" t="s">
        <v>130</v>
      </c>
      <c r="S96" s="330" t="s">
        <v>493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2061</v>
      </c>
      <c r="B97" s="275"/>
      <c r="C97" s="275"/>
      <c r="D97" s="284">
        <v>53</v>
      </c>
      <c r="E97" s="1" t="s">
        <v>131</v>
      </c>
      <c r="G97" s="330" t="s">
        <v>2054</v>
      </c>
      <c r="H97" s="275"/>
      <c r="I97" s="275"/>
      <c r="J97" s="284">
        <v>40</v>
      </c>
      <c r="K97" s="1" t="s">
        <v>132</v>
      </c>
      <c r="M97" s="330" t="s">
        <v>2121</v>
      </c>
      <c r="N97" s="28"/>
      <c r="O97" s="275"/>
      <c r="P97" s="284">
        <v>28</v>
      </c>
      <c r="Q97" s="1" t="s">
        <v>130</v>
      </c>
      <c r="S97" s="330" t="s">
        <v>2146</v>
      </c>
      <c r="T97" s="28"/>
      <c r="U97" s="275"/>
      <c r="V97" s="284">
        <v>18</v>
      </c>
      <c r="W97" s="1" t="s">
        <v>129</v>
      </c>
    </row>
    <row r="98" spans="1:23" ht="18">
      <c r="A98" s="330" t="s">
        <v>675</v>
      </c>
      <c r="B98" s="275"/>
      <c r="C98" s="275"/>
      <c r="D98" s="284">
        <v>53</v>
      </c>
      <c r="E98" s="1" t="s">
        <v>131</v>
      </c>
      <c r="G98" s="330" t="s">
        <v>653</v>
      </c>
      <c r="H98" s="275"/>
      <c r="I98" s="275"/>
      <c r="J98" s="284">
        <v>40</v>
      </c>
      <c r="K98" s="1" t="s">
        <v>132</v>
      </c>
      <c r="M98" s="330" t="s">
        <v>2089</v>
      </c>
      <c r="N98" s="28"/>
      <c r="O98" s="275"/>
      <c r="P98" s="284">
        <v>28</v>
      </c>
      <c r="Q98" s="1" t="s">
        <v>130</v>
      </c>
      <c r="S98" s="206" t="s">
        <v>2653</v>
      </c>
      <c r="T98" s="28"/>
      <c r="U98" s="28"/>
      <c r="V98" s="284">
        <v>18</v>
      </c>
      <c r="W98" s="1" t="s">
        <v>129</v>
      </c>
    </row>
    <row r="99" spans="1:23" ht="18">
      <c r="A99" s="330" t="s">
        <v>862</v>
      </c>
      <c r="B99" s="28"/>
      <c r="C99" s="275"/>
      <c r="D99" s="284">
        <v>52</v>
      </c>
      <c r="E99" s="1" t="s">
        <v>131</v>
      </c>
      <c r="G99" s="330" t="s">
        <v>886</v>
      </c>
      <c r="H99" s="28"/>
      <c r="I99" s="275"/>
      <c r="J99" s="284">
        <v>40</v>
      </c>
      <c r="K99" s="1" t="s">
        <v>132</v>
      </c>
      <c r="M99" s="330" t="s">
        <v>1208</v>
      </c>
      <c r="N99" s="28"/>
      <c r="O99" s="28"/>
      <c r="P99" s="284">
        <v>28</v>
      </c>
      <c r="Q99" s="1" t="s">
        <v>130</v>
      </c>
      <c r="S99" s="206" t="s">
        <v>2701</v>
      </c>
      <c r="T99" s="28"/>
      <c r="U99" s="28"/>
      <c r="V99" s="284">
        <v>18</v>
      </c>
      <c r="W99" s="1" t="s">
        <v>129</v>
      </c>
    </row>
    <row r="100" spans="1:23" ht="18">
      <c r="A100" s="330" t="s">
        <v>877</v>
      </c>
      <c r="B100" s="28"/>
      <c r="C100" s="28"/>
      <c r="D100" s="284">
        <v>52</v>
      </c>
      <c r="E100" s="1" t="s">
        <v>131</v>
      </c>
      <c r="G100" s="330" t="s">
        <v>823</v>
      </c>
      <c r="H100" s="28"/>
      <c r="I100" s="275"/>
      <c r="J100" s="284">
        <v>40</v>
      </c>
      <c r="K100" s="1" t="s">
        <v>132</v>
      </c>
      <c r="M100" s="330" t="s">
        <v>1676</v>
      </c>
      <c r="N100" s="28"/>
      <c r="O100" s="275"/>
      <c r="P100" s="284">
        <v>28</v>
      </c>
      <c r="Q100" s="1" t="s">
        <v>130</v>
      </c>
      <c r="S100" s="206" t="s">
        <v>2820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611</v>
      </c>
      <c r="B101" s="275"/>
      <c r="C101" s="275"/>
      <c r="D101" s="284">
        <v>52</v>
      </c>
      <c r="E101" s="1" t="s">
        <v>131</v>
      </c>
      <c r="G101" s="330" t="s">
        <v>839</v>
      </c>
      <c r="H101" s="275"/>
      <c r="I101" s="275"/>
      <c r="J101" s="284">
        <v>40</v>
      </c>
      <c r="K101" s="1" t="s">
        <v>132</v>
      </c>
      <c r="M101" s="330" t="s">
        <v>662</v>
      </c>
      <c r="N101" s="28"/>
      <c r="O101" s="275"/>
      <c r="P101" s="284">
        <v>28</v>
      </c>
      <c r="Q101" s="1" t="s">
        <v>130</v>
      </c>
      <c r="S101" s="330" t="s">
        <v>2101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1264</v>
      </c>
      <c r="B102" s="28"/>
      <c r="C102" s="275"/>
      <c r="D102" s="284">
        <v>52</v>
      </c>
      <c r="E102" s="1" t="s">
        <v>131</v>
      </c>
      <c r="G102" s="330" t="s">
        <v>954</v>
      </c>
      <c r="H102" s="275"/>
      <c r="I102" s="275"/>
      <c r="J102" s="284">
        <v>40</v>
      </c>
      <c r="K102" s="1" t="s">
        <v>132</v>
      </c>
      <c r="M102" s="206" t="s">
        <v>2618</v>
      </c>
      <c r="N102" s="28"/>
      <c r="O102" s="28"/>
      <c r="P102" s="284">
        <v>28</v>
      </c>
      <c r="Q102" s="1" t="s">
        <v>130</v>
      </c>
      <c r="S102" s="330" t="s">
        <v>534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631</v>
      </c>
      <c r="B103" s="275"/>
      <c r="C103" s="275"/>
      <c r="D103" s="284">
        <v>51</v>
      </c>
      <c r="E103" s="1" t="s">
        <v>131</v>
      </c>
      <c r="G103" s="206" t="s">
        <v>2799</v>
      </c>
      <c r="H103" s="28"/>
      <c r="I103" s="28"/>
      <c r="J103" s="284">
        <v>40</v>
      </c>
      <c r="K103" s="1" t="s">
        <v>132</v>
      </c>
      <c r="M103" s="330" t="s">
        <v>699</v>
      </c>
      <c r="N103" s="275"/>
      <c r="O103" s="275"/>
      <c r="P103" s="284">
        <v>27</v>
      </c>
      <c r="Q103" s="1" t="s">
        <v>130</v>
      </c>
      <c r="S103" s="330" t="s">
        <v>708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687</v>
      </c>
      <c r="B104" s="28"/>
      <c r="C104" s="275"/>
      <c r="D104" s="284">
        <v>51</v>
      </c>
      <c r="E104" s="1" t="s">
        <v>131</v>
      </c>
      <c r="G104" s="206" t="s">
        <v>2670</v>
      </c>
      <c r="H104" s="28"/>
      <c r="I104" s="28"/>
      <c r="J104" s="284">
        <v>39</v>
      </c>
      <c r="K104" s="1" t="s">
        <v>132</v>
      </c>
      <c r="M104" s="330" t="s">
        <v>1679</v>
      </c>
      <c r="N104" s="28"/>
      <c r="O104" s="275"/>
      <c r="P104" s="284">
        <v>27</v>
      </c>
      <c r="Q104" s="1" t="s">
        <v>130</v>
      </c>
      <c r="S104" s="330" t="s">
        <v>863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682</v>
      </c>
      <c r="B105" s="275"/>
      <c r="C105" s="275"/>
      <c r="D105" s="284">
        <v>51</v>
      </c>
      <c r="E105" s="1" t="s">
        <v>131</v>
      </c>
      <c r="G105" s="330" t="s">
        <v>2071</v>
      </c>
      <c r="H105" s="275"/>
      <c r="I105" s="275"/>
      <c r="J105" s="284">
        <v>38</v>
      </c>
      <c r="K105" s="1" t="s">
        <v>132</v>
      </c>
      <c r="M105" s="330" t="s">
        <v>685</v>
      </c>
      <c r="N105" s="28"/>
      <c r="O105" s="275"/>
      <c r="P105" s="284">
        <v>27</v>
      </c>
      <c r="Q105" s="1" t="s">
        <v>130</v>
      </c>
      <c r="S105" s="330" t="s">
        <v>486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2060</v>
      </c>
      <c r="B106" s="275"/>
      <c r="C106" s="275"/>
      <c r="D106" s="284">
        <v>50</v>
      </c>
      <c r="E106" s="1" t="s">
        <v>131</v>
      </c>
      <c r="G106" s="330" t="s">
        <v>703</v>
      </c>
      <c r="H106" s="275"/>
      <c r="I106" s="275"/>
      <c r="J106" s="284">
        <v>38</v>
      </c>
      <c r="K106" s="1" t="s">
        <v>132</v>
      </c>
      <c r="M106" s="330" t="s">
        <v>968</v>
      </c>
      <c r="N106" s="28"/>
      <c r="O106" s="275"/>
      <c r="P106" s="284">
        <v>27</v>
      </c>
      <c r="Q106" s="1" t="s">
        <v>130</v>
      </c>
      <c r="S106" s="330" t="s">
        <v>2085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970</v>
      </c>
      <c r="B107" s="275"/>
      <c r="C107" s="275"/>
      <c r="D107" s="284">
        <v>50</v>
      </c>
      <c r="E107" s="1" t="s">
        <v>131</v>
      </c>
      <c r="G107" s="330" t="s">
        <v>635</v>
      </c>
      <c r="H107" s="275"/>
      <c r="I107" s="275"/>
      <c r="J107" s="284">
        <v>38</v>
      </c>
      <c r="K107" s="1" t="s">
        <v>132</v>
      </c>
      <c r="M107" s="330" t="s">
        <v>2084</v>
      </c>
      <c r="N107" s="28"/>
      <c r="O107" s="275"/>
      <c r="P107" s="284">
        <v>27</v>
      </c>
      <c r="Q107" s="1" t="s">
        <v>130</v>
      </c>
      <c r="S107" s="330" t="s">
        <v>1733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1218</v>
      </c>
      <c r="B108" s="275"/>
      <c r="C108" s="275"/>
      <c r="D108" s="284">
        <v>50</v>
      </c>
      <c r="E108" s="1" t="s">
        <v>131</v>
      </c>
      <c r="G108" s="330" t="s">
        <v>649</v>
      </c>
      <c r="H108" s="275"/>
      <c r="I108" s="275"/>
      <c r="J108" s="284">
        <v>38</v>
      </c>
      <c r="K108" s="1" t="s">
        <v>132</v>
      </c>
      <c r="M108" s="330" t="s">
        <v>852</v>
      </c>
      <c r="N108" s="28"/>
      <c r="O108" s="275"/>
      <c r="P108" s="284">
        <v>27</v>
      </c>
      <c r="Q108" s="1" t="s">
        <v>130</v>
      </c>
      <c r="S108" s="330" t="s">
        <v>997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2627</v>
      </c>
      <c r="B109" s="28"/>
      <c r="C109" s="28"/>
      <c r="D109" s="284">
        <v>50</v>
      </c>
      <c r="E109" s="1" t="s">
        <v>131</v>
      </c>
      <c r="G109" s="330" t="s">
        <v>537</v>
      </c>
      <c r="H109" s="275"/>
      <c r="I109" s="275"/>
      <c r="J109" s="284">
        <v>38</v>
      </c>
      <c r="K109" s="1" t="s">
        <v>132</v>
      </c>
      <c r="M109" s="206" t="s">
        <v>2665</v>
      </c>
      <c r="N109" s="28"/>
      <c r="O109" s="28"/>
      <c r="P109" s="284">
        <v>27</v>
      </c>
      <c r="Q109" s="1" t="s">
        <v>130</v>
      </c>
      <c r="S109" s="330" t="s">
        <v>986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963</v>
      </c>
      <c r="B110" s="28"/>
      <c r="C110" s="275"/>
      <c r="D110" s="284">
        <v>49</v>
      </c>
      <c r="E110" s="1" t="s">
        <v>131</v>
      </c>
      <c r="G110" s="330" t="s">
        <v>1232</v>
      </c>
      <c r="H110" s="275"/>
      <c r="I110" s="275"/>
      <c r="J110" s="284">
        <v>38</v>
      </c>
      <c r="K110" s="1" t="s">
        <v>132</v>
      </c>
      <c r="M110" s="206" t="s">
        <v>2783</v>
      </c>
      <c r="N110" s="28"/>
      <c r="O110" s="28"/>
      <c r="P110" s="284">
        <v>27</v>
      </c>
      <c r="Q110" s="1" t="s">
        <v>130</v>
      </c>
      <c r="S110" s="330" t="s">
        <v>1287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2094</v>
      </c>
      <c r="B111" s="28"/>
      <c r="C111" s="275"/>
      <c r="D111" s="284">
        <v>49</v>
      </c>
      <c r="E111" s="1" t="s">
        <v>131</v>
      </c>
      <c r="G111" s="330" t="s">
        <v>552</v>
      </c>
      <c r="H111" s="275"/>
      <c r="I111" s="275"/>
      <c r="J111" s="284">
        <v>38</v>
      </c>
      <c r="K111" s="1" t="s">
        <v>132</v>
      </c>
      <c r="M111" s="330" t="s">
        <v>616</v>
      </c>
      <c r="N111" s="275"/>
      <c r="O111" s="275"/>
      <c r="P111" s="284">
        <v>26</v>
      </c>
      <c r="Q111" s="1" t="s">
        <v>130</v>
      </c>
      <c r="S111" s="206" t="s">
        <v>2723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2774</v>
      </c>
      <c r="B112" s="28"/>
      <c r="C112" s="28"/>
      <c r="D112" s="284">
        <v>49</v>
      </c>
      <c r="E112" s="1" t="s">
        <v>131</v>
      </c>
      <c r="G112" s="330" t="s">
        <v>1449</v>
      </c>
      <c r="H112" s="28"/>
      <c r="I112" s="275"/>
      <c r="J112" s="284">
        <v>37</v>
      </c>
      <c r="K112" s="1" t="s">
        <v>132</v>
      </c>
      <c r="M112" s="330" t="s">
        <v>1251</v>
      </c>
      <c r="N112" s="275"/>
      <c r="O112" s="275"/>
      <c r="P112" s="284">
        <v>26</v>
      </c>
      <c r="Q112" s="1" t="s">
        <v>130</v>
      </c>
      <c r="S112" s="206" t="s">
        <v>2633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858</v>
      </c>
      <c r="B113" s="28"/>
      <c r="C113" s="275"/>
      <c r="D113" s="284">
        <v>48</v>
      </c>
      <c r="E113" s="1" t="s">
        <v>131</v>
      </c>
      <c r="G113" s="330" t="s">
        <v>960</v>
      </c>
      <c r="H113" s="28"/>
      <c r="I113" s="275"/>
      <c r="J113" s="284">
        <v>37</v>
      </c>
      <c r="K113" s="1" t="s">
        <v>132</v>
      </c>
      <c r="M113" s="402" t="s">
        <v>3155</v>
      </c>
      <c r="N113" s="275"/>
      <c r="O113" s="275"/>
      <c r="P113" s="284">
        <v>26</v>
      </c>
      <c r="Q113" s="1" t="s">
        <v>130</v>
      </c>
      <c r="S113" s="206" t="s">
        <v>2321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504</v>
      </c>
      <c r="B114" s="275"/>
      <c r="C114" s="275"/>
      <c r="D114" s="284">
        <v>48</v>
      </c>
      <c r="E114" s="1" t="s">
        <v>131</v>
      </c>
      <c r="G114" s="330" t="s">
        <v>2062</v>
      </c>
      <c r="H114" s="275"/>
      <c r="I114" s="275"/>
      <c r="J114" s="284">
        <v>37</v>
      </c>
      <c r="K114" s="1" t="s">
        <v>132</v>
      </c>
      <c r="M114" s="330" t="s">
        <v>705</v>
      </c>
      <c r="N114" s="275"/>
      <c r="O114" s="275"/>
      <c r="P114" s="284">
        <v>26</v>
      </c>
      <c r="Q114" s="1" t="s">
        <v>130</v>
      </c>
      <c r="S114" s="206" t="s">
        <v>2775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592</v>
      </c>
      <c r="B115" s="28"/>
      <c r="C115" s="275"/>
      <c r="D115" s="284">
        <v>48</v>
      </c>
      <c r="E115" s="1" t="s">
        <v>131</v>
      </c>
      <c r="G115" s="330" t="s">
        <v>571</v>
      </c>
      <c r="H115" s="28"/>
      <c r="I115" s="275"/>
      <c r="J115" s="284">
        <v>36</v>
      </c>
      <c r="K115" s="1" t="s">
        <v>132</v>
      </c>
      <c r="M115" s="330" t="s">
        <v>951</v>
      </c>
      <c r="N115" s="275"/>
      <c r="O115" s="275"/>
      <c r="P115" s="284">
        <v>26</v>
      </c>
      <c r="Q115" s="1" t="s">
        <v>130</v>
      </c>
      <c r="S115" s="392" t="s">
        <v>2708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557</v>
      </c>
      <c r="H116" s="275"/>
      <c r="I116" s="275"/>
      <c r="J116" s="284">
        <v>36</v>
      </c>
      <c r="K116" s="1" t="s">
        <v>132</v>
      </c>
      <c r="M116" s="206" t="s">
        <v>2327</v>
      </c>
      <c r="N116" s="28"/>
      <c r="O116" s="28"/>
      <c r="P116" s="284">
        <v>25</v>
      </c>
      <c r="Q116" s="1" t="s">
        <v>130</v>
      </c>
      <c r="S116" s="330" t="s">
        <v>648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2682</v>
      </c>
      <c r="H117" s="28"/>
      <c r="I117" s="28"/>
      <c r="J117" s="284">
        <v>36</v>
      </c>
      <c r="K117" s="1" t="s">
        <v>132</v>
      </c>
      <c r="M117" s="206" t="s">
        <v>2311</v>
      </c>
      <c r="N117" s="28"/>
      <c r="O117" s="28"/>
      <c r="P117" s="284">
        <v>25</v>
      </c>
      <c r="Q117" s="1" t="s">
        <v>130</v>
      </c>
      <c r="S117" s="330" t="s">
        <v>706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569</v>
      </c>
      <c r="H118" s="275"/>
      <c r="I118" s="275"/>
      <c r="J118" s="284">
        <v>35</v>
      </c>
      <c r="K118" s="1" t="s">
        <v>132</v>
      </c>
      <c r="M118" s="206" t="s">
        <v>3077</v>
      </c>
      <c r="N118" s="28"/>
      <c r="O118" s="28"/>
      <c r="P118" s="284">
        <v>25</v>
      </c>
      <c r="Q118" s="1" t="s">
        <v>130</v>
      </c>
      <c r="S118" s="330" t="s">
        <v>2147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976</v>
      </c>
      <c r="H119" s="275"/>
      <c r="I119" s="275"/>
      <c r="J119" s="284">
        <v>35</v>
      </c>
      <c r="K119" s="1" t="s">
        <v>132</v>
      </c>
      <c r="M119" s="206" t="s">
        <v>2335</v>
      </c>
      <c r="N119" s="28"/>
      <c r="O119" s="28"/>
      <c r="P119" s="284">
        <v>25</v>
      </c>
      <c r="Q119" s="1" t="s">
        <v>130</v>
      </c>
      <c r="S119" s="330" t="s">
        <v>714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680</v>
      </c>
      <c r="H120" s="275"/>
      <c r="I120" s="275"/>
      <c r="J120" s="284">
        <v>35</v>
      </c>
      <c r="K120" s="1" t="s">
        <v>132</v>
      </c>
      <c r="M120" s="330" t="s">
        <v>644</v>
      </c>
      <c r="N120" s="28"/>
      <c r="O120" s="275"/>
      <c r="P120" s="284">
        <v>24</v>
      </c>
      <c r="Q120" s="1" t="s">
        <v>130</v>
      </c>
      <c r="S120" s="206" t="s">
        <v>2564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966</v>
      </c>
      <c r="H121" s="28"/>
      <c r="I121" s="275"/>
      <c r="J121" s="284">
        <v>35</v>
      </c>
      <c r="K121" s="1" t="s">
        <v>132</v>
      </c>
      <c r="M121" s="330" t="s">
        <v>508</v>
      </c>
      <c r="N121" s="275"/>
      <c r="O121" s="275"/>
      <c r="P121" s="284">
        <v>24</v>
      </c>
      <c r="Q121" s="1" t="s">
        <v>130</v>
      </c>
      <c r="S121" s="206" t="s">
        <v>2552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2314</v>
      </c>
      <c r="H122" s="28"/>
      <c r="I122" s="28"/>
      <c r="J122" s="284">
        <v>35</v>
      </c>
      <c r="K122" s="1" t="s">
        <v>132</v>
      </c>
      <c r="M122" s="330" t="s">
        <v>1692</v>
      </c>
      <c r="N122" s="28"/>
      <c r="O122" s="275"/>
      <c r="P122" s="284">
        <v>24</v>
      </c>
      <c r="Q122" s="1" t="s">
        <v>130</v>
      </c>
      <c r="S122" s="206" t="s">
        <v>2817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2773</v>
      </c>
      <c r="H123" s="28"/>
      <c r="I123" s="28"/>
      <c r="J123" s="284">
        <v>35</v>
      </c>
      <c r="K123" s="1" t="s">
        <v>132</v>
      </c>
      <c r="M123" s="330" t="s">
        <v>581</v>
      </c>
      <c r="N123" s="275"/>
      <c r="O123" s="275"/>
      <c r="P123" s="284">
        <v>24</v>
      </c>
      <c r="Q123" s="1" t="s">
        <v>130</v>
      </c>
      <c r="S123" s="206" t="s">
        <v>2510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984</v>
      </c>
      <c r="H124" s="28"/>
      <c r="I124" s="275"/>
      <c r="J124" s="284">
        <v>34</v>
      </c>
      <c r="K124" s="1" t="s">
        <v>132</v>
      </c>
      <c r="M124" s="206" t="s">
        <v>2821</v>
      </c>
      <c r="N124" s="28"/>
      <c r="O124" s="28"/>
      <c r="P124" s="284">
        <v>24</v>
      </c>
      <c r="Q124" s="1" t="s">
        <v>130</v>
      </c>
      <c r="S124" s="206" t="s">
        <v>2508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587</v>
      </c>
      <c r="H125" s="28"/>
      <c r="I125" s="275"/>
      <c r="J125" s="284">
        <v>34</v>
      </c>
      <c r="K125" s="1" t="s">
        <v>132</v>
      </c>
      <c r="M125" s="206" t="s">
        <v>2792</v>
      </c>
      <c r="N125" s="28"/>
      <c r="O125" s="28"/>
      <c r="P125" s="284">
        <v>24</v>
      </c>
      <c r="Q125" s="1" t="s">
        <v>130</v>
      </c>
      <c r="S125" s="206" t="s">
        <v>2582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2676</v>
      </c>
      <c r="H126" s="28"/>
      <c r="I126" s="28"/>
      <c r="J126" s="284">
        <v>34</v>
      </c>
      <c r="K126" s="1" t="s">
        <v>132</v>
      </c>
      <c r="M126" s="206" t="s">
        <v>2630</v>
      </c>
      <c r="N126" s="28"/>
      <c r="O126" s="28"/>
      <c r="P126" s="284">
        <v>24</v>
      </c>
      <c r="Q126" s="1" t="s">
        <v>130</v>
      </c>
      <c r="S126" s="330" t="s">
        <v>1193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553</v>
      </c>
      <c r="H127" s="28"/>
      <c r="I127" s="275"/>
      <c r="J127" s="284">
        <v>33</v>
      </c>
      <c r="K127" s="1" t="s">
        <v>132</v>
      </c>
      <c r="M127" s="206" t="s">
        <v>3094</v>
      </c>
      <c r="N127" s="28"/>
      <c r="O127" s="28"/>
      <c r="P127" s="284">
        <v>24</v>
      </c>
      <c r="Q127" s="1" t="s">
        <v>130</v>
      </c>
      <c r="S127" s="330" t="s">
        <v>2066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2110</v>
      </c>
      <c r="H128" s="28"/>
      <c r="I128" s="275"/>
      <c r="J128" s="284">
        <v>33</v>
      </c>
      <c r="K128" s="1" t="s">
        <v>132</v>
      </c>
      <c r="M128" s="330" t="s">
        <v>691</v>
      </c>
      <c r="N128" s="28"/>
      <c r="O128" s="275"/>
      <c r="P128" s="284">
        <v>23</v>
      </c>
      <c r="Q128" s="1" t="s">
        <v>130</v>
      </c>
      <c r="S128" s="330" t="s">
        <v>969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1703</v>
      </c>
      <c r="H129" s="275"/>
      <c r="I129" s="275"/>
      <c r="J129" s="284">
        <v>33</v>
      </c>
      <c r="K129" s="1" t="s">
        <v>132</v>
      </c>
      <c r="M129" s="330" t="s">
        <v>2067</v>
      </c>
      <c r="N129" s="275"/>
      <c r="O129" s="275"/>
      <c r="P129" s="284">
        <v>23</v>
      </c>
      <c r="Q129" s="1" t="s">
        <v>130</v>
      </c>
      <c r="S129" s="330" t="s">
        <v>819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1263</v>
      </c>
      <c r="H130" s="275"/>
      <c r="I130" s="275"/>
      <c r="J130" s="284">
        <v>33</v>
      </c>
      <c r="K130" s="1" t="s">
        <v>132</v>
      </c>
      <c r="M130" s="330" t="s">
        <v>595</v>
      </c>
      <c r="N130" s="275"/>
      <c r="O130" s="275"/>
      <c r="P130" s="284">
        <v>23</v>
      </c>
      <c r="Q130" s="1" t="s">
        <v>130</v>
      </c>
      <c r="S130" s="330" t="s">
        <v>834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2699</v>
      </c>
      <c r="H131" s="28"/>
      <c r="I131" s="28"/>
      <c r="J131" s="284">
        <v>33</v>
      </c>
      <c r="K131" s="1" t="s">
        <v>132</v>
      </c>
      <c r="M131" s="330" t="s">
        <v>857</v>
      </c>
      <c r="N131" s="275"/>
      <c r="O131" s="275"/>
      <c r="P131" s="284">
        <v>23</v>
      </c>
      <c r="Q131" s="1" t="s">
        <v>130</v>
      </c>
      <c r="S131" s="330" t="s">
        <v>836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2310</v>
      </c>
      <c r="H132" s="28"/>
      <c r="I132" s="28"/>
      <c r="J132" s="284">
        <v>33</v>
      </c>
      <c r="K132" s="1" t="s">
        <v>132</v>
      </c>
      <c r="M132" s="206" t="s">
        <v>2318</v>
      </c>
      <c r="N132" s="28"/>
      <c r="O132" s="28"/>
      <c r="P132" s="284">
        <v>23</v>
      </c>
      <c r="Q132" s="1" t="s">
        <v>130</v>
      </c>
      <c r="S132" s="330" t="s">
        <v>2115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2835</v>
      </c>
      <c r="H133" s="28"/>
      <c r="I133" s="28"/>
      <c r="J133" s="284">
        <v>33</v>
      </c>
      <c r="K133" s="1" t="s">
        <v>132</v>
      </c>
      <c r="M133" s="206" t="s">
        <v>2788</v>
      </c>
      <c r="N133" s="28"/>
      <c r="O133" s="28"/>
      <c r="P133" s="284">
        <v>23</v>
      </c>
      <c r="Q133" s="1" t="s">
        <v>130</v>
      </c>
      <c r="S133" s="330" t="s">
        <v>561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2639</v>
      </c>
      <c r="H134" s="28"/>
      <c r="I134" s="28"/>
      <c r="J134" s="284">
        <v>33</v>
      </c>
      <c r="K134" s="1" t="s">
        <v>132</v>
      </c>
      <c r="M134" s="206" t="s">
        <v>2509</v>
      </c>
      <c r="N134" s="28"/>
      <c r="O134" s="28"/>
      <c r="P134" s="284">
        <v>23</v>
      </c>
      <c r="Q134" s="1" t="s">
        <v>130</v>
      </c>
      <c r="S134" s="330" t="s">
        <v>953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1445</v>
      </c>
      <c r="H135" s="275"/>
      <c r="I135" s="275"/>
      <c r="J135" s="284">
        <v>32</v>
      </c>
      <c r="K135" s="1" t="s">
        <v>132</v>
      </c>
      <c r="M135" s="330" t="s">
        <v>2113</v>
      </c>
      <c r="N135" s="28"/>
      <c r="O135" s="275"/>
      <c r="P135" s="284">
        <v>22</v>
      </c>
      <c r="Q135" s="1" t="s">
        <v>130</v>
      </c>
      <c r="S135" s="330" t="s">
        <v>695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2086</v>
      </c>
      <c r="H136" s="28"/>
      <c r="I136" s="275"/>
      <c r="J136" s="284">
        <v>32</v>
      </c>
      <c r="K136" s="1" t="s">
        <v>132</v>
      </c>
      <c r="M136" s="330" t="s">
        <v>588</v>
      </c>
      <c r="N136" s="275"/>
      <c r="O136" s="275"/>
      <c r="P136" s="284">
        <v>22</v>
      </c>
      <c r="Q136" s="1" t="s">
        <v>130</v>
      </c>
      <c r="S136" s="330" t="s">
        <v>894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3157</v>
      </c>
      <c r="H137" s="275"/>
      <c r="I137" s="275"/>
      <c r="J137" s="284">
        <v>32</v>
      </c>
      <c r="K137" s="1" t="s">
        <v>132</v>
      </c>
      <c r="M137" s="330" t="s">
        <v>627</v>
      </c>
      <c r="N137" s="28"/>
      <c r="O137" s="275"/>
      <c r="P137" s="284">
        <v>22</v>
      </c>
      <c r="Q137" s="1" t="s">
        <v>130</v>
      </c>
      <c r="S137" s="330" t="s">
        <v>2142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1258</v>
      </c>
      <c r="H138" s="28"/>
      <c r="I138" s="275"/>
      <c r="J138" s="284">
        <v>32</v>
      </c>
      <c r="K138" s="1" t="s">
        <v>132</v>
      </c>
      <c r="M138" s="330" t="s">
        <v>1220</v>
      </c>
      <c r="N138" s="275"/>
      <c r="O138" s="275"/>
      <c r="P138" s="284">
        <v>22</v>
      </c>
      <c r="Q138" s="1" t="s">
        <v>130</v>
      </c>
      <c r="S138" s="330" t="s">
        <v>645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689</v>
      </c>
      <c r="H139" s="275"/>
      <c r="I139" s="275"/>
      <c r="J139" s="284">
        <v>31</v>
      </c>
      <c r="K139" s="1" t="s">
        <v>132</v>
      </c>
      <c r="M139" s="330" t="s">
        <v>1677</v>
      </c>
      <c r="N139" s="28"/>
      <c r="O139" s="28"/>
      <c r="P139" s="284">
        <v>22</v>
      </c>
      <c r="Q139" s="1" t="s">
        <v>130</v>
      </c>
      <c r="S139" s="330" t="s">
        <v>2091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2511</v>
      </c>
      <c r="H140" s="28"/>
      <c r="I140" s="28"/>
      <c r="J140" s="284">
        <v>31</v>
      </c>
      <c r="K140" s="1" t="s">
        <v>132</v>
      </c>
      <c r="M140" s="330" t="s">
        <v>2134</v>
      </c>
      <c r="N140" s="28"/>
      <c r="O140" s="275"/>
      <c r="P140" s="284">
        <v>22</v>
      </c>
      <c r="Q140" s="1" t="s">
        <v>130</v>
      </c>
      <c r="S140" s="206" t="s">
        <v>2646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2722</v>
      </c>
      <c r="H141" s="28"/>
      <c r="I141" s="28"/>
      <c r="J141" s="284">
        <v>31</v>
      </c>
      <c r="K141" s="1" t="s">
        <v>132</v>
      </c>
      <c r="M141" s="330" t="s">
        <v>2068</v>
      </c>
      <c r="N141" s="275"/>
      <c r="O141" s="275"/>
      <c r="P141" s="284">
        <v>22</v>
      </c>
      <c r="Q141" s="1" t="s">
        <v>130</v>
      </c>
      <c r="S141" s="206" t="s">
        <v>2661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2809</v>
      </c>
      <c r="H142" s="28"/>
      <c r="I142" s="28"/>
      <c r="J142" s="284">
        <v>31</v>
      </c>
      <c r="K142" s="1" t="s">
        <v>132</v>
      </c>
      <c r="M142" s="330" t="s">
        <v>2087</v>
      </c>
      <c r="N142" s="28"/>
      <c r="O142" s="275"/>
      <c r="P142" s="284">
        <v>22</v>
      </c>
      <c r="Q142" s="1" t="s">
        <v>130</v>
      </c>
      <c r="S142" s="206" t="s">
        <v>2664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2575</v>
      </c>
      <c r="H143" s="28"/>
      <c r="I143" s="28"/>
      <c r="J143" s="284">
        <v>31</v>
      </c>
      <c r="K143" s="1" t="s">
        <v>132</v>
      </c>
      <c r="M143" s="206" t="s">
        <v>2562</v>
      </c>
      <c r="N143" s="28"/>
      <c r="O143" s="28"/>
      <c r="P143" s="284">
        <v>22</v>
      </c>
      <c r="Q143" s="1" t="s">
        <v>130</v>
      </c>
      <c r="S143" s="206" t="s">
        <v>2741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2762</v>
      </c>
      <c r="N144" s="28"/>
      <c r="O144" s="28"/>
      <c r="P144" s="284">
        <v>22</v>
      </c>
      <c r="Q144" s="1" t="s">
        <v>130</v>
      </c>
      <c r="S144" s="206" t="s">
        <v>2790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2785</v>
      </c>
      <c r="N145" s="28"/>
      <c r="O145" s="28"/>
      <c r="P145" s="284">
        <v>22</v>
      </c>
      <c r="Q145" s="1" t="s">
        <v>130</v>
      </c>
      <c r="S145" s="206" t="s">
        <v>2848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2075</v>
      </c>
      <c r="N146" s="275"/>
      <c r="O146" s="275"/>
      <c r="P146" s="284">
        <v>21</v>
      </c>
      <c r="Q146" s="1" t="s">
        <v>130</v>
      </c>
      <c r="S146" s="206" t="s">
        <v>2598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661</v>
      </c>
      <c r="N147" s="28"/>
      <c r="O147" s="275"/>
      <c r="P147" s="284">
        <v>21</v>
      </c>
      <c r="Q147" s="1" t="s">
        <v>130</v>
      </c>
      <c r="S147" s="206" t="s">
        <v>3099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1721</v>
      </c>
      <c r="N148" s="28"/>
      <c r="O148" s="275"/>
      <c r="P148" s="284">
        <v>20</v>
      </c>
      <c r="Q148" s="1" t="s">
        <v>130</v>
      </c>
      <c r="S148" s="330" t="s">
        <v>994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1266</v>
      </c>
      <c r="N149" s="28"/>
      <c r="O149" s="275"/>
      <c r="P149" s="284">
        <v>20</v>
      </c>
      <c r="Q149" s="1" t="s">
        <v>130</v>
      </c>
      <c r="S149" s="330" t="s">
        <v>575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1261</v>
      </c>
      <c r="N150" s="28"/>
      <c r="O150" s="275"/>
      <c r="P150" s="284">
        <v>20</v>
      </c>
      <c r="Q150" s="1" t="s">
        <v>130</v>
      </c>
      <c r="S150" s="330" t="s">
        <v>872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1716</v>
      </c>
      <c r="N151" s="28"/>
      <c r="O151" s="275"/>
      <c r="P151" s="284">
        <v>20</v>
      </c>
      <c r="Q151" s="1" t="s">
        <v>130</v>
      </c>
      <c r="S151" s="330" t="s">
        <v>2109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2808</v>
      </c>
      <c r="N152" s="28"/>
      <c r="O152" s="28"/>
      <c r="P152" s="284">
        <v>20</v>
      </c>
      <c r="Q152" s="1" t="s">
        <v>130</v>
      </c>
      <c r="S152" s="330" t="s">
        <v>671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2543</v>
      </c>
      <c r="N153" s="50"/>
      <c r="O153" s="50"/>
      <c r="P153" s="284">
        <v>20</v>
      </c>
      <c r="Q153" s="1" t="s">
        <v>130</v>
      </c>
      <c r="S153" s="330" t="s">
        <v>563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2718</v>
      </c>
      <c r="N154" s="28"/>
      <c r="O154" s="28"/>
      <c r="P154" s="284">
        <v>20</v>
      </c>
      <c r="Q154" s="1" t="s">
        <v>130</v>
      </c>
      <c r="S154" s="330" t="s">
        <v>1783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2576</v>
      </c>
      <c r="N155" s="28"/>
      <c r="O155" s="28"/>
      <c r="P155" s="284">
        <v>20</v>
      </c>
      <c r="Q155" s="1" t="s">
        <v>130</v>
      </c>
      <c r="S155" s="330" t="s">
        <v>1444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2832</v>
      </c>
      <c r="N156" s="28"/>
      <c r="O156" s="28"/>
      <c r="P156" s="284">
        <v>20</v>
      </c>
      <c r="Q156" s="1" t="s">
        <v>130</v>
      </c>
      <c r="S156" s="330" t="s">
        <v>707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2605</v>
      </c>
      <c r="N157" s="28"/>
      <c r="O157" s="28"/>
      <c r="P157" s="284">
        <v>20</v>
      </c>
      <c r="Q157" s="1" t="s">
        <v>130</v>
      </c>
      <c r="S157" s="330" t="s">
        <v>586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2735</v>
      </c>
      <c r="N158" s="28"/>
      <c r="O158" s="28"/>
      <c r="P158" s="284">
        <v>20</v>
      </c>
      <c r="Q158" s="1" t="s">
        <v>130</v>
      </c>
      <c r="S158" s="206" t="s">
        <v>2679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2572</v>
      </c>
      <c r="N159" s="28"/>
      <c r="O159" s="28"/>
      <c r="P159" s="284">
        <v>20</v>
      </c>
      <c r="Q159" s="1" t="s">
        <v>130</v>
      </c>
      <c r="S159" s="206" t="s">
        <v>2752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2585</v>
      </c>
      <c r="N160" s="28"/>
      <c r="O160" s="28"/>
      <c r="P160" s="284">
        <v>20</v>
      </c>
      <c r="Q160" s="1" t="s">
        <v>130</v>
      </c>
      <c r="S160" s="401" t="s">
        <v>3159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2599</v>
      </c>
      <c r="N161" s="28"/>
      <c r="O161" s="28"/>
      <c r="P161" s="284">
        <v>20</v>
      </c>
      <c r="Q161" s="1" t="s">
        <v>130</v>
      </c>
      <c r="S161" s="206" t="s">
        <v>2827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2336</v>
      </c>
      <c r="N162" s="28"/>
      <c r="O162" s="28"/>
      <c r="P162" s="284">
        <v>20</v>
      </c>
      <c r="Q162" s="1" t="s">
        <v>130</v>
      </c>
      <c r="S162" s="206" t="s">
        <v>2591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519</v>
      </c>
      <c r="N163" s="275"/>
      <c r="O163" s="275"/>
      <c r="P163" s="284">
        <v>19</v>
      </c>
      <c r="Q163" s="1" t="s">
        <v>130</v>
      </c>
      <c r="S163" s="206" t="s">
        <v>2702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548</v>
      </c>
      <c r="N164" s="275"/>
      <c r="O164" s="275"/>
      <c r="P164" s="284">
        <v>19</v>
      </c>
      <c r="Q164" s="1" t="s">
        <v>130</v>
      </c>
      <c r="S164" s="206" t="s">
        <v>2563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1828</v>
      </c>
      <c r="N165" s="275"/>
      <c r="O165" s="275"/>
      <c r="P165" s="284">
        <v>19</v>
      </c>
      <c r="Q165" s="1" t="s">
        <v>130</v>
      </c>
      <c r="S165" s="330" t="s">
        <v>893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2106</v>
      </c>
      <c r="N166" s="28"/>
      <c r="O166" s="275"/>
      <c r="P166" s="284">
        <v>19</v>
      </c>
      <c r="Q166" s="1" t="s">
        <v>130</v>
      </c>
      <c r="S166" s="330" t="s">
        <v>651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617</v>
      </c>
      <c r="N167" s="28"/>
      <c r="O167" s="275"/>
      <c r="P167" s="284">
        <v>19</v>
      </c>
      <c r="Q167" s="1" t="s">
        <v>130</v>
      </c>
      <c r="S167" s="330" t="s">
        <v>846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659</v>
      </c>
      <c r="N168" s="28"/>
      <c r="O168" s="275"/>
      <c r="P168" s="284">
        <v>19</v>
      </c>
      <c r="Q168" s="1" t="s">
        <v>130</v>
      </c>
      <c r="S168" s="330" t="s">
        <v>822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3149</v>
      </c>
      <c r="N169" s="28"/>
      <c r="O169" s="275"/>
      <c r="P169" s="284">
        <v>19</v>
      </c>
      <c r="Q169" s="1" t="s">
        <v>130</v>
      </c>
      <c r="S169" s="330" t="s">
        <v>1201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987</v>
      </c>
      <c r="N170" s="275"/>
      <c r="O170" s="275"/>
      <c r="P170" s="284">
        <v>19</v>
      </c>
      <c r="Q170" s="1" t="s">
        <v>130</v>
      </c>
      <c r="S170" s="330" t="s">
        <v>1714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2057</v>
      </c>
      <c r="N171" s="275"/>
      <c r="O171" s="275"/>
      <c r="P171" s="284">
        <v>19</v>
      </c>
      <c r="Q171" s="1" t="s">
        <v>130</v>
      </c>
      <c r="S171" s="330" t="s">
        <v>500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1711</v>
      </c>
      <c r="N172" s="28"/>
      <c r="O172" s="275"/>
      <c r="P172" s="284">
        <v>19</v>
      </c>
      <c r="Q172" s="1" t="s">
        <v>130</v>
      </c>
      <c r="S172" s="330" t="s">
        <v>628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448</v>
      </c>
      <c r="N173" s="28"/>
      <c r="O173" s="275"/>
      <c r="P173" s="284">
        <v>19</v>
      </c>
      <c r="Q173" s="1" t="s">
        <v>130</v>
      </c>
      <c r="S173" s="330" t="s">
        <v>1259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2308</v>
      </c>
      <c r="N174" s="28"/>
      <c r="O174" s="28"/>
      <c r="P174" s="284">
        <v>19</v>
      </c>
      <c r="Q174" s="1" t="s">
        <v>130</v>
      </c>
      <c r="S174" s="330" t="s">
        <v>582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2649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2652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2593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2546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2776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1185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955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1829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1840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2052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719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1191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1202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622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2073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2867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2516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2567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3187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3096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700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1732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2112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2116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1839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1256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701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702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1726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831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871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2844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2587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2828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2545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2555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2315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2667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3114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2102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985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1697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3150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841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698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1295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646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1285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540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594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1291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522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2129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1841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638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3151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1179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615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2738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2729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2725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2596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2746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2740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2727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2728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2556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2732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2856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2736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2733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2742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692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2105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679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670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1289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2118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1729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856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849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619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1685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891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2072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2140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712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2144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838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2767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2328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2831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2677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2313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2851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2635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2801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2607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1181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1216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668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1180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1190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545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3186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983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850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2638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2536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2644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2818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2857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2551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2669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2535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3079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2655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2601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2764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2678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2331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2731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2641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3093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979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1842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3152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465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961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1194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2619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3185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2656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2703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2807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2855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2707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2695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2838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2845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2339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2823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3184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1000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1233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593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2114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591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720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721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663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606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848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2077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2092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2566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2860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2836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2600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2816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2573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2681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2326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2611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2662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2628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2787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2694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3124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650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830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535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837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1678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1690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1831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876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541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654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636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2090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1184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652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2119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672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573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2125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443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861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673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1207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892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3148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978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1292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828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1712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713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2814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2654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2730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2739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2325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2659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2594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2745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2615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2721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2550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2734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2772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2829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2744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2803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2307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2719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2592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2724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2704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2711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3072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2720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2625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2737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2747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2506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2726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2743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3098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3116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3121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3125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847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2074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843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643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2117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602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864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2122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1182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2126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1443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2133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637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494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598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624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867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2765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2795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2622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2825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2524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2793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2837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2841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2846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2693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2771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2612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2673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2710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2777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2697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2839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2826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2283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3118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3122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2103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1195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658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2111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1254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2058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630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1699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1288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554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1282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1693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1837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1736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865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2131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2135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1178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2138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854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993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1206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2143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666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2517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2608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2554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2806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2660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2840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2796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2513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2577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2606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2341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2849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2822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2797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2623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3080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2589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2834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2768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2574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2595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2804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2850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2819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2323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2802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2852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2705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2713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2714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2810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3100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1722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532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1701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1719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959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1294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613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1210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2107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1684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1785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1723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2128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840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2081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1704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2700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2322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2668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2781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3078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2861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2320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2624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2337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2518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2805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2794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2319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2590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2675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3075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3074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2537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2316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2620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2634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2674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2525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2800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2539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2847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2616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2542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2859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2778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2614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2609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2645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2830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2637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3088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3097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3101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3123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1186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1694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2082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579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525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1257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2108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967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542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3156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2120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971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2123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2124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1833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660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1735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2132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982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2136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2137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1209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2141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1782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676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1725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2145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1247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2671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2629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2812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2561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2780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2565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2578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2602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2824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2333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2663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2332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2613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2706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2549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2712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2642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2636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3081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2643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2815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2588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2617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2843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2640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2791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2306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2779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2798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2324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2811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2568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3071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2672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2621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2786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2514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2833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2342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2868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2698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3083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2789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2766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2842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2858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2657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2696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3076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2626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3102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3112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89"/>
  <sheetViews>
    <sheetView topLeftCell="A898" zoomScale="90" zoomScaleNormal="90" workbookViewId="0">
      <selection activeCell="D919" sqref="D919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4103</v>
      </c>
    </row>
    <row r="2" spans="1:13" ht="15" customHeight="1">
      <c r="A2" s="478" t="s">
        <v>4483</v>
      </c>
    </row>
    <row r="3" spans="1:13" ht="15" customHeight="1">
      <c r="A3" s="489" t="s">
        <v>4120</v>
      </c>
      <c r="B3" s="490"/>
    </row>
    <row r="4" spans="1:13" ht="15" customHeight="1">
      <c r="A4" s="290" t="s">
        <v>4118</v>
      </c>
      <c r="B4" s="290" t="s">
        <v>2683</v>
      </c>
      <c r="C4" s="290" t="s">
        <v>2684</v>
      </c>
      <c r="D4" s="290" t="s">
        <v>2685</v>
      </c>
      <c r="E4" s="290" t="s">
        <v>2686</v>
      </c>
      <c r="F4" s="290" t="s">
        <v>2687</v>
      </c>
      <c r="G4" s="290" t="s">
        <v>40</v>
      </c>
      <c r="H4" s="443" t="s">
        <v>2448</v>
      </c>
      <c r="M4" s="124" t="s">
        <v>2448</v>
      </c>
    </row>
    <row r="5" spans="1:13" ht="15" customHeight="1">
      <c r="A5" s="25" t="s">
        <v>4490</v>
      </c>
      <c r="B5" s="25" t="s">
        <v>2020</v>
      </c>
      <c r="C5" s="25" t="s">
        <v>4521</v>
      </c>
      <c r="D5" s="25" t="s">
        <v>2003</v>
      </c>
      <c r="E5" s="25" t="s">
        <v>1651</v>
      </c>
      <c r="F5" s="25" t="s">
        <v>782</v>
      </c>
      <c r="G5" s="25" t="s">
        <v>2003</v>
      </c>
      <c r="H5" s="389" t="s">
        <v>2003</v>
      </c>
      <c r="I5" s="221" t="s">
        <v>4697</v>
      </c>
      <c r="M5" s="124"/>
    </row>
    <row r="6" spans="1:13" ht="15" customHeight="1">
      <c r="A6" s="26" t="s">
        <v>2003</v>
      </c>
      <c r="B6" s="26" t="s">
        <v>1651</v>
      </c>
      <c r="C6" s="26" t="s">
        <v>3363</v>
      </c>
      <c r="D6" s="26" t="s">
        <v>2046</v>
      </c>
      <c r="E6" s="26" t="s">
        <v>3378</v>
      </c>
      <c r="F6" s="26" t="s">
        <v>9</v>
      </c>
      <c r="G6" s="26" t="s">
        <v>782</v>
      </c>
      <c r="H6" s="458" t="s">
        <v>4119</v>
      </c>
      <c r="I6" s="221" t="s">
        <v>4697</v>
      </c>
      <c r="M6" t="s">
        <v>2022</v>
      </c>
    </row>
    <row r="7" spans="1:13" ht="15" customHeight="1">
      <c r="A7" s="21" t="s">
        <v>799</v>
      </c>
      <c r="B7" s="21" t="s">
        <v>3378</v>
      </c>
      <c r="C7" s="21" t="s">
        <v>3379</v>
      </c>
      <c r="D7" s="21" t="s">
        <v>795</v>
      </c>
      <c r="E7" s="21" t="s">
        <v>737</v>
      </c>
      <c r="F7" s="21" t="s">
        <v>1646</v>
      </c>
      <c r="G7" s="21" t="s">
        <v>799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4484</v>
      </c>
    </row>
    <row r="10" spans="1:13" ht="15" customHeight="1">
      <c r="A10" s="24" t="s">
        <v>4121</v>
      </c>
      <c r="F10" s="439"/>
    </row>
    <row r="11" spans="1:13" ht="15" customHeight="1">
      <c r="A11" s="25" t="s">
        <v>2049</v>
      </c>
      <c r="B11" s="443" t="s">
        <v>2448</v>
      </c>
    </row>
    <row r="12" spans="1:13" ht="15" customHeight="1">
      <c r="A12" s="26" t="s">
        <v>3388</v>
      </c>
      <c r="B12" s="389" t="s">
        <v>2003</v>
      </c>
      <c r="C12" s="221" t="s">
        <v>4700</v>
      </c>
    </row>
    <row r="13" spans="1:13" ht="15" customHeight="1">
      <c r="A13" s="21" t="s">
        <v>3379</v>
      </c>
      <c r="B13" s="458" t="s">
        <v>4546</v>
      </c>
      <c r="C13" s="221" t="s">
        <v>4701</v>
      </c>
    </row>
    <row r="14" spans="1:13" ht="15" customHeight="1">
      <c r="A14" s="21" t="s">
        <v>2007</v>
      </c>
      <c r="B14" s="444"/>
      <c r="C14" s="1"/>
    </row>
    <row r="15" spans="1:13" ht="15" customHeight="1">
      <c r="A15" s="21" t="s">
        <v>3372</v>
      </c>
      <c r="C15" s="1"/>
    </row>
    <row r="16" spans="1:13" ht="15" customHeight="1">
      <c r="A16" s="21" t="s">
        <v>3366</v>
      </c>
      <c r="C16" s="1"/>
    </row>
    <row r="17" spans="1:6" ht="15" customHeight="1">
      <c r="A17" s="21" t="s">
        <v>795</v>
      </c>
      <c r="C17" s="1"/>
    </row>
    <row r="18" spans="1:6" ht="15" customHeight="1">
      <c r="A18" s="21" t="s">
        <v>3368</v>
      </c>
      <c r="C18" s="1"/>
    </row>
    <row r="19" spans="1:6" ht="15" customHeight="1">
      <c r="A19" s="21" t="s">
        <v>3367</v>
      </c>
      <c r="C19" s="1"/>
    </row>
    <row r="20" spans="1:6" ht="15" customHeight="1">
      <c r="A20" s="21" t="s">
        <v>1658</v>
      </c>
      <c r="C20" s="1"/>
    </row>
    <row r="21" spans="1:6" ht="15" customHeight="1">
      <c r="A21" s="21" t="s">
        <v>3359</v>
      </c>
      <c r="C21" s="1"/>
    </row>
    <row r="22" spans="1:6" ht="15" customHeight="1">
      <c r="A22" s="39"/>
      <c r="F22" s="439"/>
    </row>
    <row r="23" spans="1:6" ht="15" customHeight="1">
      <c r="A23" s="24" t="s">
        <v>4530</v>
      </c>
    </row>
    <row r="24" spans="1:6" ht="15" customHeight="1">
      <c r="A24" s="25" t="s">
        <v>3392</v>
      </c>
      <c r="B24" s="443" t="s">
        <v>2448</v>
      </c>
    </row>
    <row r="25" spans="1:6" ht="15" customHeight="1">
      <c r="A25" s="26" t="s">
        <v>795</v>
      </c>
      <c r="B25" s="389" t="s">
        <v>2003</v>
      </c>
      <c r="C25" s="221" t="s">
        <v>4702</v>
      </c>
    </row>
    <row r="26" spans="1:6" ht="15" customHeight="1">
      <c r="A26" s="21" t="s">
        <v>11</v>
      </c>
      <c r="B26" s="458" t="s">
        <v>4547</v>
      </c>
      <c r="C26" s="221" t="s">
        <v>4703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4540</v>
      </c>
    </row>
    <row r="30" spans="1:6" ht="15" customHeight="1">
      <c r="A30" s="25" t="s">
        <v>3359</v>
      </c>
      <c r="B30" s="443" t="s">
        <v>2448</v>
      </c>
    </row>
    <row r="31" spans="1:6" ht="15" customHeight="1">
      <c r="A31" s="26" t="s">
        <v>1646</v>
      </c>
      <c r="B31" s="389" t="s">
        <v>2003</v>
      </c>
      <c r="C31" s="221" t="s">
        <v>4699</v>
      </c>
    </row>
    <row r="32" spans="1:6" ht="15" customHeight="1">
      <c r="A32" s="21" t="s">
        <v>143</v>
      </c>
      <c r="B32" s="458" t="s">
        <v>4548</v>
      </c>
      <c r="C32" s="221" t="s">
        <v>4704</v>
      </c>
    </row>
    <row r="33" spans="1:6" ht="15" customHeight="1">
      <c r="B33" s="444"/>
    </row>
    <row r="34" spans="1:6" ht="15" customHeight="1">
      <c r="A34" s="24" t="s">
        <v>4531</v>
      </c>
    </row>
    <row r="35" spans="1:6" ht="15" customHeight="1">
      <c r="A35" s="25" t="s">
        <v>2023</v>
      </c>
      <c r="B35" s="443" t="s">
        <v>2448</v>
      </c>
    </row>
    <row r="36" spans="1:6" ht="15" customHeight="1">
      <c r="A36" s="25" t="s">
        <v>748</v>
      </c>
      <c r="B36" s="389" t="s">
        <v>2003</v>
      </c>
      <c r="C36" s="221" t="s">
        <v>4705</v>
      </c>
    </row>
    <row r="37" spans="1:6" ht="15" customHeight="1">
      <c r="A37" s="21" t="s">
        <v>4529</v>
      </c>
      <c r="B37" s="458" t="s">
        <v>4552</v>
      </c>
      <c r="C37" s="221" t="s">
        <v>4706</v>
      </c>
      <c r="F37" s="439"/>
    </row>
    <row r="38" spans="1:6" ht="15" customHeight="1">
      <c r="A38" s="21" t="s">
        <v>3375</v>
      </c>
      <c r="B38" s="389"/>
    </row>
    <row r="39" spans="1:6" ht="15" customHeight="1">
      <c r="B39" s="1"/>
    </row>
    <row r="40" spans="1:6" ht="15" customHeight="1">
      <c r="A40" s="24" t="s">
        <v>4532</v>
      </c>
    </row>
    <row r="41" spans="1:6" ht="15" customHeight="1">
      <c r="A41" s="25" t="s">
        <v>2023</v>
      </c>
      <c r="B41" s="443" t="s">
        <v>2448</v>
      </c>
    </row>
    <row r="42" spans="1:6" ht="15" customHeight="1">
      <c r="A42" s="25" t="s">
        <v>748</v>
      </c>
      <c r="B42" s="389" t="s">
        <v>2003</v>
      </c>
      <c r="C42" s="221" t="s">
        <v>4707</v>
      </c>
    </row>
    <row r="43" spans="1:6" ht="15" customHeight="1">
      <c r="A43" s="21" t="s">
        <v>778</v>
      </c>
      <c r="B43" s="458" t="s">
        <v>4554</v>
      </c>
      <c r="C43" s="221" t="s">
        <v>4708</v>
      </c>
      <c r="F43" s="439"/>
    </row>
    <row r="44" spans="1:6" ht="15" customHeight="1">
      <c r="B44" s="444"/>
    </row>
    <row r="45" spans="1:6" ht="15" customHeight="1">
      <c r="A45" s="24" t="s">
        <v>4533</v>
      </c>
    </row>
    <row r="46" spans="1:6" ht="15" customHeight="1">
      <c r="A46" s="25" t="s">
        <v>782</v>
      </c>
      <c r="B46" s="443" t="s">
        <v>2448</v>
      </c>
    </row>
    <row r="47" spans="1:6" ht="15" customHeight="1">
      <c r="A47" s="26" t="s">
        <v>143</v>
      </c>
      <c r="B47" s="389" t="s">
        <v>2003</v>
      </c>
      <c r="C47" s="221" t="s">
        <v>4699</v>
      </c>
    </row>
    <row r="48" spans="1:6" ht="15" customHeight="1">
      <c r="A48" s="21" t="s">
        <v>33</v>
      </c>
      <c r="B48" s="458" t="s">
        <v>4556</v>
      </c>
      <c r="C48" s="221" t="s">
        <v>4709</v>
      </c>
      <c r="F48" s="439"/>
    </row>
    <row r="49" spans="1:10" ht="15" customHeight="1">
      <c r="B49" s="458"/>
    </row>
    <row r="50" spans="1:10" ht="15" customHeight="1">
      <c r="A50" s="24" t="s">
        <v>4534</v>
      </c>
    </row>
    <row r="51" spans="1:10" ht="15" customHeight="1">
      <c r="A51" s="25" t="s">
        <v>27</v>
      </c>
      <c r="B51" s="443" t="s">
        <v>2448</v>
      </c>
    </row>
    <row r="52" spans="1:10" ht="15" customHeight="1">
      <c r="A52" s="26" t="s">
        <v>727</v>
      </c>
      <c r="B52" s="389" t="s">
        <v>2003</v>
      </c>
      <c r="C52" s="221" t="s">
        <v>4699</v>
      </c>
    </row>
    <row r="53" spans="1:10" ht="15" customHeight="1">
      <c r="A53" s="21" t="s">
        <v>2046</v>
      </c>
      <c r="B53" s="458" t="s">
        <v>4562</v>
      </c>
      <c r="C53" s="221" t="s">
        <v>4710</v>
      </c>
    </row>
    <row r="54" spans="1:10" ht="15" customHeight="1">
      <c r="A54" s="21"/>
      <c r="B54" s="444"/>
      <c r="F54" s="439"/>
    </row>
    <row r="55" spans="1:10" ht="15" customHeight="1">
      <c r="A55" s="24" t="s">
        <v>4536</v>
      </c>
    </row>
    <row r="56" spans="1:10" ht="15" customHeight="1">
      <c r="A56" s="290" t="s">
        <v>2683</v>
      </c>
      <c r="B56" s="290" t="s">
        <v>2684</v>
      </c>
      <c r="C56" s="290" t="s">
        <v>2685</v>
      </c>
      <c r="D56" s="290" t="s">
        <v>2686</v>
      </c>
      <c r="E56" s="290" t="s">
        <v>2687</v>
      </c>
      <c r="F56" s="290" t="s">
        <v>2688</v>
      </c>
      <c r="G56" s="290" t="s">
        <v>2689</v>
      </c>
      <c r="H56" s="290" t="s">
        <v>40</v>
      </c>
      <c r="I56" s="443" t="s">
        <v>2448</v>
      </c>
    </row>
    <row r="57" spans="1:10" ht="15" customHeight="1">
      <c r="A57" s="25" t="s">
        <v>4528</v>
      </c>
      <c r="B57" s="25" t="s">
        <v>33</v>
      </c>
      <c r="C57" s="25" t="s">
        <v>33</v>
      </c>
      <c r="D57" s="25" t="s">
        <v>33</v>
      </c>
      <c r="E57" s="25" t="s">
        <v>3358</v>
      </c>
      <c r="F57" s="25" t="s">
        <v>1</v>
      </c>
      <c r="G57" s="25" t="s">
        <v>3358</v>
      </c>
      <c r="H57" s="25" t="s">
        <v>153</v>
      </c>
      <c r="I57" s="389" t="s">
        <v>2003</v>
      </c>
      <c r="J57" s="221" t="s">
        <v>4711</v>
      </c>
    </row>
    <row r="58" spans="1:10" ht="15" customHeight="1">
      <c r="A58" s="26" t="s">
        <v>4528</v>
      </c>
      <c r="B58" s="26" t="s">
        <v>153</v>
      </c>
      <c r="C58" s="26" t="s">
        <v>153</v>
      </c>
      <c r="D58" s="26" t="s">
        <v>153</v>
      </c>
      <c r="E58" s="25" t="s">
        <v>1653</v>
      </c>
      <c r="F58" s="26" t="s">
        <v>3365</v>
      </c>
      <c r="G58" s="25" t="s">
        <v>1653</v>
      </c>
      <c r="H58" s="26" t="s">
        <v>2006</v>
      </c>
      <c r="I58" s="458" t="s">
        <v>4573</v>
      </c>
      <c r="J58" s="221" t="s">
        <v>4712</v>
      </c>
    </row>
    <row r="59" spans="1:10" ht="15" customHeight="1">
      <c r="A59" s="21" t="s">
        <v>4528</v>
      </c>
      <c r="B59" s="26" t="s">
        <v>31</v>
      </c>
      <c r="C59" s="26" t="s">
        <v>31</v>
      </c>
      <c r="D59" s="26" t="s">
        <v>31</v>
      </c>
      <c r="E59" s="21" t="s">
        <v>4528</v>
      </c>
      <c r="F59" s="21" t="s">
        <v>4528</v>
      </c>
      <c r="G59" s="21" t="s">
        <v>4528</v>
      </c>
      <c r="H59" s="21" t="s">
        <v>33</v>
      </c>
      <c r="I59" s="444"/>
    </row>
    <row r="60" spans="1:10" ht="15" customHeight="1"/>
    <row r="61" spans="1:10" ht="15" customHeight="1">
      <c r="A61" s="24" t="s">
        <v>4535</v>
      </c>
    </row>
    <row r="62" spans="1:10" ht="15" customHeight="1">
      <c r="A62" s="290" t="s">
        <v>2683</v>
      </c>
      <c r="B62" s="290" t="s">
        <v>2684</v>
      </c>
      <c r="C62" s="290" t="s">
        <v>2685</v>
      </c>
      <c r="D62" s="290" t="s">
        <v>2686</v>
      </c>
      <c r="E62" s="290" t="s">
        <v>2687</v>
      </c>
      <c r="F62" s="290" t="s">
        <v>2688</v>
      </c>
      <c r="G62" s="290" t="s">
        <v>2689</v>
      </c>
      <c r="H62" s="290" t="s">
        <v>40</v>
      </c>
      <c r="I62" s="443" t="s">
        <v>2448</v>
      </c>
    </row>
    <row r="63" spans="1:10" ht="15" customHeight="1">
      <c r="A63" s="25" t="s">
        <v>781</v>
      </c>
      <c r="B63" s="25" t="s">
        <v>1656</v>
      </c>
      <c r="C63" s="25" t="s">
        <v>1656</v>
      </c>
      <c r="D63" s="25" t="s">
        <v>747</v>
      </c>
      <c r="E63" s="25" t="s">
        <v>2003</v>
      </c>
      <c r="F63" s="25" t="s">
        <v>1656</v>
      </c>
      <c r="G63" s="25" t="s">
        <v>789</v>
      </c>
      <c r="H63" s="25" t="s">
        <v>2003</v>
      </c>
      <c r="I63" s="389" t="s">
        <v>2003</v>
      </c>
      <c r="J63" s="221" t="s">
        <v>4698</v>
      </c>
    </row>
    <row r="64" spans="1:10" ht="15" customHeight="1">
      <c r="A64" s="26" t="s">
        <v>3368</v>
      </c>
      <c r="B64" s="26" t="s">
        <v>2153</v>
      </c>
      <c r="C64" s="26" t="s">
        <v>727</v>
      </c>
      <c r="D64" s="26" t="s">
        <v>1656</v>
      </c>
      <c r="E64" s="26" t="s">
        <v>2048</v>
      </c>
      <c r="F64" s="26" t="s">
        <v>747</v>
      </c>
      <c r="G64" s="26" t="s">
        <v>781</v>
      </c>
      <c r="H64" s="26" t="s">
        <v>2048</v>
      </c>
      <c r="I64" s="458" t="s">
        <v>4587</v>
      </c>
      <c r="J64" s="221" t="s">
        <v>4713</v>
      </c>
    </row>
    <row r="65" spans="1:9" ht="15" customHeight="1">
      <c r="A65" s="21" t="s">
        <v>4521</v>
      </c>
      <c r="B65" s="21" t="s">
        <v>3361</v>
      </c>
      <c r="C65" s="21" t="s">
        <v>1998</v>
      </c>
      <c r="D65" s="21" t="s">
        <v>3372</v>
      </c>
      <c r="E65" s="21" t="s">
        <v>3370</v>
      </c>
      <c r="F65" s="21" t="s">
        <v>2003</v>
      </c>
      <c r="G65" s="21" t="s">
        <v>1652</v>
      </c>
      <c r="H65" s="21" t="s">
        <v>747</v>
      </c>
      <c r="I65" s="444"/>
    </row>
    <row r="66" spans="1:9" ht="15" customHeight="1">
      <c r="B66" s="1"/>
    </row>
    <row r="67" spans="1:9" ht="15" customHeight="1">
      <c r="A67" s="489" t="s">
        <v>4537</v>
      </c>
      <c r="B67" s="490"/>
      <c r="F67" s="439"/>
    </row>
    <row r="68" spans="1:9" ht="15" customHeight="1">
      <c r="A68" s="25" t="s">
        <v>2003</v>
      </c>
      <c r="B68" s="443" t="s">
        <v>2448</v>
      </c>
    </row>
    <row r="69" spans="1:9" ht="15" customHeight="1">
      <c r="A69" s="26" t="s">
        <v>3370</v>
      </c>
      <c r="B69" s="389" t="s">
        <v>2003</v>
      </c>
      <c r="C69" s="221" t="s">
        <v>4699</v>
      </c>
    </row>
    <row r="70" spans="1:9" ht="15" customHeight="1">
      <c r="A70" s="21" t="s">
        <v>3378</v>
      </c>
      <c r="B70" s="458" t="s">
        <v>4589</v>
      </c>
      <c r="C70" s="221" t="s">
        <v>4714</v>
      </c>
    </row>
    <row r="71" spans="1:9" ht="15" customHeight="1">
      <c r="B71" s="444"/>
      <c r="C71" s="1"/>
    </row>
    <row r="72" spans="1:9" ht="15" customHeight="1">
      <c r="A72" s="478" t="s">
        <v>4485</v>
      </c>
    </row>
    <row r="73" spans="1:9" ht="15" customHeight="1">
      <c r="A73" s="24" t="s">
        <v>4480</v>
      </c>
      <c r="F73" s="439"/>
    </row>
    <row r="74" spans="1:9" ht="15" customHeight="1">
      <c r="A74" s="290" t="s">
        <v>2683</v>
      </c>
      <c r="B74" s="290" t="s">
        <v>2684</v>
      </c>
      <c r="C74" s="290" t="s">
        <v>2685</v>
      </c>
      <c r="D74" s="290" t="s">
        <v>2686</v>
      </c>
      <c r="E74" s="290" t="s">
        <v>2687</v>
      </c>
      <c r="F74" s="290" t="s">
        <v>40</v>
      </c>
      <c r="G74" s="443" t="s">
        <v>2448</v>
      </c>
    </row>
    <row r="75" spans="1:9" ht="15" customHeight="1">
      <c r="A75" s="25" t="s">
        <v>756</v>
      </c>
      <c r="B75" s="25" t="s">
        <v>3368</v>
      </c>
      <c r="C75" s="25" t="s">
        <v>745</v>
      </c>
      <c r="D75" s="25" t="s">
        <v>155</v>
      </c>
      <c r="E75" s="25" t="s">
        <v>153</v>
      </c>
      <c r="F75" s="25" t="s">
        <v>1</v>
      </c>
      <c r="G75" s="389" t="s">
        <v>2003</v>
      </c>
      <c r="H75" s="221" t="s">
        <v>4719</v>
      </c>
    </row>
    <row r="76" spans="1:9" ht="15" customHeight="1">
      <c r="A76" s="26" t="s">
        <v>762</v>
      </c>
      <c r="B76" s="26" t="s">
        <v>2004</v>
      </c>
      <c r="C76" s="26" t="s">
        <v>25</v>
      </c>
      <c r="D76" s="26" t="s">
        <v>2003</v>
      </c>
      <c r="E76" s="26" t="s">
        <v>3371</v>
      </c>
      <c r="F76" s="26" t="s">
        <v>155</v>
      </c>
      <c r="G76" s="458" t="s">
        <v>4730</v>
      </c>
      <c r="H76" s="221" t="s">
        <v>4720</v>
      </c>
    </row>
    <row r="77" spans="1:9" ht="15" customHeight="1">
      <c r="A77" s="26" t="s">
        <v>737</v>
      </c>
      <c r="B77" s="21" t="s">
        <v>3372</v>
      </c>
      <c r="C77" s="21" t="s">
        <v>154</v>
      </c>
      <c r="D77" s="21" t="s">
        <v>4715</v>
      </c>
      <c r="E77" s="21" t="s">
        <v>789</v>
      </c>
      <c r="F77" s="21" t="s">
        <v>3372</v>
      </c>
      <c r="G77" s="444"/>
    </row>
    <row r="78" spans="1:9" ht="15" customHeight="1">
      <c r="A78" s="26" t="s">
        <v>3364</v>
      </c>
      <c r="G78" s="1"/>
    </row>
    <row r="79" spans="1:9" ht="15" customHeight="1">
      <c r="A79" s="26" t="s">
        <v>1651</v>
      </c>
      <c r="G79" s="1"/>
    </row>
    <row r="80" spans="1:9" ht="15" customHeight="1">
      <c r="A80" s="39"/>
      <c r="F80" s="439"/>
    </row>
    <row r="81" spans="1:8" ht="15" customHeight="1">
      <c r="A81" s="24" t="s">
        <v>4481</v>
      </c>
      <c r="F81" s="439"/>
    </row>
    <row r="82" spans="1:8" ht="15" customHeight="1">
      <c r="A82" s="290" t="s">
        <v>2683</v>
      </c>
      <c r="B82" s="290" t="s">
        <v>2684</v>
      </c>
      <c r="C82" s="290" t="s">
        <v>2685</v>
      </c>
      <c r="D82" s="290" t="s">
        <v>2686</v>
      </c>
      <c r="E82" s="290" t="s">
        <v>2687</v>
      </c>
      <c r="F82" s="290" t="s">
        <v>40</v>
      </c>
      <c r="G82" s="443" t="s">
        <v>2448</v>
      </c>
    </row>
    <row r="83" spans="1:8" ht="15" customHeight="1">
      <c r="A83" s="25" t="s">
        <v>3367</v>
      </c>
      <c r="B83" s="25" t="s">
        <v>4528</v>
      </c>
      <c r="C83" s="25" t="s">
        <v>3366</v>
      </c>
      <c r="D83" s="25" t="s">
        <v>2014</v>
      </c>
      <c r="E83" s="25" t="s">
        <v>2023</v>
      </c>
      <c r="F83" s="25" t="s">
        <v>2014</v>
      </c>
      <c r="G83" s="389" t="s">
        <v>2003</v>
      </c>
      <c r="H83" s="221" t="s">
        <v>4723</v>
      </c>
    </row>
    <row r="84" spans="1:8" ht="15" customHeight="1">
      <c r="A84" s="26" t="s">
        <v>3368</v>
      </c>
      <c r="B84" s="26" t="s">
        <v>4528</v>
      </c>
      <c r="C84" s="26" t="s">
        <v>1658</v>
      </c>
      <c r="D84" s="26" t="s">
        <v>777</v>
      </c>
      <c r="E84" s="26" t="s">
        <v>1</v>
      </c>
      <c r="F84" s="26" t="s">
        <v>777</v>
      </c>
      <c r="G84" s="458" t="s">
        <v>4731</v>
      </c>
      <c r="H84" s="221" t="s">
        <v>4724</v>
      </c>
    </row>
    <row r="85" spans="1:8" ht="15" customHeight="1">
      <c r="A85" s="21" t="s">
        <v>1658</v>
      </c>
      <c r="B85" s="21" t="s">
        <v>4528</v>
      </c>
      <c r="C85" s="21" t="s">
        <v>777</v>
      </c>
      <c r="D85" s="26" t="s">
        <v>2007</v>
      </c>
      <c r="E85" s="21" t="s">
        <v>2014</v>
      </c>
      <c r="F85" s="21" t="s">
        <v>2007</v>
      </c>
      <c r="G85" s="444"/>
    </row>
    <row r="86" spans="1:8" ht="15" customHeight="1">
      <c r="A86" s="21" t="s">
        <v>795</v>
      </c>
      <c r="C86" s="26"/>
      <c r="D86" s="26" t="s">
        <v>1136</v>
      </c>
      <c r="G86" s="1"/>
    </row>
    <row r="87" spans="1:8" ht="15" customHeight="1">
      <c r="A87" s="21"/>
      <c r="B87" t="s">
        <v>4716</v>
      </c>
      <c r="C87" s="26"/>
      <c r="D87" s="26" t="s">
        <v>2022</v>
      </c>
      <c r="G87" s="1"/>
    </row>
    <row r="88" spans="1:8" ht="15" customHeight="1">
      <c r="A88" s="21"/>
      <c r="B88" t="s">
        <v>4716</v>
      </c>
      <c r="C88" s="26"/>
      <c r="D88" s="26" t="s">
        <v>778</v>
      </c>
      <c r="G88" s="1"/>
    </row>
    <row r="89" spans="1:8" ht="15" customHeight="1"/>
    <row r="90" spans="1:8" ht="15" customHeight="1">
      <c r="A90" s="24" t="s">
        <v>4482</v>
      </c>
      <c r="F90" s="439"/>
    </row>
    <row r="91" spans="1:8" ht="15" customHeight="1">
      <c r="A91" s="290" t="s">
        <v>2683</v>
      </c>
      <c r="B91" s="290" t="s">
        <v>2684</v>
      </c>
      <c r="C91" s="290" t="s">
        <v>2685</v>
      </c>
      <c r="D91" s="290" t="s">
        <v>2686</v>
      </c>
      <c r="E91" s="290" t="s">
        <v>2687</v>
      </c>
      <c r="F91" s="290" t="s">
        <v>40</v>
      </c>
      <c r="G91" s="443" t="s">
        <v>2448</v>
      </c>
    </row>
    <row r="92" spans="1:8" ht="15" customHeight="1">
      <c r="A92" s="25" t="s">
        <v>1655</v>
      </c>
      <c r="B92" s="25" t="s">
        <v>3369</v>
      </c>
      <c r="C92" s="25" t="s">
        <v>162</v>
      </c>
      <c r="D92" s="25" t="s">
        <v>141</v>
      </c>
      <c r="E92" s="25" t="s">
        <v>3364</v>
      </c>
      <c r="F92" s="25" t="s">
        <v>777</v>
      </c>
      <c r="G92" s="389" t="s">
        <v>2003</v>
      </c>
      <c r="H92" s="221" t="s">
        <v>4728</v>
      </c>
    </row>
    <row r="93" spans="1:8" ht="15" customHeight="1">
      <c r="A93" s="26" t="s">
        <v>782</v>
      </c>
      <c r="B93" s="26" t="s">
        <v>3378</v>
      </c>
      <c r="C93" s="26" t="s">
        <v>9</v>
      </c>
      <c r="D93" s="26" t="s">
        <v>732</v>
      </c>
      <c r="E93" s="26" t="s">
        <v>4521</v>
      </c>
      <c r="F93" s="26" t="s">
        <v>732</v>
      </c>
      <c r="G93" s="458" t="s">
        <v>4732</v>
      </c>
      <c r="H93" s="221" t="s">
        <v>4729</v>
      </c>
    </row>
    <row r="94" spans="1:8" ht="15" customHeight="1">
      <c r="A94" s="21" t="s">
        <v>3360</v>
      </c>
      <c r="B94" s="21" t="s">
        <v>2022</v>
      </c>
      <c r="C94" s="26" t="s">
        <v>3376</v>
      </c>
      <c r="D94" s="21" t="s">
        <v>777</v>
      </c>
      <c r="E94" s="21" t="s">
        <v>2153</v>
      </c>
      <c r="F94" s="21" t="s">
        <v>3378</v>
      </c>
      <c r="G94" s="444"/>
    </row>
    <row r="95" spans="1:8" ht="15" customHeight="1"/>
    <row r="96" spans="1:8" ht="15" customHeight="1">
      <c r="A96" s="478" t="s">
        <v>4486</v>
      </c>
      <c r="C96" t="s">
        <v>4716</v>
      </c>
    </row>
    <row r="97" spans="1:6" ht="15" customHeight="1">
      <c r="A97" s="24" t="s">
        <v>4487</v>
      </c>
      <c r="C97" t="s">
        <v>4716</v>
      </c>
    </row>
    <row r="98" spans="1:6" ht="15" customHeight="1">
      <c r="A98" s="25" t="s">
        <v>1659</v>
      </c>
      <c r="B98" s="443" t="s">
        <v>2448</v>
      </c>
      <c r="C98" s="221" t="s">
        <v>4699</v>
      </c>
      <c r="F98" s="439"/>
    </row>
    <row r="99" spans="1:6" ht="15" customHeight="1">
      <c r="A99" s="26" t="s">
        <v>727</v>
      </c>
      <c r="B99" s="389" t="s">
        <v>2003</v>
      </c>
      <c r="C99" s="221" t="s">
        <v>4761</v>
      </c>
    </row>
    <row r="100" spans="1:6" ht="15" customHeight="1">
      <c r="A100" s="21" t="s">
        <v>3376</v>
      </c>
      <c r="B100" s="458" t="s">
        <v>4771</v>
      </c>
      <c r="C100" s="221"/>
    </row>
    <row r="101" spans="1:6" ht="15" customHeight="1">
      <c r="B101" s="444"/>
    </row>
    <row r="102" spans="1:6" ht="15" customHeight="1">
      <c r="A102" s="24" t="s">
        <v>4538</v>
      </c>
    </row>
    <row r="103" spans="1:6" ht="15" customHeight="1">
      <c r="A103" s="25" t="s">
        <v>3376</v>
      </c>
      <c r="B103" s="443" t="s">
        <v>2448</v>
      </c>
      <c r="C103" s="221" t="s">
        <v>4699</v>
      </c>
    </row>
    <row r="104" spans="1:6" ht="15" customHeight="1">
      <c r="A104" s="26" t="s">
        <v>3375</v>
      </c>
      <c r="B104" s="389" t="s">
        <v>2003</v>
      </c>
      <c r="C104" s="221" t="s">
        <v>4762</v>
      </c>
    </row>
    <row r="105" spans="1:6" ht="15" customHeight="1">
      <c r="A105" s="21" t="s">
        <v>770</v>
      </c>
      <c r="B105" s="458" t="s">
        <v>4772</v>
      </c>
      <c r="C105" s="221"/>
    </row>
    <row r="106" spans="1:6" ht="15" customHeight="1">
      <c r="A106" s="39"/>
      <c r="B106" s="444"/>
    </row>
    <row r="107" spans="1:6" ht="15" customHeight="1">
      <c r="A107" s="24" t="s">
        <v>4539</v>
      </c>
    </row>
    <row r="108" spans="1:6" ht="15" customHeight="1">
      <c r="A108" s="25" t="s">
        <v>795</v>
      </c>
      <c r="B108" s="443" t="s">
        <v>2448</v>
      </c>
      <c r="C108" s="221" t="s">
        <v>4699</v>
      </c>
      <c r="E108" s="439"/>
    </row>
    <row r="109" spans="1:6" ht="15" customHeight="1">
      <c r="A109" s="26" t="s">
        <v>1</v>
      </c>
      <c r="B109" s="389" t="s">
        <v>2003</v>
      </c>
      <c r="C109" s="221" t="s">
        <v>4763</v>
      </c>
      <c r="D109" s="290"/>
      <c r="E109" s="290"/>
      <c r="F109" s="124"/>
    </row>
    <row r="110" spans="1:6" ht="15" customHeight="1">
      <c r="A110" s="21" t="s">
        <v>1646</v>
      </c>
      <c r="B110" s="458" t="s">
        <v>4773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4736</v>
      </c>
      <c r="F112" s="1"/>
    </row>
    <row r="113" spans="1:6" ht="15" customHeight="1">
      <c r="A113" s="25" t="s">
        <v>3358</v>
      </c>
      <c r="B113" s="443" t="s">
        <v>2448</v>
      </c>
      <c r="C113" s="221" t="s">
        <v>4764</v>
      </c>
      <c r="F113" s="439"/>
    </row>
    <row r="114" spans="1:6" ht="15" customHeight="1">
      <c r="A114" s="25" t="s">
        <v>1653</v>
      </c>
      <c r="B114" s="389" t="s">
        <v>2003</v>
      </c>
      <c r="C114" s="221" t="s">
        <v>4765</v>
      </c>
    </row>
    <row r="115" spans="1:6" ht="15" customHeight="1">
      <c r="A115" s="21" t="s">
        <v>4528</v>
      </c>
      <c r="B115" s="458" t="s">
        <v>4774</v>
      </c>
      <c r="C115" s="221"/>
    </row>
    <row r="116" spans="1:6" ht="15" customHeight="1">
      <c r="B116" s="444"/>
    </row>
    <row r="117" spans="1:6" ht="15" customHeight="1">
      <c r="A117" s="24" t="s">
        <v>4735</v>
      </c>
    </row>
    <row r="118" spans="1:6" ht="15" customHeight="1">
      <c r="A118" s="25" t="s">
        <v>153</v>
      </c>
      <c r="B118" s="443" t="s">
        <v>2448</v>
      </c>
      <c r="C118" s="221" t="s">
        <v>4699</v>
      </c>
    </row>
    <row r="119" spans="1:6" ht="15" customHeight="1">
      <c r="A119" s="26" t="s">
        <v>3366</v>
      </c>
      <c r="B119" s="389" t="s">
        <v>2003</v>
      </c>
      <c r="C119" s="221" t="s">
        <v>4766</v>
      </c>
    </row>
    <row r="120" spans="1:6" ht="15" customHeight="1">
      <c r="A120" s="21" t="s">
        <v>756</v>
      </c>
      <c r="B120" s="458" t="s">
        <v>4775</v>
      </c>
    </row>
    <row r="121" spans="1:6" ht="15" customHeight="1">
      <c r="B121" s="444"/>
    </row>
    <row r="122" spans="1:6" ht="15" customHeight="1">
      <c r="A122" s="24" t="s">
        <v>4737</v>
      </c>
    </row>
    <row r="123" spans="1:6" ht="15" customHeight="1">
      <c r="A123" s="25" t="s">
        <v>3358</v>
      </c>
      <c r="B123" s="443" t="s">
        <v>2448</v>
      </c>
      <c r="C123" s="221" t="s">
        <v>4764</v>
      </c>
    </row>
    <row r="124" spans="1:6" ht="15" customHeight="1">
      <c r="A124" s="25" t="s">
        <v>1653</v>
      </c>
      <c r="B124" s="389" t="s">
        <v>2003</v>
      </c>
      <c r="C124" s="221" t="s">
        <v>4779</v>
      </c>
    </row>
    <row r="125" spans="1:6" ht="15" customHeight="1">
      <c r="A125" s="21" t="s">
        <v>4528</v>
      </c>
      <c r="B125" s="458" t="s">
        <v>4778</v>
      </c>
      <c r="C125" s="221"/>
    </row>
    <row r="126" spans="1:6" ht="15" customHeight="1">
      <c r="B126" s="444"/>
    </row>
    <row r="127" spans="1:6" ht="15" customHeight="1">
      <c r="A127" s="24" t="s">
        <v>4738</v>
      </c>
    </row>
    <row r="128" spans="1:6" ht="15" customHeight="1">
      <c r="A128" s="25" t="s">
        <v>3376</v>
      </c>
      <c r="B128" s="443" t="s">
        <v>2448</v>
      </c>
      <c r="C128" s="221" t="s">
        <v>4699</v>
      </c>
    </row>
    <row r="129" spans="1:8" ht="15" customHeight="1">
      <c r="A129" s="26" t="s">
        <v>2004</v>
      </c>
      <c r="B129" s="389" t="s">
        <v>2003</v>
      </c>
      <c r="C129" s="221" t="s">
        <v>4785</v>
      </c>
    </row>
    <row r="130" spans="1:8" ht="15" customHeight="1">
      <c r="A130" s="21" t="s">
        <v>4490</v>
      </c>
      <c r="B130" s="458" t="s">
        <v>4784</v>
      </c>
      <c r="C130" s="221"/>
    </row>
    <row r="131" spans="1:8" ht="15" customHeight="1">
      <c r="A131" s="21"/>
      <c r="B131" s="389"/>
    </row>
    <row r="132" spans="1:8" ht="15" customHeight="1">
      <c r="A132" s="478" t="s">
        <v>4488</v>
      </c>
      <c r="F132" s="439"/>
    </row>
    <row r="133" spans="1:8" ht="15" customHeight="1">
      <c r="A133" s="24" t="s">
        <v>4739</v>
      </c>
      <c r="F133" s="439"/>
    </row>
    <row r="134" spans="1:8" ht="15" customHeight="1">
      <c r="A134" s="290" t="s">
        <v>2683</v>
      </c>
      <c r="B134" s="290" t="s">
        <v>2684</v>
      </c>
      <c r="C134" s="290" t="s">
        <v>2685</v>
      </c>
      <c r="D134" s="290" t="s">
        <v>2686</v>
      </c>
      <c r="E134" s="290" t="s">
        <v>2687</v>
      </c>
      <c r="F134" s="290" t="s">
        <v>40</v>
      </c>
      <c r="G134" s="443" t="s">
        <v>2448</v>
      </c>
      <c r="H134" s="221" t="s">
        <v>4812</v>
      </c>
    </row>
    <row r="135" spans="1:8" ht="15" customHeight="1">
      <c r="A135" s="25" t="s">
        <v>2002</v>
      </c>
      <c r="B135" s="25" t="s">
        <v>762</v>
      </c>
      <c r="C135" s="25" t="s">
        <v>155</v>
      </c>
      <c r="D135" s="25" t="s">
        <v>1659</v>
      </c>
      <c r="E135" s="25" t="s">
        <v>1642</v>
      </c>
      <c r="F135" s="25" t="s">
        <v>1642</v>
      </c>
      <c r="G135" s="389" t="s">
        <v>2003</v>
      </c>
      <c r="H135" s="221" t="s">
        <v>4804</v>
      </c>
    </row>
    <row r="136" spans="1:8" ht="15" customHeight="1">
      <c r="A136" s="26" t="s">
        <v>4805</v>
      </c>
      <c r="B136" s="26" t="s">
        <v>2048</v>
      </c>
      <c r="C136" s="26" t="s">
        <v>2014</v>
      </c>
      <c r="D136" s="26" t="s">
        <v>762</v>
      </c>
      <c r="E136" s="26" t="s">
        <v>3365</v>
      </c>
      <c r="F136" s="26" t="s">
        <v>2002</v>
      </c>
      <c r="G136" s="458" t="s">
        <v>4806</v>
      </c>
    </row>
    <row r="137" spans="1:8" ht="15" customHeight="1">
      <c r="A137" s="21" t="s">
        <v>1998</v>
      </c>
      <c r="B137" s="21" t="s">
        <v>4521</v>
      </c>
      <c r="C137" s="21" t="s">
        <v>3360</v>
      </c>
      <c r="D137" s="21" t="s">
        <v>2046</v>
      </c>
      <c r="E137" s="26" t="s">
        <v>2020</v>
      </c>
      <c r="F137" s="21" t="s">
        <v>2004</v>
      </c>
      <c r="G137" s="444"/>
    </row>
    <row r="138" spans="1:8" ht="15" customHeight="1">
      <c r="E138" s="26" t="s">
        <v>3369</v>
      </c>
    </row>
    <row r="139" spans="1:8" ht="15" customHeight="1">
      <c r="E139" s="26"/>
    </row>
    <row r="140" spans="1:8" ht="15" customHeight="1">
      <c r="A140" s="24" t="s">
        <v>4740</v>
      </c>
      <c r="F140" s="439"/>
    </row>
    <row r="141" spans="1:8" ht="15" customHeight="1">
      <c r="A141" s="290" t="s">
        <v>2683</v>
      </c>
      <c r="B141" s="290" t="s">
        <v>2684</v>
      </c>
      <c r="C141" s="290" t="s">
        <v>2685</v>
      </c>
      <c r="D141" s="290" t="s">
        <v>2686</v>
      </c>
      <c r="E141" s="290" t="s">
        <v>2687</v>
      </c>
      <c r="F141" s="290" t="s">
        <v>40</v>
      </c>
      <c r="G141" s="443" t="s">
        <v>2448</v>
      </c>
      <c r="H141" s="221" t="s">
        <v>4728</v>
      </c>
    </row>
    <row r="142" spans="1:8" ht="15" customHeight="1">
      <c r="A142" s="25" t="s">
        <v>2014</v>
      </c>
      <c r="B142" s="25" t="s">
        <v>748</v>
      </c>
      <c r="C142" s="25" t="s">
        <v>3359</v>
      </c>
      <c r="D142" s="25" t="s">
        <v>778</v>
      </c>
      <c r="E142" s="25" t="s">
        <v>1643</v>
      </c>
      <c r="F142" s="25" t="s">
        <v>143</v>
      </c>
      <c r="G142" s="389" t="s">
        <v>2003</v>
      </c>
      <c r="H142" s="221" t="s">
        <v>4813</v>
      </c>
    </row>
    <row r="143" spans="1:8" ht="15" customHeight="1">
      <c r="A143" s="26" t="s">
        <v>4807</v>
      </c>
      <c r="B143" s="26" t="s">
        <v>3392</v>
      </c>
      <c r="C143" s="26" t="s">
        <v>748</v>
      </c>
      <c r="D143" s="26" t="s">
        <v>154</v>
      </c>
      <c r="E143" s="26" t="s">
        <v>27</v>
      </c>
      <c r="F143" s="26" t="s">
        <v>1646</v>
      </c>
      <c r="G143" s="458" t="s">
        <v>4808</v>
      </c>
    </row>
    <row r="144" spans="1:8" ht="15" customHeight="1">
      <c r="A144" s="21" t="s">
        <v>3370</v>
      </c>
      <c r="B144" s="21" t="s">
        <v>2019</v>
      </c>
      <c r="C144" s="21" t="s">
        <v>1</v>
      </c>
      <c r="D144" s="26" t="s">
        <v>31</v>
      </c>
      <c r="E144" s="21" t="s">
        <v>2026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4741</v>
      </c>
      <c r="F146" s="439"/>
    </row>
    <row r="147" spans="1:8" ht="15" customHeight="1">
      <c r="A147" s="290" t="s">
        <v>2683</v>
      </c>
      <c r="B147" s="290" t="s">
        <v>2684</v>
      </c>
      <c r="C147" s="290" t="s">
        <v>2685</v>
      </c>
      <c r="D147" s="290" t="s">
        <v>2686</v>
      </c>
      <c r="E147" s="290" t="s">
        <v>2687</v>
      </c>
      <c r="F147" s="290" t="s">
        <v>40</v>
      </c>
      <c r="G147" s="443" t="s">
        <v>2448</v>
      </c>
      <c r="H147" s="221" t="s">
        <v>4809</v>
      </c>
    </row>
    <row r="148" spans="1:8" ht="15" customHeight="1">
      <c r="A148" s="25" t="s">
        <v>2048</v>
      </c>
      <c r="B148" s="25" t="s">
        <v>2048</v>
      </c>
      <c r="C148" s="25" t="s">
        <v>2046</v>
      </c>
      <c r="D148" s="25" t="s">
        <v>1653</v>
      </c>
      <c r="E148" s="25" t="s">
        <v>3369</v>
      </c>
      <c r="F148" s="25" t="s">
        <v>2048</v>
      </c>
      <c r="G148" s="389" t="s">
        <v>2003</v>
      </c>
      <c r="H148" s="221" t="s">
        <v>4814</v>
      </c>
    </row>
    <row r="149" spans="1:8" ht="15" customHeight="1">
      <c r="A149" s="26" t="s">
        <v>9</v>
      </c>
      <c r="B149" s="26" t="s">
        <v>763</v>
      </c>
      <c r="C149" s="26" t="s">
        <v>1136</v>
      </c>
      <c r="D149" s="26" t="s">
        <v>9</v>
      </c>
      <c r="E149" s="26" t="s">
        <v>3367</v>
      </c>
      <c r="F149" s="26" t="s">
        <v>763</v>
      </c>
      <c r="G149" s="458" t="s">
        <v>4810</v>
      </c>
    </row>
    <row r="150" spans="1:8" ht="15" customHeight="1">
      <c r="A150" s="21" t="s">
        <v>2006</v>
      </c>
      <c r="B150" s="21" t="s">
        <v>1653</v>
      </c>
      <c r="C150" s="21" t="s">
        <v>2153</v>
      </c>
      <c r="D150" s="21" t="s">
        <v>3374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4742</v>
      </c>
      <c r="D152" s="439"/>
      <c r="F152" s="439"/>
    </row>
    <row r="153" spans="1:8" ht="15" customHeight="1">
      <c r="A153" s="290" t="s">
        <v>2683</v>
      </c>
      <c r="B153" s="290" t="s">
        <v>2684</v>
      </c>
      <c r="C153" s="290" t="s">
        <v>2685</v>
      </c>
      <c r="D153" s="290" t="s">
        <v>40</v>
      </c>
      <c r="E153" s="443" t="s">
        <v>2448</v>
      </c>
      <c r="F153" s="221" t="s">
        <v>4815</v>
      </c>
      <c r="G153" s="124"/>
    </row>
    <row r="154" spans="1:8" ht="15" customHeight="1">
      <c r="A154" s="25" t="s">
        <v>762</v>
      </c>
      <c r="B154" s="25" t="s">
        <v>2014</v>
      </c>
      <c r="C154" s="25" t="s">
        <v>2022</v>
      </c>
      <c r="D154" s="25" t="s">
        <v>2022</v>
      </c>
      <c r="E154" s="389" t="s">
        <v>2003</v>
      </c>
      <c r="F154" s="221" t="s">
        <v>4816</v>
      </c>
      <c r="G154" s="124"/>
    </row>
    <row r="155" spans="1:8" ht="15" customHeight="1">
      <c r="A155" s="26" t="s">
        <v>752</v>
      </c>
      <c r="B155" s="26" t="s">
        <v>777</v>
      </c>
      <c r="C155" s="26" t="s">
        <v>1646</v>
      </c>
      <c r="D155" s="26" t="s">
        <v>763</v>
      </c>
      <c r="E155" s="458" t="s">
        <v>4811</v>
      </c>
    </row>
    <row r="156" spans="1:8" ht="15" customHeight="1">
      <c r="A156" s="21" t="s">
        <v>763</v>
      </c>
      <c r="B156" s="21" t="s">
        <v>763</v>
      </c>
      <c r="C156" s="26" t="s">
        <v>2014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4489</v>
      </c>
      <c r="F158" s="439"/>
    </row>
    <row r="159" spans="1:8" ht="15" customHeight="1">
      <c r="A159" s="24" t="s">
        <v>4733</v>
      </c>
    </row>
    <row r="160" spans="1:8" ht="15" customHeight="1">
      <c r="A160" s="25" t="s">
        <v>1646</v>
      </c>
      <c r="B160" s="443" t="s">
        <v>2448</v>
      </c>
      <c r="C160" s="221" t="s">
        <v>4699</v>
      </c>
    </row>
    <row r="161" spans="1:11" ht="15" customHeight="1">
      <c r="A161" s="26" t="s">
        <v>778</v>
      </c>
      <c r="B161" s="389" t="s">
        <v>2003</v>
      </c>
      <c r="C161" s="221" t="s">
        <v>4837</v>
      </c>
    </row>
    <row r="162" spans="1:11" ht="15" customHeight="1">
      <c r="A162" s="21" t="s">
        <v>1658</v>
      </c>
      <c r="B162" s="458" t="s">
        <v>4836</v>
      </c>
    </row>
    <row r="163" spans="1:11" ht="15" customHeight="1">
      <c r="B163" s="444"/>
    </row>
    <row r="164" spans="1:11" ht="15" customHeight="1">
      <c r="A164" s="24" t="s">
        <v>4743</v>
      </c>
    </row>
    <row r="165" spans="1:11" ht="15" customHeight="1">
      <c r="A165" s="25" t="s">
        <v>3375</v>
      </c>
      <c r="B165" s="443" t="s">
        <v>2448</v>
      </c>
      <c r="C165" s="221" t="s">
        <v>4699</v>
      </c>
      <c r="F165" t="s">
        <v>4716</v>
      </c>
    </row>
    <row r="166" spans="1:11" ht="15" customHeight="1">
      <c r="A166" s="26" t="s">
        <v>1655</v>
      </c>
      <c r="B166" s="389" t="s">
        <v>2003</v>
      </c>
      <c r="C166" s="221" t="s">
        <v>4838</v>
      </c>
      <c r="G166" t="s">
        <v>4716</v>
      </c>
    </row>
    <row r="167" spans="1:11" ht="15" customHeight="1">
      <c r="A167" s="21" t="s">
        <v>3374</v>
      </c>
      <c r="B167" s="458" t="s">
        <v>4840</v>
      </c>
      <c r="C167" t="s">
        <v>4716</v>
      </c>
      <c r="G167" t="s">
        <v>4716</v>
      </c>
    </row>
    <row r="168" spans="1:11" ht="15" customHeight="1">
      <c r="B168" s="444"/>
    </row>
    <row r="169" spans="1:11" ht="15" customHeight="1">
      <c r="A169" s="24" t="s">
        <v>4798</v>
      </c>
      <c r="F169" t="s">
        <v>4716</v>
      </c>
    </row>
    <row r="170" spans="1:11" ht="15" customHeight="1">
      <c r="A170" s="25" t="s">
        <v>3370</v>
      </c>
      <c r="B170" s="443" t="s">
        <v>2448</v>
      </c>
      <c r="C170" s="221" t="s">
        <v>4699</v>
      </c>
    </row>
    <row r="171" spans="1:11" ht="15" customHeight="1">
      <c r="A171" s="26" t="s">
        <v>1656</v>
      </c>
      <c r="B171" s="389" t="s">
        <v>2003</v>
      </c>
      <c r="C171" s="221" t="s">
        <v>4839</v>
      </c>
    </row>
    <row r="172" spans="1:11" ht="15" customHeight="1">
      <c r="A172" s="21" t="s">
        <v>1646</v>
      </c>
      <c r="B172" s="458" t="s">
        <v>4841</v>
      </c>
    </row>
    <row r="173" spans="1:11" ht="15" customHeight="1">
      <c r="B173" s="444"/>
    </row>
    <row r="174" spans="1:11" ht="15" customHeight="1">
      <c r="A174" s="24" t="s">
        <v>4744</v>
      </c>
    </row>
    <row r="175" spans="1:11" ht="15" customHeight="1">
      <c r="A175" s="290" t="s">
        <v>2683</v>
      </c>
      <c r="B175" s="290" t="s">
        <v>2684</v>
      </c>
      <c r="C175" s="290" t="s">
        <v>2685</v>
      </c>
      <c r="D175" s="290" t="s">
        <v>2686</v>
      </c>
      <c r="E175" s="290" t="s">
        <v>2687</v>
      </c>
      <c r="F175" s="290" t="s">
        <v>2688</v>
      </c>
      <c r="G175" s="290" t="s">
        <v>2689</v>
      </c>
      <c r="H175" s="290" t="s">
        <v>2690</v>
      </c>
      <c r="I175" s="290" t="s">
        <v>40</v>
      </c>
      <c r="J175" s="443" t="s">
        <v>2448</v>
      </c>
      <c r="K175" s="221" t="s">
        <v>4843</v>
      </c>
    </row>
    <row r="176" spans="1:11" ht="15" customHeight="1">
      <c r="A176" s="25" t="s">
        <v>1653</v>
      </c>
      <c r="B176" s="25" t="s">
        <v>1653</v>
      </c>
      <c r="C176" s="25" t="s">
        <v>1653</v>
      </c>
      <c r="D176" s="25" t="s">
        <v>2020</v>
      </c>
      <c r="E176" s="25" t="s">
        <v>3364</v>
      </c>
      <c r="F176" s="25" t="s">
        <v>2006</v>
      </c>
      <c r="G176" s="25" t="s">
        <v>2020</v>
      </c>
      <c r="H176" s="25" t="s">
        <v>1653</v>
      </c>
      <c r="I176" s="25" t="s">
        <v>1653</v>
      </c>
      <c r="J176" s="389" t="s">
        <v>2003</v>
      </c>
      <c r="K176" s="221" t="s">
        <v>4844</v>
      </c>
    </row>
    <row r="177" spans="1:10" ht="15" customHeight="1">
      <c r="A177" s="26" t="s">
        <v>33</v>
      </c>
      <c r="B177" s="26" t="s">
        <v>33</v>
      </c>
      <c r="C177" s="25" t="s">
        <v>3358</v>
      </c>
      <c r="D177" s="26" t="s">
        <v>745</v>
      </c>
      <c r="E177" s="26" t="s">
        <v>162</v>
      </c>
      <c r="F177" s="26" t="s">
        <v>3364</v>
      </c>
      <c r="G177" s="26" t="s">
        <v>745</v>
      </c>
      <c r="H177" s="25" t="s">
        <v>3358</v>
      </c>
      <c r="I177" s="26" t="s">
        <v>3358</v>
      </c>
      <c r="J177" s="458" t="s">
        <v>4842</v>
      </c>
    </row>
    <row r="178" spans="1:10" ht="15" customHeight="1">
      <c r="A178" s="26" t="s">
        <v>748</v>
      </c>
      <c r="B178" s="26" t="s">
        <v>748</v>
      </c>
      <c r="C178" s="21" t="s">
        <v>4834</v>
      </c>
      <c r="D178" s="21" t="s">
        <v>770</v>
      </c>
      <c r="E178" s="21" t="s">
        <v>3366</v>
      </c>
      <c r="F178" s="21" t="s">
        <v>162</v>
      </c>
      <c r="G178" s="21" t="s">
        <v>770</v>
      </c>
      <c r="H178" s="21" t="s">
        <v>4528</v>
      </c>
      <c r="I178" s="21" t="s">
        <v>3364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2023</v>
      </c>
      <c r="B180" s="26" t="s">
        <v>2023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4716</v>
      </c>
      <c r="D181" s="21"/>
      <c r="E181" s="21"/>
      <c r="F181" s="21"/>
      <c r="G181" s="21"/>
      <c r="H181" s="21" t="s">
        <v>4716</v>
      </c>
      <c r="I181" s="21"/>
      <c r="J181" s="1"/>
    </row>
    <row r="182" spans="1:10" ht="15" customHeight="1">
      <c r="A182" s="24" t="s">
        <v>4745</v>
      </c>
      <c r="E182" s="439"/>
    </row>
    <row r="183" spans="1:10" ht="15" customHeight="1">
      <c r="A183" s="290" t="s">
        <v>2683</v>
      </c>
      <c r="B183" s="290" t="s">
        <v>2684</v>
      </c>
      <c r="C183" s="290" t="s">
        <v>2685</v>
      </c>
      <c r="D183" s="290" t="s">
        <v>2686</v>
      </c>
      <c r="E183" s="290" t="s">
        <v>40</v>
      </c>
      <c r="F183" s="443" t="s">
        <v>2448</v>
      </c>
      <c r="G183" s="221" t="s">
        <v>4846</v>
      </c>
    </row>
    <row r="184" spans="1:10" ht="15" customHeight="1">
      <c r="A184" s="25" t="s">
        <v>4528</v>
      </c>
      <c r="B184" s="25" t="s">
        <v>1</v>
      </c>
      <c r="C184" s="25" t="s">
        <v>155</v>
      </c>
      <c r="D184" s="25" t="s">
        <v>3379</v>
      </c>
      <c r="E184" s="25" t="s">
        <v>155</v>
      </c>
      <c r="F184" s="389" t="s">
        <v>2003</v>
      </c>
      <c r="G184" s="221" t="s">
        <v>4847</v>
      </c>
    </row>
    <row r="185" spans="1:10" ht="15" customHeight="1">
      <c r="A185" s="26" t="s">
        <v>4528</v>
      </c>
      <c r="B185" s="25" t="s">
        <v>155</v>
      </c>
      <c r="C185" s="26" t="s">
        <v>1</v>
      </c>
      <c r="D185" s="26" t="s">
        <v>781</v>
      </c>
      <c r="E185" s="26" t="s">
        <v>733</v>
      </c>
      <c r="F185" s="458" t="s">
        <v>4845</v>
      </c>
    </row>
    <row r="186" spans="1:10" ht="15" customHeight="1">
      <c r="A186" s="21" t="s">
        <v>4528</v>
      </c>
      <c r="B186" s="21" t="s">
        <v>748</v>
      </c>
      <c r="C186" s="21" t="s">
        <v>748</v>
      </c>
      <c r="D186" s="21" t="s">
        <v>4835</v>
      </c>
      <c r="E186" s="21" t="s">
        <v>1</v>
      </c>
      <c r="F186" s="444"/>
    </row>
    <row r="187" spans="1:10" ht="15" customHeight="1"/>
    <row r="188" spans="1:10" ht="15" customHeight="1">
      <c r="A188" s="489" t="s">
        <v>4746</v>
      </c>
      <c r="B188" s="490"/>
    </row>
    <row r="189" spans="1:10" ht="15" customHeight="1">
      <c r="A189" s="25" t="s">
        <v>1655</v>
      </c>
      <c r="B189" s="443" t="s">
        <v>2448</v>
      </c>
      <c r="C189" s="221" t="s">
        <v>4699</v>
      </c>
      <c r="F189" s="439"/>
    </row>
    <row r="190" spans="1:10" ht="15" customHeight="1">
      <c r="A190" s="26" t="s">
        <v>3376</v>
      </c>
      <c r="B190" s="389" t="s">
        <v>4490</v>
      </c>
      <c r="C190" s="221" t="s">
        <v>4848</v>
      </c>
    </row>
    <row r="191" spans="1:10" ht="15" customHeight="1">
      <c r="A191" s="21" t="s">
        <v>795</v>
      </c>
      <c r="B191" s="458" t="s">
        <v>4119</v>
      </c>
      <c r="F191" s="18"/>
    </row>
    <row r="192" spans="1:10" ht="15" customHeight="1">
      <c r="B192" s="444"/>
    </row>
    <row r="193" spans="1:10" ht="15" customHeight="1">
      <c r="A193" s="489" t="s">
        <v>4747</v>
      </c>
      <c r="B193" s="490"/>
    </row>
    <row r="194" spans="1:10" ht="15" customHeight="1">
      <c r="A194" s="290" t="s">
        <v>2683</v>
      </c>
      <c r="B194" s="290" t="s">
        <v>2684</v>
      </c>
      <c r="C194" s="290" t="s">
        <v>2685</v>
      </c>
      <c r="D194" s="290" t="s">
        <v>2686</v>
      </c>
      <c r="E194" s="290" t="s">
        <v>2687</v>
      </c>
      <c r="F194" s="290" t="s">
        <v>2688</v>
      </c>
      <c r="G194" s="290" t="s">
        <v>2689</v>
      </c>
      <c r="H194" s="290" t="s">
        <v>40</v>
      </c>
      <c r="I194" s="443" t="s">
        <v>2448</v>
      </c>
      <c r="J194" s="221" t="s">
        <v>4697</v>
      </c>
    </row>
    <row r="195" spans="1:10" ht="15" customHeight="1">
      <c r="A195" s="25" t="s">
        <v>3368</v>
      </c>
      <c r="B195" s="25" t="s">
        <v>4528</v>
      </c>
      <c r="C195" s="25" t="s">
        <v>762</v>
      </c>
      <c r="D195" s="25" t="s">
        <v>3368</v>
      </c>
      <c r="E195" s="25" t="s">
        <v>1656</v>
      </c>
      <c r="F195" s="25" t="s">
        <v>3368</v>
      </c>
      <c r="G195" s="25" t="s">
        <v>23</v>
      </c>
      <c r="H195" s="25" t="s">
        <v>37</v>
      </c>
      <c r="I195" s="389" t="s">
        <v>37</v>
      </c>
      <c r="J195" s="221" t="s">
        <v>4849</v>
      </c>
    </row>
    <row r="196" spans="1:10" ht="15" customHeight="1">
      <c r="A196" s="26" t="s">
        <v>3367</v>
      </c>
      <c r="B196" s="26" t="s">
        <v>4528</v>
      </c>
      <c r="C196" s="26" t="s">
        <v>2026</v>
      </c>
      <c r="D196" s="26" t="s">
        <v>761</v>
      </c>
      <c r="E196" s="26" t="s">
        <v>3368</v>
      </c>
      <c r="F196" s="26" t="s">
        <v>1655</v>
      </c>
      <c r="G196" s="26" t="s">
        <v>763</v>
      </c>
      <c r="H196" s="26" t="s">
        <v>33</v>
      </c>
      <c r="I196" s="458" t="s">
        <v>4119</v>
      </c>
    </row>
    <row r="197" spans="1:10" ht="15" customHeight="1">
      <c r="A197" s="21" t="s">
        <v>1652</v>
      </c>
      <c r="B197" s="21" t="s">
        <v>4528</v>
      </c>
      <c r="C197" s="21" t="s">
        <v>763</v>
      </c>
      <c r="D197" s="21" t="s">
        <v>732</v>
      </c>
      <c r="E197" s="21" t="s">
        <v>2002</v>
      </c>
      <c r="F197" s="21" t="s">
        <v>789</v>
      </c>
      <c r="G197" s="21" t="s">
        <v>3390</v>
      </c>
      <c r="H197" s="21" t="s">
        <v>3388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4541</v>
      </c>
    </row>
    <row r="200" spans="1:10" ht="15" customHeight="1">
      <c r="A200" s="24" t="s">
        <v>4748</v>
      </c>
    </row>
    <row r="201" spans="1:10" ht="15" customHeight="1">
      <c r="A201" s="25" t="s">
        <v>3369</v>
      </c>
      <c r="B201" s="443" t="s">
        <v>2448</v>
      </c>
      <c r="C201" s="221" t="s">
        <v>4699</v>
      </c>
    </row>
    <row r="202" spans="1:10" ht="15" customHeight="1">
      <c r="A202" s="26" t="s">
        <v>1655</v>
      </c>
      <c r="B202" s="389" t="s">
        <v>37</v>
      </c>
      <c r="C202" t="s">
        <v>4890</v>
      </c>
    </row>
    <row r="203" spans="1:10" ht="15" customHeight="1">
      <c r="A203" s="21" t="s">
        <v>2007</v>
      </c>
      <c r="B203" s="458" t="s">
        <v>4546</v>
      </c>
    </row>
    <row r="204" spans="1:10" ht="15" customHeight="1">
      <c r="B204" s="444"/>
    </row>
    <row r="205" spans="1:10" ht="15" customHeight="1">
      <c r="A205" s="24" t="s">
        <v>4749</v>
      </c>
    </row>
    <row r="206" spans="1:10" ht="15" customHeight="1">
      <c r="A206" s="25" t="s">
        <v>15</v>
      </c>
      <c r="B206" s="443" t="s">
        <v>2448</v>
      </c>
      <c r="C206" s="221" t="s">
        <v>4699</v>
      </c>
    </row>
    <row r="207" spans="1:10" ht="15" customHeight="1">
      <c r="A207" s="26" t="s">
        <v>763</v>
      </c>
      <c r="B207" s="389" t="s">
        <v>37</v>
      </c>
      <c r="C207" t="s">
        <v>4891</v>
      </c>
    </row>
    <row r="208" spans="1:10" ht="15" customHeight="1">
      <c r="A208" s="21" t="s">
        <v>2014</v>
      </c>
      <c r="B208" s="458" t="s">
        <v>4547</v>
      </c>
      <c r="F208" s="439"/>
    </row>
    <row r="209" spans="1:6" ht="15" customHeight="1">
      <c r="B209" s="444"/>
    </row>
    <row r="210" spans="1:6" ht="15" customHeight="1">
      <c r="A210" s="24" t="s">
        <v>4750</v>
      </c>
      <c r="F210" s="18"/>
    </row>
    <row r="211" spans="1:6" ht="15" customHeight="1">
      <c r="A211" s="25" t="s">
        <v>789</v>
      </c>
      <c r="B211" s="443" t="s">
        <v>2448</v>
      </c>
      <c r="C211" s="221" t="s">
        <v>4699</v>
      </c>
    </row>
    <row r="212" spans="1:6" ht="15" customHeight="1">
      <c r="A212" s="26" t="s">
        <v>37</v>
      </c>
      <c r="B212" s="389" t="s">
        <v>37</v>
      </c>
      <c r="C212" t="s">
        <v>4892</v>
      </c>
    </row>
    <row r="213" spans="1:6" ht="15" customHeight="1">
      <c r="A213" s="21" t="s">
        <v>2003</v>
      </c>
      <c r="B213" s="458" t="s">
        <v>4548</v>
      </c>
    </row>
    <row r="214" spans="1:6" ht="15" customHeight="1">
      <c r="B214" s="444"/>
    </row>
    <row r="215" spans="1:6" ht="15" customHeight="1">
      <c r="A215" s="24" t="s">
        <v>4751</v>
      </c>
    </row>
    <row r="216" spans="1:6" ht="15" customHeight="1">
      <c r="A216" s="25" t="s">
        <v>789</v>
      </c>
      <c r="B216" s="443" t="s">
        <v>2448</v>
      </c>
      <c r="C216" s="221" t="s">
        <v>4699</v>
      </c>
      <c r="F216" s="439"/>
    </row>
    <row r="217" spans="1:6" ht="15" customHeight="1">
      <c r="A217" s="26" t="s">
        <v>1655</v>
      </c>
      <c r="B217" s="389" t="s">
        <v>37</v>
      </c>
      <c r="C217" t="s">
        <v>4893</v>
      </c>
    </row>
    <row r="218" spans="1:6" ht="15" customHeight="1">
      <c r="A218" s="21" t="s">
        <v>153</v>
      </c>
      <c r="B218" s="458" t="s">
        <v>4552</v>
      </c>
      <c r="F218" s="18"/>
    </row>
    <row r="219" spans="1:6" ht="15" customHeight="1">
      <c r="B219" s="444"/>
    </row>
    <row r="220" spans="1:6" ht="15" customHeight="1">
      <c r="A220" s="489" t="s">
        <v>4752</v>
      </c>
      <c r="B220" s="490"/>
    </row>
    <row r="221" spans="1:6" ht="15" customHeight="1">
      <c r="A221" s="25" t="s">
        <v>13</v>
      </c>
      <c r="B221" s="443" t="s">
        <v>2448</v>
      </c>
      <c r="C221" s="221" t="s">
        <v>4699</v>
      </c>
      <c r="F221" s="439"/>
    </row>
    <row r="222" spans="1:6" ht="15" customHeight="1">
      <c r="A222" s="26" t="s">
        <v>11</v>
      </c>
      <c r="B222" s="389" t="s">
        <v>37</v>
      </c>
      <c r="C222" t="s">
        <v>4894</v>
      </c>
    </row>
    <row r="223" spans="1:6" ht="15" customHeight="1">
      <c r="A223" s="21" t="s">
        <v>15</v>
      </c>
      <c r="B223" s="458" t="s">
        <v>4554</v>
      </c>
      <c r="F223" s="18"/>
    </row>
    <row r="224" spans="1:6" ht="15" customHeight="1">
      <c r="B224" s="444"/>
    </row>
    <row r="225" spans="1:11" ht="15" customHeight="1">
      <c r="A225" s="478" t="s">
        <v>4542</v>
      </c>
    </row>
    <row r="226" spans="1:11" ht="15" customHeight="1">
      <c r="A226" s="24" t="s">
        <v>4753</v>
      </c>
      <c r="F226" s="439"/>
    </row>
    <row r="227" spans="1:11" ht="15" customHeight="1">
      <c r="A227" s="25" t="s">
        <v>789</v>
      </c>
      <c r="B227" s="443" t="s">
        <v>2448</v>
      </c>
      <c r="C227" s="221" t="s">
        <v>4699</v>
      </c>
    </row>
    <row r="228" spans="1:11" ht="15" customHeight="1">
      <c r="A228" s="26" t="s">
        <v>37</v>
      </c>
      <c r="B228" s="389" t="s">
        <v>37</v>
      </c>
      <c r="C228" t="s">
        <v>4905</v>
      </c>
      <c r="F228" s="18"/>
    </row>
    <row r="229" spans="1:11" ht="15" customHeight="1">
      <c r="A229" s="21" t="s">
        <v>1652</v>
      </c>
      <c r="B229" s="458" t="s">
        <v>4556</v>
      </c>
      <c r="E229" t="s">
        <v>4716</v>
      </c>
      <c r="I229" t="s">
        <v>4716</v>
      </c>
    </row>
    <row r="230" spans="1:11" ht="15" customHeight="1">
      <c r="B230" s="444"/>
    </row>
    <row r="231" spans="1:11" ht="15" customHeight="1">
      <c r="A231" s="489" t="s">
        <v>4754</v>
      </c>
      <c r="B231" s="490"/>
    </row>
    <row r="232" spans="1:11" ht="15" customHeight="1">
      <c r="A232" s="290" t="s">
        <v>2683</v>
      </c>
      <c r="B232" s="290" t="s">
        <v>2684</v>
      </c>
      <c r="C232" s="290" t="s">
        <v>2685</v>
      </c>
      <c r="D232" s="290" t="s">
        <v>2686</v>
      </c>
      <c r="E232" s="290" t="s">
        <v>2687</v>
      </c>
      <c r="F232" s="290" t="s">
        <v>2688</v>
      </c>
      <c r="G232" s="290" t="s">
        <v>2689</v>
      </c>
      <c r="H232" s="290" t="s">
        <v>2690</v>
      </c>
      <c r="I232" s="290" t="s">
        <v>40</v>
      </c>
      <c r="J232" s="443" t="s">
        <v>2448</v>
      </c>
      <c r="K232" s="221" t="s">
        <v>4697</v>
      </c>
    </row>
    <row r="233" spans="1:11" ht="15" customHeight="1">
      <c r="A233" s="25" t="s">
        <v>3368</v>
      </c>
      <c r="B233" s="25" t="s">
        <v>3368</v>
      </c>
      <c r="C233" s="25" t="s">
        <v>4528</v>
      </c>
      <c r="D233" s="25" t="s">
        <v>1646</v>
      </c>
      <c r="E233" s="25" t="s">
        <v>3368</v>
      </c>
      <c r="F233" s="25" t="s">
        <v>4528</v>
      </c>
      <c r="G233" s="25" t="s">
        <v>1136</v>
      </c>
      <c r="H233" s="25" t="s">
        <v>799</v>
      </c>
      <c r="I233" s="25" t="s">
        <v>2004</v>
      </c>
      <c r="J233" s="389" t="s">
        <v>37</v>
      </c>
      <c r="K233" t="s">
        <v>4906</v>
      </c>
    </row>
    <row r="234" spans="1:11" ht="15" customHeight="1">
      <c r="A234" s="26" t="s">
        <v>153</v>
      </c>
      <c r="B234" s="26" t="s">
        <v>747</v>
      </c>
      <c r="C234" s="26" t="s">
        <v>4528</v>
      </c>
      <c r="D234" s="26" t="s">
        <v>155</v>
      </c>
      <c r="E234" s="26" t="s">
        <v>1652</v>
      </c>
      <c r="F234" s="26" t="s">
        <v>4528</v>
      </c>
      <c r="G234" s="26" t="s">
        <v>799</v>
      </c>
      <c r="H234" s="26" t="s">
        <v>745</v>
      </c>
      <c r="I234" s="26" t="s">
        <v>2002</v>
      </c>
      <c r="J234" s="458" t="s">
        <v>4562</v>
      </c>
    </row>
    <row r="235" spans="1:11" ht="15" customHeight="1">
      <c r="A235" s="21" t="s">
        <v>1658</v>
      </c>
      <c r="B235" s="21" t="s">
        <v>153</v>
      </c>
      <c r="C235" s="21" t="s">
        <v>4528</v>
      </c>
      <c r="D235" s="21" t="s">
        <v>2002</v>
      </c>
      <c r="E235" s="21" t="s">
        <v>3367</v>
      </c>
      <c r="F235" s="21" t="s">
        <v>4528</v>
      </c>
      <c r="G235" s="21" t="s">
        <v>2004</v>
      </c>
      <c r="H235" s="21" t="s">
        <v>2004</v>
      </c>
      <c r="I235" s="21" t="s">
        <v>799</v>
      </c>
      <c r="J235" s="444"/>
    </row>
    <row r="236" spans="1:11" ht="15" customHeight="1">
      <c r="A236" s="39"/>
      <c r="F236" s="439"/>
    </row>
    <row r="237" spans="1:11" ht="15" customHeight="1">
      <c r="A237" s="489" t="s">
        <v>4755</v>
      </c>
      <c r="B237" s="490"/>
    </row>
    <row r="238" spans="1:11" ht="15" customHeight="1">
      <c r="A238" s="290" t="s">
        <v>2683</v>
      </c>
      <c r="B238" s="290" t="s">
        <v>2684</v>
      </c>
      <c r="C238" s="290" t="s">
        <v>2685</v>
      </c>
      <c r="D238" s="290" t="s">
        <v>2686</v>
      </c>
      <c r="E238" s="290" t="s">
        <v>2687</v>
      </c>
      <c r="F238" s="290" t="s">
        <v>2688</v>
      </c>
      <c r="G238" s="290" t="s">
        <v>2689</v>
      </c>
      <c r="H238" s="290" t="s">
        <v>40</v>
      </c>
      <c r="I238" s="443" t="s">
        <v>2448</v>
      </c>
      <c r="J238" s="221" t="s">
        <v>4698</v>
      </c>
    </row>
    <row r="239" spans="1:11" ht="15" customHeight="1">
      <c r="A239" s="25" t="s">
        <v>3360</v>
      </c>
      <c r="B239" s="25" t="s">
        <v>1656</v>
      </c>
      <c r="C239" s="25" t="s">
        <v>761</v>
      </c>
      <c r="D239" s="25" t="s">
        <v>141</v>
      </c>
      <c r="E239" s="25" t="s">
        <v>4903</v>
      </c>
      <c r="F239" s="25" t="s">
        <v>4904</v>
      </c>
      <c r="G239" s="25" t="s">
        <v>153</v>
      </c>
      <c r="H239" s="25" t="s">
        <v>732</v>
      </c>
      <c r="I239" s="389" t="s">
        <v>37</v>
      </c>
      <c r="J239" t="s">
        <v>4907</v>
      </c>
    </row>
    <row r="240" spans="1:11" ht="15" customHeight="1">
      <c r="A240" s="26" t="s">
        <v>2003</v>
      </c>
      <c r="B240" s="26" t="s">
        <v>3373</v>
      </c>
      <c r="C240" s="26" t="s">
        <v>789</v>
      </c>
      <c r="D240" s="26" t="s">
        <v>9</v>
      </c>
      <c r="E240" s="26" t="s">
        <v>3378</v>
      </c>
      <c r="F240" s="26" t="s">
        <v>1661</v>
      </c>
      <c r="G240" s="26" t="s">
        <v>1655</v>
      </c>
      <c r="H240" s="26" t="s">
        <v>141</v>
      </c>
      <c r="I240" s="458" t="s">
        <v>4573</v>
      </c>
    </row>
    <row r="241" spans="1:9" ht="15" customHeight="1">
      <c r="A241" s="21" t="s">
        <v>3370</v>
      </c>
      <c r="B241" s="21" t="s">
        <v>761</v>
      </c>
      <c r="C241" s="21" t="s">
        <v>153</v>
      </c>
      <c r="D241" s="21" t="s">
        <v>162</v>
      </c>
      <c r="E241" s="21" t="s">
        <v>15</v>
      </c>
      <c r="F241" s="21" t="s">
        <v>1643</v>
      </c>
      <c r="G241" s="21" t="s">
        <v>3368</v>
      </c>
      <c r="H241" s="21" t="s">
        <v>1643</v>
      </c>
      <c r="I241" s="444"/>
    </row>
    <row r="242" spans="1:9" ht="15" customHeight="1"/>
    <row r="243" spans="1:9" ht="15" customHeight="1">
      <c r="A243" s="478" t="s">
        <v>4543</v>
      </c>
      <c r="F243" s="18"/>
    </row>
    <row r="244" spans="1:9" ht="15" customHeight="1">
      <c r="A244" s="24" t="s">
        <v>4756</v>
      </c>
    </row>
    <row r="245" spans="1:9" ht="15" customHeight="1">
      <c r="A245" s="25" t="s">
        <v>3361</v>
      </c>
      <c r="B245" s="443" t="s">
        <v>2448</v>
      </c>
      <c r="C245" s="221" t="s">
        <v>4699</v>
      </c>
    </row>
    <row r="246" spans="1:9" ht="15" customHeight="1">
      <c r="A246" s="26" t="s">
        <v>2153</v>
      </c>
      <c r="B246" s="389" t="s">
        <v>37</v>
      </c>
      <c r="C246" t="s">
        <v>4909</v>
      </c>
      <c r="F246" s="439"/>
    </row>
    <row r="247" spans="1:9" ht="15" customHeight="1">
      <c r="A247" s="21" t="s">
        <v>153</v>
      </c>
      <c r="B247" s="458" t="s">
        <v>4587</v>
      </c>
    </row>
    <row r="248" spans="1:9" ht="15" customHeight="1">
      <c r="B248" s="444"/>
      <c r="F248" s="18"/>
    </row>
    <row r="249" spans="1:9" ht="15" customHeight="1">
      <c r="A249" s="24" t="s">
        <v>4757</v>
      </c>
    </row>
    <row r="250" spans="1:9" ht="15" customHeight="1">
      <c r="A250" s="25" t="s">
        <v>795</v>
      </c>
      <c r="B250" s="443" t="s">
        <v>2448</v>
      </c>
      <c r="C250" s="221" t="s">
        <v>4699</v>
      </c>
    </row>
    <row r="251" spans="1:9" ht="15" customHeight="1">
      <c r="A251" s="26" t="s">
        <v>3372</v>
      </c>
      <c r="B251" s="389" t="s">
        <v>37</v>
      </c>
      <c r="C251" t="s">
        <v>4910</v>
      </c>
      <c r="F251" s="439"/>
    </row>
    <row r="252" spans="1:9" ht="15" customHeight="1">
      <c r="A252" s="21" t="s">
        <v>789</v>
      </c>
      <c r="B252" s="458" t="s">
        <v>4589</v>
      </c>
      <c r="D252" t="s">
        <v>4716</v>
      </c>
    </row>
    <row r="253" spans="1:9" ht="15" customHeight="1">
      <c r="B253" s="444"/>
      <c r="F253" s="18"/>
    </row>
    <row r="254" spans="1:9" ht="15" customHeight="1">
      <c r="A254" s="24" t="s">
        <v>4758</v>
      </c>
    </row>
    <row r="255" spans="1:9" ht="15" customHeight="1">
      <c r="A255" s="25" t="s">
        <v>2049</v>
      </c>
      <c r="B255" s="443" t="s">
        <v>2448</v>
      </c>
      <c r="C255" s="221" t="s">
        <v>4911</v>
      </c>
      <c r="D255" t="s">
        <v>4716</v>
      </c>
    </row>
    <row r="256" spans="1:9" ht="15" customHeight="1">
      <c r="A256" s="26" t="s">
        <v>732</v>
      </c>
      <c r="B256" s="389" t="s">
        <v>37</v>
      </c>
      <c r="C256" t="s">
        <v>4912</v>
      </c>
      <c r="F256" s="439"/>
    </row>
    <row r="257" spans="1:6" ht="15" customHeight="1">
      <c r="A257" s="21" t="s">
        <v>3368</v>
      </c>
      <c r="B257" s="458" t="s">
        <v>4730</v>
      </c>
      <c r="F257" s="439"/>
    </row>
    <row r="258" spans="1:6" ht="15" customHeight="1">
      <c r="A258" s="21" t="s">
        <v>761</v>
      </c>
      <c r="B258" s="443"/>
      <c r="F258" s="439"/>
    </row>
    <row r="259" spans="1:6" ht="15" customHeight="1">
      <c r="A259" s="21" t="s">
        <v>763</v>
      </c>
    </row>
    <row r="260" spans="1:6" ht="15" customHeight="1">
      <c r="B260" s="1"/>
      <c r="F260" s="18"/>
    </row>
    <row r="261" spans="1:6" ht="15" customHeight="1">
      <c r="A261" s="24" t="s">
        <v>4879</v>
      </c>
    </row>
    <row r="262" spans="1:6" ht="15" customHeight="1">
      <c r="A262" s="25" t="s">
        <v>1999</v>
      </c>
      <c r="B262" s="443" t="s">
        <v>2448</v>
      </c>
      <c r="C262" s="221" t="s">
        <v>4702</v>
      </c>
    </row>
    <row r="263" spans="1:6" ht="15" customHeight="1">
      <c r="A263" s="26" t="s">
        <v>153</v>
      </c>
      <c r="B263" s="389" t="s">
        <v>37</v>
      </c>
      <c r="C263" t="s">
        <v>4913</v>
      </c>
      <c r="D263" t="s">
        <v>4716</v>
      </c>
    </row>
    <row r="264" spans="1:6" ht="15" customHeight="1">
      <c r="A264" s="21" t="s">
        <v>143</v>
      </c>
      <c r="B264" s="458" t="s">
        <v>4731</v>
      </c>
    </row>
    <row r="265" spans="1:6" ht="15" customHeight="1">
      <c r="A265" s="21" t="s">
        <v>789</v>
      </c>
      <c r="B265" s="389"/>
    </row>
    <row r="266" spans="1:6" ht="15" customHeight="1">
      <c r="B266" s="1"/>
    </row>
    <row r="267" spans="1:6" ht="15" customHeight="1">
      <c r="A267" s="24" t="s">
        <v>4880</v>
      </c>
    </row>
    <row r="268" spans="1:6" ht="15" customHeight="1">
      <c r="A268" s="25" t="s">
        <v>1651</v>
      </c>
      <c r="B268" s="443" t="s">
        <v>2448</v>
      </c>
      <c r="C268" s="221" t="s">
        <v>4914</v>
      </c>
    </row>
    <row r="269" spans="1:6" ht="15" customHeight="1">
      <c r="A269" s="26" t="s">
        <v>153</v>
      </c>
      <c r="B269" s="389" t="s">
        <v>37</v>
      </c>
      <c r="C269" t="s">
        <v>4915</v>
      </c>
      <c r="F269" s="439"/>
    </row>
    <row r="270" spans="1:6" ht="15" customHeight="1">
      <c r="A270" s="26" t="s">
        <v>31</v>
      </c>
      <c r="B270" s="458" t="s">
        <v>4732</v>
      </c>
    </row>
    <row r="271" spans="1:6" ht="15" customHeight="1">
      <c r="B271" s="444"/>
      <c r="D271" t="s">
        <v>4716</v>
      </c>
      <c r="F271" s="18"/>
    </row>
    <row r="272" spans="1:6" ht="15" customHeight="1">
      <c r="A272" s="24" t="s">
        <v>4881</v>
      </c>
      <c r="D272" t="s">
        <v>4716</v>
      </c>
    </row>
    <row r="273" spans="1:8" ht="15" customHeight="1">
      <c r="A273" s="25" t="s">
        <v>752</v>
      </c>
      <c r="B273" s="443" t="s">
        <v>2448</v>
      </c>
      <c r="C273" s="221" t="s">
        <v>4916</v>
      </c>
    </row>
    <row r="274" spans="1:8" ht="15" customHeight="1">
      <c r="A274" s="26" t="s">
        <v>3390</v>
      </c>
      <c r="B274" s="389" t="s">
        <v>37</v>
      </c>
      <c r="C274" t="s">
        <v>4917</v>
      </c>
      <c r="F274" s="439"/>
    </row>
    <row r="275" spans="1:8" ht="15" customHeight="1">
      <c r="A275" s="26" t="s">
        <v>3366</v>
      </c>
      <c r="B275" s="458" t="s">
        <v>4771</v>
      </c>
      <c r="F275" s="439"/>
    </row>
    <row r="276" spans="1:8" ht="15" customHeight="1">
      <c r="A276" s="26" t="s">
        <v>3375</v>
      </c>
      <c r="B276" s="443"/>
      <c r="F276" s="439"/>
    </row>
    <row r="277" spans="1:8" ht="15" customHeight="1">
      <c r="A277" s="26" t="s">
        <v>770</v>
      </c>
      <c r="E277" t="s">
        <v>4716</v>
      </c>
    </row>
    <row r="278" spans="1:8" ht="15" customHeight="1">
      <c r="B278" s="1"/>
      <c r="F278" s="18"/>
    </row>
    <row r="279" spans="1:8" ht="15" customHeight="1">
      <c r="A279" s="24" t="s">
        <v>4882</v>
      </c>
    </row>
    <row r="280" spans="1:8" ht="15" customHeight="1">
      <c r="A280" s="25" t="s">
        <v>2020</v>
      </c>
      <c r="B280" s="443" t="s">
        <v>2448</v>
      </c>
      <c r="C280" s="221" t="s">
        <v>4699</v>
      </c>
    </row>
    <row r="281" spans="1:8" ht="15" customHeight="1">
      <c r="A281" s="26" t="s">
        <v>745</v>
      </c>
      <c r="B281" s="389" t="s">
        <v>37</v>
      </c>
      <c r="C281" t="s">
        <v>4918</v>
      </c>
      <c r="F281" s="439"/>
    </row>
    <row r="282" spans="1:8" ht="15" customHeight="1">
      <c r="A282" s="21" t="s">
        <v>770</v>
      </c>
      <c r="B282" s="458" t="s">
        <v>4772</v>
      </c>
    </row>
    <row r="283" spans="1:8" ht="15" customHeight="1">
      <c r="B283" s="444"/>
      <c r="F283" s="18"/>
    </row>
    <row r="284" spans="1:8" ht="15" customHeight="1">
      <c r="A284" s="24" t="s">
        <v>4883</v>
      </c>
      <c r="F284" s="439"/>
    </row>
    <row r="285" spans="1:8" ht="15" customHeight="1">
      <c r="A285" s="290" t="s">
        <v>2683</v>
      </c>
      <c r="B285" s="290" t="s">
        <v>2684</v>
      </c>
      <c r="C285" s="290" t="s">
        <v>2685</v>
      </c>
      <c r="D285" s="290" t="s">
        <v>2686</v>
      </c>
      <c r="E285" s="290" t="s">
        <v>2687</v>
      </c>
      <c r="F285" s="290" t="s">
        <v>40</v>
      </c>
      <c r="G285" s="443" t="s">
        <v>2448</v>
      </c>
      <c r="H285" s="221" t="s">
        <v>4940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1658</v>
      </c>
      <c r="E286" s="25" t="s">
        <v>4528</v>
      </c>
      <c r="F286" s="25" t="s">
        <v>1658</v>
      </c>
      <c r="G286" s="389" t="s">
        <v>37</v>
      </c>
      <c r="H286" t="s">
        <v>4941</v>
      </c>
    </row>
    <row r="287" spans="1:8" ht="15" customHeight="1">
      <c r="A287" s="26" t="s">
        <v>4528</v>
      </c>
      <c r="B287" s="26" t="s">
        <v>4528</v>
      </c>
      <c r="C287" s="26" t="s">
        <v>4528</v>
      </c>
      <c r="D287" s="26" t="s">
        <v>754</v>
      </c>
      <c r="E287" s="26" t="s">
        <v>4528</v>
      </c>
      <c r="F287" s="26" t="s">
        <v>23</v>
      </c>
      <c r="G287" s="458" t="s">
        <v>4773</v>
      </c>
    </row>
    <row r="288" spans="1:8" ht="15" customHeight="1">
      <c r="A288" s="21" t="s">
        <v>4528</v>
      </c>
      <c r="B288" s="21" t="s">
        <v>4528</v>
      </c>
      <c r="C288" s="21" t="s">
        <v>4528</v>
      </c>
      <c r="D288" s="21" t="s">
        <v>13</v>
      </c>
      <c r="E288" s="21" t="s">
        <v>4528</v>
      </c>
      <c r="F288" s="21" t="s">
        <v>754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4759</v>
      </c>
      <c r="B291" s="490"/>
    </row>
    <row r="292" spans="1:9" ht="15" customHeight="1">
      <c r="A292" s="25" t="s">
        <v>3365</v>
      </c>
      <c r="B292" s="443" t="s">
        <v>2448</v>
      </c>
      <c r="C292" s="221" t="s">
        <v>4699</v>
      </c>
    </row>
    <row r="293" spans="1:9" ht="15" customHeight="1">
      <c r="A293" s="26" t="s">
        <v>3376</v>
      </c>
      <c r="B293" s="389" t="s">
        <v>37</v>
      </c>
      <c r="C293" t="s">
        <v>4950</v>
      </c>
    </row>
    <row r="294" spans="1:9" ht="15" customHeight="1">
      <c r="A294" s="21" t="s">
        <v>3374</v>
      </c>
      <c r="B294" s="458" t="s">
        <v>4774</v>
      </c>
      <c r="F294" s="439"/>
    </row>
    <row r="295" spans="1:9" ht="15" customHeight="1">
      <c r="B295" s="444"/>
    </row>
    <row r="296" spans="1:9" ht="15" customHeight="1">
      <c r="A296" s="478" t="s">
        <v>4734</v>
      </c>
      <c r="F296" s="18"/>
    </row>
    <row r="297" spans="1:9" ht="15" customHeight="1">
      <c r="A297" s="24" t="s">
        <v>4760</v>
      </c>
      <c r="F297" s="439"/>
    </row>
    <row r="298" spans="1:9" ht="15" customHeight="1">
      <c r="A298" s="290" t="s">
        <v>2683</v>
      </c>
      <c r="B298" s="290" t="s">
        <v>2684</v>
      </c>
      <c r="C298" s="290" t="s">
        <v>2685</v>
      </c>
      <c r="D298" s="290" t="s">
        <v>2686</v>
      </c>
      <c r="E298" s="290" t="s">
        <v>2687</v>
      </c>
      <c r="F298" s="290" t="s">
        <v>40</v>
      </c>
      <c r="G298" s="443" t="s">
        <v>2448</v>
      </c>
      <c r="H298" s="221" t="s">
        <v>4981</v>
      </c>
      <c r="I298" t="s">
        <v>4716</v>
      </c>
    </row>
    <row r="299" spans="1:9" ht="15" customHeight="1">
      <c r="A299" s="25" t="s">
        <v>1643</v>
      </c>
      <c r="B299" s="25" t="s">
        <v>2023</v>
      </c>
      <c r="C299" s="25" t="s">
        <v>2023</v>
      </c>
      <c r="D299" s="25" t="s">
        <v>3366</v>
      </c>
      <c r="E299" s="25" t="s">
        <v>1643</v>
      </c>
      <c r="F299" s="25" t="s">
        <v>2023</v>
      </c>
      <c r="G299" s="389" t="s">
        <v>37</v>
      </c>
      <c r="H299" t="s">
        <v>4982</v>
      </c>
    </row>
    <row r="300" spans="1:9" ht="15" customHeight="1">
      <c r="A300" s="26" t="s">
        <v>733</v>
      </c>
      <c r="B300" s="26" t="s">
        <v>1999</v>
      </c>
      <c r="C300" s="26" t="s">
        <v>748</v>
      </c>
      <c r="D300" s="26" t="s">
        <v>2023</v>
      </c>
      <c r="E300" s="26" t="s">
        <v>733</v>
      </c>
      <c r="F300" s="26" t="s">
        <v>1999</v>
      </c>
      <c r="G300" s="458" t="s">
        <v>4775</v>
      </c>
      <c r="H300" t="s">
        <v>4716</v>
      </c>
    </row>
    <row r="301" spans="1:9" ht="15" customHeight="1">
      <c r="A301" s="21" t="s">
        <v>1658</v>
      </c>
      <c r="B301" s="21" t="s">
        <v>2020</v>
      </c>
      <c r="C301" s="21" t="s">
        <v>1999</v>
      </c>
      <c r="D301" s="21" t="s">
        <v>745</v>
      </c>
      <c r="E301" s="26" t="s">
        <v>2026</v>
      </c>
      <c r="F301" s="21" t="s">
        <v>799</v>
      </c>
      <c r="G301" s="444"/>
    </row>
    <row r="302" spans="1:9" ht="15" customHeight="1">
      <c r="A302" s="21"/>
      <c r="B302" s="21" t="s">
        <v>23</v>
      </c>
      <c r="C302" s="21" t="s">
        <v>799</v>
      </c>
      <c r="D302" s="21" t="s">
        <v>733</v>
      </c>
      <c r="E302" s="26" t="s">
        <v>756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4858</v>
      </c>
    </row>
    <row r="306" spans="1:6" ht="15" customHeight="1">
      <c r="A306" s="25" t="s">
        <v>2023</v>
      </c>
      <c r="B306" s="443" t="s">
        <v>2448</v>
      </c>
      <c r="C306" s="221" t="s">
        <v>4699</v>
      </c>
      <c r="F306" s="439"/>
    </row>
    <row r="307" spans="1:6" ht="15" customHeight="1">
      <c r="A307" s="26" t="s">
        <v>1999</v>
      </c>
      <c r="B307" s="389" t="s">
        <v>37</v>
      </c>
      <c r="C307" t="s">
        <v>4983</v>
      </c>
    </row>
    <row r="308" spans="1:6" ht="15" customHeight="1">
      <c r="A308" s="21" t="s">
        <v>770</v>
      </c>
      <c r="B308" s="458" t="s">
        <v>4778</v>
      </c>
      <c r="F308" s="18"/>
    </row>
    <row r="309" spans="1:6" ht="15" customHeight="1">
      <c r="B309" s="444"/>
    </row>
    <row r="310" spans="1:6" ht="15" customHeight="1">
      <c r="A310" s="24" t="s">
        <v>4859</v>
      </c>
    </row>
    <row r="311" spans="1:6" ht="15" customHeight="1">
      <c r="A311" s="25" t="s">
        <v>1655</v>
      </c>
      <c r="B311" s="443" t="s">
        <v>2448</v>
      </c>
      <c r="C311" s="221" t="s">
        <v>4699</v>
      </c>
      <c r="F311" s="439"/>
    </row>
    <row r="312" spans="1:6" ht="15" customHeight="1">
      <c r="A312" s="26" t="s">
        <v>789</v>
      </c>
      <c r="B312" s="389" t="s">
        <v>37</v>
      </c>
      <c r="C312" t="s">
        <v>4984</v>
      </c>
    </row>
    <row r="313" spans="1:6" ht="15" customHeight="1">
      <c r="A313" s="21" t="s">
        <v>1651</v>
      </c>
      <c r="B313" s="458" t="s">
        <v>4784</v>
      </c>
      <c r="F313" s="18"/>
    </row>
    <row r="314" spans="1:6" ht="15" customHeight="1">
      <c r="B314" s="444"/>
    </row>
    <row r="315" spans="1:6" ht="15" customHeight="1">
      <c r="A315" s="489" t="s">
        <v>4860</v>
      </c>
      <c r="B315" s="490"/>
    </row>
    <row r="316" spans="1:6" ht="15" customHeight="1">
      <c r="A316" s="25" t="s">
        <v>3368</v>
      </c>
      <c r="B316" s="443" t="s">
        <v>2448</v>
      </c>
      <c r="C316" s="221" t="s">
        <v>4699</v>
      </c>
      <c r="F316" s="439"/>
    </row>
    <row r="317" spans="1:6" ht="15" customHeight="1">
      <c r="A317" s="26" t="s">
        <v>761</v>
      </c>
      <c r="B317" s="389" t="s">
        <v>37</v>
      </c>
      <c r="C317" t="s">
        <v>4985</v>
      </c>
    </row>
    <row r="318" spans="1:6" ht="15" customHeight="1">
      <c r="A318" s="21" t="s">
        <v>1658</v>
      </c>
      <c r="B318" s="458" t="s">
        <v>4806</v>
      </c>
      <c r="F318" s="18"/>
    </row>
    <row r="319" spans="1:6" ht="15" customHeight="1">
      <c r="B319" s="444"/>
    </row>
    <row r="320" spans="1:6" ht="15" customHeight="1">
      <c r="A320" s="489" t="s">
        <v>4861</v>
      </c>
      <c r="B320" s="490"/>
    </row>
    <row r="321" spans="1:10" ht="15" customHeight="1">
      <c r="A321" s="25" t="s">
        <v>3376</v>
      </c>
      <c r="B321" s="443" t="s">
        <v>2448</v>
      </c>
      <c r="C321" s="221" t="s">
        <v>4699</v>
      </c>
      <c r="F321" s="439"/>
    </row>
    <row r="322" spans="1:10" ht="15" customHeight="1">
      <c r="A322" s="26" t="s">
        <v>2019</v>
      </c>
      <c r="B322" s="389" t="s">
        <v>37</v>
      </c>
      <c r="C322" t="s">
        <v>4986</v>
      </c>
    </row>
    <row r="323" spans="1:10" ht="15" customHeight="1">
      <c r="A323" s="21" t="s">
        <v>3363</v>
      </c>
      <c r="B323" s="458" t="s">
        <v>4808</v>
      </c>
      <c r="F323" s="18"/>
    </row>
    <row r="324" spans="1:10" ht="15" customHeight="1">
      <c r="B324" s="444"/>
    </row>
    <row r="325" spans="1:10" ht="15" customHeight="1">
      <c r="A325" s="489" t="s">
        <v>4862</v>
      </c>
      <c r="B325" s="490"/>
    </row>
    <row r="326" spans="1:10" ht="15" customHeight="1">
      <c r="A326" s="25" t="s">
        <v>1652</v>
      </c>
      <c r="B326" s="443" t="s">
        <v>2448</v>
      </c>
      <c r="C326" s="221" t="s">
        <v>4699</v>
      </c>
      <c r="F326" s="439"/>
    </row>
    <row r="327" spans="1:10" ht="15" customHeight="1">
      <c r="A327" s="26" t="s">
        <v>27</v>
      </c>
      <c r="B327" s="389" t="s">
        <v>37</v>
      </c>
      <c r="C327" t="s">
        <v>4987</v>
      </c>
    </row>
    <row r="328" spans="1:10" ht="15" customHeight="1">
      <c r="A328" s="21" t="s">
        <v>770</v>
      </c>
      <c r="B328" s="458" t="s">
        <v>4810</v>
      </c>
      <c r="F328" s="18"/>
    </row>
    <row r="329" spans="1:10" ht="15" customHeight="1">
      <c r="B329" s="444"/>
    </row>
    <row r="330" spans="1:10" ht="15" customHeight="1">
      <c r="A330" s="489" t="s">
        <v>4863</v>
      </c>
      <c r="B330" s="490"/>
    </row>
    <row r="331" spans="1:10" ht="15" customHeight="1">
      <c r="A331" s="290" t="s">
        <v>2683</v>
      </c>
      <c r="B331" s="290" t="s">
        <v>2684</v>
      </c>
      <c r="C331" s="290" t="s">
        <v>2685</v>
      </c>
      <c r="D331" s="290" t="s">
        <v>2686</v>
      </c>
      <c r="E331" s="290" t="s">
        <v>2687</v>
      </c>
      <c r="F331" s="290" t="s">
        <v>2688</v>
      </c>
      <c r="G331" s="290" t="s">
        <v>2689</v>
      </c>
      <c r="H331" s="290" t="s">
        <v>40</v>
      </c>
      <c r="I331" s="443" t="s">
        <v>2448</v>
      </c>
      <c r="J331" s="221" t="s">
        <v>4698</v>
      </c>
    </row>
    <row r="332" spans="1:10" ht="15" customHeight="1">
      <c r="A332" s="25" t="s">
        <v>3363</v>
      </c>
      <c r="B332" s="25" t="s">
        <v>162</v>
      </c>
      <c r="C332" s="25" t="s">
        <v>777</v>
      </c>
      <c r="D332" s="25" t="s">
        <v>732</v>
      </c>
      <c r="E332" s="25" t="s">
        <v>3364</v>
      </c>
      <c r="F332" s="25" t="s">
        <v>732</v>
      </c>
      <c r="G332" s="25" t="s">
        <v>3378</v>
      </c>
      <c r="H332" s="25" t="s">
        <v>777</v>
      </c>
      <c r="I332" s="389" t="s">
        <v>2004</v>
      </c>
      <c r="J332" t="s">
        <v>4988</v>
      </c>
    </row>
    <row r="333" spans="1:10" ht="15" customHeight="1">
      <c r="A333" s="26" t="s">
        <v>748</v>
      </c>
      <c r="B333" s="26" t="s">
        <v>3378</v>
      </c>
      <c r="C333" s="26" t="s">
        <v>778</v>
      </c>
      <c r="D333" s="26" t="s">
        <v>3361</v>
      </c>
      <c r="E333" s="26" t="s">
        <v>11</v>
      </c>
      <c r="F333" s="26" t="s">
        <v>1642</v>
      </c>
      <c r="G333" s="26" t="s">
        <v>142</v>
      </c>
      <c r="H333" s="26" t="s">
        <v>155</v>
      </c>
      <c r="I333" s="458" t="s">
        <v>4119</v>
      </c>
    </row>
    <row r="334" spans="1:10" ht="15" customHeight="1">
      <c r="A334" s="21" t="s">
        <v>154</v>
      </c>
      <c r="B334" s="21" t="s">
        <v>3390</v>
      </c>
      <c r="C334" s="21" t="s">
        <v>142</v>
      </c>
      <c r="D334" s="21" t="s">
        <v>748</v>
      </c>
      <c r="E334" s="21" t="s">
        <v>778</v>
      </c>
      <c r="F334" s="21" t="s">
        <v>1652</v>
      </c>
      <c r="G334" s="21" t="s">
        <v>3372</v>
      </c>
      <c r="H334" s="21" t="s">
        <v>11</v>
      </c>
      <c r="I334" s="444"/>
    </row>
    <row r="335" spans="1:10" ht="15" customHeight="1"/>
    <row r="336" spans="1:10" ht="15" customHeight="1">
      <c r="A336" s="478" t="s">
        <v>4853</v>
      </c>
      <c r="F336" s="439"/>
    </row>
    <row r="337" spans="1:6" ht="15" customHeight="1">
      <c r="A337" s="24" t="s">
        <v>4864</v>
      </c>
    </row>
    <row r="338" spans="1:6" ht="15" customHeight="1">
      <c r="A338" s="25" t="s">
        <v>3388</v>
      </c>
      <c r="B338" s="443" t="s">
        <v>2448</v>
      </c>
      <c r="C338" t="s">
        <v>5005</v>
      </c>
      <c r="F338" s="18"/>
    </row>
    <row r="339" spans="1:6" ht="15" customHeight="1">
      <c r="A339" s="26" t="s">
        <v>5027</v>
      </c>
      <c r="B339" s="389" t="s">
        <v>2004</v>
      </c>
      <c r="C339" t="s">
        <v>5006</v>
      </c>
    </row>
    <row r="340" spans="1:6" ht="15" customHeight="1">
      <c r="A340" s="21" t="s">
        <v>5027</v>
      </c>
      <c r="B340" s="458" t="s">
        <v>4546</v>
      </c>
    </row>
    <row r="341" spans="1:6" ht="15" customHeight="1">
      <c r="A341" s="39"/>
      <c r="B341" s="444"/>
      <c r="F341" s="439"/>
    </row>
    <row r="342" spans="1:6" ht="15" customHeight="1">
      <c r="A342" s="24" t="s">
        <v>4865</v>
      </c>
    </row>
    <row r="343" spans="1:6" ht="15" customHeight="1">
      <c r="A343" s="25" t="s">
        <v>3388</v>
      </c>
      <c r="B343" s="443" t="s">
        <v>2448</v>
      </c>
      <c r="C343" t="s">
        <v>5005</v>
      </c>
      <c r="F343" s="18"/>
    </row>
    <row r="344" spans="1:6" ht="15" customHeight="1">
      <c r="A344" s="26" t="s">
        <v>5027</v>
      </c>
      <c r="B344" s="389" t="s">
        <v>2004</v>
      </c>
      <c r="C344" t="s">
        <v>5007</v>
      </c>
    </row>
    <row r="345" spans="1:6" ht="15" customHeight="1">
      <c r="A345" s="21" t="s">
        <v>5027</v>
      </c>
      <c r="B345" s="458" t="s">
        <v>4547</v>
      </c>
    </row>
    <row r="346" spans="1:6" ht="15" customHeight="1">
      <c r="A346" s="39"/>
      <c r="B346" s="444"/>
      <c r="F346" s="439"/>
    </row>
    <row r="347" spans="1:6" ht="15" customHeight="1">
      <c r="A347" s="24" t="s">
        <v>4866</v>
      </c>
    </row>
    <row r="348" spans="1:6" ht="15" customHeight="1">
      <c r="A348" s="25" t="s">
        <v>2153</v>
      </c>
      <c r="B348" s="443" t="s">
        <v>2448</v>
      </c>
      <c r="C348" s="221" t="s">
        <v>4914</v>
      </c>
      <c r="F348" s="18"/>
    </row>
    <row r="349" spans="1:6" ht="15" customHeight="1">
      <c r="A349" s="26" t="s">
        <v>762</v>
      </c>
      <c r="B349" s="389" t="s">
        <v>2004</v>
      </c>
      <c r="C349" t="s">
        <v>5011</v>
      </c>
    </row>
    <row r="350" spans="1:6" ht="15" customHeight="1">
      <c r="A350" s="26" t="s">
        <v>752</v>
      </c>
      <c r="B350" s="458" t="s">
        <v>4548</v>
      </c>
    </row>
    <row r="351" spans="1:6" ht="15" customHeight="1">
      <c r="A351" s="39"/>
      <c r="B351" s="444"/>
      <c r="F351" s="439"/>
    </row>
    <row r="352" spans="1:6" ht="15" customHeight="1">
      <c r="A352" s="24" t="s">
        <v>4867</v>
      </c>
    </row>
    <row r="353" spans="1:6" ht="15" customHeight="1">
      <c r="A353" s="25" t="s">
        <v>2014</v>
      </c>
      <c r="B353" s="443" t="s">
        <v>2448</v>
      </c>
      <c r="C353" s="221" t="s">
        <v>4699</v>
      </c>
      <c r="F353" s="18"/>
    </row>
    <row r="354" spans="1:6" ht="15" customHeight="1">
      <c r="A354" s="26" t="s">
        <v>1642</v>
      </c>
      <c r="B354" s="389" t="s">
        <v>2004</v>
      </c>
      <c r="C354" t="s">
        <v>5014</v>
      </c>
    </row>
    <row r="355" spans="1:6" ht="15" customHeight="1">
      <c r="A355" s="21" t="s">
        <v>777</v>
      </c>
      <c r="B355" s="458" t="s">
        <v>4552</v>
      </c>
    </row>
    <row r="356" spans="1:6" ht="15" customHeight="1">
      <c r="A356" s="39"/>
      <c r="B356" s="444"/>
      <c r="F356" s="439"/>
    </row>
    <row r="357" spans="1:6" ht="15" customHeight="1">
      <c r="A357" s="24" t="s">
        <v>4868</v>
      </c>
    </row>
    <row r="358" spans="1:6" ht="15" customHeight="1">
      <c r="A358" s="25" t="s">
        <v>2048</v>
      </c>
      <c r="B358" s="443" t="s">
        <v>2448</v>
      </c>
      <c r="C358" s="221" t="s">
        <v>4699</v>
      </c>
      <c r="F358" s="18"/>
    </row>
    <row r="359" spans="1:6" ht="15" customHeight="1">
      <c r="A359" s="26" t="s">
        <v>2007</v>
      </c>
      <c r="B359" s="389" t="s">
        <v>2004</v>
      </c>
      <c r="C359" t="s">
        <v>5015</v>
      </c>
    </row>
    <row r="360" spans="1:6" ht="15" customHeight="1">
      <c r="A360" s="21" t="s">
        <v>2022</v>
      </c>
      <c r="B360" s="458" t="s">
        <v>4554</v>
      </c>
    </row>
    <row r="361" spans="1:6" ht="15" customHeight="1">
      <c r="A361" s="39"/>
      <c r="B361" s="444"/>
      <c r="F361" s="439"/>
    </row>
    <row r="362" spans="1:6" ht="15" customHeight="1">
      <c r="A362" s="489" t="s">
        <v>4869</v>
      </c>
      <c r="B362" s="490"/>
    </row>
    <row r="363" spans="1:6" ht="15" customHeight="1">
      <c r="A363" s="25" t="s">
        <v>3376</v>
      </c>
      <c r="B363" s="443" t="s">
        <v>2448</v>
      </c>
      <c r="C363" s="221" t="s">
        <v>4699</v>
      </c>
      <c r="F363" s="18"/>
    </row>
    <row r="364" spans="1:6" ht="15" customHeight="1">
      <c r="A364" s="26" t="s">
        <v>756</v>
      </c>
      <c r="B364" s="389" t="s">
        <v>2004</v>
      </c>
      <c r="C364" t="s">
        <v>5026</v>
      </c>
    </row>
    <row r="365" spans="1:6" ht="15" customHeight="1">
      <c r="A365" s="21" t="s">
        <v>3392</v>
      </c>
      <c r="B365" s="458" t="s">
        <v>4556</v>
      </c>
    </row>
    <row r="366" spans="1:6" ht="15" customHeight="1">
      <c r="A366" s="39"/>
      <c r="B366" s="444"/>
      <c r="F366" s="439"/>
    </row>
    <row r="367" spans="1:6" ht="15" customHeight="1">
      <c r="A367" s="489" t="s">
        <v>4870</v>
      </c>
      <c r="B367" s="490"/>
    </row>
    <row r="368" spans="1:6" ht="15" customHeight="1">
      <c r="A368" s="25" t="s">
        <v>3376</v>
      </c>
      <c r="B368" s="443" t="s">
        <v>2448</v>
      </c>
      <c r="C368" s="221" t="s">
        <v>4699</v>
      </c>
      <c r="F368" s="18"/>
    </row>
    <row r="369" spans="1:9" ht="15" customHeight="1">
      <c r="A369" s="26" t="s">
        <v>1652</v>
      </c>
      <c r="B369" s="389" t="s">
        <v>2004</v>
      </c>
      <c r="C369" t="s">
        <v>5028</v>
      </c>
    </row>
    <row r="370" spans="1:9" ht="15" customHeight="1">
      <c r="A370" s="21" t="s">
        <v>3374</v>
      </c>
      <c r="B370" s="458" t="s">
        <v>4562</v>
      </c>
    </row>
    <row r="371" spans="1:9" ht="15" customHeight="1">
      <c r="A371" s="39"/>
      <c r="B371" s="444"/>
      <c r="F371" s="439"/>
    </row>
    <row r="372" spans="1:9" ht="15" customHeight="1">
      <c r="A372" s="478" t="s">
        <v>4854</v>
      </c>
    </row>
    <row r="373" spans="1:9" ht="15" customHeight="1">
      <c r="A373" s="24" t="s">
        <v>4871</v>
      </c>
      <c r="F373" s="18"/>
    </row>
    <row r="374" spans="1:9" ht="15" customHeight="1">
      <c r="A374" s="290" t="s">
        <v>2683</v>
      </c>
      <c r="B374" s="290" t="s">
        <v>2684</v>
      </c>
      <c r="C374" s="290" t="s">
        <v>2685</v>
      </c>
      <c r="D374" s="290" t="s">
        <v>2686</v>
      </c>
      <c r="E374" s="290" t="s">
        <v>2687</v>
      </c>
      <c r="F374" s="290" t="s">
        <v>2688</v>
      </c>
      <c r="G374" s="290" t="s">
        <v>40</v>
      </c>
      <c r="H374" s="443" t="s">
        <v>2448</v>
      </c>
      <c r="I374" s="221" t="s">
        <v>5058</v>
      </c>
    </row>
    <row r="375" spans="1:9" ht="15" customHeight="1">
      <c r="A375" s="25" t="s">
        <v>5027</v>
      </c>
      <c r="B375" s="25" t="s">
        <v>754</v>
      </c>
      <c r="C375" s="25" t="s">
        <v>5027</v>
      </c>
      <c r="D375" s="25" t="s">
        <v>23</v>
      </c>
      <c r="E375" s="25" t="s">
        <v>5027</v>
      </c>
      <c r="F375" s="25" t="s">
        <v>23</v>
      </c>
      <c r="G375" s="25" t="s">
        <v>1999</v>
      </c>
      <c r="H375" s="389" t="s">
        <v>2004</v>
      </c>
      <c r="I375" t="s">
        <v>5059</v>
      </c>
    </row>
    <row r="376" spans="1:9" ht="15" customHeight="1">
      <c r="A376" s="26" t="s">
        <v>5027</v>
      </c>
      <c r="B376" s="26" t="s">
        <v>23</v>
      </c>
      <c r="C376" s="26" t="s">
        <v>5027</v>
      </c>
      <c r="D376" s="26" t="s">
        <v>5027</v>
      </c>
      <c r="E376" s="26" t="s">
        <v>5027</v>
      </c>
      <c r="F376" s="26" t="s">
        <v>5027</v>
      </c>
      <c r="G376" s="25" t="s">
        <v>761</v>
      </c>
      <c r="H376" s="458" t="s">
        <v>4573</v>
      </c>
    </row>
    <row r="377" spans="1:9" ht="15" customHeight="1">
      <c r="A377" s="21" t="s">
        <v>5027</v>
      </c>
      <c r="B377" s="21" t="s">
        <v>5027</v>
      </c>
      <c r="C377" s="21" t="s">
        <v>5027</v>
      </c>
      <c r="D377" s="21" t="s">
        <v>5027</v>
      </c>
      <c r="E377" s="21" t="s">
        <v>5027</v>
      </c>
      <c r="F377" s="21" t="s">
        <v>5027</v>
      </c>
      <c r="G377" s="21" t="s">
        <v>1651</v>
      </c>
      <c r="H377" s="458"/>
    </row>
    <row r="378" spans="1:9" ht="15" customHeight="1">
      <c r="F378" s="18"/>
    </row>
    <row r="379" spans="1:9" ht="15" customHeight="1">
      <c r="A379" s="24" t="s">
        <v>5043</v>
      </c>
    </row>
    <row r="380" spans="1:9" ht="15" customHeight="1">
      <c r="A380" s="25" t="s">
        <v>789</v>
      </c>
      <c r="B380" s="443" t="s">
        <v>2448</v>
      </c>
      <c r="C380" s="221" t="s">
        <v>4699</v>
      </c>
    </row>
    <row r="381" spans="1:9" ht="15" customHeight="1">
      <c r="A381" s="26" t="s">
        <v>3368</v>
      </c>
      <c r="B381" s="389" t="s">
        <v>2004</v>
      </c>
      <c r="C381" t="s">
        <v>5060</v>
      </c>
    </row>
    <row r="382" spans="1:9" ht="15" customHeight="1">
      <c r="A382" s="21" t="s">
        <v>1</v>
      </c>
      <c r="B382" s="458" t="s">
        <v>4587</v>
      </c>
    </row>
    <row r="383" spans="1:9" ht="15" customHeight="1">
      <c r="A383" s="39"/>
      <c r="B383" s="444"/>
    </row>
    <row r="384" spans="1:9" ht="15" customHeight="1">
      <c r="A384" s="24" t="s">
        <v>5044</v>
      </c>
      <c r="F384" s="18"/>
    </row>
    <row r="385" spans="1:9" ht="15" customHeight="1">
      <c r="A385" s="290" t="s">
        <v>2683</v>
      </c>
      <c r="B385" s="290" t="s">
        <v>2684</v>
      </c>
      <c r="C385" s="290" t="s">
        <v>2685</v>
      </c>
      <c r="D385" s="290" t="s">
        <v>2686</v>
      </c>
      <c r="E385" s="290" t="s">
        <v>40</v>
      </c>
      <c r="F385" s="443" t="s">
        <v>2448</v>
      </c>
      <c r="G385" s="221" t="s">
        <v>5061</v>
      </c>
    </row>
    <row r="386" spans="1:9" ht="15" customHeight="1">
      <c r="A386" s="25" t="s">
        <v>3391</v>
      </c>
      <c r="B386" s="25" t="s">
        <v>1642</v>
      </c>
      <c r="C386" s="25" t="s">
        <v>3374</v>
      </c>
      <c r="D386" s="25" t="s">
        <v>1</v>
      </c>
      <c r="E386" s="25" t="s">
        <v>3374</v>
      </c>
      <c r="F386" s="389" t="s">
        <v>2004</v>
      </c>
      <c r="G386" t="s">
        <v>5062</v>
      </c>
    </row>
    <row r="387" spans="1:9" ht="15" customHeight="1">
      <c r="A387" s="25" t="s">
        <v>3374</v>
      </c>
      <c r="B387" s="26" t="s">
        <v>2046</v>
      </c>
      <c r="C387" s="26" t="s">
        <v>3391</v>
      </c>
      <c r="D387" s="26" t="s">
        <v>3374</v>
      </c>
      <c r="E387" s="26" t="s">
        <v>2153</v>
      </c>
      <c r="F387" s="458" t="s">
        <v>4589</v>
      </c>
    </row>
    <row r="388" spans="1:9" ht="15" customHeight="1">
      <c r="A388" s="25" t="s">
        <v>1655</v>
      </c>
      <c r="B388" s="21" t="s">
        <v>153</v>
      </c>
      <c r="C388" s="26" t="s">
        <v>1655</v>
      </c>
      <c r="D388" s="21" t="s">
        <v>5027</v>
      </c>
      <c r="E388" s="21" t="s">
        <v>2020</v>
      </c>
      <c r="F388" s="444"/>
    </row>
    <row r="389" spans="1:9" ht="15" customHeight="1"/>
    <row r="390" spans="1:9" ht="15" customHeight="1">
      <c r="A390" s="489" t="s">
        <v>4872</v>
      </c>
      <c r="B390" s="490"/>
      <c r="F390" s="18"/>
    </row>
    <row r="391" spans="1:9" ht="15" customHeight="1">
      <c r="A391" s="290" t="s">
        <v>2683</v>
      </c>
      <c r="B391" s="290" t="s">
        <v>2684</v>
      </c>
      <c r="C391" s="290" t="s">
        <v>2685</v>
      </c>
      <c r="D391" s="290" t="s">
        <v>2686</v>
      </c>
      <c r="E391" s="290" t="s">
        <v>2687</v>
      </c>
      <c r="F391" s="290" t="s">
        <v>2688</v>
      </c>
      <c r="G391" s="290" t="s">
        <v>40</v>
      </c>
      <c r="H391" s="443" t="s">
        <v>2448</v>
      </c>
      <c r="I391" s="221" t="s">
        <v>5063</v>
      </c>
    </row>
    <row r="392" spans="1:9" ht="15" customHeight="1">
      <c r="A392" s="25" t="s">
        <v>787</v>
      </c>
      <c r="B392" s="25" t="s">
        <v>782</v>
      </c>
      <c r="C392" s="25" t="s">
        <v>3372</v>
      </c>
      <c r="D392" s="25" t="s">
        <v>3369</v>
      </c>
      <c r="E392" s="25" t="s">
        <v>3369</v>
      </c>
      <c r="F392" s="25" t="s">
        <v>15</v>
      </c>
      <c r="G392" s="25" t="s">
        <v>15</v>
      </c>
      <c r="H392" s="389" t="s">
        <v>2004</v>
      </c>
      <c r="I392" t="s">
        <v>5064</v>
      </c>
    </row>
    <row r="393" spans="1:9" ht="15" customHeight="1">
      <c r="A393" s="26" t="s">
        <v>1999</v>
      </c>
      <c r="B393" s="26" t="s">
        <v>3373</v>
      </c>
      <c r="C393" s="26" t="s">
        <v>2022</v>
      </c>
      <c r="D393" s="26" t="s">
        <v>9</v>
      </c>
      <c r="E393" s="26" t="s">
        <v>3370</v>
      </c>
      <c r="F393" s="26" t="s">
        <v>1136</v>
      </c>
      <c r="G393" s="26" t="s">
        <v>9</v>
      </c>
      <c r="H393" s="458" t="s">
        <v>4730</v>
      </c>
    </row>
    <row r="394" spans="1:9" ht="15" customHeight="1">
      <c r="A394" s="21" t="s">
        <v>3378</v>
      </c>
      <c r="B394" s="21" t="s">
        <v>2049</v>
      </c>
      <c r="C394" s="21" t="s">
        <v>1653</v>
      </c>
      <c r="D394" s="21" t="s">
        <v>1</v>
      </c>
      <c r="E394" s="21" t="s">
        <v>782</v>
      </c>
      <c r="F394" s="21" t="s">
        <v>2026</v>
      </c>
      <c r="G394" s="21" t="s">
        <v>141</v>
      </c>
      <c r="H394" s="444"/>
    </row>
    <row r="395" spans="1:9" ht="15" customHeight="1">
      <c r="A395" s="21" t="s">
        <v>748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4873</v>
      </c>
      <c r="B397" s="490"/>
      <c r="F397" s="439"/>
    </row>
    <row r="398" spans="1:9" ht="15" customHeight="1">
      <c r="A398" s="25" t="s">
        <v>3374</v>
      </c>
      <c r="B398" s="443" t="s">
        <v>2448</v>
      </c>
      <c r="C398" s="221" t="s">
        <v>4699</v>
      </c>
    </row>
    <row r="399" spans="1:9" ht="15" customHeight="1">
      <c r="A399" s="26" t="s">
        <v>756</v>
      </c>
      <c r="B399" s="389" t="s">
        <v>2004</v>
      </c>
      <c r="C399" t="s">
        <v>5065</v>
      </c>
      <c r="F399" s="18"/>
    </row>
    <row r="400" spans="1:9" ht="15" customHeight="1">
      <c r="A400" s="21" t="s">
        <v>3367</v>
      </c>
      <c r="B400" s="458" t="s">
        <v>4731</v>
      </c>
    </row>
    <row r="401" spans="1:6" ht="15" customHeight="1">
      <c r="A401" s="39"/>
      <c r="B401" s="444"/>
    </row>
    <row r="402" spans="1:6" ht="15" customHeight="1">
      <c r="A402" s="478" t="s">
        <v>4855</v>
      </c>
      <c r="F402" s="439"/>
    </row>
    <row r="403" spans="1:6" ht="15" customHeight="1">
      <c r="A403" s="24" t="s">
        <v>4874</v>
      </c>
    </row>
    <row r="404" spans="1:6" ht="15" customHeight="1">
      <c r="A404" s="25" t="s">
        <v>2020</v>
      </c>
      <c r="B404" s="443" t="s">
        <v>2448</v>
      </c>
      <c r="C404" s="221" t="s">
        <v>4699</v>
      </c>
      <c r="F404" s="18"/>
    </row>
    <row r="405" spans="1:6" ht="15" customHeight="1">
      <c r="A405" s="26" t="s">
        <v>3366</v>
      </c>
      <c r="B405" s="389" t="s">
        <v>2004</v>
      </c>
      <c r="C405" t="s">
        <v>5086</v>
      </c>
    </row>
    <row r="406" spans="1:6" ht="15" customHeight="1">
      <c r="A406" s="21" t="s">
        <v>2019</v>
      </c>
      <c r="B406" s="458" t="s">
        <v>4732</v>
      </c>
    </row>
    <row r="407" spans="1:6" ht="15" customHeight="1">
      <c r="A407" s="39"/>
      <c r="B407" s="444"/>
      <c r="F407" s="439"/>
    </row>
    <row r="408" spans="1:6" ht="15" customHeight="1">
      <c r="A408" s="24" t="s">
        <v>4875</v>
      </c>
    </row>
    <row r="409" spans="1:6" ht="15" customHeight="1">
      <c r="A409" s="25" t="s">
        <v>1999</v>
      </c>
      <c r="B409" s="443" t="s">
        <v>2448</v>
      </c>
      <c r="C409" s="221" t="s">
        <v>4699</v>
      </c>
      <c r="F409" s="18"/>
    </row>
    <row r="410" spans="1:6" ht="15" customHeight="1">
      <c r="A410" s="26" t="s">
        <v>3376</v>
      </c>
      <c r="B410" s="389" t="s">
        <v>2004</v>
      </c>
      <c r="C410" t="s">
        <v>5087</v>
      </c>
    </row>
    <row r="411" spans="1:6" ht="15" customHeight="1">
      <c r="A411" s="21" t="s">
        <v>1646</v>
      </c>
      <c r="B411" s="458" t="s">
        <v>4771</v>
      </c>
    </row>
    <row r="412" spans="1:6" ht="15" customHeight="1">
      <c r="A412" s="39"/>
      <c r="B412" s="444"/>
      <c r="F412" s="439"/>
    </row>
    <row r="413" spans="1:6" ht="15" customHeight="1">
      <c r="A413" s="24" t="s">
        <v>4876</v>
      </c>
    </row>
    <row r="414" spans="1:6" ht="15" customHeight="1">
      <c r="A414" s="25" t="s">
        <v>31</v>
      </c>
      <c r="B414" s="443" t="s">
        <v>2448</v>
      </c>
      <c r="C414" s="221" t="s">
        <v>4699</v>
      </c>
      <c r="F414" s="18"/>
    </row>
    <row r="415" spans="1:6" ht="15" customHeight="1">
      <c r="A415" s="26" t="s">
        <v>3378</v>
      </c>
      <c r="B415" s="389" t="s">
        <v>2004</v>
      </c>
      <c r="C415" t="s">
        <v>5088</v>
      </c>
    </row>
    <row r="416" spans="1:6" ht="15" customHeight="1">
      <c r="A416" s="21" t="s">
        <v>5085</v>
      </c>
      <c r="B416" s="458" t="s">
        <v>4772</v>
      </c>
    </row>
    <row r="417" spans="1:6" ht="15" customHeight="1">
      <c r="A417" s="39"/>
      <c r="B417" s="444"/>
      <c r="F417" s="439"/>
    </row>
    <row r="418" spans="1:6" ht="15" customHeight="1">
      <c r="A418" s="24" t="s">
        <v>4877</v>
      </c>
    </row>
    <row r="419" spans="1:6" ht="15" customHeight="1">
      <c r="A419" s="25" t="s">
        <v>11</v>
      </c>
      <c r="B419" s="443" t="s">
        <v>2448</v>
      </c>
      <c r="C419" s="221" t="s">
        <v>4699</v>
      </c>
      <c r="F419" s="18"/>
    </row>
    <row r="420" spans="1:6" ht="15" customHeight="1">
      <c r="A420" s="26" t="s">
        <v>752</v>
      </c>
      <c r="B420" s="389" t="s">
        <v>2004</v>
      </c>
      <c r="C420" t="s">
        <v>5089</v>
      </c>
    </row>
    <row r="421" spans="1:6" ht="15" customHeight="1">
      <c r="A421" s="21" t="s">
        <v>33</v>
      </c>
      <c r="B421" s="458" t="s">
        <v>4773</v>
      </c>
    </row>
    <row r="422" spans="1:6" ht="15" customHeight="1">
      <c r="A422" s="39"/>
      <c r="B422" s="444"/>
      <c r="F422" s="439"/>
    </row>
    <row r="423" spans="1:6" ht="15" customHeight="1">
      <c r="A423" s="24" t="s">
        <v>4878</v>
      </c>
    </row>
    <row r="424" spans="1:6" ht="15" customHeight="1">
      <c r="A424" s="25" t="s">
        <v>737</v>
      </c>
      <c r="B424" s="443" t="s">
        <v>2448</v>
      </c>
      <c r="C424" s="221" t="s">
        <v>4699</v>
      </c>
      <c r="F424" s="18"/>
    </row>
    <row r="425" spans="1:6" ht="15" customHeight="1">
      <c r="A425" s="26" t="s">
        <v>763</v>
      </c>
      <c r="B425" s="389" t="s">
        <v>2004</v>
      </c>
      <c r="C425" t="s">
        <v>5090</v>
      </c>
    </row>
    <row r="426" spans="1:6" ht="15" customHeight="1">
      <c r="A426" s="21" t="s">
        <v>3379</v>
      </c>
      <c r="B426" s="458" t="s">
        <v>4774</v>
      </c>
      <c r="C426" t="s">
        <v>4716</v>
      </c>
    </row>
    <row r="427" spans="1:6" ht="15" customHeight="1">
      <c r="B427" s="389"/>
    </row>
    <row r="428" spans="1:6" ht="15" customHeight="1">
      <c r="A428" s="24" t="s">
        <v>4995</v>
      </c>
    </row>
    <row r="429" spans="1:6" ht="15" customHeight="1">
      <c r="A429" s="25" t="s">
        <v>1999</v>
      </c>
      <c r="B429" s="443" t="s">
        <v>2448</v>
      </c>
      <c r="C429" s="221" t="s">
        <v>4699</v>
      </c>
    </row>
    <row r="430" spans="1:6" ht="15" customHeight="1">
      <c r="A430" s="26" t="s">
        <v>1642</v>
      </c>
      <c r="B430" s="389" t="s">
        <v>2004</v>
      </c>
      <c r="C430" t="s">
        <v>5091</v>
      </c>
    </row>
    <row r="431" spans="1:6" ht="15" customHeight="1">
      <c r="A431" s="21" t="s">
        <v>727</v>
      </c>
      <c r="B431" s="458" t="s">
        <v>4775</v>
      </c>
      <c r="D431" t="s">
        <v>4716</v>
      </c>
    </row>
    <row r="432" spans="1:6" ht="15" customHeight="1">
      <c r="B432" s="389"/>
      <c r="F432" s="439"/>
    </row>
    <row r="433" spans="1:8" ht="15" customHeight="1">
      <c r="A433" s="24" t="s">
        <v>4996</v>
      </c>
      <c r="F433" s="18"/>
    </row>
    <row r="434" spans="1:8" ht="15" customHeight="1">
      <c r="A434" s="290" t="s">
        <v>2683</v>
      </c>
      <c r="B434" s="290" t="s">
        <v>2684</v>
      </c>
      <c r="C434" s="290" t="s">
        <v>2685</v>
      </c>
      <c r="D434" s="290" t="s">
        <v>2686</v>
      </c>
      <c r="E434" s="290" t="s">
        <v>40</v>
      </c>
      <c r="F434" s="443" t="s">
        <v>2448</v>
      </c>
      <c r="G434" s="221" t="s">
        <v>5092</v>
      </c>
      <c r="H434" s="290" t="s">
        <v>4716</v>
      </c>
    </row>
    <row r="435" spans="1:8" ht="15" customHeight="1">
      <c r="A435" s="25" t="s">
        <v>1651</v>
      </c>
      <c r="B435" s="25" t="s">
        <v>1651</v>
      </c>
      <c r="C435" s="25" t="s">
        <v>2020</v>
      </c>
      <c r="D435" s="25" t="s">
        <v>762</v>
      </c>
      <c r="E435" s="25" t="s">
        <v>1651</v>
      </c>
      <c r="F435" s="389" t="s">
        <v>2004</v>
      </c>
      <c r="G435" t="s">
        <v>5093</v>
      </c>
    </row>
    <row r="436" spans="1:8" ht="15" customHeight="1">
      <c r="A436" s="26" t="s">
        <v>3387</v>
      </c>
      <c r="B436" s="26" t="s">
        <v>3360</v>
      </c>
      <c r="C436" s="26" t="s">
        <v>733</v>
      </c>
      <c r="D436" s="26" t="s">
        <v>754</v>
      </c>
      <c r="E436" s="26" t="s">
        <v>33</v>
      </c>
      <c r="F436" s="458" t="s">
        <v>4778</v>
      </c>
    </row>
    <row r="437" spans="1:8" ht="15" customHeight="1">
      <c r="A437" s="26" t="s">
        <v>2003</v>
      </c>
      <c r="B437" s="26" t="s">
        <v>1652</v>
      </c>
      <c r="C437" s="21" t="s">
        <v>153</v>
      </c>
      <c r="D437" s="21" t="s">
        <v>1651</v>
      </c>
      <c r="E437" s="21" t="s">
        <v>2004</v>
      </c>
      <c r="F437" s="389"/>
    </row>
    <row r="438" spans="1:8" ht="15" customHeight="1">
      <c r="A438" s="26" t="s">
        <v>1653</v>
      </c>
      <c r="B438" s="26" t="s">
        <v>3361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748</v>
      </c>
      <c r="B440" s="26" t="s">
        <v>3366</v>
      </c>
      <c r="C440" t="s">
        <v>4716</v>
      </c>
      <c r="F440" s="1"/>
    </row>
    <row r="441" spans="1:8" ht="15" customHeight="1">
      <c r="A441" s="26"/>
      <c r="B441" s="26" t="s">
        <v>4805</v>
      </c>
      <c r="F441" s="1"/>
    </row>
    <row r="442" spans="1:8" ht="15" customHeight="1">
      <c r="A442" s="26"/>
      <c r="B442" s="26" t="s">
        <v>762</v>
      </c>
      <c r="F442" s="1"/>
    </row>
    <row r="443" spans="1:8" ht="15" customHeight="1">
      <c r="A443" s="26"/>
      <c r="B443" s="26" t="s">
        <v>3375</v>
      </c>
      <c r="F443" s="1"/>
    </row>
    <row r="444" spans="1:8" ht="15" customHeight="1">
      <c r="A444" s="26"/>
      <c r="B444" s="26" t="s">
        <v>763</v>
      </c>
      <c r="F444" s="1"/>
    </row>
    <row r="445" spans="1:8" ht="15" customHeight="1"/>
    <row r="446" spans="1:8" ht="15" customHeight="1">
      <c r="A446" s="489" t="s">
        <v>4997</v>
      </c>
      <c r="B446" s="490"/>
      <c r="F446" s="18"/>
    </row>
    <row r="447" spans="1:8" ht="15" customHeight="1">
      <c r="A447" s="25" t="s">
        <v>799</v>
      </c>
      <c r="B447" s="443" t="s">
        <v>2448</v>
      </c>
      <c r="C447" s="221" t="s">
        <v>4699</v>
      </c>
    </row>
    <row r="448" spans="1:8" ht="15" customHeight="1">
      <c r="A448" s="26" t="s">
        <v>1646</v>
      </c>
      <c r="B448" s="389" t="s">
        <v>2004</v>
      </c>
      <c r="C448" t="s">
        <v>5094</v>
      </c>
    </row>
    <row r="449" spans="1:8" ht="15" customHeight="1">
      <c r="A449" s="21" t="s">
        <v>762</v>
      </c>
      <c r="B449" s="458" t="s">
        <v>4784</v>
      </c>
      <c r="F449" s="439"/>
    </row>
    <row r="450" spans="1:8" ht="15" customHeight="1">
      <c r="A450" s="39"/>
      <c r="B450" s="444"/>
    </row>
    <row r="451" spans="1:8" ht="15" customHeight="1">
      <c r="A451" s="478" t="s">
        <v>4856</v>
      </c>
      <c r="F451" s="18"/>
    </row>
    <row r="452" spans="1:8" ht="15" customHeight="1">
      <c r="A452" s="24" t="s">
        <v>4998</v>
      </c>
    </row>
    <row r="453" spans="1:8" ht="15" customHeight="1">
      <c r="A453" s="290" t="s">
        <v>2683</v>
      </c>
      <c r="B453" s="290" t="s">
        <v>2684</v>
      </c>
      <c r="C453" s="290" t="s">
        <v>2685</v>
      </c>
      <c r="D453" s="290" t="s">
        <v>2686</v>
      </c>
      <c r="E453" s="290" t="s">
        <v>2687</v>
      </c>
      <c r="F453" s="290" t="s">
        <v>40</v>
      </c>
      <c r="G453" s="443" t="s">
        <v>2448</v>
      </c>
      <c r="H453" s="221" t="s">
        <v>4728</v>
      </c>
    </row>
    <row r="454" spans="1:8" ht="15" customHeight="1">
      <c r="A454" s="25" t="s">
        <v>745</v>
      </c>
      <c r="B454" s="25" t="s">
        <v>2019</v>
      </c>
      <c r="C454" s="25" t="s">
        <v>141</v>
      </c>
      <c r="D454" s="25" t="s">
        <v>732</v>
      </c>
      <c r="E454" s="25" t="s">
        <v>756</v>
      </c>
      <c r="F454" s="25" t="s">
        <v>762</v>
      </c>
      <c r="G454" s="389" t="s">
        <v>2004</v>
      </c>
      <c r="H454" t="s">
        <v>5334</v>
      </c>
    </row>
    <row r="455" spans="1:8" ht="15" customHeight="1">
      <c r="A455" s="26" t="s">
        <v>141</v>
      </c>
      <c r="B455" s="26" t="s">
        <v>745</v>
      </c>
      <c r="C455" s="26" t="s">
        <v>748</v>
      </c>
      <c r="D455" s="26" t="s">
        <v>3392</v>
      </c>
      <c r="E455" s="26" t="s">
        <v>799</v>
      </c>
      <c r="F455" s="26" t="s">
        <v>141</v>
      </c>
      <c r="G455" s="458" t="s">
        <v>4806</v>
      </c>
    </row>
    <row r="456" spans="1:8" ht="15" customHeight="1">
      <c r="A456" s="21" t="s">
        <v>37</v>
      </c>
      <c r="B456" s="21" t="s">
        <v>762</v>
      </c>
      <c r="C456" s="21" t="s">
        <v>3360</v>
      </c>
      <c r="D456" s="21" t="s">
        <v>737</v>
      </c>
      <c r="E456" s="26" t="s">
        <v>3376</v>
      </c>
      <c r="F456" s="21" t="s">
        <v>2019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4999</v>
      </c>
      <c r="C458" s="290"/>
      <c r="D458" s="290"/>
      <c r="E458" s="290"/>
      <c r="F458" s="290"/>
      <c r="G458" s="124"/>
    </row>
    <row r="459" spans="1:8" ht="15" customHeight="1">
      <c r="A459" s="25" t="s">
        <v>2048</v>
      </c>
      <c r="B459" s="443" t="s">
        <v>2448</v>
      </c>
      <c r="C459" s="221" t="s">
        <v>4699</v>
      </c>
      <c r="D459" s="290"/>
      <c r="E459" s="290"/>
      <c r="F459" s="290"/>
      <c r="G459" s="124"/>
    </row>
    <row r="460" spans="1:8" ht="15" customHeight="1">
      <c r="A460" s="26" t="s">
        <v>3376</v>
      </c>
      <c r="B460" s="389" t="s">
        <v>2004</v>
      </c>
      <c r="C460" t="s">
        <v>5335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4808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5000</v>
      </c>
      <c r="G463" s="124"/>
    </row>
    <row r="464" spans="1:8" ht="15" customHeight="1">
      <c r="A464" s="25" t="s">
        <v>5027</v>
      </c>
      <c r="B464" s="443" t="s">
        <v>2448</v>
      </c>
      <c r="C464" s="221" t="s">
        <v>5336</v>
      </c>
    </row>
    <row r="465" spans="1:7" ht="15" customHeight="1">
      <c r="A465" s="26" t="s">
        <v>5027</v>
      </c>
      <c r="B465" s="389" t="s">
        <v>2004</v>
      </c>
      <c r="C465" t="s">
        <v>5335</v>
      </c>
      <c r="G465" s="1"/>
    </row>
    <row r="466" spans="1:7" ht="15" customHeight="1">
      <c r="A466" s="21" t="s">
        <v>5027</v>
      </c>
      <c r="B466" s="458" t="s">
        <v>4810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5001</v>
      </c>
      <c r="B468" s="490"/>
    </row>
    <row r="469" spans="1:7" ht="15" customHeight="1">
      <c r="A469" s="25" t="s">
        <v>2022</v>
      </c>
      <c r="B469" s="443" t="s">
        <v>2448</v>
      </c>
      <c r="C469" s="221" t="s">
        <v>4699</v>
      </c>
      <c r="F469" s="439"/>
    </row>
    <row r="470" spans="1:7" ht="15" customHeight="1">
      <c r="A470" s="26" t="s">
        <v>3378</v>
      </c>
      <c r="B470" s="389" t="s">
        <v>2004</v>
      </c>
      <c r="C470" t="s">
        <v>5337</v>
      </c>
    </row>
    <row r="471" spans="1:7" ht="15" customHeight="1">
      <c r="A471" s="21" t="s">
        <v>162</v>
      </c>
      <c r="B471" s="458" t="s">
        <v>4811</v>
      </c>
      <c r="F471" s="18"/>
    </row>
    <row r="472" spans="1:7" ht="15" customHeight="1">
      <c r="A472" s="39"/>
      <c r="B472" s="444"/>
    </row>
    <row r="473" spans="1:7" ht="15" customHeight="1">
      <c r="A473" s="489" t="s">
        <v>5002</v>
      </c>
      <c r="B473" s="490"/>
    </row>
    <row r="474" spans="1:7" ht="15" customHeight="1">
      <c r="A474" s="25" t="s">
        <v>25</v>
      </c>
      <c r="B474" s="443" t="s">
        <v>2448</v>
      </c>
      <c r="C474" s="221" t="s">
        <v>4699</v>
      </c>
      <c r="F474" s="439"/>
    </row>
    <row r="475" spans="1:7" ht="15" customHeight="1">
      <c r="A475" s="26" t="s">
        <v>777</v>
      </c>
      <c r="B475" s="389" t="s">
        <v>799</v>
      </c>
      <c r="C475" t="s">
        <v>5338</v>
      </c>
    </row>
    <row r="476" spans="1:7" ht="15" customHeight="1">
      <c r="A476" s="21" t="s">
        <v>737</v>
      </c>
      <c r="B476" s="458" t="s">
        <v>4119</v>
      </c>
      <c r="F476" s="18"/>
    </row>
    <row r="477" spans="1:7" ht="15" customHeight="1">
      <c r="A477" s="39"/>
      <c r="B477" s="444"/>
    </row>
    <row r="478" spans="1:7" ht="15" customHeight="1">
      <c r="A478" s="478" t="s">
        <v>4857</v>
      </c>
    </row>
    <row r="479" spans="1:7" ht="15" customHeight="1">
      <c r="A479" s="24" t="s">
        <v>5003</v>
      </c>
    </row>
    <row r="480" spans="1:7" ht="15" customHeight="1">
      <c r="A480" s="290" t="s">
        <v>2683</v>
      </c>
      <c r="B480" s="290" t="s">
        <v>2684</v>
      </c>
      <c r="C480" s="290" t="s">
        <v>2685</v>
      </c>
      <c r="D480" s="290" t="s">
        <v>40</v>
      </c>
      <c r="E480" s="443" t="s">
        <v>2448</v>
      </c>
      <c r="F480" s="221" t="s">
        <v>4815</v>
      </c>
    </row>
    <row r="481" spans="1:9" ht="15" customHeight="1">
      <c r="A481" s="25" t="s">
        <v>787</v>
      </c>
      <c r="B481" s="25" t="s">
        <v>762</v>
      </c>
      <c r="C481" s="25" t="s">
        <v>4490</v>
      </c>
      <c r="D481" s="25" t="s">
        <v>762</v>
      </c>
      <c r="E481" s="389" t="s">
        <v>799</v>
      </c>
      <c r="F481" t="s">
        <v>5359</v>
      </c>
    </row>
    <row r="482" spans="1:9" ht="15" customHeight="1">
      <c r="A482" s="26" t="s">
        <v>3390</v>
      </c>
      <c r="B482" s="26" t="s">
        <v>1</v>
      </c>
      <c r="C482" s="26" t="s">
        <v>787</v>
      </c>
      <c r="D482" s="26" t="s">
        <v>1</v>
      </c>
      <c r="E482" s="458" t="s">
        <v>4546</v>
      </c>
    </row>
    <row r="483" spans="1:9" ht="15" customHeight="1">
      <c r="A483" s="21" t="s">
        <v>1642</v>
      </c>
      <c r="B483" s="21" t="s">
        <v>2048</v>
      </c>
      <c r="C483" s="26" t="s">
        <v>1642</v>
      </c>
      <c r="D483" s="21" t="s">
        <v>2048</v>
      </c>
      <c r="E483" s="444"/>
    </row>
    <row r="484" spans="1:9" ht="15" customHeight="1"/>
    <row r="485" spans="1:9" ht="15" customHeight="1">
      <c r="A485" s="489" t="s">
        <v>5004</v>
      </c>
      <c r="B485" s="490"/>
      <c r="F485" s="18"/>
    </row>
    <row r="486" spans="1:9" ht="15" customHeight="1">
      <c r="A486" s="290" t="s">
        <v>4118</v>
      </c>
      <c r="B486" s="290" t="s">
        <v>2683</v>
      </c>
      <c r="C486" s="290" t="s">
        <v>2684</v>
      </c>
      <c r="D486" s="290" t="s">
        <v>2685</v>
      </c>
      <c r="E486" s="290" t="s">
        <v>2686</v>
      </c>
      <c r="F486" s="290" t="s">
        <v>2687</v>
      </c>
      <c r="G486" s="290" t="s">
        <v>40</v>
      </c>
      <c r="H486" s="443" t="s">
        <v>2448</v>
      </c>
      <c r="I486" s="221" t="s">
        <v>4697</v>
      </c>
    </row>
    <row r="487" spans="1:9" ht="15" customHeight="1">
      <c r="A487" s="25" t="s">
        <v>1643</v>
      </c>
      <c r="B487" s="25" t="s">
        <v>727</v>
      </c>
      <c r="C487" s="25" t="s">
        <v>143</v>
      </c>
      <c r="D487" s="25" t="s">
        <v>752</v>
      </c>
      <c r="E487" s="25" t="s">
        <v>2006</v>
      </c>
      <c r="F487" s="25" t="s">
        <v>2007</v>
      </c>
      <c r="G487" s="25" t="s">
        <v>143</v>
      </c>
      <c r="H487" s="389" t="s">
        <v>2004</v>
      </c>
      <c r="I487" t="s">
        <v>5361</v>
      </c>
    </row>
    <row r="488" spans="1:9" ht="15" customHeight="1">
      <c r="A488" s="26" t="s">
        <v>733</v>
      </c>
      <c r="B488" s="26" t="s">
        <v>33</v>
      </c>
      <c r="C488" s="26" t="s">
        <v>782</v>
      </c>
      <c r="D488" s="26" t="s">
        <v>745</v>
      </c>
      <c r="E488" s="26" t="s">
        <v>752</v>
      </c>
      <c r="F488" s="26" t="s">
        <v>2022</v>
      </c>
      <c r="G488" s="26" t="s">
        <v>37</v>
      </c>
      <c r="H488" s="458" t="s">
        <v>5360</v>
      </c>
    </row>
    <row r="489" spans="1:9" ht="15" customHeight="1">
      <c r="A489" s="21" t="s">
        <v>1652</v>
      </c>
      <c r="B489" s="21" t="s">
        <v>1653</v>
      </c>
      <c r="C489" s="21" t="s">
        <v>141</v>
      </c>
      <c r="D489" s="21" t="s">
        <v>2048</v>
      </c>
      <c r="E489" s="21" t="s">
        <v>1651</v>
      </c>
      <c r="F489" s="21" t="s">
        <v>142</v>
      </c>
      <c r="G489" s="21" t="s">
        <v>2004</v>
      </c>
      <c r="H489" s="444"/>
    </row>
    <row r="490" spans="1:9" ht="15" customHeight="1">
      <c r="F490" s="18"/>
    </row>
    <row r="491" spans="1:9" ht="15" customHeight="1">
      <c r="A491" s="478" t="s">
        <v>5363</v>
      </c>
    </row>
    <row r="492" spans="1:9" ht="15" customHeight="1">
      <c r="A492" s="489" t="s">
        <v>5364</v>
      </c>
      <c r="B492" s="490"/>
    </row>
    <row r="493" spans="1:9" ht="15" customHeight="1">
      <c r="A493" s="25" t="s">
        <v>3366</v>
      </c>
      <c r="B493" s="443" t="s">
        <v>2448</v>
      </c>
      <c r="C493" s="221" t="s">
        <v>4699</v>
      </c>
      <c r="F493" s="439"/>
    </row>
    <row r="494" spans="1:9" ht="15" customHeight="1">
      <c r="A494" s="26" t="s">
        <v>3365</v>
      </c>
      <c r="B494" s="389" t="s">
        <v>2004</v>
      </c>
      <c r="C494" t="s">
        <v>5400</v>
      </c>
    </row>
    <row r="495" spans="1:9" ht="15" customHeight="1">
      <c r="A495" s="21" t="s">
        <v>770</v>
      </c>
      <c r="B495" s="458" t="s">
        <v>5399</v>
      </c>
      <c r="F495" s="18"/>
    </row>
    <row r="496" spans="1:9" ht="15" customHeight="1">
      <c r="B496" s="444"/>
    </row>
    <row r="497" spans="1:8" ht="15" customHeight="1">
      <c r="A497" s="24" t="s">
        <v>5365</v>
      </c>
    </row>
    <row r="498" spans="1:8" ht="15" customHeight="1">
      <c r="A498" s="25" t="s">
        <v>15</v>
      </c>
      <c r="B498" s="443" t="s">
        <v>2448</v>
      </c>
      <c r="C498" s="221" t="s">
        <v>4699</v>
      </c>
    </row>
    <row r="499" spans="1:8" ht="15" customHeight="1">
      <c r="A499" s="26" t="s">
        <v>754</v>
      </c>
      <c r="B499" s="389" t="s">
        <v>799</v>
      </c>
      <c r="C499" t="s">
        <v>5402</v>
      </c>
    </row>
    <row r="500" spans="1:8" ht="15" customHeight="1">
      <c r="A500" s="21" t="s">
        <v>21</v>
      </c>
      <c r="B500" s="458" t="s">
        <v>5401</v>
      </c>
    </row>
    <row r="501" spans="1:8" ht="15" customHeight="1">
      <c r="B501" s="444"/>
    </row>
    <row r="502" spans="1:8" ht="15" customHeight="1">
      <c r="A502" s="24" t="s">
        <v>5366</v>
      </c>
    </row>
    <row r="503" spans="1:8" ht="15" customHeight="1">
      <c r="A503" s="25" t="s">
        <v>3366</v>
      </c>
      <c r="B503" s="443" t="s">
        <v>2448</v>
      </c>
      <c r="C503" s="221" t="s">
        <v>4699</v>
      </c>
    </row>
    <row r="504" spans="1:8" ht="15" customHeight="1">
      <c r="A504" s="26" t="s">
        <v>789</v>
      </c>
      <c r="B504" s="389" t="s">
        <v>799</v>
      </c>
      <c r="C504" t="s">
        <v>5403</v>
      </c>
    </row>
    <row r="505" spans="1:8" ht="15" customHeight="1">
      <c r="A505" s="21" t="s">
        <v>3367</v>
      </c>
      <c r="B505" s="458" t="s">
        <v>5404</v>
      </c>
    </row>
    <row r="506" spans="1:8" ht="15" customHeight="1">
      <c r="B506" s="444"/>
    </row>
    <row r="507" spans="1:8" ht="15" customHeight="1">
      <c r="A507" s="24" t="s">
        <v>5367</v>
      </c>
    </row>
    <row r="508" spans="1:8" ht="15" customHeight="1">
      <c r="A508" s="290" t="s">
        <v>4118</v>
      </c>
      <c r="B508" s="290" t="s">
        <v>2683</v>
      </c>
      <c r="C508" s="290" t="s">
        <v>2684</v>
      </c>
      <c r="D508" s="290" t="s">
        <v>2685</v>
      </c>
      <c r="E508" s="290" t="s">
        <v>2686</v>
      </c>
      <c r="F508" s="290" t="s">
        <v>5368</v>
      </c>
      <c r="G508" s="443" t="s">
        <v>2448</v>
      </c>
      <c r="H508" s="221" t="s">
        <v>5414</v>
      </c>
    </row>
    <row r="509" spans="1:8" ht="15" customHeight="1">
      <c r="A509" s="25" t="s">
        <v>762</v>
      </c>
      <c r="B509" s="25" t="s">
        <v>3369</v>
      </c>
      <c r="C509" s="25" t="s">
        <v>3391</v>
      </c>
      <c r="D509" s="25" t="s">
        <v>3391</v>
      </c>
      <c r="E509" s="25" t="s">
        <v>3369</v>
      </c>
      <c r="F509" s="25" t="s">
        <v>3388</v>
      </c>
      <c r="G509" s="389" t="s">
        <v>799</v>
      </c>
      <c r="H509" t="s">
        <v>5415</v>
      </c>
    </row>
    <row r="510" spans="1:8" ht="15" customHeight="1">
      <c r="A510" s="26" t="s">
        <v>3388</v>
      </c>
      <c r="B510" s="26" t="s">
        <v>3359</v>
      </c>
      <c r="C510" s="25" t="s">
        <v>3388</v>
      </c>
      <c r="D510" s="25" t="s">
        <v>3388</v>
      </c>
      <c r="E510" s="26" t="s">
        <v>3359</v>
      </c>
      <c r="F510" s="26" t="s">
        <v>762</v>
      </c>
      <c r="G510" s="458" t="s">
        <v>5413</v>
      </c>
    </row>
    <row r="511" spans="1:8" ht="15" customHeight="1">
      <c r="A511" s="21" t="s">
        <v>3370</v>
      </c>
      <c r="B511" s="21" t="s">
        <v>787</v>
      </c>
      <c r="C511" s="21" t="s">
        <v>2006</v>
      </c>
      <c r="D511" s="21" t="s">
        <v>2006</v>
      </c>
      <c r="E511" s="21" t="s">
        <v>787</v>
      </c>
      <c r="F511" s="21" t="s">
        <v>3369</v>
      </c>
      <c r="G511" s="444"/>
    </row>
    <row r="512" spans="1:8" ht="15" customHeight="1">
      <c r="A512" s="21"/>
      <c r="B512" s="21" t="s">
        <v>3376</v>
      </c>
      <c r="C512" s="21"/>
      <c r="D512" s="21"/>
      <c r="E512" s="21" t="s">
        <v>3376</v>
      </c>
      <c r="F512" s="21"/>
      <c r="G512" s="444"/>
    </row>
    <row r="513" spans="1:8" ht="15" customHeight="1"/>
    <row r="514" spans="1:8" ht="15" customHeight="1">
      <c r="A514" s="478" t="s">
        <v>5369</v>
      </c>
    </row>
    <row r="515" spans="1:8" ht="15" customHeight="1">
      <c r="A515" s="24" t="s">
        <v>5370</v>
      </c>
    </row>
    <row r="516" spans="1:8" ht="15" customHeight="1">
      <c r="A516" s="25" t="s">
        <v>153</v>
      </c>
      <c r="B516" s="443" t="s">
        <v>2448</v>
      </c>
      <c r="C516" s="221" t="s">
        <v>4699</v>
      </c>
    </row>
    <row r="517" spans="1:8" ht="15" customHeight="1">
      <c r="A517" s="26" t="s">
        <v>1651</v>
      </c>
      <c r="B517" s="389" t="s">
        <v>799</v>
      </c>
      <c r="C517" t="s">
        <v>5426</v>
      </c>
    </row>
    <row r="518" spans="1:8" ht="15" customHeight="1">
      <c r="A518" s="21" t="s">
        <v>3376</v>
      </c>
      <c r="B518" s="458" t="s">
        <v>5423</v>
      </c>
    </row>
    <row r="519" spans="1:8" ht="15" customHeight="1">
      <c r="B519" s="444"/>
    </row>
    <row r="520" spans="1:8" ht="15" customHeight="1">
      <c r="A520" s="24" t="s">
        <v>5371</v>
      </c>
    </row>
    <row r="521" spans="1:8" ht="15" customHeight="1">
      <c r="A521" s="25" t="s">
        <v>756</v>
      </c>
      <c r="B521" s="443" t="s">
        <v>2448</v>
      </c>
      <c r="C521" s="221" t="s">
        <v>4699</v>
      </c>
    </row>
    <row r="522" spans="1:8" ht="15" customHeight="1">
      <c r="A522" s="26" t="s">
        <v>3370</v>
      </c>
      <c r="B522" s="389" t="s">
        <v>799</v>
      </c>
      <c r="C522" t="s">
        <v>5427</v>
      </c>
    </row>
    <row r="523" spans="1:8" ht="15" customHeight="1">
      <c r="A523" s="21" t="s">
        <v>153</v>
      </c>
      <c r="B523" s="458" t="s">
        <v>5424</v>
      </c>
    </row>
    <row r="524" spans="1:8" ht="15" customHeight="1">
      <c r="B524" s="444"/>
    </row>
    <row r="525" spans="1:8" ht="15" customHeight="1">
      <c r="A525" s="489" t="s">
        <v>5372</v>
      </c>
      <c r="B525" s="490"/>
    </row>
    <row r="526" spans="1:8" ht="15" customHeight="1">
      <c r="A526" s="290" t="s">
        <v>2683</v>
      </c>
      <c r="B526" s="290" t="s">
        <v>2684</v>
      </c>
      <c r="C526" s="290" t="s">
        <v>2685</v>
      </c>
      <c r="D526" s="290" t="s">
        <v>2686</v>
      </c>
      <c r="E526" s="290" t="s">
        <v>2687</v>
      </c>
      <c r="F526" s="290" t="s">
        <v>5368</v>
      </c>
      <c r="G526" s="443" t="s">
        <v>2448</v>
      </c>
      <c r="H526" s="221" t="s">
        <v>5429</v>
      </c>
    </row>
    <row r="527" spans="1:8" ht="15" customHeight="1">
      <c r="A527" s="25" t="s">
        <v>3363</v>
      </c>
      <c r="B527" s="25" t="s">
        <v>781</v>
      </c>
      <c r="C527" s="25" t="s">
        <v>25</v>
      </c>
      <c r="D527" s="25" t="s">
        <v>1646</v>
      </c>
      <c r="E527" s="25" t="s">
        <v>5428</v>
      </c>
      <c r="F527" s="25" t="s">
        <v>25</v>
      </c>
      <c r="G527" s="389" t="s">
        <v>799</v>
      </c>
      <c r="H527" t="s">
        <v>5430</v>
      </c>
    </row>
    <row r="528" spans="1:8" ht="15" customHeight="1">
      <c r="A528" s="26" t="s">
        <v>1656</v>
      </c>
      <c r="B528" s="26" t="s">
        <v>762</v>
      </c>
      <c r="C528" s="26" t="s">
        <v>143</v>
      </c>
      <c r="D528" s="26" t="s">
        <v>15</v>
      </c>
      <c r="E528" s="26" t="s">
        <v>5428</v>
      </c>
      <c r="F528" s="26" t="s">
        <v>3368</v>
      </c>
      <c r="G528" s="458" t="s">
        <v>5425</v>
      </c>
    </row>
    <row r="529" spans="1:7" ht="15" customHeight="1">
      <c r="A529" s="26" t="s">
        <v>33</v>
      </c>
      <c r="B529" s="21" t="s">
        <v>2153</v>
      </c>
      <c r="C529" s="21" t="s">
        <v>31</v>
      </c>
      <c r="D529" s="26" t="s">
        <v>737</v>
      </c>
      <c r="E529" s="21" t="s">
        <v>5428</v>
      </c>
      <c r="F529" s="21" t="s">
        <v>1651</v>
      </c>
      <c r="G529" s="444"/>
    </row>
    <row r="530" spans="1:7" ht="15" customHeight="1">
      <c r="A530" s="26"/>
      <c r="B530" s="21" t="s">
        <v>3373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754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5373</v>
      </c>
    </row>
    <row r="534" spans="1:7" ht="15" customHeight="1">
      <c r="A534" s="24" t="s">
        <v>5374</v>
      </c>
    </row>
    <row r="535" spans="1:7" ht="15" customHeight="1">
      <c r="A535" s="25" t="s">
        <v>3371</v>
      </c>
      <c r="B535" s="443" t="s">
        <v>2448</v>
      </c>
      <c r="C535" s="221" t="s">
        <v>4699</v>
      </c>
    </row>
    <row r="536" spans="1:7" ht="15" customHeight="1">
      <c r="A536" s="26" t="s">
        <v>37</v>
      </c>
      <c r="B536" s="389" t="s">
        <v>799</v>
      </c>
      <c r="C536" t="s">
        <v>5448</v>
      </c>
    </row>
    <row r="537" spans="1:7" ht="15" customHeight="1">
      <c r="A537" s="21" t="s">
        <v>3360</v>
      </c>
      <c r="B537" s="458" t="s">
        <v>5443</v>
      </c>
    </row>
    <row r="538" spans="1:7" ht="15" customHeight="1">
      <c r="B538" s="444"/>
    </row>
    <row r="539" spans="1:7" ht="15" customHeight="1">
      <c r="A539" s="24" t="s">
        <v>5375</v>
      </c>
    </row>
    <row r="540" spans="1:7" ht="15" customHeight="1">
      <c r="A540" s="25" t="s">
        <v>789</v>
      </c>
      <c r="B540" s="443" t="s">
        <v>2448</v>
      </c>
      <c r="C540" s="221" t="s">
        <v>4699</v>
      </c>
      <c r="D540" t="s">
        <v>4716</v>
      </c>
    </row>
    <row r="541" spans="1:7" ht="15" customHeight="1">
      <c r="A541" s="26" t="s">
        <v>781</v>
      </c>
      <c r="B541" s="389" t="s">
        <v>799</v>
      </c>
      <c r="C541" t="s">
        <v>5449</v>
      </c>
    </row>
    <row r="542" spans="1:7" ht="15" customHeight="1">
      <c r="A542" s="21" t="s">
        <v>1651</v>
      </c>
      <c r="B542" s="458" t="s">
        <v>5444</v>
      </c>
    </row>
    <row r="543" spans="1:7" ht="15" customHeight="1">
      <c r="B543" s="444"/>
      <c r="D543" t="s">
        <v>4716</v>
      </c>
    </row>
    <row r="544" spans="1:7" ht="15" customHeight="1">
      <c r="A544" s="24" t="s">
        <v>5376</v>
      </c>
      <c r="D544" t="s">
        <v>4716</v>
      </c>
    </row>
    <row r="545" spans="1:9" ht="15" customHeight="1">
      <c r="A545" s="25" t="s">
        <v>5442</v>
      </c>
      <c r="B545" s="443" t="s">
        <v>2448</v>
      </c>
      <c r="C545" s="221" t="s">
        <v>4699</v>
      </c>
    </row>
    <row r="546" spans="1:9" ht="15" customHeight="1">
      <c r="A546" s="26" t="s">
        <v>789</v>
      </c>
      <c r="B546" s="389" t="s">
        <v>799</v>
      </c>
      <c r="C546" t="s">
        <v>5450</v>
      </c>
    </row>
    <row r="547" spans="1:9" ht="15" customHeight="1">
      <c r="A547" s="21" t="s">
        <v>27</v>
      </c>
      <c r="B547" s="458" t="s">
        <v>5445</v>
      </c>
      <c r="D547" t="s">
        <v>4716</v>
      </c>
    </row>
    <row r="548" spans="1:9" ht="15" customHeight="1">
      <c r="B548" s="444"/>
    </row>
    <row r="549" spans="1:9" ht="15" customHeight="1">
      <c r="A549" s="24" t="s">
        <v>5377</v>
      </c>
    </row>
    <row r="550" spans="1:9" ht="15" customHeight="1">
      <c r="A550" s="25" t="s">
        <v>3366</v>
      </c>
      <c r="B550" s="443" t="s">
        <v>2448</v>
      </c>
      <c r="C550" s="221" t="s">
        <v>4699</v>
      </c>
    </row>
    <row r="551" spans="1:9" ht="15" customHeight="1">
      <c r="A551" s="26" t="s">
        <v>789</v>
      </c>
      <c r="B551" s="389" t="s">
        <v>799</v>
      </c>
      <c r="C551" t="s">
        <v>5451</v>
      </c>
    </row>
    <row r="552" spans="1:9" ht="15" customHeight="1">
      <c r="A552" s="21" t="s">
        <v>3370</v>
      </c>
      <c r="B552" s="458" t="s">
        <v>5446</v>
      </c>
    </row>
    <row r="553" spans="1:9" ht="15" customHeight="1">
      <c r="B553" s="444"/>
    </row>
    <row r="554" spans="1:9" ht="15" customHeight="1">
      <c r="A554" s="489" t="s">
        <v>5378</v>
      </c>
      <c r="B554" s="490"/>
    </row>
    <row r="555" spans="1:9" ht="15" customHeight="1">
      <c r="A555" s="290" t="s">
        <v>2683</v>
      </c>
      <c r="B555" s="290" t="s">
        <v>2684</v>
      </c>
      <c r="C555" s="290" t="s">
        <v>2685</v>
      </c>
      <c r="D555" s="290" t="s">
        <v>2686</v>
      </c>
      <c r="E555" s="290" t="s">
        <v>2687</v>
      </c>
      <c r="F555" s="290" t="s">
        <v>2688</v>
      </c>
      <c r="G555" s="290" t="s">
        <v>5368</v>
      </c>
      <c r="H555" s="443" t="s">
        <v>2448</v>
      </c>
      <c r="I555" s="221" t="s">
        <v>5452</v>
      </c>
    </row>
    <row r="556" spans="1:9" ht="15" customHeight="1">
      <c r="A556" s="25" t="s">
        <v>756</v>
      </c>
      <c r="B556" s="25" t="s">
        <v>15</v>
      </c>
      <c r="C556" s="25" t="s">
        <v>1655</v>
      </c>
      <c r="D556" s="25" t="s">
        <v>153</v>
      </c>
      <c r="E556" s="25" t="s">
        <v>15</v>
      </c>
      <c r="F556" s="25" t="s">
        <v>3368</v>
      </c>
      <c r="G556" s="25" t="s">
        <v>15</v>
      </c>
      <c r="H556" s="389" t="s">
        <v>799</v>
      </c>
      <c r="I556" t="s">
        <v>5453</v>
      </c>
    </row>
    <row r="557" spans="1:9" ht="15" customHeight="1">
      <c r="A557" s="26" t="s">
        <v>1651</v>
      </c>
      <c r="B557" s="26" t="s">
        <v>141</v>
      </c>
      <c r="C557" s="26" t="s">
        <v>1643</v>
      </c>
      <c r="D557" s="26" t="s">
        <v>143</v>
      </c>
      <c r="E557" s="26" t="s">
        <v>1642</v>
      </c>
      <c r="F557" s="26" t="s">
        <v>1642</v>
      </c>
      <c r="G557" s="26" t="s">
        <v>761</v>
      </c>
      <c r="H557" s="458" t="s">
        <v>5447</v>
      </c>
    </row>
    <row r="558" spans="1:9" ht="15" customHeight="1">
      <c r="A558" s="21" t="s">
        <v>3368</v>
      </c>
      <c r="B558" s="21" t="s">
        <v>2014</v>
      </c>
      <c r="C558" s="21" t="s">
        <v>1654</v>
      </c>
      <c r="D558" s="21" t="s">
        <v>789</v>
      </c>
      <c r="E558" s="21" t="s">
        <v>2014</v>
      </c>
      <c r="F558" s="21" t="s">
        <v>761</v>
      </c>
      <c r="G558" s="21" t="s">
        <v>3368</v>
      </c>
      <c r="H558" s="444"/>
    </row>
    <row r="559" spans="1:9" ht="15" customHeight="1">
      <c r="A559" s="21"/>
      <c r="B559" s="21" t="s">
        <v>1654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5379</v>
      </c>
      <c r="C563" s="21"/>
      <c r="D563" s="21"/>
      <c r="F563" s="21"/>
    </row>
    <row r="564" spans="1:11" ht="15" customHeight="1">
      <c r="A564" s="24" t="s">
        <v>5457</v>
      </c>
      <c r="C564" s="21"/>
      <c r="D564" s="21"/>
      <c r="F564" s="21"/>
    </row>
    <row r="565" spans="1:11" ht="15" customHeight="1">
      <c r="A565" s="25" t="s">
        <v>153</v>
      </c>
      <c r="B565" s="443" t="s">
        <v>2448</v>
      </c>
      <c r="C565" s="221" t="s">
        <v>4699</v>
      </c>
      <c r="D565" s="21"/>
      <c r="F565" s="21"/>
    </row>
    <row r="566" spans="1:11" ht="15" customHeight="1">
      <c r="A566" s="26" t="s">
        <v>789</v>
      </c>
      <c r="B566" s="389" t="s">
        <v>799</v>
      </c>
      <c r="C566" t="s">
        <v>5493</v>
      </c>
    </row>
    <row r="567" spans="1:11" ht="15" customHeight="1">
      <c r="A567" s="21" t="s">
        <v>761</v>
      </c>
      <c r="B567" s="458" t="s">
        <v>5492</v>
      </c>
    </row>
    <row r="568" spans="1:11" ht="15" customHeight="1">
      <c r="A568" s="441"/>
      <c r="B568" s="444"/>
    </row>
    <row r="569" spans="1:11" ht="15" customHeight="1">
      <c r="A569" s="24" t="s">
        <v>5380</v>
      </c>
    </row>
    <row r="570" spans="1:11" ht="15" customHeight="1">
      <c r="A570" s="290" t="s">
        <v>2683</v>
      </c>
      <c r="B570" s="290" t="s">
        <v>2684</v>
      </c>
      <c r="C570" s="290" t="s">
        <v>5368</v>
      </c>
      <c r="D570" s="443" t="s">
        <v>2448</v>
      </c>
      <c r="E570" s="221" t="s">
        <v>5494</v>
      </c>
      <c r="F570" s="290"/>
    </row>
    <row r="571" spans="1:11" ht="15" customHeight="1">
      <c r="A571" s="25" t="s">
        <v>5027</v>
      </c>
      <c r="B571" s="25" t="s">
        <v>3362</v>
      </c>
      <c r="C571" s="25" t="s">
        <v>3362</v>
      </c>
      <c r="D571" s="389" t="s">
        <v>799</v>
      </c>
      <c r="E571" t="s">
        <v>5495</v>
      </c>
    </row>
    <row r="572" spans="1:11" ht="15" customHeight="1">
      <c r="A572" s="26" t="s">
        <v>5027</v>
      </c>
      <c r="B572" s="25" t="s">
        <v>2007</v>
      </c>
      <c r="C572" s="25" t="s">
        <v>2007</v>
      </c>
      <c r="D572" s="458" t="s">
        <v>5498</v>
      </c>
    </row>
    <row r="573" spans="1:11" ht="15" customHeight="1">
      <c r="A573" s="21" t="s">
        <v>5027</v>
      </c>
      <c r="B573" s="21" t="s">
        <v>2022</v>
      </c>
      <c r="C573" s="21" t="s">
        <v>2022</v>
      </c>
      <c r="D573" s="444"/>
    </row>
    <row r="574" spans="1:11" ht="15" customHeight="1"/>
    <row r="575" spans="1:11" ht="15" customHeight="1">
      <c r="A575" s="24" t="s">
        <v>5381</v>
      </c>
    </row>
    <row r="576" spans="1:11" ht="15" customHeight="1">
      <c r="A576" s="290" t="s">
        <v>2683</v>
      </c>
      <c r="B576" s="290" t="s">
        <v>2684</v>
      </c>
      <c r="C576" s="290" t="s">
        <v>2685</v>
      </c>
      <c r="D576" s="290" t="s">
        <v>2686</v>
      </c>
      <c r="E576" s="290" t="s">
        <v>2687</v>
      </c>
      <c r="F576" s="290" t="s">
        <v>2688</v>
      </c>
      <c r="G576" s="290" t="s">
        <v>2689</v>
      </c>
      <c r="H576" s="290" t="s">
        <v>2690</v>
      </c>
      <c r="I576" s="290" t="s">
        <v>5368</v>
      </c>
      <c r="J576" s="443" t="s">
        <v>2448</v>
      </c>
      <c r="K576" s="221" t="s">
        <v>5496</v>
      </c>
    </row>
    <row r="577" spans="1:11" ht="15" customHeight="1">
      <c r="A577" s="25" t="s">
        <v>770</v>
      </c>
      <c r="B577" s="25" t="s">
        <v>5027</v>
      </c>
      <c r="C577" s="25" t="s">
        <v>770</v>
      </c>
      <c r="D577" s="25" t="s">
        <v>770</v>
      </c>
      <c r="E577" s="25" t="s">
        <v>3390</v>
      </c>
      <c r="F577" s="25" t="s">
        <v>5027</v>
      </c>
      <c r="G577" s="25" t="s">
        <v>770</v>
      </c>
      <c r="H577" s="25" t="s">
        <v>5027</v>
      </c>
      <c r="I577" s="25" t="s">
        <v>770</v>
      </c>
      <c r="J577" s="389" t="s">
        <v>799</v>
      </c>
      <c r="K577" t="s">
        <v>5497</v>
      </c>
    </row>
    <row r="578" spans="1:11" ht="15" customHeight="1">
      <c r="A578" s="26" t="s">
        <v>5027</v>
      </c>
      <c r="B578" s="26" t="s">
        <v>5027</v>
      </c>
      <c r="C578" s="26" t="s">
        <v>5027</v>
      </c>
      <c r="D578" s="26" t="s">
        <v>5027</v>
      </c>
      <c r="E578" s="26" t="s">
        <v>5027</v>
      </c>
      <c r="F578" s="26" t="s">
        <v>5027</v>
      </c>
      <c r="G578" s="26" t="s">
        <v>5027</v>
      </c>
      <c r="H578" s="26" t="s">
        <v>5027</v>
      </c>
      <c r="I578" s="26" t="s">
        <v>3371</v>
      </c>
      <c r="J578" s="458" t="s">
        <v>5499</v>
      </c>
    </row>
    <row r="579" spans="1:11" ht="15" customHeight="1">
      <c r="A579" s="21" t="s">
        <v>5027</v>
      </c>
      <c r="B579" s="21" t="s">
        <v>5027</v>
      </c>
      <c r="C579" s="21" t="s">
        <v>5027</v>
      </c>
      <c r="D579" s="21" t="s">
        <v>5027</v>
      </c>
      <c r="E579" s="21" t="s">
        <v>5027</v>
      </c>
      <c r="F579" s="21" t="s">
        <v>5027</v>
      </c>
      <c r="G579" s="21" t="s">
        <v>5027</v>
      </c>
      <c r="H579" s="21" t="s">
        <v>5027</v>
      </c>
      <c r="I579" s="21" t="s">
        <v>1999</v>
      </c>
      <c r="J579" s="444"/>
    </row>
    <row r="580" spans="1:11" ht="15" customHeight="1">
      <c r="I580" s="21" t="s">
        <v>761</v>
      </c>
      <c r="J580" s="444"/>
    </row>
    <row r="581" spans="1:11" ht="15" customHeight="1">
      <c r="I581" s="21"/>
      <c r="J581" s="1"/>
    </row>
    <row r="582" spans="1:11" ht="15" customHeight="1">
      <c r="A582" s="24" t="s">
        <v>5382</v>
      </c>
    </row>
    <row r="583" spans="1:11" ht="15" customHeight="1">
      <c r="A583" s="290" t="s">
        <v>4118</v>
      </c>
      <c r="B583" s="290" t="s">
        <v>2683</v>
      </c>
      <c r="C583" s="290" t="s">
        <v>2684</v>
      </c>
      <c r="D583" s="290" t="s">
        <v>2685</v>
      </c>
      <c r="E583" s="290" t="s">
        <v>5368</v>
      </c>
      <c r="F583" s="443" t="s">
        <v>2448</v>
      </c>
      <c r="G583" s="221" t="s">
        <v>5500</v>
      </c>
    </row>
    <row r="584" spans="1:11" ht="15" customHeight="1">
      <c r="A584" s="25" t="s">
        <v>3378</v>
      </c>
      <c r="B584" s="25" t="s">
        <v>3390</v>
      </c>
      <c r="C584" s="25" t="s">
        <v>789</v>
      </c>
      <c r="D584" s="25" t="s">
        <v>781</v>
      </c>
      <c r="E584" s="25" t="s">
        <v>3390</v>
      </c>
      <c r="F584" s="389" t="s">
        <v>799</v>
      </c>
      <c r="G584" t="s">
        <v>5501</v>
      </c>
    </row>
    <row r="585" spans="1:11" ht="15" customHeight="1">
      <c r="A585" s="26" t="s">
        <v>4805</v>
      </c>
      <c r="B585" s="26" t="s">
        <v>3370</v>
      </c>
      <c r="C585" s="26" t="s">
        <v>781</v>
      </c>
      <c r="D585" s="26" t="s">
        <v>3376</v>
      </c>
      <c r="E585" s="26" t="s">
        <v>3376</v>
      </c>
      <c r="F585" s="458" t="s">
        <v>5503</v>
      </c>
    </row>
    <row r="586" spans="1:11" ht="15" customHeight="1">
      <c r="A586" s="21" t="s">
        <v>2048</v>
      </c>
      <c r="B586" s="21" t="s">
        <v>2049</v>
      </c>
      <c r="C586" s="21" t="s">
        <v>3376</v>
      </c>
      <c r="D586" s="21" t="s">
        <v>789</v>
      </c>
      <c r="E586" s="21" t="s">
        <v>789</v>
      </c>
      <c r="F586" s="444"/>
    </row>
    <row r="587" spans="1:11" ht="15" customHeight="1">
      <c r="A587" s="21"/>
      <c r="B587" s="21" t="s">
        <v>781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5454</v>
      </c>
      <c r="F589" s="1"/>
    </row>
    <row r="590" spans="1:11" ht="15" customHeight="1">
      <c r="A590" s="290" t="s">
        <v>4118</v>
      </c>
      <c r="B590" s="290" t="s">
        <v>2683</v>
      </c>
      <c r="C590" s="290" t="s">
        <v>2684</v>
      </c>
      <c r="D590" s="290" t="s">
        <v>2685</v>
      </c>
      <c r="E590" s="290" t="s">
        <v>5368</v>
      </c>
      <c r="F590" s="443" t="s">
        <v>2448</v>
      </c>
      <c r="G590" s="221" t="s">
        <v>5504</v>
      </c>
    </row>
    <row r="591" spans="1:11" ht="15" customHeight="1">
      <c r="A591" s="25" t="s">
        <v>155</v>
      </c>
      <c r="B591" s="25" t="s">
        <v>756</v>
      </c>
      <c r="C591" s="25" t="s">
        <v>3379</v>
      </c>
      <c r="D591" s="25" t="s">
        <v>3370</v>
      </c>
      <c r="E591" s="25" t="s">
        <v>155</v>
      </c>
      <c r="F591" s="389" t="s">
        <v>799</v>
      </c>
      <c r="G591" t="s">
        <v>5505</v>
      </c>
    </row>
    <row r="592" spans="1:11" ht="15" customHeight="1">
      <c r="A592" s="26" t="s">
        <v>2014</v>
      </c>
      <c r="B592" s="26" t="s">
        <v>1658</v>
      </c>
      <c r="C592" s="26" t="s">
        <v>1658</v>
      </c>
      <c r="D592" s="26" t="s">
        <v>3362</v>
      </c>
      <c r="E592" s="26" t="s">
        <v>2014</v>
      </c>
      <c r="F592" s="458" t="s">
        <v>5502</v>
      </c>
    </row>
    <row r="593" spans="1:10" ht="15" customHeight="1">
      <c r="A593" s="21" t="s">
        <v>2023</v>
      </c>
      <c r="B593" s="21" t="s">
        <v>1661</v>
      </c>
      <c r="C593" s="21" t="s">
        <v>9</v>
      </c>
      <c r="D593" s="26" t="s">
        <v>3358</v>
      </c>
      <c r="E593" s="21" t="s">
        <v>2023</v>
      </c>
      <c r="F593" s="444"/>
    </row>
    <row r="594" spans="1:10" ht="15" customHeight="1">
      <c r="F594" s="1"/>
    </row>
    <row r="595" spans="1:10" ht="15" customHeight="1">
      <c r="A595" s="24" t="s">
        <v>5455</v>
      </c>
      <c r="F595" s="1"/>
    </row>
    <row r="596" spans="1:10" ht="15" customHeight="1">
      <c r="A596" s="25" t="s">
        <v>153</v>
      </c>
      <c r="B596" s="443" t="s">
        <v>2448</v>
      </c>
      <c r="C596" s="221" t="s">
        <v>4699</v>
      </c>
      <c r="F596" s="1"/>
    </row>
    <row r="597" spans="1:10" ht="15" customHeight="1">
      <c r="A597" s="26" t="s">
        <v>789</v>
      </c>
      <c r="B597" s="389" t="s">
        <v>799</v>
      </c>
      <c r="C597" t="s">
        <v>5506</v>
      </c>
      <c r="F597" s="1"/>
    </row>
    <row r="598" spans="1:10" ht="15" customHeight="1">
      <c r="A598" s="21" t="s">
        <v>1655</v>
      </c>
      <c r="B598" s="458" t="s">
        <v>5508</v>
      </c>
      <c r="F598" s="1"/>
    </row>
    <row r="599" spans="1:10" ht="15" customHeight="1">
      <c r="B599" s="444"/>
      <c r="F599" s="1"/>
    </row>
    <row r="600" spans="1:10" ht="15" customHeight="1">
      <c r="A600" s="489" t="s">
        <v>5456</v>
      </c>
      <c r="B600" s="490"/>
    </row>
    <row r="601" spans="1:10" ht="15" customHeight="1">
      <c r="A601" s="290" t="s">
        <v>2683</v>
      </c>
      <c r="B601" s="290" t="s">
        <v>2684</v>
      </c>
      <c r="C601" s="290" t="s">
        <v>2685</v>
      </c>
      <c r="D601" s="290" t="s">
        <v>2686</v>
      </c>
      <c r="E601" s="290" t="s">
        <v>2687</v>
      </c>
      <c r="F601" s="290" t="s">
        <v>2688</v>
      </c>
      <c r="G601" s="290" t="s">
        <v>2689</v>
      </c>
      <c r="H601" s="290" t="s">
        <v>2690</v>
      </c>
      <c r="I601" s="290" t="s">
        <v>5383</v>
      </c>
      <c r="J601" s="290" t="s">
        <v>5384</v>
      </c>
    </row>
    <row r="602" spans="1:10" ht="15" customHeight="1">
      <c r="A602" s="25" t="s">
        <v>1643</v>
      </c>
      <c r="B602" s="25" t="s">
        <v>153</v>
      </c>
      <c r="C602" s="25" t="s">
        <v>153</v>
      </c>
      <c r="D602" s="25" t="s">
        <v>1</v>
      </c>
      <c r="E602" s="25" t="s">
        <v>2014</v>
      </c>
      <c r="F602" s="25" t="s">
        <v>153</v>
      </c>
      <c r="G602" s="25" t="s">
        <v>5431</v>
      </c>
      <c r="H602" s="25" t="s">
        <v>1999</v>
      </c>
      <c r="I602" s="25" t="s">
        <v>1643</v>
      </c>
      <c r="J602" s="25" t="s">
        <v>3368</v>
      </c>
    </row>
    <row r="603" spans="1:10" ht="15" customHeight="1">
      <c r="A603" s="26" t="s">
        <v>2019</v>
      </c>
      <c r="B603" s="26" t="s">
        <v>2002</v>
      </c>
      <c r="C603" s="26" t="s">
        <v>2020</v>
      </c>
      <c r="D603" s="26" t="s">
        <v>2022</v>
      </c>
      <c r="E603" s="26" t="s">
        <v>153</v>
      </c>
      <c r="F603" s="26" t="s">
        <v>3368</v>
      </c>
      <c r="G603" s="26" t="s">
        <v>778</v>
      </c>
      <c r="H603" s="26" t="s">
        <v>1</v>
      </c>
      <c r="I603" s="26" t="s">
        <v>1661</v>
      </c>
      <c r="J603" s="26" t="s">
        <v>1</v>
      </c>
    </row>
    <row r="604" spans="1:10" ht="15" customHeight="1">
      <c r="A604" s="21" t="s">
        <v>9</v>
      </c>
      <c r="B604" s="21" t="s">
        <v>2014</v>
      </c>
      <c r="C604" s="21" t="s">
        <v>1642</v>
      </c>
      <c r="D604" s="21" t="s">
        <v>732</v>
      </c>
      <c r="E604" s="21" t="s">
        <v>1654</v>
      </c>
      <c r="F604" s="21" t="s">
        <v>1</v>
      </c>
      <c r="G604" s="26" t="s">
        <v>732</v>
      </c>
      <c r="H604" s="21" t="s">
        <v>727</v>
      </c>
      <c r="I604" s="21" t="s">
        <v>778</v>
      </c>
      <c r="J604" s="21" t="s">
        <v>3365</v>
      </c>
    </row>
    <row r="605" spans="1:10" ht="15" customHeight="1">
      <c r="A605" s="290" t="s">
        <v>5385</v>
      </c>
      <c r="B605" s="290" t="s">
        <v>5386</v>
      </c>
      <c r="C605" s="290" t="s">
        <v>5387</v>
      </c>
      <c r="D605" s="290" t="s">
        <v>5388</v>
      </c>
      <c r="E605" s="290" t="s">
        <v>5389</v>
      </c>
      <c r="F605" s="290" t="s">
        <v>5390</v>
      </c>
      <c r="G605" s="290" t="s">
        <v>5391</v>
      </c>
      <c r="H605" s="290" t="s">
        <v>5392</v>
      </c>
      <c r="I605" s="290" t="s">
        <v>5393</v>
      </c>
      <c r="J605" s="290" t="s">
        <v>5394</v>
      </c>
    </row>
    <row r="606" spans="1:10" ht="15" customHeight="1">
      <c r="A606" s="25" t="s">
        <v>3368</v>
      </c>
      <c r="B606" s="25" t="s">
        <v>2049</v>
      </c>
      <c r="C606" s="25" t="s">
        <v>2004</v>
      </c>
      <c r="D606" s="25" t="s">
        <v>3376</v>
      </c>
      <c r="E606" s="25" t="s">
        <v>3358</v>
      </c>
      <c r="F606" s="25" t="s">
        <v>778</v>
      </c>
      <c r="G606" s="25" t="s">
        <v>153</v>
      </c>
      <c r="H606" s="25" t="s">
        <v>2004</v>
      </c>
      <c r="I606" s="25" t="s">
        <v>2019</v>
      </c>
      <c r="J606" s="25" t="s">
        <v>1643</v>
      </c>
    </row>
    <row r="607" spans="1:10" ht="15" customHeight="1">
      <c r="A607" s="26" t="s">
        <v>153</v>
      </c>
      <c r="B607" s="26" t="s">
        <v>1</v>
      </c>
      <c r="C607" s="26" t="s">
        <v>732</v>
      </c>
      <c r="D607" s="26" t="s">
        <v>3373</v>
      </c>
      <c r="E607" s="25" t="s">
        <v>1643</v>
      </c>
      <c r="F607" s="26" t="s">
        <v>1661</v>
      </c>
      <c r="G607" s="26" t="s">
        <v>3368</v>
      </c>
      <c r="H607" s="26" t="s">
        <v>2022</v>
      </c>
      <c r="I607" s="26" t="s">
        <v>2006</v>
      </c>
      <c r="J607" s="26" t="s">
        <v>778</v>
      </c>
    </row>
    <row r="608" spans="1:10" ht="15" customHeight="1">
      <c r="A608" s="21" t="s">
        <v>1</v>
      </c>
      <c r="B608" s="21" t="s">
        <v>1999</v>
      </c>
      <c r="C608" s="21" t="s">
        <v>2022</v>
      </c>
      <c r="D608" s="21" t="s">
        <v>787</v>
      </c>
      <c r="E608" s="21" t="s">
        <v>3369</v>
      </c>
      <c r="F608" s="21" t="s">
        <v>1643</v>
      </c>
      <c r="G608" s="21" t="s">
        <v>3361</v>
      </c>
      <c r="H608" s="21" t="s">
        <v>778</v>
      </c>
      <c r="I608" s="21" t="s">
        <v>777</v>
      </c>
      <c r="J608" s="21" t="s">
        <v>2021</v>
      </c>
    </row>
    <row r="609" spans="1:6" ht="15" customHeight="1">
      <c r="A609" s="21"/>
      <c r="B609" s="21" t="s">
        <v>5441</v>
      </c>
      <c r="C609" s="21"/>
      <c r="D609" s="21"/>
      <c r="E609" s="21"/>
      <c r="F609" s="18"/>
    </row>
    <row r="610" spans="1:6" ht="15" customHeight="1">
      <c r="A610" s="290" t="s">
        <v>5395</v>
      </c>
      <c r="B610" s="290" t="s">
        <v>5484</v>
      </c>
      <c r="C610" s="290" t="s">
        <v>5368</v>
      </c>
      <c r="D610" s="443" t="s">
        <v>2448</v>
      </c>
      <c r="E610" s="221" t="s">
        <v>5485</v>
      </c>
    </row>
    <row r="611" spans="1:6" ht="15" customHeight="1">
      <c r="A611" s="25" t="s">
        <v>3368</v>
      </c>
      <c r="B611" s="25" t="s">
        <v>778</v>
      </c>
      <c r="C611" s="25" t="s">
        <v>1643</v>
      </c>
      <c r="D611" s="389" t="s">
        <v>2004</v>
      </c>
      <c r="E611" t="s">
        <v>5507</v>
      </c>
    </row>
    <row r="612" spans="1:6" ht="15" customHeight="1">
      <c r="A612" s="26" t="s">
        <v>2019</v>
      </c>
      <c r="B612" s="26" t="s">
        <v>1643</v>
      </c>
      <c r="C612" s="26" t="s">
        <v>778</v>
      </c>
      <c r="D612" s="458" t="s">
        <v>5515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5523</v>
      </c>
      <c r="F615" s="439"/>
    </row>
    <row r="616" spans="1:6" ht="15" customHeight="1">
      <c r="A616" s="24" t="s">
        <v>5549</v>
      </c>
    </row>
    <row r="617" spans="1:6" ht="15" customHeight="1">
      <c r="A617" s="25" t="s">
        <v>2006</v>
      </c>
      <c r="B617" s="443" t="s">
        <v>2448</v>
      </c>
      <c r="C617" s="221" t="s">
        <v>4699</v>
      </c>
      <c r="F617" s="18"/>
    </row>
    <row r="618" spans="1:6" ht="15" customHeight="1">
      <c r="A618" s="26" t="s">
        <v>5550</v>
      </c>
      <c r="B618" s="389" t="s">
        <v>2004</v>
      </c>
      <c r="C618" t="s">
        <v>5557</v>
      </c>
    </row>
    <row r="619" spans="1:6" ht="15" customHeight="1">
      <c r="A619" s="21" t="s">
        <v>770</v>
      </c>
      <c r="B619" s="458" t="s">
        <v>5553</v>
      </c>
    </row>
    <row r="620" spans="1:6" ht="15" customHeight="1">
      <c r="A620" s="21" t="s">
        <v>2048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5551</v>
      </c>
      <c r="F622" s="18"/>
    </row>
    <row r="623" spans="1:6" ht="15" customHeight="1">
      <c r="A623" s="25" t="s">
        <v>3364</v>
      </c>
      <c r="B623" s="443" t="s">
        <v>2448</v>
      </c>
      <c r="C623" s="221" t="s">
        <v>4699</v>
      </c>
    </row>
    <row r="624" spans="1:6" ht="15" customHeight="1">
      <c r="A624" s="26" t="s">
        <v>763</v>
      </c>
      <c r="B624" s="389" t="s">
        <v>2004</v>
      </c>
      <c r="C624" t="s">
        <v>5558</v>
      </c>
    </row>
    <row r="625" spans="1:6" ht="15" customHeight="1">
      <c r="A625" s="21" t="s">
        <v>747</v>
      </c>
      <c r="B625" s="458" t="s">
        <v>5554</v>
      </c>
      <c r="F625" s="439"/>
    </row>
    <row r="626" spans="1:6" ht="15" customHeight="1">
      <c r="B626" s="444"/>
      <c r="F626" s="18"/>
    </row>
    <row r="627" spans="1:6" ht="15" customHeight="1">
      <c r="A627" s="24" t="s">
        <v>5552</v>
      </c>
    </row>
    <row r="628" spans="1:6" ht="15" customHeight="1">
      <c r="A628" s="25" t="s">
        <v>1655</v>
      </c>
      <c r="B628" s="443" t="s">
        <v>2448</v>
      </c>
      <c r="C628" s="221" t="s">
        <v>4699</v>
      </c>
    </row>
    <row r="629" spans="1:6" ht="15" customHeight="1">
      <c r="A629" s="26" t="s">
        <v>1651</v>
      </c>
      <c r="B629" s="389" t="s">
        <v>2004</v>
      </c>
      <c r="C629" t="s">
        <v>5559</v>
      </c>
      <c r="F629" s="439"/>
    </row>
    <row r="630" spans="1:6" ht="15" customHeight="1">
      <c r="A630" s="21" t="s">
        <v>153</v>
      </c>
      <c r="B630" s="458" t="s">
        <v>5555</v>
      </c>
    </row>
    <row r="631" spans="1:6" ht="15" customHeight="1">
      <c r="A631" s="440"/>
      <c r="B631" s="444"/>
      <c r="F631" s="18"/>
    </row>
    <row r="632" spans="1:6" ht="15" customHeight="1">
      <c r="A632" s="24" t="s">
        <v>5524</v>
      </c>
    </row>
    <row r="633" spans="1:6" ht="15" customHeight="1">
      <c r="A633" s="25" t="s">
        <v>789</v>
      </c>
      <c r="B633" s="443" t="s">
        <v>2448</v>
      </c>
      <c r="C633" s="221" t="s">
        <v>4707</v>
      </c>
    </row>
    <row r="634" spans="1:6" ht="15" customHeight="1">
      <c r="A634" s="25" t="s">
        <v>3376</v>
      </c>
      <c r="B634" s="389" t="s">
        <v>2004</v>
      </c>
      <c r="C634" t="s">
        <v>5560</v>
      </c>
    </row>
    <row r="635" spans="1:6" ht="15" customHeight="1">
      <c r="A635" s="21" t="s">
        <v>781</v>
      </c>
      <c r="B635" s="458" t="s">
        <v>5556</v>
      </c>
    </row>
    <row r="636" spans="1:6" ht="15" customHeight="1">
      <c r="A636" s="21"/>
      <c r="B636" s="458"/>
    </row>
    <row r="637" spans="1:6" ht="15" customHeight="1">
      <c r="A637" s="478" t="s">
        <v>5525</v>
      </c>
      <c r="B637" s="3"/>
    </row>
    <row r="638" spans="1:6" ht="15" customHeight="1">
      <c r="A638" s="24" t="s">
        <v>5526</v>
      </c>
      <c r="B638" s="458"/>
    </row>
    <row r="639" spans="1:6" ht="15" customHeight="1">
      <c r="A639" s="25" t="s">
        <v>5573</v>
      </c>
      <c r="B639" s="443" t="s">
        <v>2448</v>
      </c>
      <c r="C639" s="221" t="s">
        <v>5582</v>
      </c>
    </row>
    <row r="640" spans="1:6" ht="15" customHeight="1">
      <c r="A640" s="26" t="s">
        <v>3358</v>
      </c>
      <c r="B640" s="389" t="s">
        <v>2004</v>
      </c>
      <c r="C640" t="s">
        <v>5583</v>
      </c>
      <c r="F640" s="439"/>
    </row>
    <row r="641" spans="1:7" ht="15" customHeight="1">
      <c r="A641" s="26" t="s">
        <v>2022</v>
      </c>
      <c r="B641" s="458" t="s">
        <v>5575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5527</v>
      </c>
    </row>
    <row r="645" spans="1:7" ht="15" customHeight="1">
      <c r="A645" s="25" t="s">
        <v>4528</v>
      </c>
      <c r="B645" s="443" t="s">
        <v>2448</v>
      </c>
      <c r="C645" s="221" t="s">
        <v>5336</v>
      </c>
    </row>
    <row r="646" spans="1:7" ht="15" customHeight="1">
      <c r="A646" s="26" t="s">
        <v>4528</v>
      </c>
      <c r="B646" s="389" t="s">
        <v>2004</v>
      </c>
      <c r="C646" t="s">
        <v>5583</v>
      </c>
      <c r="F646" s="439"/>
    </row>
    <row r="647" spans="1:7" ht="15" customHeight="1">
      <c r="A647" s="21" t="s">
        <v>4528</v>
      </c>
      <c r="B647" s="458" t="s">
        <v>5576</v>
      </c>
    </row>
    <row r="648" spans="1:7" ht="15" customHeight="1">
      <c r="B648" s="444"/>
      <c r="F648" s="18"/>
    </row>
    <row r="649" spans="1:7" ht="15" customHeight="1">
      <c r="A649" s="24" t="s">
        <v>5528</v>
      </c>
      <c r="F649" t="s">
        <v>4716</v>
      </c>
      <c r="G649" t="s">
        <v>4716</v>
      </c>
    </row>
    <row r="650" spans="1:7" ht="15" customHeight="1">
      <c r="A650" s="25" t="s">
        <v>1646</v>
      </c>
      <c r="B650" s="443" t="s">
        <v>2448</v>
      </c>
      <c r="C650" s="221" t="s">
        <v>4699</v>
      </c>
      <c r="D650" t="s">
        <v>4716</v>
      </c>
    </row>
    <row r="651" spans="1:7" ht="15" customHeight="1">
      <c r="A651" s="26" t="s">
        <v>15</v>
      </c>
      <c r="B651" s="389" t="s">
        <v>2004</v>
      </c>
      <c r="C651" t="s">
        <v>5584</v>
      </c>
      <c r="F651" s="439"/>
    </row>
    <row r="652" spans="1:7" ht="15" customHeight="1">
      <c r="A652" s="21" t="s">
        <v>737</v>
      </c>
      <c r="B652" s="458" t="s">
        <v>5577</v>
      </c>
    </row>
    <row r="653" spans="1:7" ht="15" customHeight="1">
      <c r="B653" s="444"/>
      <c r="F653" s="18"/>
    </row>
    <row r="654" spans="1:7" ht="15" customHeight="1">
      <c r="A654" s="24" t="s">
        <v>5529</v>
      </c>
    </row>
    <row r="655" spans="1:7" ht="15" customHeight="1">
      <c r="A655" s="25" t="s">
        <v>3376</v>
      </c>
      <c r="B655" s="443" t="s">
        <v>2448</v>
      </c>
      <c r="C655" s="221" t="s">
        <v>4699</v>
      </c>
    </row>
    <row r="656" spans="1:7" ht="15" customHeight="1">
      <c r="A656" s="26" t="s">
        <v>162</v>
      </c>
      <c r="B656" s="389" t="s">
        <v>2004</v>
      </c>
      <c r="C656" t="s">
        <v>5585</v>
      </c>
      <c r="F656" s="439"/>
    </row>
    <row r="657" spans="1:11" ht="15" customHeight="1">
      <c r="A657" s="21" t="s">
        <v>1653</v>
      </c>
      <c r="B657" s="458" t="s">
        <v>5578</v>
      </c>
    </row>
    <row r="658" spans="1:11" ht="15" customHeight="1">
      <c r="B658" s="444"/>
      <c r="F658" s="18"/>
    </row>
    <row r="659" spans="1:11" ht="15" customHeight="1">
      <c r="A659" s="24" t="s">
        <v>5530</v>
      </c>
      <c r="J659" t="s">
        <v>4716</v>
      </c>
    </row>
    <row r="660" spans="1:11" ht="15" customHeight="1">
      <c r="A660" s="25" t="s">
        <v>3378</v>
      </c>
      <c r="B660" s="443" t="s">
        <v>2448</v>
      </c>
      <c r="C660" s="221" t="s">
        <v>4699</v>
      </c>
    </row>
    <row r="661" spans="1:11" ht="15" customHeight="1">
      <c r="A661" s="26" t="s">
        <v>153</v>
      </c>
      <c r="B661" s="389" t="s">
        <v>2004</v>
      </c>
      <c r="C661" t="s">
        <v>5586</v>
      </c>
      <c r="F661" s="439"/>
    </row>
    <row r="662" spans="1:11" ht="15" customHeight="1">
      <c r="A662" s="21" t="s">
        <v>789</v>
      </c>
      <c r="B662" s="458" t="s">
        <v>5579</v>
      </c>
    </row>
    <row r="663" spans="1:11" ht="15" customHeight="1">
      <c r="B663" s="444"/>
      <c r="F663" s="18"/>
    </row>
    <row r="664" spans="1:11" ht="15" customHeight="1">
      <c r="A664" s="24" t="s">
        <v>5531</v>
      </c>
    </row>
    <row r="665" spans="1:11" ht="15" customHeight="1">
      <c r="A665" s="290" t="s">
        <v>4118</v>
      </c>
      <c r="B665" s="290" t="s">
        <v>2683</v>
      </c>
      <c r="C665" s="290" t="s">
        <v>2684</v>
      </c>
      <c r="D665" s="290" t="s">
        <v>2685</v>
      </c>
      <c r="E665" s="290" t="s">
        <v>2686</v>
      </c>
      <c r="F665" s="290" t="s">
        <v>5368</v>
      </c>
      <c r="G665" s="443" t="s">
        <v>2448</v>
      </c>
      <c r="H665" s="221" t="s">
        <v>5587</v>
      </c>
    </row>
    <row r="666" spans="1:11" ht="15" customHeight="1">
      <c r="A666" s="25" t="s">
        <v>1655</v>
      </c>
      <c r="B666" s="25" t="s">
        <v>5027</v>
      </c>
      <c r="C666" s="25" t="s">
        <v>761</v>
      </c>
      <c r="D666" s="25" t="s">
        <v>761</v>
      </c>
      <c r="E666" s="25" t="s">
        <v>789</v>
      </c>
      <c r="F666" s="25" t="s">
        <v>3368</v>
      </c>
      <c r="G666" s="389" t="s">
        <v>2004</v>
      </c>
      <c r="H666" t="s">
        <v>5588</v>
      </c>
    </row>
    <row r="667" spans="1:11" ht="15" customHeight="1">
      <c r="A667" s="26" t="s">
        <v>799</v>
      </c>
      <c r="B667" s="26" t="s">
        <v>5027</v>
      </c>
      <c r="C667" s="26" t="s">
        <v>2026</v>
      </c>
      <c r="D667" s="26" t="s">
        <v>3376</v>
      </c>
      <c r="E667" s="26" t="s">
        <v>3368</v>
      </c>
      <c r="F667" s="26" t="s">
        <v>1655</v>
      </c>
      <c r="G667" s="458" t="s">
        <v>5580</v>
      </c>
    </row>
    <row r="668" spans="1:11" ht="15" customHeight="1">
      <c r="A668" s="21" t="s">
        <v>9</v>
      </c>
      <c r="B668" s="21" t="s">
        <v>5027</v>
      </c>
      <c r="C668" s="21" t="s">
        <v>3368</v>
      </c>
      <c r="D668" s="26" t="s">
        <v>781</v>
      </c>
      <c r="E668" s="21" t="s">
        <v>1652</v>
      </c>
      <c r="F668" s="21" t="s">
        <v>789</v>
      </c>
      <c r="G668" s="444"/>
    </row>
    <row r="669" spans="1:11" ht="15" customHeight="1">
      <c r="A669" s="21" t="s">
        <v>3392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5532</v>
      </c>
      <c r="B671" s="490"/>
    </row>
    <row r="672" spans="1:11" ht="15" customHeight="1">
      <c r="A672" s="290" t="s">
        <v>2683</v>
      </c>
      <c r="B672" s="290" t="s">
        <v>2684</v>
      </c>
      <c r="C672" s="290" t="s">
        <v>2685</v>
      </c>
      <c r="D672" s="290" t="s">
        <v>2686</v>
      </c>
      <c r="E672" s="290" t="s">
        <v>2687</v>
      </c>
      <c r="F672" s="290" t="s">
        <v>2688</v>
      </c>
      <c r="G672" s="290" t="s">
        <v>2689</v>
      </c>
      <c r="H672" s="290" t="s">
        <v>2690</v>
      </c>
      <c r="I672" s="290" t="s">
        <v>5368</v>
      </c>
      <c r="J672" s="443" t="s">
        <v>2448</v>
      </c>
      <c r="K672" s="221" t="s">
        <v>5589</v>
      </c>
    </row>
    <row r="673" spans="1:11" ht="15" customHeight="1">
      <c r="A673" s="25" t="s">
        <v>3359</v>
      </c>
      <c r="B673" s="25" t="s">
        <v>3379</v>
      </c>
      <c r="C673" s="25" t="s">
        <v>770</v>
      </c>
      <c r="D673" s="25" t="s">
        <v>1643</v>
      </c>
      <c r="E673" s="25" t="s">
        <v>778</v>
      </c>
      <c r="F673" s="25" t="s">
        <v>3390</v>
      </c>
      <c r="G673" s="25" t="s">
        <v>2026</v>
      </c>
      <c r="H673" s="25" t="s">
        <v>2026</v>
      </c>
      <c r="I673" s="25" t="s">
        <v>162</v>
      </c>
      <c r="J673" s="389" t="s">
        <v>2004</v>
      </c>
      <c r="K673" t="s">
        <v>5590</v>
      </c>
    </row>
    <row r="674" spans="1:11" ht="15" customHeight="1">
      <c r="A674" s="26" t="s">
        <v>770</v>
      </c>
      <c r="B674" s="26" t="s">
        <v>1653</v>
      </c>
      <c r="C674" s="26" t="s">
        <v>3359</v>
      </c>
      <c r="D674" s="26" t="s">
        <v>5574</v>
      </c>
      <c r="E674" s="26" t="s">
        <v>154</v>
      </c>
      <c r="F674" s="26" t="s">
        <v>162</v>
      </c>
      <c r="G674" s="26" t="s">
        <v>15</v>
      </c>
      <c r="H674" s="26" t="s">
        <v>2022</v>
      </c>
      <c r="I674" s="26" t="s">
        <v>3390</v>
      </c>
      <c r="J674" s="458" t="s">
        <v>5581</v>
      </c>
    </row>
    <row r="675" spans="1:11" ht="15" customHeight="1">
      <c r="A675" s="21" t="s">
        <v>3376</v>
      </c>
      <c r="B675" s="21" t="s">
        <v>762</v>
      </c>
      <c r="C675" s="21" t="s">
        <v>3376</v>
      </c>
      <c r="D675" s="21" t="s">
        <v>1652</v>
      </c>
      <c r="E675" s="21" t="s">
        <v>17</v>
      </c>
      <c r="F675" s="21" t="s">
        <v>3359</v>
      </c>
      <c r="G675" s="21" t="s">
        <v>737</v>
      </c>
      <c r="H675" s="21" t="s">
        <v>2007</v>
      </c>
      <c r="I675" s="21" t="s">
        <v>2026</v>
      </c>
      <c r="J675" s="444"/>
    </row>
    <row r="676" spans="1:11" ht="15" customHeight="1"/>
    <row r="677" spans="1:11" ht="15" customHeight="1">
      <c r="A677" s="478" t="s">
        <v>5533</v>
      </c>
      <c r="F677" s="439"/>
    </row>
    <row r="678" spans="1:11" ht="15" customHeight="1">
      <c r="A678" s="24" t="s">
        <v>5534</v>
      </c>
    </row>
    <row r="679" spans="1:11" ht="15" customHeight="1">
      <c r="A679" s="25" t="s">
        <v>770</v>
      </c>
      <c r="B679" s="443" t="s">
        <v>2448</v>
      </c>
      <c r="C679" s="221" t="s">
        <v>4699</v>
      </c>
      <c r="F679" s="18"/>
    </row>
    <row r="680" spans="1:11" ht="15" customHeight="1">
      <c r="A680" s="26" t="s">
        <v>11</v>
      </c>
      <c r="B680" s="389" t="s">
        <v>2004</v>
      </c>
      <c r="C680" t="s">
        <v>5619</v>
      </c>
    </row>
    <row r="681" spans="1:11" ht="15" customHeight="1">
      <c r="A681" s="21" t="s">
        <v>31</v>
      </c>
      <c r="B681" s="458" t="s">
        <v>5614</v>
      </c>
    </row>
    <row r="682" spans="1:11" ht="15" customHeight="1">
      <c r="B682" s="444"/>
      <c r="F682" s="439"/>
    </row>
    <row r="683" spans="1:11" ht="15" customHeight="1">
      <c r="A683" s="24" t="s">
        <v>5535</v>
      </c>
    </row>
    <row r="684" spans="1:11" ht="15" customHeight="1">
      <c r="A684" s="290" t="s">
        <v>2683</v>
      </c>
      <c r="B684" s="290" t="s">
        <v>2684</v>
      </c>
      <c r="C684" s="290" t="s">
        <v>2685</v>
      </c>
      <c r="D684" s="290" t="s">
        <v>2686</v>
      </c>
      <c r="E684" s="290" t="s">
        <v>5368</v>
      </c>
      <c r="F684" s="443" t="s">
        <v>2448</v>
      </c>
      <c r="G684" s="221" t="s">
        <v>5504</v>
      </c>
    </row>
    <row r="685" spans="1:11" ht="15" customHeight="1">
      <c r="A685" s="25" t="s">
        <v>153</v>
      </c>
      <c r="B685" s="25" t="s">
        <v>3378</v>
      </c>
      <c r="C685" s="25" t="s">
        <v>770</v>
      </c>
      <c r="D685" s="25" t="s">
        <v>756</v>
      </c>
      <c r="E685" s="25" t="s">
        <v>770</v>
      </c>
      <c r="F685" s="389" t="s">
        <v>2004</v>
      </c>
      <c r="G685" t="s">
        <v>5620</v>
      </c>
    </row>
    <row r="686" spans="1:11" ht="15" customHeight="1">
      <c r="A686" s="26" t="s">
        <v>3359</v>
      </c>
      <c r="B686" s="26" t="s">
        <v>33</v>
      </c>
      <c r="C686" s="26" t="s">
        <v>747</v>
      </c>
      <c r="D686" s="26" t="s">
        <v>799</v>
      </c>
      <c r="E686" s="26" t="s">
        <v>763</v>
      </c>
      <c r="F686" s="458" t="s">
        <v>5615</v>
      </c>
    </row>
    <row r="687" spans="1:11" ht="15" customHeight="1">
      <c r="A687" s="21" t="s">
        <v>1646</v>
      </c>
      <c r="B687" s="21" t="s">
        <v>153</v>
      </c>
      <c r="C687" s="21" t="s">
        <v>737</v>
      </c>
      <c r="D687" s="26" t="s">
        <v>3376</v>
      </c>
      <c r="E687" s="21" t="s">
        <v>747</v>
      </c>
      <c r="F687" s="444"/>
    </row>
    <row r="688" spans="1:11" ht="15" customHeight="1"/>
    <row r="689" spans="1:11" ht="15" customHeight="1">
      <c r="A689" s="489" t="s">
        <v>5536</v>
      </c>
      <c r="B689" s="490"/>
    </row>
    <row r="690" spans="1:11" ht="15" customHeight="1">
      <c r="A690" s="290" t="s">
        <v>2683</v>
      </c>
      <c r="B690" s="290" t="s">
        <v>2684</v>
      </c>
      <c r="C690" s="290" t="s">
        <v>2685</v>
      </c>
      <c r="D690" s="290" t="s">
        <v>2686</v>
      </c>
      <c r="E690" s="290" t="s">
        <v>2687</v>
      </c>
      <c r="F690" s="290" t="s">
        <v>5368</v>
      </c>
      <c r="G690" s="443" t="s">
        <v>2448</v>
      </c>
      <c r="H690" s="221" t="s">
        <v>4728</v>
      </c>
    </row>
    <row r="691" spans="1:11" ht="15" customHeight="1">
      <c r="A691" s="25" t="s">
        <v>762</v>
      </c>
      <c r="B691" s="25" t="s">
        <v>761</v>
      </c>
      <c r="C691" s="25" t="s">
        <v>15</v>
      </c>
      <c r="D691" s="25" t="s">
        <v>762</v>
      </c>
      <c r="E691" s="25" t="s">
        <v>2048</v>
      </c>
      <c r="F691" s="25" t="s">
        <v>2048</v>
      </c>
      <c r="G691" s="389" t="s">
        <v>2004</v>
      </c>
      <c r="H691" t="s">
        <v>5621</v>
      </c>
    </row>
    <row r="692" spans="1:11" ht="15" customHeight="1">
      <c r="A692" s="26" t="s">
        <v>2020</v>
      </c>
      <c r="B692" s="26" t="s">
        <v>153</v>
      </c>
      <c r="C692" s="26" t="s">
        <v>770</v>
      </c>
      <c r="D692" s="26" t="s">
        <v>1</v>
      </c>
      <c r="E692" s="26" t="s">
        <v>3374</v>
      </c>
      <c r="F692" s="26" t="s">
        <v>762</v>
      </c>
      <c r="G692" s="458" t="s">
        <v>5616</v>
      </c>
    </row>
    <row r="693" spans="1:11" ht="15" customHeight="1">
      <c r="A693" s="21" t="s">
        <v>761</v>
      </c>
      <c r="B693" s="21" t="s">
        <v>2006</v>
      </c>
      <c r="C693" s="26" t="s">
        <v>3373</v>
      </c>
      <c r="D693" s="21" t="s">
        <v>2048</v>
      </c>
      <c r="E693" s="21" t="s">
        <v>727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5537</v>
      </c>
      <c r="B695" s="490"/>
    </row>
    <row r="696" spans="1:11" ht="15" customHeight="1">
      <c r="A696" s="290" t="s">
        <v>2683</v>
      </c>
      <c r="B696" s="290" t="s">
        <v>2684</v>
      </c>
      <c r="C696" s="290" t="s">
        <v>2685</v>
      </c>
      <c r="D696" s="290" t="s">
        <v>2686</v>
      </c>
      <c r="E696" s="290" t="s">
        <v>2687</v>
      </c>
      <c r="F696" s="290" t="s">
        <v>5368</v>
      </c>
      <c r="G696" s="443" t="s">
        <v>2448</v>
      </c>
      <c r="H696" s="221" t="s">
        <v>5623</v>
      </c>
    </row>
    <row r="697" spans="1:11" ht="15" customHeight="1">
      <c r="A697" s="25" t="s">
        <v>3373</v>
      </c>
      <c r="B697" s="25" t="s">
        <v>3366</v>
      </c>
      <c r="C697" s="25" t="s">
        <v>795</v>
      </c>
      <c r="D697" s="25" t="s">
        <v>745</v>
      </c>
      <c r="E697" s="25" t="s">
        <v>3379</v>
      </c>
      <c r="F697" s="25" t="s">
        <v>795</v>
      </c>
      <c r="G697" s="389" t="s">
        <v>2004</v>
      </c>
      <c r="H697" t="s">
        <v>5624</v>
      </c>
    </row>
    <row r="698" spans="1:11" ht="15" customHeight="1">
      <c r="A698" s="26" t="s">
        <v>3388</v>
      </c>
      <c r="B698" s="26" t="s">
        <v>3374</v>
      </c>
      <c r="C698" s="26" t="s">
        <v>2020</v>
      </c>
      <c r="D698" s="26" t="s">
        <v>1646</v>
      </c>
      <c r="E698" s="26" t="s">
        <v>3373</v>
      </c>
      <c r="F698" s="26" t="s">
        <v>25</v>
      </c>
      <c r="G698" s="458" t="s">
        <v>5617</v>
      </c>
    </row>
    <row r="699" spans="1:11" ht="15" customHeight="1">
      <c r="A699" s="21" t="s">
        <v>789</v>
      </c>
      <c r="B699" s="21" t="s">
        <v>180</v>
      </c>
      <c r="C699" s="21" t="s">
        <v>3376</v>
      </c>
      <c r="D699" s="26" t="s">
        <v>795</v>
      </c>
      <c r="E699" s="21" t="s">
        <v>1658</v>
      </c>
      <c r="F699" s="21" t="s">
        <v>2014</v>
      </c>
      <c r="G699" s="444"/>
    </row>
    <row r="700" spans="1:11" ht="15" customHeight="1">
      <c r="A700" s="21"/>
      <c r="B700" s="21"/>
      <c r="C700" s="21"/>
      <c r="D700" s="26" t="s">
        <v>737</v>
      </c>
      <c r="E700" s="21"/>
      <c r="F700" s="21" t="s">
        <v>745</v>
      </c>
      <c r="G700" s="1"/>
    </row>
    <row r="701" spans="1:11" ht="15" customHeight="1"/>
    <row r="702" spans="1:11" ht="15" customHeight="1">
      <c r="A702" s="489" t="s">
        <v>5613</v>
      </c>
      <c r="B702" s="490"/>
    </row>
    <row r="703" spans="1:11" ht="15" customHeight="1">
      <c r="A703" s="290" t="s">
        <v>2683</v>
      </c>
      <c r="B703" s="290" t="s">
        <v>2684</v>
      </c>
      <c r="C703" s="290" t="s">
        <v>2685</v>
      </c>
      <c r="D703" s="290" t="s">
        <v>2686</v>
      </c>
      <c r="E703" s="290" t="s">
        <v>2687</v>
      </c>
      <c r="F703" s="290" t="s">
        <v>2688</v>
      </c>
      <c r="G703" s="290" t="s">
        <v>2689</v>
      </c>
      <c r="H703" s="290" t="s">
        <v>2690</v>
      </c>
      <c r="I703" s="290" t="s">
        <v>5368</v>
      </c>
      <c r="J703" s="443" t="s">
        <v>2448</v>
      </c>
      <c r="K703" s="221" t="s">
        <v>5622</v>
      </c>
    </row>
    <row r="704" spans="1:11" ht="15" customHeight="1">
      <c r="A704" s="25" t="s">
        <v>3360</v>
      </c>
      <c r="B704" s="25" t="s">
        <v>3363</v>
      </c>
      <c r="C704" s="25" t="s">
        <v>3360</v>
      </c>
      <c r="D704" s="25" t="s">
        <v>3360</v>
      </c>
      <c r="E704" s="25" t="s">
        <v>763</v>
      </c>
      <c r="F704" s="25" t="s">
        <v>5027</v>
      </c>
      <c r="G704" s="25" t="s">
        <v>3363</v>
      </c>
      <c r="H704" s="25" t="s">
        <v>1643</v>
      </c>
      <c r="I704" s="25" t="s">
        <v>3360</v>
      </c>
      <c r="J704" s="389" t="s">
        <v>799</v>
      </c>
      <c r="K704" t="s">
        <v>5625</v>
      </c>
    </row>
    <row r="705" spans="1:10" ht="15" customHeight="1">
      <c r="A705" s="26" t="s">
        <v>3363</v>
      </c>
      <c r="B705" s="26" t="s">
        <v>3372</v>
      </c>
      <c r="C705" s="26" t="s">
        <v>1654</v>
      </c>
      <c r="D705" s="26" t="s">
        <v>141</v>
      </c>
      <c r="E705" s="26" t="s">
        <v>799</v>
      </c>
      <c r="F705" s="26" t="s">
        <v>5027</v>
      </c>
      <c r="G705" s="26" t="s">
        <v>23</v>
      </c>
      <c r="H705" s="26" t="s">
        <v>778</v>
      </c>
      <c r="I705" s="26" t="s">
        <v>17</v>
      </c>
      <c r="J705" s="458" t="s">
        <v>5618</v>
      </c>
    </row>
    <row r="706" spans="1:10" ht="15" customHeight="1">
      <c r="A706" s="21" t="s">
        <v>27</v>
      </c>
      <c r="B706" s="21" t="s">
        <v>1998</v>
      </c>
      <c r="C706" s="21" t="s">
        <v>17</v>
      </c>
      <c r="D706" s="21" t="s">
        <v>745</v>
      </c>
      <c r="E706" s="21" t="s">
        <v>2022</v>
      </c>
      <c r="F706" s="21" t="s">
        <v>5027</v>
      </c>
      <c r="G706" s="21" t="s">
        <v>3391</v>
      </c>
      <c r="H706" s="21" t="s">
        <v>1646</v>
      </c>
      <c r="I706" s="21" t="s">
        <v>2014</v>
      </c>
      <c r="J706" s="444"/>
    </row>
    <row r="707" spans="1:10" ht="15" customHeight="1">
      <c r="A707" s="21"/>
      <c r="B707" s="21"/>
      <c r="C707" s="21" t="s">
        <v>777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5538</v>
      </c>
    </row>
    <row r="710" spans="1:10" ht="15" customHeight="1">
      <c r="A710" s="3" t="s">
        <v>4528</v>
      </c>
    </row>
    <row r="712" spans="1:10" ht="15" customHeight="1">
      <c r="A712" s="478" t="s">
        <v>5539</v>
      </c>
    </row>
    <row r="713" spans="1:10" ht="15" customHeight="1">
      <c r="A713" s="3" t="s">
        <v>4528</v>
      </c>
    </row>
    <row r="714" spans="1:10" ht="15" customHeight="1">
      <c r="A714" s="35"/>
    </row>
    <row r="715" spans="1:10" ht="15" customHeight="1">
      <c r="A715" s="478" t="s">
        <v>5542</v>
      </c>
    </row>
    <row r="716" spans="1:10" ht="15" customHeight="1">
      <c r="A716" s="24" t="s">
        <v>5627</v>
      </c>
    </row>
    <row r="717" spans="1:10" ht="15" customHeight="1">
      <c r="A717" s="290" t="s">
        <v>2683</v>
      </c>
      <c r="B717" s="290" t="s">
        <v>2684</v>
      </c>
      <c r="C717" s="290" t="s">
        <v>2685</v>
      </c>
      <c r="D717" s="290" t="s">
        <v>2686</v>
      </c>
      <c r="E717" s="290" t="s">
        <v>2687</v>
      </c>
      <c r="F717" s="290" t="s">
        <v>5368</v>
      </c>
      <c r="G717" s="443" t="s">
        <v>2448</v>
      </c>
      <c r="H717" s="221" t="s">
        <v>5665</v>
      </c>
    </row>
    <row r="718" spans="1:10" ht="15" customHeight="1">
      <c r="A718" s="25" t="s">
        <v>15</v>
      </c>
      <c r="B718" s="25" t="s">
        <v>3376</v>
      </c>
      <c r="C718" s="25" t="s">
        <v>2048</v>
      </c>
      <c r="D718" s="25" t="s">
        <v>1</v>
      </c>
      <c r="E718" s="25" t="s">
        <v>2048</v>
      </c>
      <c r="F718" s="25" t="s">
        <v>15</v>
      </c>
      <c r="G718" s="389" t="s">
        <v>799</v>
      </c>
      <c r="H718" t="s">
        <v>5671</v>
      </c>
    </row>
    <row r="719" spans="1:10" ht="15" customHeight="1">
      <c r="A719" s="26" t="s">
        <v>33</v>
      </c>
      <c r="B719" s="26" t="s">
        <v>15</v>
      </c>
      <c r="C719" s="26" t="s">
        <v>763</v>
      </c>
      <c r="D719" s="26" t="s">
        <v>782</v>
      </c>
      <c r="E719" s="26" t="s">
        <v>763</v>
      </c>
      <c r="F719" s="26" t="s">
        <v>33</v>
      </c>
      <c r="G719" s="458" t="s">
        <v>5668</v>
      </c>
    </row>
    <row r="720" spans="1:10" ht="15" customHeight="1">
      <c r="A720" s="21" t="s">
        <v>787</v>
      </c>
      <c r="B720" s="21" t="s">
        <v>2048</v>
      </c>
      <c r="C720" s="26" t="s">
        <v>33</v>
      </c>
      <c r="D720" s="21" t="s">
        <v>2049</v>
      </c>
      <c r="E720" s="26" t="s">
        <v>33</v>
      </c>
      <c r="F720" s="21" t="s">
        <v>2048</v>
      </c>
      <c r="G720" s="444"/>
    </row>
    <row r="721" spans="1:8" ht="15" customHeight="1">
      <c r="A721" s="21" t="s">
        <v>3390</v>
      </c>
      <c r="B721" s="26"/>
      <c r="C721" s="26"/>
      <c r="D721" s="21" t="s">
        <v>1643</v>
      </c>
    </row>
    <row r="722" spans="1:8" ht="15" customHeight="1">
      <c r="A722" s="21" t="s">
        <v>747</v>
      </c>
      <c r="B722" s="21"/>
      <c r="C722" s="21"/>
      <c r="D722" s="21"/>
    </row>
    <row r="723" spans="1:8" ht="15" customHeight="1">
      <c r="A723" s="21" t="s">
        <v>3370</v>
      </c>
      <c r="B723" s="21"/>
      <c r="C723" s="21"/>
      <c r="D723" s="21"/>
    </row>
    <row r="724" spans="1:8" ht="15" customHeight="1">
      <c r="A724" s="21" t="s">
        <v>3373</v>
      </c>
      <c r="B724" s="21"/>
      <c r="C724" s="21"/>
      <c r="D724" s="21"/>
    </row>
    <row r="725" spans="1:8" ht="15" customHeight="1"/>
    <row r="726" spans="1:8" ht="15" customHeight="1">
      <c r="A726" s="24" t="s">
        <v>5628</v>
      </c>
    </row>
    <row r="727" spans="1:8" ht="15" customHeight="1">
      <c r="A727" s="290" t="s">
        <v>2683</v>
      </c>
      <c r="B727" s="290" t="s">
        <v>2684</v>
      </c>
      <c r="C727" s="290" t="s">
        <v>2685</v>
      </c>
      <c r="D727" s="290" t="s">
        <v>5540</v>
      </c>
      <c r="E727" s="290" t="s">
        <v>5541</v>
      </c>
      <c r="F727" s="290" t="s">
        <v>5368</v>
      </c>
      <c r="G727" s="443" t="s">
        <v>2448</v>
      </c>
      <c r="H727" s="221" t="s">
        <v>5666</v>
      </c>
    </row>
    <row r="728" spans="1:8" ht="15" customHeight="1">
      <c r="A728" s="25" t="s">
        <v>727</v>
      </c>
      <c r="B728" s="25" t="s">
        <v>778</v>
      </c>
      <c r="C728" s="25" t="s">
        <v>25</v>
      </c>
      <c r="D728" s="25" t="s">
        <v>727</v>
      </c>
      <c r="E728" s="25" t="s">
        <v>770</v>
      </c>
      <c r="F728" s="25" t="s">
        <v>778</v>
      </c>
      <c r="G728" s="389" t="s">
        <v>799</v>
      </c>
      <c r="H728" t="s">
        <v>5672</v>
      </c>
    </row>
    <row r="729" spans="1:8" ht="15" customHeight="1">
      <c r="A729" s="26" t="s">
        <v>23</v>
      </c>
      <c r="B729" s="25" t="s">
        <v>21</v>
      </c>
      <c r="C729" s="25" t="s">
        <v>3387</v>
      </c>
      <c r="D729" s="26" t="s">
        <v>23</v>
      </c>
      <c r="E729" s="26" t="s">
        <v>3390</v>
      </c>
      <c r="F729" s="26" t="s">
        <v>1653</v>
      </c>
      <c r="G729" s="458" t="s">
        <v>5669</v>
      </c>
    </row>
    <row r="730" spans="1:8" ht="15" customHeight="1">
      <c r="A730" s="26" t="s">
        <v>770</v>
      </c>
      <c r="B730" s="25" t="s">
        <v>2049</v>
      </c>
      <c r="C730" s="25" t="s">
        <v>33</v>
      </c>
      <c r="D730" s="26" t="s">
        <v>770</v>
      </c>
      <c r="E730" s="26" t="s">
        <v>3363</v>
      </c>
      <c r="F730" s="21" t="s">
        <v>3368</v>
      </c>
      <c r="G730" s="444"/>
    </row>
    <row r="731" spans="1:8" ht="15" customHeight="1">
      <c r="A731" s="26"/>
      <c r="B731" s="25" t="s">
        <v>777</v>
      </c>
      <c r="C731" s="25" t="s">
        <v>5664</v>
      </c>
      <c r="D731" s="21"/>
      <c r="E731" s="26" t="s">
        <v>3358</v>
      </c>
    </row>
    <row r="732" spans="1:8" ht="15" customHeight="1">
      <c r="A732" s="26"/>
      <c r="B732" s="25"/>
      <c r="C732" s="25" t="s">
        <v>782</v>
      </c>
      <c r="D732" s="21"/>
    </row>
    <row r="733" spans="1:8" ht="15" customHeight="1">
      <c r="A733" s="26"/>
      <c r="B733" s="25"/>
      <c r="C733" s="25" t="s">
        <v>1659</v>
      </c>
      <c r="D733" s="21"/>
    </row>
    <row r="734" spans="1:8" ht="15" customHeight="1"/>
    <row r="735" spans="1:8" ht="15" customHeight="1">
      <c r="A735" s="478" t="s">
        <v>5543</v>
      </c>
    </row>
    <row r="736" spans="1:8" ht="15" customHeight="1">
      <c r="A736" s="24" t="s">
        <v>5629</v>
      </c>
    </row>
    <row r="737" spans="1:11" ht="15" customHeight="1">
      <c r="A737" s="290" t="s">
        <v>2683</v>
      </c>
      <c r="B737" s="290" t="s">
        <v>2684</v>
      </c>
      <c r="C737" s="290" t="s">
        <v>2685</v>
      </c>
      <c r="D737" s="290" t="s">
        <v>2686</v>
      </c>
      <c r="E737" s="290" t="s">
        <v>2687</v>
      </c>
      <c r="F737" s="290" t="s">
        <v>2688</v>
      </c>
      <c r="G737" s="290" t="s">
        <v>2689</v>
      </c>
      <c r="H737" s="290" t="s">
        <v>2690</v>
      </c>
      <c r="I737" s="290" t="s">
        <v>5368</v>
      </c>
      <c r="J737" s="443" t="s">
        <v>2448</v>
      </c>
      <c r="K737" s="221" t="s">
        <v>5667</v>
      </c>
    </row>
    <row r="738" spans="1:11" ht="15" customHeight="1">
      <c r="A738" s="25" t="s">
        <v>3391</v>
      </c>
      <c r="B738" s="25" t="s">
        <v>5027</v>
      </c>
      <c r="C738" s="25" t="s">
        <v>3358</v>
      </c>
      <c r="D738" s="25" t="s">
        <v>3391</v>
      </c>
      <c r="E738" s="25" t="s">
        <v>2019</v>
      </c>
      <c r="F738" s="25" t="s">
        <v>2019</v>
      </c>
      <c r="G738" s="25" t="s">
        <v>3358</v>
      </c>
      <c r="H738" s="25" t="s">
        <v>3391</v>
      </c>
      <c r="I738" s="25" t="s">
        <v>3358</v>
      </c>
      <c r="J738" s="389" t="s">
        <v>799</v>
      </c>
      <c r="K738" t="s">
        <v>5673</v>
      </c>
    </row>
    <row r="739" spans="1:11" ht="15" customHeight="1">
      <c r="A739" s="25" t="s">
        <v>3388</v>
      </c>
      <c r="B739" s="26" t="s">
        <v>5027</v>
      </c>
      <c r="C739" s="25" t="s">
        <v>1653</v>
      </c>
      <c r="D739" s="25" t="s">
        <v>3388</v>
      </c>
      <c r="E739" s="26" t="s">
        <v>5027</v>
      </c>
      <c r="F739" s="26" t="s">
        <v>3391</v>
      </c>
      <c r="G739" s="25" t="s">
        <v>1653</v>
      </c>
      <c r="H739" s="25" t="s">
        <v>3388</v>
      </c>
      <c r="I739" s="25" t="s">
        <v>1653</v>
      </c>
      <c r="J739" s="458" t="s">
        <v>5670</v>
      </c>
    </row>
    <row r="740" spans="1:11" ht="15" customHeight="1">
      <c r="A740" s="21" t="s">
        <v>2006</v>
      </c>
      <c r="B740" s="21" t="s">
        <v>5027</v>
      </c>
      <c r="C740" s="21" t="s">
        <v>5027</v>
      </c>
      <c r="D740" s="21" t="s">
        <v>2006</v>
      </c>
      <c r="E740" s="21" t="s">
        <v>5027</v>
      </c>
      <c r="F740" s="26" t="s">
        <v>3388</v>
      </c>
      <c r="G740" s="21" t="s">
        <v>5027</v>
      </c>
      <c r="H740" s="21" t="s">
        <v>2006</v>
      </c>
      <c r="I740" s="21" t="s">
        <v>3391</v>
      </c>
      <c r="J740" s="444"/>
    </row>
    <row r="741" spans="1:11" ht="15" customHeight="1">
      <c r="A741" s="441"/>
      <c r="I741" s="21" t="s">
        <v>3388</v>
      </c>
    </row>
    <row r="742" spans="1:11" ht="15" customHeight="1">
      <c r="A742" s="441"/>
      <c r="I742" s="21"/>
    </row>
    <row r="743" spans="1:11" ht="15" customHeight="1">
      <c r="A743" s="478" t="s">
        <v>5544</v>
      </c>
    </row>
    <row r="744" spans="1:11" ht="15" customHeight="1">
      <c r="A744" s="489" t="s">
        <v>5630</v>
      </c>
      <c r="B744" s="490"/>
    </row>
    <row r="745" spans="1:11" ht="15" customHeight="1">
      <c r="A745" s="290" t="s">
        <v>2683</v>
      </c>
      <c r="B745" s="290" t="s">
        <v>2684</v>
      </c>
      <c r="C745" s="290" t="s">
        <v>2685</v>
      </c>
      <c r="D745" s="290" t="s">
        <v>2686</v>
      </c>
      <c r="E745" s="290" t="s">
        <v>2687</v>
      </c>
      <c r="F745" s="290" t="s">
        <v>2688</v>
      </c>
      <c r="G745" s="290" t="s">
        <v>2689</v>
      </c>
      <c r="H745" s="290" t="s">
        <v>2690</v>
      </c>
      <c r="I745" s="290" t="s">
        <v>5383</v>
      </c>
      <c r="J745" s="290" t="s">
        <v>5384</v>
      </c>
    </row>
    <row r="746" spans="1:11" ht="15" customHeight="1">
      <c r="A746" s="25" t="s">
        <v>180</v>
      </c>
      <c r="B746" s="25" t="s">
        <v>3378</v>
      </c>
      <c r="C746" s="25" t="s">
        <v>3375</v>
      </c>
      <c r="D746" s="25" t="s">
        <v>3378</v>
      </c>
      <c r="E746" s="25" t="s">
        <v>732</v>
      </c>
      <c r="F746" s="25" t="s">
        <v>155</v>
      </c>
      <c r="G746" s="25" t="s">
        <v>3368</v>
      </c>
      <c r="H746" s="25" t="s">
        <v>3374</v>
      </c>
      <c r="I746" s="25" t="s">
        <v>11</v>
      </c>
      <c r="J746" s="25" t="s">
        <v>2006</v>
      </c>
    </row>
    <row r="747" spans="1:11" ht="15" customHeight="1">
      <c r="A747" s="26" t="s">
        <v>15</v>
      </c>
      <c r="B747" s="26" t="s">
        <v>162</v>
      </c>
      <c r="C747" s="26" t="s">
        <v>3368</v>
      </c>
      <c r="D747" s="26" t="s">
        <v>2020</v>
      </c>
      <c r="E747" s="26" t="s">
        <v>155</v>
      </c>
      <c r="F747" s="26" t="s">
        <v>3388</v>
      </c>
      <c r="G747" s="26" t="s">
        <v>789</v>
      </c>
      <c r="H747" s="26" t="s">
        <v>756</v>
      </c>
      <c r="I747" s="26" t="s">
        <v>180</v>
      </c>
      <c r="J747" s="26" t="s">
        <v>2003</v>
      </c>
    </row>
    <row r="748" spans="1:11" ht="15" customHeight="1">
      <c r="A748" s="21" t="s">
        <v>2020</v>
      </c>
      <c r="B748" s="21" t="s">
        <v>3358</v>
      </c>
      <c r="C748" s="21" t="s">
        <v>756</v>
      </c>
      <c r="D748" s="21" t="s">
        <v>3368</v>
      </c>
      <c r="E748" s="21" t="s">
        <v>799</v>
      </c>
      <c r="F748" s="21" t="s">
        <v>782</v>
      </c>
      <c r="G748" s="21" t="s">
        <v>3375</v>
      </c>
      <c r="H748" s="21" t="s">
        <v>153</v>
      </c>
      <c r="I748" s="21" t="s">
        <v>3358</v>
      </c>
      <c r="J748" s="21" t="s">
        <v>3390</v>
      </c>
    </row>
    <row r="749" spans="1:11" ht="15" customHeight="1">
      <c r="A749" s="21"/>
      <c r="B749" s="21"/>
      <c r="C749" s="21" t="s">
        <v>1658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2004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5385</v>
      </c>
      <c r="B751" s="290" t="s">
        <v>5386</v>
      </c>
      <c r="C751" s="290" t="s">
        <v>5387</v>
      </c>
      <c r="D751" s="290" t="s">
        <v>5388</v>
      </c>
      <c r="E751" s="290" t="s">
        <v>5389</v>
      </c>
      <c r="F751" s="290" t="s">
        <v>5390</v>
      </c>
      <c r="G751" s="290" t="s">
        <v>5391</v>
      </c>
      <c r="H751" s="290" t="s">
        <v>5392</v>
      </c>
      <c r="I751" s="290" t="s">
        <v>5393</v>
      </c>
      <c r="J751" s="290" t="s">
        <v>5394</v>
      </c>
    </row>
    <row r="752" spans="1:11" ht="15" customHeight="1">
      <c r="A752" s="25" t="s">
        <v>3374</v>
      </c>
      <c r="B752" s="25" t="s">
        <v>3374</v>
      </c>
      <c r="C752" s="25" t="s">
        <v>15</v>
      </c>
      <c r="D752" s="25" t="s">
        <v>745</v>
      </c>
      <c r="E752" s="25" t="s">
        <v>3358</v>
      </c>
      <c r="F752" s="25" t="s">
        <v>2020</v>
      </c>
      <c r="G752" s="25" t="s">
        <v>745</v>
      </c>
      <c r="H752" s="25" t="s">
        <v>756</v>
      </c>
      <c r="I752" s="25" t="s">
        <v>3374</v>
      </c>
      <c r="J752" s="25" t="s">
        <v>745</v>
      </c>
    </row>
    <row r="753" spans="1:10" ht="15" customHeight="1">
      <c r="A753" s="26" t="s">
        <v>2020</v>
      </c>
      <c r="B753" s="26" t="s">
        <v>3362</v>
      </c>
      <c r="C753" s="26" t="s">
        <v>2021</v>
      </c>
      <c r="D753" s="26" t="s">
        <v>2020</v>
      </c>
      <c r="E753" s="25" t="s">
        <v>3379</v>
      </c>
      <c r="F753" s="26" t="s">
        <v>2046</v>
      </c>
      <c r="G753" s="26" t="s">
        <v>141</v>
      </c>
      <c r="H753" s="26" t="s">
        <v>3375</v>
      </c>
      <c r="I753" s="26" t="s">
        <v>756</v>
      </c>
      <c r="J753" s="26" t="s">
        <v>37</v>
      </c>
    </row>
    <row r="754" spans="1:10" ht="15" customHeight="1">
      <c r="A754" s="21" t="s">
        <v>3368</v>
      </c>
      <c r="B754" s="21" t="s">
        <v>2048</v>
      </c>
      <c r="C754" s="21" t="s">
        <v>781</v>
      </c>
      <c r="D754" s="21" t="s">
        <v>141</v>
      </c>
      <c r="E754" s="21" t="s">
        <v>2006</v>
      </c>
      <c r="F754" s="21" t="s">
        <v>180</v>
      </c>
      <c r="G754" s="21" t="s">
        <v>37</v>
      </c>
      <c r="H754" s="21" t="s">
        <v>3367</v>
      </c>
      <c r="I754" s="21" t="s">
        <v>5686</v>
      </c>
      <c r="J754" s="21" t="s">
        <v>141</v>
      </c>
    </row>
    <row r="755" spans="1:10" ht="15" customHeight="1">
      <c r="A755" s="290" t="s">
        <v>5395</v>
      </c>
      <c r="B755" s="290" t="s">
        <v>5484</v>
      </c>
      <c r="C755" s="290" t="s">
        <v>5368</v>
      </c>
      <c r="D755" s="443" t="s">
        <v>2448</v>
      </c>
      <c r="E755" s="221" t="s">
        <v>5683</v>
      </c>
    </row>
    <row r="756" spans="1:10" ht="15" customHeight="1">
      <c r="A756" s="25" t="s">
        <v>3375</v>
      </c>
      <c r="B756" s="25" t="s">
        <v>745</v>
      </c>
      <c r="C756" s="25" t="s">
        <v>745</v>
      </c>
      <c r="D756" s="389" t="s">
        <v>799</v>
      </c>
      <c r="E756" t="s">
        <v>5684</v>
      </c>
    </row>
    <row r="757" spans="1:10" ht="15" customHeight="1">
      <c r="A757" s="26" t="s">
        <v>2004</v>
      </c>
      <c r="B757" s="26" t="s">
        <v>3388</v>
      </c>
      <c r="C757" s="26" t="s">
        <v>3388</v>
      </c>
      <c r="D757" s="458" t="s">
        <v>5685</v>
      </c>
    </row>
    <row r="758" spans="1:10" ht="15" customHeight="1">
      <c r="A758" s="21" t="s">
        <v>1655</v>
      </c>
      <c r="B758" s="21" t="s">
        <v>141</v>
      </c>
      <c r="C758" s="21" t="s">
        <v>2020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5687</v>
      </c>
      <c r="B760" s="21"/>
      <c r="C760" s="21"/>
      <c r="D760" s="1"/>
    </row>
    <row r="761" spans="1:10" ht="15" customHeight="1">
      <c r="A761" s="24" t="s">
        <v>5688</v>
      </c>
      <c r="B761" s="21"/>
      <c r="C761" s="21"/>
      <c r="D761" s="1"/>
    </row>
    <row r="762" spans="1:10" ht="15" customHeight="1">
      <c r="A762" s="25" t="s">
        <v>1659</v>
      </c>
      <c r="B762" s="443" t="s">
        <v>2448</v>
      </c>
      <c r="C762" s="221" t="s">
        <v>4699</v>
      </c>
      <c r="D762" s="1"/>
    </row>
    <row r="763" spans="1:10" ht="15" customHeight="1">
      <c r="A763" s="26" t="s">
        <v>1653</v>
      </c>
      <c r="B763" s="389" t="s">
        <v>799</v>
      </c>
      <c r="C763" t="s">
        <v>5741</v>
      </c>
      <c r="D763" s="1"/>
    </row>
    <row r="764" spans="1:10" ht="15" customHeight="1">
      <c r="A764" s="21" t="s">
        <v>31</v>
      </c>
      <c r="B764" s="458" t="s">
        <v>5734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5689</v>
      </c>
      <c r="B766" s="21"/>
      <c r="C766" s="21"/>
      <c r="D766" s="1"/>
    </row>
    <row r="767" spans="1:10" ht="15" customHeight="1">
      <c r="A767" s="290" t="s">
        <v>2683</v>
      </c>
      <c r="B767" s="290" t="s">
        <v>2684</v>
      </c>
      <c r="C767" s="290" t="s">
        <v>2685</v>
      </c>
      <c r="D767" s="290" t="s">
        <v>2686</v>
      </c>
      <c r="E767" s="290" t="s">
        <v>2687</v>
      </c>
      <c r="F767" s="290" t="s">
        <v>5368</v>
      </c>
      <c r="G767" s="443" t="s">
        <v>2448</v>
      </c>
      <c r="H767" s="221" t="s">
        <v>4809</v>
      </c>
    </row>
    <row r="768" spans="1:10" ht="15" customHeight="1">
      <c r="A768" s="25" t="s">
        <v>3391</v>
      </c>
      <c r="B768" s="25" t="s">
        <v>3379</v>
      </c>
      <c r="C768" s="25" t="s">
        <v>795</v>
      </c>
      <c r="D768" s="25" t="s">
        <v>3370</v>
      </c>
      <c r="E768" s="25" t="s">
        <v>3359</v>
      </c>
      <c r="F768" s="25" t="s">
        <v>3370</v>
      </c>
      <c r="G768" s="389" t="s">
        <v>799</v>
      </c>
      <c r="H768" t="s">
        <v>5742</v>
      </c>
    </row>
    <row r="769" spans="1:7" ht="15" customHeight="1">
      <c r="A769" s="26" t="s">
        <v>3387</v>
      </c>
      <c r="B769" s="26" t="s">
        <v>1653</v>
      </c>
      <c r="C769" s="26" t="s">
        <v>153</v>
      </c>
      <c r="D769" s="26" t="s">
        <v>2026</v>
      </c>
      <c r="E769" s="26" t="s">
        <v>3370</v>
      </c>
      <c r="F769" s="26" t="s">
        <v>3359</v>
      </c>
      <c r="G769" s="458" t="s">
        <v>5735</v>
      </c>
    </row>
    <row r="770" spans="1:7" ht="15" customHeight="1">
      <c r="A770" s="21" t="s">
        <v>3359</v>
      </c>
      <c r="B770" s="21" t="s">
        <v>745</v>
      </c>
      <c r="C770" s="21" t="s">
        <v>3375</v>
      </c>
      <c r="D770" s="21" t="s">
        <v>5733</v>
      </c>
      <c r="E770" s="21" t="s">
        <v>3371</v>
      </c>
      <c r="F770" s="21" t="s">
        <v>1646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5690</v>
      </c>
      <c r="B772" s="21"/>
      <c r="C772" s="21"/>
      <c r="D772" s="1"/>
    </row>
    <row r="773" spans="1:7" ht="15" customHeight="1">
      <c r="A773" s="290" t="s">
        <v>2683</v>
      </c>
      <c r="B773" s="290" t="s">
        <v>2684</v>
      </c>
      <c r="C773" s="290" t="s">
        <v>2685</v>
      </c>
      <c r="D773" s="290" t="s">
        <v>2686</v>
      </c>
      <c r="E773" s="290" t="s">
        <v>5368</v>
      </c>
      <c r="F773" s="443" t="s">
        <v>2448</v>
      </c>
      <c r="G773" s="221" t="s">
        <v>5743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754</v>
      </c>
      <c r="E774" s="25" t="s">
        <v>27</v>
      </c>
      <c r="F774" s="389" t="s">
        <v>799</v>
      </c>
      <c r="G774" t="s">
        <v>5744</v>
      </c>
    </row>
    <row r="775" spans="1:7" ht="15" customHeight="1">
      <c r="A775" s="25" t="s">
        <v>1999</v>
      </c>
      <c r="B775" s="25" t="s">
        <v>795</v>
      </c>
      <c r="C775" s="26" t="s">
        <v>777</v>
      </c>
      <c r="D775" s="26" t="s">
        <v>5027</v>
      </c>
      <c r="E775" s="26" t="s">
        <v>754</v>
      </c>
      <c r="F775" s="458" t="s">
        <v>5736</v>
      </c>
    </row>
    <row r="776" spans="1:7" ht="15" customHeight="1">
      <c r="A776" s="21" t="s">
        <v>747</v>
      </c>
      <c r="B776" s="25" t="s">
        <v>3388</v>
      </c>
      <c r="C776" s="21" t="s">
        <v>21</v>
      </c>
      <c r="D776" s="21" t="s">
        <v>5027</v>
      </c>
      <c r="E776" s="21" t="s">
        <v>2048</v>
      </c>
      <c r="F776" s="444"/>
    </row>
    <row r="777" spans="1:7" ht="15" customHeight="1">
      <c r="A777" s="21"/>
      <c r="B777" s="25" t="s">
        <v>778</v>
      </c>
      <c r="C777" s="21" t="s">
        <v>732</v>
      </c>
      <c r="D777" s="21"/>
      <c r="E777" s="21"/>
      <c r="F777" s="1"/>
    </row>
    <row r="778" spans="1:7" ht="15" customHeight="1">
      <c r="A778" s="21"/>
      <c r="B778" s="25"/>
      <c r="C778" s="21" t="s">
        <v>143</v>
      </c>
      <c r="D778" s="21"/>
      <c r="E778" s="21"/>
      <c r="F778" s="1"/>
    </row>
    <row r="779" spans="1:7" ht="15" customHeight="1">
      <c r="A779" s="21"/>
      <c r="B779" s="25"/>
      <c r="C779" s="21" t="s">
        <v>141</v>
      </c>
      <c r="D779" s="21"/>
      <c r="E779" s="21"/>
      <c r="F779" s="1"/>
    </row>
    <row r="780" spans="1:7" ht="15" customHeight="1">
      <c r="A780" s="21"/>
      <c r="B780" s="25"/>
      <c r="C780" s="21" t="s">
        <v>2014</v>
      </c>
      <c r="D780" s="21"/>
      <c r="E780" s="21"/>
      <c r="F780" s="1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5691</v>
      </c>
      <c r="B782" s="21"/>
      <c r="C782" s="21"/>
      <c r="D782" s="1"/>
    </row>
    <row r="783" spans="1:7" ht="15" customHeight="1">
      <c r="A783" s="290" t="s">
        <v>2683</v>
      </c>
      <c r="B783" s="290" t="s">
        <v>2684</v>
      </c>
      <c r="C783" s="290" t="s">
        <v>5368</v>
      </c>
      <c r="D783" s="443" t="s">
        <v>2448</v>
      </c>
      <c r="E783" s="221" t="s">
        <v>5745</v>
      </c>
    </row>
    <row r="784" spans="1:7" ht="15" customHeight="1">
      <c r="A784" s="25" t="s">
        <v>3366</v>
      </c>
      <c r="B784" s="25" t="s">
        <v>2003</v>
      </c>
      <c r="C784" s="25" t="s">
        <v>3362</v>
      </c>
      <c r="D784" s="389" t="s">
        <v>799</v>
      </c>
      <c r="E784" t="s">
        <v>5746</v>
      </c>
    </row>
    <row r="785" spans="1:6" ht="15" customHeight="1">
      <c r="A785" s="26" t="s">
        <v>754</v>
      </c>
      <c r="B785" s="26" t="s">
        <v>3362</v>
      </c>
      <c r="C785" s="26" t="s">
        <v>2003</v>
      </c>
      <c r="D785" s="458" t="s">
        <v>5737</v>
      </c>
      <c r="E785" s="26"/>
    </row>
    <row r="786" spans="1:6" ht="15" customHeight="1">
      <c r="A786" s="21" t="s">
        <v>3371</v>
      </c>
      <c r="B786" s="21" t="s">
        <v>4528</v>
      </c>
      <c r="C786" s="21" t="s">
        <v>3371</v>
      </c>
      <c r="D786" s="444"/>
      <c r="E786" s="21"/>
    </row>
    <row r="787" spans="1:6" ht="15" customHeight="1">
      <c r="A787" s="21"/>
      <c r="B787" s="21"/>
      <c r="C787" s="21"/>
      <c r="D787" s="1"/>
    </row>
    <row r="788" spans="1:6" ht="15" customHeight="1">
      <c r="A788" s="24" t="s">
        <v>5692</v>
      </c>
      <c r="B788" s="21"/>
      <c r="C788" s="21"/>
      <c r="D788" s="1"/>
    </row>
    <row r="789" spans="1:6" ht="15" customHeight="1">
      <c r="A789" s="25" t="s">
        <v>1659</v>
      </c>
      <c r="B789" s="443" t="s">
        <v>2448</v>
      </c>
      <c r="C789" s="221" t="s">
        <v>4699</v>
      </c>
      <c r="D789" s="1"/>
    </row>
    <row r="790" spans="1:6" ht="15" customHeight="1">
      <c r="A790" s="26" t="s">
        <v>770</v>
      </c>
      <c r="B790" s="389" t="s">
        <v>799</v>
      </c>
      <c r="C790" t="s">
        <v>5747</v>
      </c>
      <c r="D790" s="1"/>
    </row>
    <row r="791" spans="1:6" ht="15" customHeight="1">
      <c r="A791" s="21" t="s">
        <v>733</v>
      </c>
      <c r="B791" s="458" t="s">
        <v>5738</v>
      </c>
      <c r="C791" s="21"/>
      <c r="D791" s="1"/>
    </row>
    <row r="792" spans="1:6" ht="15" customHeight="1">
      <c r="A792" s="21"/>
      <c r="B792" s="444"/>
      <c r="C792" s="21"/>
      <c r="D792" s="1"/>
    </row>
    <row r="793" spans="1:6" ht="15" customHeight="1">
      <c r="A793" s="24" t="s">
        <v>5693</v>
      </c>
      <c r="B793" s="21"/>
      <c r="C793" s="21"/>
      <c r="D793" s="1"/>
    </row>
    <row r="794" spans="1:6" ht="15" customHeight="1">
      <c r="A794" s="25" t="s">
        <v>3362</v>
      </c>
      <c r="B794" s="443" t="s">
        <v>2448</v>
      </c>
      <c r="C794" s="221" t="s">
        <v>4699</v>
      </c>
      <c r="D794" s="1"/>
    </row>
    <row r="795" spans="1:6" ht="15" customHeight="1">
      <c r="A795" s="26" t="s">
        <v>787</v>
      </c>
      <c r="B795" s="389" t="s">
        <v>799</v>
      </c>
      <c r="C795" t="s">
        <v>5748</v>
      </c>
      <c r="D795" s="1"/>
    </row>
    <row r="796" spans="1:6" ht="15" customHeight="1">
      <c r="A796" s="21" t="s">
        <v>3372</v>
      </c>
      <c r="B796" s="458" t="s">
        <v>5739</v>
      </c>
      <c r="C796" s="21"/>
      <c r="D796" s="1"/>
    </row>
    <row r="797" spans="1:6" ht="15" customHeight="1">
      <c r="A797" s="21"/>
      <c r="B797" s="444"/>
      <c r="C797" s="21"/>
      <c r="D797" s="1"/>
    </row>
    <row r="798" spans="1:6" ht="15" customHeight="1">
      <c r="A798" s="478" t="s">
        <v>5756</v>
      </c>
      <c r="B798" s="21"/>
      <c r="C798" s="21"/>
      <c r="D798" s="1"/>
    </row>
    <row r="799" spans="1:6" ht="15" customHeight="1">
      <c r="A799" s="24" t="s">
        <v>5694</v>
      </c>
      <c r="B799" s="21"/>
      <c r="C799" s="21"/>
      <c r="D799" s="1"/>
    </row>
    <row r="800" spans="1:6" ht="15" customHeight="1">
      <c r="A800" s="290" t="s">
        <v>2683</v>
      </c>
      <c r="B800" s="290" t="s">
        <v>2684</v>
      </c>
      <c r="C800" s="290" t="s">
        <v>2685</v>
      </c>
      <c r="D800" s="290" t="s">
        <v>5368</v>
      </c>
      <c r="E800" s="443" t="s">
        <v>2448</v>
      </c>
      <c r="F800" s="221" t="s">
        <v>5786</v>
      </c>
    </row>
    <row r="801" spans="1:10" ht="15" customHeight="1">
      <c r="A801" s="25" t="s">
        <v>763</v>
      </c>
      <c r="B801" s="25" t="s">
        <v>3367</v>
      </c>
      <c r="C801" s="25" t="s">
        <v>2020</v>
      </c>
      <c r="D801" s="25" t="s">
        <v>2020</v>
      </c>
      <c r="E801" s="389" t="s">
        <v>799</v>
      </c>
      <c r="F801" t="s">
        <v>5787</v>
      </c>
    </row>
    <row r="802" spans="1:10" ht="15" customHeight="1">
      <c r="A802" s="26" t="s">
        <v>748</v>
      </c>
      <c r="B802" s="26" t="s">
        <v>782</v>
      </c>
      <c r="C802" s="26" t="s">
        <v>3367</v>
      </c>
      <c r="D802" s="26" t="s">
        <v>3367</v>
      </c>
      <c r="E802" s="458" t="s">
        <v>5768</v>
      </c>
    </row>
    <row r="803" spans="1:10" ht="15" customHeight="1">
      <c r="A803" s="26" t="s">
        <v>761</v>
      </c>
      <c r="B803" s="21" t="s">
        <v>3361</v>
      </c>
      <c r="C803" s="21" t="s">
        <v>1136</v>
      </c>
      <c r="D803" s="21" t="s">
        <v>1136</v>
      </c>
      <c r="E803" s="458"/>
    </row>
    <row r="804" spans="1:10" ht="15" customHeight="1">
      <c r="A804" s="26" t="s">
        <v>153</v>
      </c>
      <c r="B804" s="21"/>
      <c r="C804" s="21"/>
      <c r="D804" s="21"/>
      <c r="E804" s="444"/>
    </row>
    <row r="805" spans="1:10" ht="15" customHeight="1">
      <c r="A805" s="35"/>
      <c r="B805" s="21"/>
      <c r="C805" s="21"/>
      <c r="D805" s="1"/>
    </row>
    <row r="806" spans="1:10" ht="15" customHeight="1">
      <c r="A806" s="24" t="s">
        <v>5695</v>
      </c>
      <c r="B806" s="21"/>
      <c r="C806" s="21"/>
      <c r="D806" s="1"/>
    </row>
    <row r="807" spans="1:10" ht="15" customHeight="1">
      <c r="A807" s="290" t="s">
        <v>2683</v>
      </c>
      <c r="B807" s="290" t="s">
        <v>2684</v>
      </c>
      <c r="C807" s="290" t="s">
        <v>2685</v>
      </c>
      <c r="D807" s="290" t="s">
        <v>2686</v>
      </c>
      <c r="E807" s="290" t="s">
        <v>2687</v>
      </c>
      <c r="F807" s="290" t="s">
        <v>2688</v>
      </c>
      <c r="G807" s="290" t="s">
        <v>2689</v>
      </c>
      <c r="H807" s="290" t="s">
        <v>5368</v>
      </c>
      <c r="I807" s="443" t="s">
        <v>2448</v>
      </c>
      <c r="J807" s="221" t="s">
        <v>5788</v>
      </c>
    </row>
    <row r="808" spans="1:10" ht="15" customHeight="1">
      <c r="A808" s="25" t="s">
        <v>3368</v>
      </c>
      <c r="B808" s="25" t="s">
        <v>11</v>
      </c>
      <c r="C808" s="25" t="s">
        <v>11</v>
      </c>
      <c r="D808" s="25" t="s">
        <v>761</v>
      </c>
      <c r="E808" s="25" t="s">
        <v>154</v>
      </c>
      <c r="F808" s="25" t="s">
        <v>1651</v>
      </c>
      <c r="G808" s="25" t="s">
        <v>3368</v>
      </c>
      <c r="H808" s="25" t="s">
        <v>11</v>
      </c>
      <c r="I808" s="389" t="s">
        <v>799</v>
      </c>
      <c r="J808" t="s">
        <v>5789</v>
      </c>
    </row>
    <row r="809" spans="1:10" ht="15" customHeight="1">
      <c r="A809" s="26" t="s">
        <v>1656</v>
      </c>
      <c r="B809" s="26" t="s">
        <v>13</v>
      </c>
      <c r="C809" s="26" t="s">
        <v>3364</v>
      </c>
      <c r="D809" s="26" t="s">
        <v>153</v>
      </c>
      <c r="E809" s="26" t="s">
        <v>15</v>
      </c>
      <c r="F809" s="26" t="s">
        <v>778</v>
      </c>
      <c r="G809" s="26" t="s">
        <v>789</v>
      </c>
      <c r="H809" s="26" t="s">
        <v>778</v>
      </c>
      <c r="I809" s="458" t="s">
        <v>5769</v>
      </c>
    </row>
    <row r="810" spans="1:10" ht="15" customHeight="1">
      <c r="A810" s="21" t="s">
        <v>2002</v>
      </c>
      <c r="B810" s="26" t="s">
        <v>154</v>
      </c>
      <c r="C810" s="21" t="s">
        <v>180</v>
      </c>
      <c r="D810" s="21" t="s">
        <v>3368</v>
      </c>
      <c r="E810" s="21" t="s">
        <v>1646</v>
      </c>
      <c r="F810" s="21" t="s">
        <v>1643</v>
      </c>
      <c r="G810" s="21" t="s">
        <v>1651</v>
      </c>
      <c r="H810" s="21" t="s">
        <v>154</v>
      </c>
      <c r="I810" s="444"/>
    </row>
    <row r="811" spans="1:10" ht="15" customHeight="1">
      <c r="A811" s="35"/>
      <c r="B811" s="21"/>
      <c r="C811" s="21"/>
      <c r="D811" s="1"/>
    </row>
    <row r="812" spans="1:10" ht="15" customHeight="1">
      <c r="A812" s="478" t="s">
        <v>5757</v>
      </c>
      <c r="B812" s="21"/>
      <c r="C812" s="21"/>
      <c r="D812" s="1"/>
    </row>
    <row r="813" spans="1:10" ht="15" customHeight="1">
      <c r="A813" s="24" t="s">
        <v>5758</v>
      </c>
      <c r="B813" s="21"/>
      <c r="C813" s="21"/>
      <c r="D813" s="1"/>
    </row>
    <row r="814" spans="1:10" ht="15" customHeight="1">
      <c r="A814" s="25" t="s">
        <v>3366</v>
      </c>
      <c r="B814" s="443" t="s">
        <v>2448</v>
      </c>
      <c r="C814" s="221" t="s">
        <v>4699</v>
      </c>
      <c r="D814" s="1"/>
    </row>
    <row r="815" spans="1:10" ht="15" customHeight="1">
      <c r="A815" s="26" t="s">
        <v>2007</v>
      </c>
      <c r="B815" s="389" t="s">
        <v>799</v>
      </c>
      <c r="C815" t="s">
        <v>5848</v>
      </c>
      <c r="D815" s="1"/>
    </row>
    <row r="816" spans="1:10" ht="15" customHeight="1">
      <c r="A816" s="21" t="s">
        <v>2020</v>
      </c>
      <c r="B816" s="458" t="s">
        <v>5844</v>
      </c>
      <c r="C816" s="21"/>
      <c r="D816" s="1"/>
    </row>
    <row r="817" spans="1:4" ht="15" customHeight="1">
      <c r="A817" s="35"/>
      <c r="B817" s="458"/>
      <c r="C817" s="21"/>
      <c r="D817" s="1"/>
    </row>
    <row r="818" spans="1:4" ht="15" customHeight="1">
      <c r="A818" s="478" t="s">
        <v>5759</v>
      </c>
      <c r="B818" s="21"/>
      <c r="C818" s="21"/>
      <c r="D818" s="1"/>
    </row>
    <row r="819" spans="1:4" ht="15" customHeight="1">
      <c r="A819" s="24" t="s">
        <v>5760</v>
      </c>
      <c r="B819" s="21"/>
      <c r="C819" s="21"/>
      <c r="D819" s="1"/>
    </row>
    <row r="820" spans="1:4" ht="15" customHeight="1">
      <c r="A820" s="25" t="s">
        <v>3375</v>
      </c>
      <c r="B820" s="443" t="s">
        <v>2448</v>
      </c>
      <c r="C820" s="221" t="s">
        <v>5582</v>
      </c>
      <c r="D820" s="1"/>
    </row>
    <row r="821" spans="1:4" ht="15" customHeight="1">
      <c r="A821" s="26" t="s">
        <v>21</v>
      </c>
      <c r="B821" s="389" t="s">
        <v>799</v>
      </c>
      <c r="C821" t="s">
        <v>5849</v>
      </c>
      <c r="D821" s="1"/>
    </row>
    <row r="822" spans="1:4" ht="15" customHeight="1">
      <c r="A822" s="26" t="s">
        <v>777</v>
      </c>
      <c r="B822" s="458" t="s">
        <v>5845</v>
      </c>
      <c r="C822" s="21"/>
      <c r="D822" s="1"/>
    </row>
    <row r="823" spans="1:4" ht="15" customHeight="1">
      <c r="A823" s="26" t="s">
        <v>1655</v>
      </c>
      <c r="B823" s="458"/>
      <c r="C823" s="21"/>
      <c r="D823" s="1"/>
    </row>
    <row r="824" spans="1:4" ht="15" customHeight="1">
      <c r="A824" s="35"/>
      <c r="B824" s="3"/>
    </row>
    <row r="825" spans="1:4" ht="15" customHeight="1">
      <c r="A825" s="24" t="s">
        <v>5761</v>
      </c>
    </row>
    <row r="826" spans="1:4" ht="15" customHeight="1">
      <c r="A826" s="25" t="s">
        <v>3366</v>
      </c>
      <c r="B826" s="443" t="s">
        <v>2448</v>
      </c>
      <c r="C826" s="221" t="s">
        <v>4699</v>
      </c>
    </row>
    <row r="827" spans="1:4" ht="15" customHeight="1">
      <c r="A827" s="26" t="s">
        <v>3362</v>
      </c>
      <c r="B827" s="389" t="s">
        <v>799</v>
      </c>
      <c r="C827" t="s">
        <v>5850</v>
      </c>
    </row>
    <row r="828" spans="1:4" ht="15" customHeight="1">
      <c r="A828" s="21" t="s">
        <v>3374</v>
      </c>
      <c r="B828" s="458" t="s">
        <v>5846</v>
      </c>
    </row>
    <row r="829" spans="1:4" ht="15" customHeight="1">
      <c r="B829" s="458"/>
    </row>
    <row r="830" spans="1:4" ht="15" customHeight="1">
      <c r="A830" s="24" t="s">
        <v>5762</v>
      </c>
    </row>
    <row r="831" spans="1:4" ht="15" customHeight="1">
      <c r="A831" s="25" t="s">
        <v>3366</v>
      </c>
      <c r="B831" s="443" t="s">
        <v>2448</v>
      </c>
      <c r="C831" s="221" t="s">
        <v>4699</v>
      </c>
    </row>
    <row r="832" spans="1:4" ht="15" customHeight="1">
      <c r="A832" s="26" t="s">
        <v>5733</v>
      </c>
      <c r="B832" s="389" t="s">
        <v>799</v>
      </c>
      <c r="C832" t="s">
        <v>5851</v>
      </c>
    </row>
    <row r="833" spans="1:14" ht="15" customHeight="1">
      <c r="A833" s="21" t="s">
        <v>3370</v>
      </c>
      <c r="B833" s="458" t="s">
        <v>5847</v>
      </c>
    </row>
    <row r="834" spans="1:14" ht="15" customHeight="1">
      <c r="A834" s="24"/>
      <c r="B834" s="458"/>
    </row>
    <row r="835" spans="1:14" ht="15" customHeight="1">
      <c r="A835" s="24" t="s">
        <v>5763</v>
      </c>
    </row>
    <row r="836" spans="1:14" ht="15" customHeight="1">
      <c r="A836" s="290" t="s">
        <v>4118</v>
      </c>
      <c r="B836" s="290" t="s">
        <v>2683</v>
      </c>
      <c r="C836" s="290" t="s">
        <v>2684</v>
      </c>
      <c r="D836" s="290" t="s">
        <v>2685</v>
      </c>
      <c r="E836" s="290" t="s">
        <v>2686</v>
      </c>
      <c r="F836" s="290" t="s">
        <v>2687</v>
      </c>
      <c r="G836" s="290" t="s">
        <v>2688</v>
      </c>
      <c r="H836" s="290" t="s">
        <v>2689</v>
      </c>
      <c r="I836" s="290" t="s">
        <v>2690</v>
      </c>
      <c r="J836" s="290" t="s">
        <v>5383</v>
      </c>
      <c r="K836" s="290" t="s">
        <v>5384</v>
      </c>
      <c r="L836" s="290" t="s">
        <v>40</v>
      </c>
      <c r="M836" s="443" t="s">
        <v>2448</v>
      </c>
      <c r="N836" s="221" t="s">
        <v>5852</v>
      </c>
    </row>
    <row r="837" spans="1:14" ht="15" customHeight="1">
      <c r="A837" s="25" t="s">
        <v>3378</v>
      </c>
      <c r="B837" s="25" t="s">
        <v>5027</v>
      </c>
      <c r="C837" s="25" t="s">
        <v>5027</v>
      </c>
      <c r="D837" s="25" t="s">
        <v>3378</v>
      </c>
      <c r="E837" s="25" t="s">
        <v>3378</v>
      </c>
      <c r="F837" s="25" t="s">
        <v>5027</v>
      </c>
      <c r="G837" s="25" t="s">
        <v>5027</v>
      </c>
      <c r="H837" s="25" t="s">
        <v>5027</v>
      </c>
      <c r="I837" s="25" t="s">
        <v>5027</v>
      </c>
      <c r="J837" s="25" t="s">
        <v>5027</v>
      </c>
      <c r="K837" s="25" t="s">
        <v>2048</v>
      </c>
      <c r="L837" s="25" t="s">
        <v>3378</v>
      </c>
      <c r="M837" s="389" t="s">
        <v>799</v>
      </c>
      <c r="N837" t="s">
        <v>5853</v>
      </c>
    </row>
    <row r="838" spans="1:14" ht="15" customHeight="1">
      <c r="A838" s="25" t="s">
        <v>3388</v>
      </c>
      <c r="B838" s="26" t="s">
        <v>5027</v>
      </c>
      <c r="C838" s="26" t="s">
        <v>5027</v>
      </c>
      <c r="D838" s="26" t="s">
        <v>2007</v>
      </c>
      <c r="E838" s="26" t="s">
        <v>2007</v>
      </c>
      <c r="F838" s="26" t="s">
        <v>5027</v>
      </c>
      <c r="G838" s="26" t="s">
        <v>5027</v>
      </c>
      <c r="H838" s="26" t="s">
        <v>5027</v>
      </c>
      <c r="I838" s="26" t="s">
        <v>5027</v>
      </c>
      <c r="J838" s="26" t="s">
        <v>5027</v>
      </c>
      <c r="K838" s="26" t="s">
        <v>5027</v>
      </c>
      <c r="L838" s="26" t="s">
        <v>162</v>
      </c>
      <c r="M838" s="458" t="s">
        <v>5854</v>
      </c>
    </row>
    <row r="839" spans="1:14" ht="15" customHeight="1">
      <c r="A839" s="21" t="s">
        <v>2048</v>
      </c>
      <c r="B839" s="21" t="s">
        <v>5027</v>
      </c>
      <c r="C839" s="21" t="s">
        <v>5027</v>
      </c>
      <c r="D839" s="26" t="s">
        <v>162</v>
      </c>
      <c r="E839" s="26" t="s">
        <v>162</v>
      </c>
      <c r="F839" s="21" t="s">
        <v>5027</v>
      </c>
      <c r="G839" s="21" t="s">
        <v>5027</v>
      </c>
      <c r="H839" s="21" t="s">
        <v>5027</v>
      </c>
      <c r="I839" s="21" t="s">
        <v>5027</v>
      </c>
      <c r="J839" s="21" t="s">
        <v>5027</v>
      </c>
      <c r="K839" s="21" t="s">
        <v>5027</v>
      </c>
      <c r="L839" s="21" t="s">
        <v>3388</v>
      </c>
      <c r="M839" s="458"/>
    </row>
    <row r="840" spans="1:14" ht="15" customHeight="1">
      <c r="A840" s="24"/>
      <c r="M840" s="1"/>
    </row>
    <row r="841" spans="1:14" ht="15" customHeight="1">
      <c r="A841" s="24" t="s">
        <v>5764</v>
      </c>
    </row>
    <row r="842" spans="1:14" ht="15" customHeight="1">
      <c r="A842" s="290" t="s">
        <v>2683</v>
      </c>
      <c r="B842" s="290" t="s">
        <v>2684</v>
      </c>
      <c r="C842" s="290" t="s">
        <v>2685</v>
      </c>
      <c r="D842" s="290" t="s">
        <v>2686</v>
      </c>
      <c r="E842" s="290" t="s">
        <v>40</v>
      </c>
      <c r="F842" s="443" t="s">
        <v>2448</v>
      </c>
      <c r="G842" s="221" t="s">
        <v>5861</v>
      </c>
    </row>
    <row r="843" spans="1:14" ht="15" customHeight="1">
      <c r="A843" s="25" t="s">
        <v>15</v>
      </c>
      <c r="B843" s="25" t="s">
        <v>2007</v>
      </c>
      <c r="C843" s="25" t="s">
        <v>15</v>
      </c>
      <c r="D843" s="25" t="s">
        <v>761</v>
      </c>
      <c r="E843" s="25" t="s">
        <v>15</v>
      </c>
      <c r="F843" s="389" t="s">
        <v>799</v>
      </c>
      <c r="G843" t="s">
        <v>5862</v>
      </c>
    </row>
    <row r="844" spans="1:14" ht="15" customHeight="1">
      <c r="A844" s="26" t="s">
        <v>155</v>
      </c>
      <c r="B844" s="26" t="s">
        <v>3369</v>
      </c>
      <c r="C844" s="26" t="s">
        <v>763</v>
      </c>
      <c r="D844" s="26" t="s">
        <v>737</v>
      </c>
      <c r="E844" s="26" t="s">
        <v>763</v>
      </c>
      <c r="F844" s="458" t="s">
        <v>5855</v>
      </c>
    </row>
    <row r="845" spans="1:14" ht="15" customHeight="1">
      <c r="A845" s="21" t="s">
        <v>2014</v>
      </c>
      <c r="B845" s="21" t="s">
        <v>748</v>
      </c>
      <c r="C845" s="21" t="s">
        <v>23</v>
      </c>
      <c r="D845" s="21" t="s">
        <v>763</v>
      </c>
      <c r="E845" s="21" t="s">
        <v>21</v>
      </c>
      <c r="F845" s="458"/>
    </row>
    <row r="846" spans="1:14" ht="15" customHeight="1">
      <c r="A846" s="21" t="s">
        <v>21</v>
      </c>
      <c r="B846" s="21"/>
      <c r="C846" s="21"/>
      <c r="D846" s="21" t="s">
        <v>4490</v>
      </c>
    </row>
    <row r="847" spans="1:14" ht="15" customHeight="1">
      <c r="A847" s="21" t="s">
        <v>31</v>
      </c>
      <c r="B847" s="21"/>
      <c r="C847" s="21"/>
      <c r="D847" s="21"/>
    </row>
    <row r="848" spans="1:14" ht="15" customHeight="1">
      <c r="A848" s="21" t="s">
        <v>1654</v>
      </c>
      <c r="B848" s="21"/>
      <c r="C848" s="21"/>
      <c r="D848" s="21"/>
    </row>
    <row r="849" spans="1:8" ht="15" customHeight="1">
      <c r="A849" s="24"/>
    </row>
    <row r="850" spans="1:8" ht="15" customHeight="1">
      <c r="A850" s="24" t="s">
        <v>5765</v>
      </c>
    </row>
    <row r="851" spans="1:8" ht="15" customHeight="1">
      <c r="A851" s="290" t="s">
        <v>2683</v>
      </c>
      <c r="B851" s="290" t="s">
        <v>2684</v>
      </c>
      <c r="C851" s="290" t="s">
        <v>2685</v>
      </c>
      <c r="D851" s="290" t="s">
        <v>2686</v>
      </c>
      <c r="E851" s="290" t="s">
        <v>2687</v>
      </c>
      <c r="F851" s="290" t="s">
        <v>40</v>
      </c>
      <c r="G851" s="443" t="s">
        <v>2448</v>
      </c>
      <c r="H851" s="221" t="s">
        <v>4809</v>
      </c>
    </row>
    <row r="852" spans="1:8" ht="15" customHeight="1">
      <c r="A852" s="25" t="s">
        <v>2014</v>
      </c>
      <c r="B852" s="25" t="s">
        <v>141</v>
      </c>
      <c r="C852" s="25" t="s">
        <v>1</v>
      </c>
      <c r="D852" s="25" t="s">
        <v>3373</v>
      </c>
      <c r="E852" s="25" t="s">
        <v>2020</v>
      </c>
      <c r="F852" s="25" t="s">
        <v>2014</v>
      </c>
      <c r="G852" s="389" t="s">
        <v>799</v>
      </c>
      <c r="H852" t="s">
        <v>5863</v>
      </c>
    </row>
    <row r="853" spans="1:8" ht="15" customHeight="1">
      <c r="A853" s="26" t="s">
        <v>762</v>
      </c>
      <c r="B853" s="26" t="s">
        <v>2014</v>
      </c>
      <c r="C853" s="26" t="s">
        <v>2014</v>
      </c>
      <c r="D853" s="26" t="s">
        <v>2014</v>
      </c>
      <c r="E853" s="26" t="s">
        <v>3369</v>
      </c>
      <c r="F853" s="26" t="s">
        <v>3373</v>
      </c>
      <c r="G853" s="458" t="s">
        <v>5856</v>
      </c>
    </row>
    <row r="854" spans="1:8" ht="15" customHeight="1">
      <c r="A854" s="21" t="s">
        <v>25</v>
      </c>
      <c r="B854" s="21" t="s">
        <v>3365</v>
      </c>
      <c r="C854" s="21" t="s">
        <v>3373</v>
      </c>
      <c r="D854" s="21" t="s">
        <v>1658</v>
      </c>
      <c r="E854" s="21" t="s">
        <v>2014</v>
      </c>
      <c r="F854" s="21" t="s">
        <v>2020</v>
      </c>
      <c r="G854" s="458"/>
    </row>
    <row r="855" spans="1:8" ht="15" customHeight="1">
      <c r="A855" s="21"/>
      <c r="B855" s="21"/>
      <c r="C855" s="21"/>
      <c r="D855" s="21"/>
      <c r="E855" s="21"/>
      <c r="G855" s="3"/>
    </row>
    <row r="856" spans="1:8" ht="15" customHeight="1">
      <c r="A856" s="24" t="s">
        <v>5766</v>
      </c>
    </row>
    <row r="857" spans="1:8" ht="15" customHeight="1">
      <c r="A857" s="290" t="s">
        <v>2683</v>
      </c>
      <c r="B857" s="290" t="s">
        <v>2684</v>
      </c>
      <c r="C857" s="290" t="s">
        <v>2685</v>
      </c>
      <c r="D857" s="290" t="s">
        <v>2686</v>
      </c>
      <c r="E857" s="290" t="s">
        <v>2687</v>
      </c>
      <c r="F857" s="290" t="s">
        <v>40</v>
      </c>
      <c r="G857" s="443" t="s">
        <v>2448</v>
      </c>
      <c r="H857" s="221" t="s">
        <v>5860</v>
      </c>
    </row>
    <row r="858" spans="1:8" ht="15" customHeight="1">
      <c r="A858" s="25" t="s">
        <v>3366</v>
      </c>
      <c r="B858" s="25" t="s">
        <v>5027</v>
      </c>
      <c r="C858" s="25" t="s">
        <v>15</v>
      </c>
      <c r="D858" s="25" t="s">
        <v>2006</v>
      </c>
      <c r="E858" s="25" t="s">
        <v>745</v>
      </c>
      <c r="F858" s="25" t="s">
        <v>745</v>
      </c>
      <c r="G858" s="389" t="s">
        <v>799</v>
      </c>
      <c r="H858" t="s">
        <v>5864</v>
      </c>
    </row>
    <row r="859" spans="1:8" ht="15" customHeight="1">
      <c r="A859" s="26" t="s">
        <v>732</v>
      </c>
      <c r="B859" s="26" t="s">
        <v>5027</v>
      </c>
      <c r="C859" s="25" t="s">
        <v>745</v>
      </c>
      <c r="D859" s="26" t="s">
        <v>733</v>
      </c>
      <c r="E859" s="26" t="s">
        <v>141</v>
      </c>
      <c r="F859" s="26" t="s">
        <v>180</v>
      </c>
      <c r="G859" s="458" t="s">
        <v>5857</v>
      </c>
    </row>
    <row r="860" spans="1:8" ht="15" customHeight="1">
      <c r="A860" s="21" t="s">
        <v>3368</v>
      </c>
      <c r="B860" s="21" t="s">
        <v>5027</v>
      </c>
      <c r="C860" s="21" t="s">
        <v>180</v>
      </c>
      <c r="D860" s="21" t="s">
        <v>25</v>
      </c>
      <c r="E860" s="21" t="s">
        <v>15</v>
      </c>
      <c r="F860" s="21" t="s">
        <v>23</v>
      </c>
      <c r="G860" s="458"/>
    </row>
    <row r="861" spans="1:8" ht="15" customHeight="1">
      <c r="A861" s="21" t="s">
        <v>761</v>
      </c>
      <c r="B861" s="26"/>
      <c r="C861" s="26"/>
      <c r="D861" s="21" t="s">
        <v>763</v>
      </c>
      <c r="E861" s="26"/>
    </row>
    <row r="862" spans="1:8" ht="15" customHeight="1">
      <c r="A862" s="21" t="s">
        <v>763</v>
      </c>
      <c r="B862" s="21"/>
      <c r="C862" s="21"/>
      <c r="D862" s="21"/>
      <c r="E862" s="21"/>
    </row>
    <row r="863" spans="1:8" ht="15" customHeight="1">
      <c r="A863" s="24"/>
    </row>
    <row r="864" spans="1:8" ht="15" customHeight="1">
      <c r="A864" s="24" t="s">
        <v>5767</v>
      </c>
    </row>
    <row r="865" spans="1:8" ht="15" customHeight="1">
      <c r="A865" s="290" t="s">
        <v>2683</v>
      </c>
      <c r="B865" s="290" t="s">
        <v>2684</v>
      </c>
      <c r="C865" s="290" t="s">
        <v>2685</v>
      </c>
      <c r="D865" s="290" t="s">
        <v>2686</v>
      </c>
      <c r="E865" s="290" t="s">
        <v>40</v>
      </c>
      <c r="F865" s="443" t="s">
        <v>2448</v>
      </c>
      <c r="G865" s="221" t="s">
        <v>5860</v>
      </c>
    </row>
    <row r="866" spans="1:8" ht="15" customHeight="1">
      <c r="A866" s="25" t="s">
        <v>733</v>
      </c>
      <c r="B866" s="25" t="s">
        <v>3361</v>
      </c>
      <c r="C866" s="25" t="s">
        <v>2046</v>
      </c>
      <c r="D866" s="25" t="s">
        <v>747</v>
      </c>
      <c r="E866" s="25" t="s">
        <v>3358</v>
      </c>
      <c r="F866" s="389" t="s">
        <v>799</v>
      </c>
      <c r="G866" t="s">
        <v>5865</v>
      </c>
    </row>
    <row r="867" spans="1:8" ht="15" customHeight="1">
      <c r="A867" s="26" t="s">
        <v>154</v>
      </c>
      <c r="B867" s="25" t="s">
        <v>2153</v>
      </c>
      <c r="C867" s="26" t="s">
        <v>732</v>
      </c>
      <c r="D867" s="26" t="s">
        <v>3378</v>
      </c>
      <c r="E867" s="26" t="s">
        <v>2046</v>
      </c>
      <c r="F867" s="458" t="s">
        <v>5858</v>
      </c>
    </row>
    <row r="868" spans="1:8" ht="15" customHeight="1">
      <c r="A868" s="21" t="s">
        <v>3368</v>
      </c>
      <c r="B868" s="21" t="s">
        <v>3362</v>
      </c>
      <c r="C868" s="21" t="s">
        <v>3358</v>
      </c>
      <c r="D868" s="21" t="s">
        <v>3362</v>
      </c>
      <c r="E868" s="21" t="s">
        <v>732</v>
      </c>
      <c r="F868" s="458"/>
    </row>
    <row r="869" spans="1:8" ht="15" customHeight="1">
      <c r="A869" s="21" t="s">
        <v>153</v>
      </c>
      <c r="B869" s="26"/>
      <c r="C869" s="26"/>
      <c r="D869" s="26"/>
    </row>
    <row r="870" spans="1:8" ht="15" customHeight="1">
      <c r="A870" s="21" t="s">
        <v>761</v>
      </c>
      <c r="B870" s="26"/>
      <c r="C870" s="26"/>
      <c r="D870" s="26"/>
    </row>
    <row r="871" spans="1:8" ht="15" customHeight="1">
      <c r="A871" s="21" t="s">
        <v>25</v>
      </c>
      <c r="B871" s="21"/>
      <c r="C871" s="21"/>
      <c r="D871" s="21"/>
    </row>
    <row r="872" spans="1:8" ht="15" customHeight="1">
      <c r="A872" s="24"/>
    </row>
    <row r="873" spans="1:8" ht="15" customHeight="1">
      <c r="A873" s="489" t="s">
        <v>5797</v>
      </c>
      <c r="B873" s="490"/>
    </row>
    <row r="874" spans="1:8" ht="15" customHeight="1">
      <c r="A874" s="25" t="s">
        <v>3368</v>
      </c>
      <c r="B874" s="443" t="s">
        <v>2448</v>
      </c>
      <c r="C874" s="221" t="s">
        <v>4699</v>
      </c>
    </row>
    <row r="875" spans="1:8" ht="15" customHeight="1">
      <c r="A875" s="26" t="s">
        <v>153</v>
      </c>
      <c r="B875" s="389" t="s">
        <v>799</v>
      </c>
      <c r="C875" t="s">
        <v>5866</v>
      </c>
    </row>
    <row r="876" spans="1:8" ht="15" customHeight="1">
      <c r="A876" s="21" t="s">
        <v>795</v>
      </c>
      <c r="B876" s="458" t="s">
        <v>5859</v>
      </c>
    </row>
    <row r="877" spans="1:8" ht="15" customHeight="1">
      <c r="A877" s="24"/>
      <c r="B877" s="458"/>
    </row>
    <row r="878" spans="1:8" ht="15" customHeight="1">
      <c r="A878" s="478" t="s">
        <v>5770</v>
      </c>
    </row>
    <row r="879" spans="1:8" ht="15" customHeight="1">
      <c r="A879" s="24" t="s">
        <v>5771</v>
      </c>
    </row>
    <row r="880" spans="1:8" ht="15" customHeight="1">
      <c r="A880" s="290" t="s">
        <v>2683</v>
      </c>
      <c r="B880" s="290" t="s">
        <v>2684</v>
      </c>
      <c r="C880" s="290" t="s">
        <v>5773</v>
      </c>
      <c r="D880" s="290" t="s">
        <v>5774</v>
      </c>
      <c r="E880" s="290" t="s">
        <v>2686</v>
      </c>
      <c r="F880" s="290" t="s">
        <v>40</v>
      </c>
      <c r="G880" s="443" t="s">
        <v>2448</v>
      </c>
      <c r="H880" s="221" t="s">
        <v>5903</v>
      </c>
    </row>
    <row r="881" spans="1:12" ht="15" customHeight="1">
      <c r="A881" s="25" t="s">
        <v>762</v>
      </c>
      <c r="B881" s="25" t="s">
        <v>1651</v>
      </c>
      <c r="C881" s="25" t="s">
        <v>5085</v>
      </c>
      <c r="D881" s="25" t="s">
        <v>1643</v>
      </c>
      <c r="E881" s="25" t="s">
        <v>1651</v>
      </c>
      <c r="F881" s="25" t="s">
        <v>762</v>
      </c>
      <c r="G881" s="389" t="s">
        <v>799</v>
      </c>
      <c r="H881" t="s">
        <v>5904</v>
      </c>
    </row>
    <row r="882" spans="1:12" ht="15" customHeight="1">
      <c r="A882" s="26" t="s">
        <v>25</v>
      </c>
      <c r="B882" s="26" t="s">
        <v>31</v>
      </c>
      <c r="C882" s="26" t="s">
        <v>727</v>
      </c>
      <c r="D882" s="25" t="s">
        <v>787</v>
      </c>
      <c r="E882" s="26" t="s">
        <v>153</v>
      </c>
      <c r="F882" s="26" t="s">
        <v>2020</v>
      </c>
      <c r="G882" s="458" t="s">
        <v>5898</v>
      </c>
    </row>
    <row r="883" spans="1:12" ht="15" customHeight="1">
      <c r="A883" s="21" t="s">
        <v>154</v>
      </c>
      <c r="B883" s="26" t="s">
        <v>153</v>
      </c>
      <c r="C883" s="21" t="s">
        <v>5027</v>
      </c>
      <c r="D883" s="21" t="s">
        <v>3359</v>
      </c>
      <c r="E883" s="21" t="s">
        <v>2020</v>
      </c>
      <c r="F883" s="21" t="s">
        <v>25</v>
      </c>
      <c r="G883" s="458"/>
    </row>
    <row r="884" spans="1:12" ht="15" customHeight="1">
      <c r="A884" s="21" t="s">
        <v>2014</v>
      </c>
      <c r="B884" s="21"/>
      <c r="C884" s="21"/>
      <c r="D884" s="21"/>
      <c r="E884" s="21" t="s">
        <v>1652</v>
      </c>
      <c r="G884" s="3"/>
    </row>
    <row r="885" spans="1:12" ht="15" customHeight="1">
      <c r="A885" s="21" t="s">
        <v>2020</v>
      </c>
      <c r="B885" s="21"/>
      <c r="C885" s="21"/>
      <c r="D885" s="21"/>
      <c r="E885" s="21"/>
      <c r="G885" s="3"/>
    </row>
    <row r="886" spans="1:12" ht="15" customHeight="1">
      <c r="A886" s="24"/>
    </row>
    <row r="887" spans="1:12" ht="15" customHeight="1">
      <c r="A887" s="24" t="s">
        <v>5772</v>
      </c>
    </row>
    <row r="888" spans="1:12" ht="15" customHeight="1">
      <c r="A888" s="290" t="s">
        <v>4118</v>
      </c>
      <c r="B888" s="290" t="s">
        <v>2683</v>
      </c>
      <c r="C888" s="290" t="s">
        <v>2684</v>
      </c>
      <c r="D888" s="290" t="s">
        <v>2685</v>
      </c>
      <c r="E888" s="290" t="s">
        <v>2686</v>
      </c>
      <c r="F888" s="290" t="s">
        <v>40</v>
      </c>
      <c r="G888" s="443" t="s">
        <v>2448</v>
      </c>
      <c r="H888" s="221" t="s">
        <v>5899</v>
      </c>
    </row>
    <row r="889" spans="1:12" ht="15" customHeight="1">
      <c r="A889" s="25" t="s">
        <v>2023</v>
      </c>
      <c r="B889" s="25" t="s">
        <v>143</v>
      </c>
      <c r="C889" s="25" t="s">
        <v>1999</v>
      </c>
      <c r="D889" s="25" t="s">
        <v>21</v>
      </c>
      <c r="E889" s="25" t="s">
        <v>3376</v>
      </c>
      <c r="F889" s="25" t="s">
        <v>143</v>
      </c>
      <c r="G889" s="389" t="s">
        <v>745</v>
      </c>
      <c r="H889" t="s">
        <v>5905</v>
      </c>
    </row>
    <row r="890" spans="1:12" ht="15" customHeight="1">
      <c r="A890" s="26" t="s">
        <v>1652</v>
      </c>
      <c r="B890" s="26" t="s">
        <v>745</v>
      </c>
      <c r="C890" s="26" t="s">
        <v>2046</v>
      </c>
      <c r="D890" s="26" t="s">
        <v>1999</v>
      </c>
      <c r="E890" s="25" t="s">
        <v>781</v>
      </c>
      <c r="F890" s="26" t="s">
        <v>782</v>
      </c>
      <c r="G890" s="458" t="s">
        <v>4119</v>
      </c>
    </row>
    <row r="891" spans="1:12" ht="15" customHeight="1">
      <c r="A891" s="21" t="s">
        <v>2019</v>
      </c>
      <c r="B891" s="21" t="s">
        <v>31</v>
      </c>
      <c r="C891" s="21" t="s">
        <v>1136</v>
      </c>
      <c r="D891" s="21" t="s">
        <v>2020</v>
      </c>
      <c r="E891" s="21" t="s">
        <v>3360</v>
      </c>
      <c r="F891" s="21" t="s">
        <v>141</v>
      </c>
      <c r="G891" s="458"/>
    </row>
    <row r="892" spans="1:12" ht="15" customHeight="1">
      <c r="A892" s="24"/>
    </row>
    <row r="893" spans="1:12" ht="15" customHeight="1">
      <c r="A893" s="24" t="s">
        <v>5775</v>
      </c>
    </row>
    <row r="894" spans="1:12" ht="15" customHeight="1">
      <c r="A894" s="290" t="s">
        <v>2683</v>
      </c>
      <c r="B894" s="290" t="s">
        <v>2684</v>
      </c>
      <c r="C894" s="290" t="s">
        <v>2685</v>
      </c>
      <c r="D894" s="290" t="s">
        <v>2686</v>
      </c>
      <c r="E894" s="290" t="s">
        <v>2687</v>
      </c>
      <c r="F894" s="290" t="s">
        <v>2688</v>
      </c>
      <c r="G894" s="290" t="s">
        <v>5777</v>
      </c>
      <c r="H894" s="290" t="s">
        <v>5778</v>
      </c>
      <c r="I894" s="290" t="s">
        <v>2690</v>
      </c>
      <c r="J894" s="290" t="s">
        <v>40</v>
      </c>
      <c r="K894" s="443" t="s">
        <v>2448</v>
      </c>
      <c r="L894" s="221" t="s">
        <v>5900</v>
      </c>
    </row>
    <row r="895" spans="1:12" ht="15" customHeight="1">
      <c r="A895" s="25" t="s">
        <v>5027</v>
      </c>
      <c r="B895" s="25" t="s">
        <v>5027</v>
      </c>
      <c r="C895" s="25" t="s">
        <v>5027</v>
      </c>
      <c r="D895" s="25" t="s">
        <v>2007</v>
      </c>
      <c r="E895" s="25" t="s">
        <v>5027</v>
      </c>
      <c r="F895" s="25" t="s">
        <v>777</v>
      </c>
      <c r="G895" s="25" t="s">
        <v>777</v>
      </c>
      <c r="H895" s="25" t="s">
        <v>777</v>
      </c>
      <c r="I895" s="25" t="s">
        <v>777</v>
      </c>
      <c r="J895" s="25" t="s">
        <v>777</v>
      </c>
      <c r="K895" s="389" t="s">
        <v>745</v>
      </c>
      <c r="L895" t="s">
        <v>5906</v>
      </c>
    </row>
    <row r="896" spans="1:12" ht="15" customHeight="1">
      <c r="A896" s="26" t="s">
        <v>5027</v>
      </c>
      <c r="B896" s="26" t="s">
        <v>5027</v>
      </c>
      <c r="C896" s="26" t="s">
        <v>5027</v>
      </c>
      <c r="D896" s="26" t="s">
        <v>777</v>
      </c>
      <c r="E896" s="26" t="s">
        <v>5027</v>
      </c>
      <c r="F896" s="26" t="s">
        <v>2014</v>
      </c>
      <c r="G896" s="26" t="s">
        <v>2014</v>
      </c>
      <c r="H896" s="26" t="s">
        <v>3368</v>
      </c>
      <c r="I896" s="26" t="s">
        <v>2007</v>
      </c>
      <c r="J896" s="26" t="s">
        <v>2014</v>
      </c>
      <c r="K896" s="458" t="s">
        <v>4546</v>
      </c>
    </row>
    <row r="897" spans="1:11" ht="15" customHeight="1">
      <c r="A897" s="21" t="s">
        <v>5027</v>
      </c>
      <c r="B897" s="21" t="s">
        <v>5027</v>
      </c>
      <c r="C897" s="21" t="s">
        <v>5027</v>
      </c>
      <c r="D897" s="26" t="s">
        <v>155</v>
      </c>
      <c r="E897" s="21" t="s">
        <v>5027</v>
      </c>
      <c r="F897" s="21" t="s">
        <v>155</v>
      </c>
      <c r="G897" s="21" t="s">
        <v>155</v>
      </c>
      <c r="H897" s="21" t="s">
        <v>141</v>
      </c>
      <c r="I897" s="21" t="s">
        <v>155</v>
      </c>
      <c r="J897" s="21" t="s">
        <v>155</v>
      </c>
      <c r="K897" s="458"/>
    </row>
    <row r="898" spans="1:11" ht="15" customHeight="1">
      <c r="A898" s="21"/>
      <c r="B898" s="21"/>
      <c r="C898" s="26"/>
      <c r="D898" s="21"/>
      <c r="E898" s="21"/>
      <c r="F898" s="21"/>
      <c r="G898" s="21"/>
      <c r="H898" s="21" t="s">
        <v>27</v>
      </c>
      <c r="I898" s="21"/>
      <c r="K898" s="3"/>
    </row>
    <row r="899" spans="1:11" ht="15" customHeight="1">
      <c r="A899" s="24"/>
    </row>
    <row r="900" spans="1:11" ht="15" customHeight="1">
      <c r="A900" s="489" t="s">
        <v>5776</v>
      </c>
      <c r="B900" s="490"/>
    </row>
    <row r="901" spans="1:11" ht="15" customHeight="1">
      <c r="A901" s="290" t="s">
        <v>2683</v>
      </c>
      <c r="B901" s="290" t="s">
        <v>2684</v>
      </c>
      <c r="C901" s="290" t="s">
        <v>2685</v>
      </c>
      <c r="D901" s="290" t="s">
        <v>2686</v>
      </c>
      <c r="E901" s="290" t="s">
        <v>2687</v>
      </c>
      <c r="F901" s="290" t="s">
        <v>40</v>
      </c>
      <c r="G901" s="443" t="s">
        <v>2448</v>
      </c>
      <c r="H901" s="221" t="s">
        <v>4809</v>
      </c>
    </row>
    <row r="902" spans="1:11" ht="15" customHeight="1">
      <c r="A902" s="25" t="s">
        <v>3368</v>
      </c>
      <c r="B902" s="25" t="s">
        <v>3390</v>
      </c>
      <c r="C902" s="25" t="s">
        <v>756</v>
      </c>
      <c r="D902" s="25" t="s">
        <v>789</v>
      </c>
      <c r="E902" s="25" t="s">
        <v>3366</v>
      </c>
      <c r="F902" s="25" t="s">
        <v>756</v>
      </c>
      <c r="G902" s="389" t="s">
        <v>799</v>
      </c>
      <c r="H902" t="s">
        <v>5907</v>
      </c>
    </row>
    <row r="903" spans="1:11" ht="15" customHeight="1">
      <c r="A903" s="26" t="s">
        <v>761</v>
      </c>
      <c r="B903" s="26" t="s">
        <v>3387</v>
      </c>
      <c r="C903" s="26" t="s">
        <v>3367</v>
      </c>
      <c r="D903" s="26" t="s">
        <v>3368</v>
      </c>
      <c r="E903" s="26" t="s">
        <v>761</v>
      </c>
      <c r="F903" s="26" t="s">
        <v>789</v>
      </c>
      <c r="G903" s="458" t="s">
        <v>5908</v>
      </c>
    </row>
    <row r="904" spans="1:11" ht="15" customHeight="1">
      <c r="A904" s="21" t="s">
        <v>789</v>
      </c>
      <c r="B904" s="21" t="s">
        <v>1136</v>
      </c>
      <c r="C904" s="21" t="s">
        <v>2153</v>
      </c>
      <c r="D904" s="21" t="s">
        <v>1652</v>
      </c>
      <c r="E904" s="21" t="s">
        <v>3374</v>
      </c>
      <c r="F904" s="21" t="s">
        <v>3367</v>
      </c>
      <c r="G904" s="458"/>
    </row>
    <row r="905" spans="1:11" ht="15" customHeight="1">
      <c r="A905" s="24"/>
    </row>
    <row r="906" spans="1:11" ht="15" customHeight="1">
      <c r="A906" s="478" t="s">
        <v>5779</v>
      </c>
    </row>
    <row r="907" spans="1:11" ht="15" customHeight="1">
      <c r="A907" s="24" t="s">
        <v>5780</v>
      </c>
    </row>
    <row r="908" spans="1:11" ht="15" customHeight="1">
      <c r="A908" s="290" t="s">
        <v>2683</v>
      </c>
      <c r="B908" s="290" t="s">
        <v>2684</v>
      </c>
      <c r="C908" s="290" t="s">
        <v>2685</v>
      </c>
      <c r="D908" s="290" t="s">
        <v>2686</v>
      </c>
      <c r="E908" s="290" t="s">
        <v>2687</v>
      </c>
      <c r="F908" s="290" t="s">
        <v>40</v>
      </c>
      <c r="G908" s="443" t="s">
        <v>2448</v>
      </c>
      <c r="H908" s="221" t="s">
        <v>5940</v>
      </c>
    </row>
    <row r="909" spans="1:11" ht="15" customHeight="1">
      <c r="A909" s="25" t="s">
        <v>5027</v>
      </c>
      <c r="B909" s="25" t="s">
        <v>5027</v>
      </c>
      <c r="C909" s="25" t="s">
        <v>1999</v>
      </c>
      <c r="D909" s="25" t="s">
        <v>1651</v>
      </c>
      <c r="E909" s="25" t="s">
        <v>1656</v>
      </c>
      <c r="F909" s="25" t="s">
        <v>1656</v>
      </c>
      <c r="G909" s="389"/>
      <c r="H909" t="s">
        <v>5941</v>
      </c>
    </row>
    <row r="910" spans="1:11" ht="15" customHeight="1">
      <c r="A910" s="26" t="s">
        <v>5027</v>
      </c>
      <c r="B910" s="26" t="s">
        <v>5027</v>
      </c>
      <c r="C910" s="25" t="s">
        <v>761</v>
      </c>
      <c r="D910" s="25" t="s">
        <v>1642</v>
      </c>
      <c r="E910" s="25" t="s">
        <v>2049</v>
      </c>
      <c r="F910" s="26" t="s">
        <v>2049</v>
      </c>
      <c r="G910" s="458"/>
    </row>
    <row r="911" spans="1:11" ht="15" customHeight="1">
      <c r="A911" s="21" t="s">
        <v>5027</v>
      </c>
      <c r="B911" s="21" t="s">
        <v>5027</v>
      </c>
      <c r="C911" s="21" t="s">
        <v>1651</v>
      </c>
      <c r="D911" s="21" t="s">
        <v>15</v>
      </c>
      <c r="E911" s="25" t="s">
        <v>2020</v>
      </c>
      <c r="F911" s="26" t="s">
        <v>2020</v>
      </c>
      <c r="G911" s="458"/>
    </row>
    <row r="912" spans="1:11" ht="15" customHeight="1">
      <c r="A912" s="24"/>
    </row>
    <row r="913" spans="1:10" ht="15" customHeight="1">
      <c r="A913" s="24" t="s">
        <v>5781</v>
      </c>
    </row>
    <row r="914" spans="1:10" ht="15" customHeight="1">
      <c r="A914" s="25" t="s">
        <v>799</v>
      </c>
      <c r="B914" s="443" t="s">
        <v>2448</v>
      </c>
      <c r="C914" s="221" t="s">
        <v>4699</v>
      </c>
    </row>
    <row r="915" spans="1:10" ht="15" customHeight="1">
      <c r="A915" s="26" t="s">
        <v>1136</v>
      </c>
      <c r="B915" s="389"/>
      <c r="C915" t="s">
        <v>5942</v>
      </c>
    </row>
    <row r="916" spans="1:10" ht="15" customHeight="1">
      <c r="A916" s="21" t="s">
        <v>2014</v>
      </c>
      <c r="B916" s="458"/>
    </row>
    <row r="917" spans="1:10" ht="15" customHeight="1">
      <c r="A917" s="24"/>
      <c r="B917" s="458"/>
    </row>
    <row r="918" spans="1:10" ht="15" customHeight="1">
      <c r="A918" s="489" t="s">
        <v>5782</v>
      </c>
      <c r="B918" s="490"/>
    </row>
    <row r="919" spans="1:10" ht="15" customHeight="1">
      <c r="A919" s="25" t="s">
        <v>2049</v>
      </c>
      <c r="B919" s="443" t="s">
        <v>2448</v>
      </c>
      <c r="C919" s="221" t="s">
        <v>4699</v>
      </c>
    </row>
    <row r="920" spans="1:10" ht="15" customHeight="1">
      <c r="A920" s="26" t="s">
        <v>2046</v>
      </c>
      <c r="B920" s="389"/>
      <c r="C920" t="s">
        <v>5943</v>
      </c>
    </row>
    <row r="921" spans="1:10" ht="15" customHeight="1">
      <c r="A921" s="21" t="s">
        <v>3359</v>
      </c>
      <c r="B921" s="458"/>
    </row>
    <row r="922" spans="1:10" ht="15" customHeight="1">
      <c r="A922" s="24"/>
      <c r="B922" s="458"/>
    </row>
    <row r="923" spans="1:10" ht="15" customHeight="1">
      <c r="A923" s="478" t="s">
        <v>5783</v>
      </c>
    </row>
    <row r="924" spans="1:10" ht="15" customHeight="1">
      <c r="A924" s="24" t="s">
        <v>5925</v>
      </c>
    </row>
    <row r="925" spans="1:10" ht="15" customHeight="1">
      <c r="A925" s="290" t="s">
        <v>2683</v>
      </c>
      <c r="B925" s="290" t="s">
        <v>2684</v>
      </c>
      <c r="C925" s="290" t="s">
        <v>2685</v>
      </c>
      <c r="D925" s="290" t="s">
        <v>2686</v>
      </c>
      <c r="E925" s="290" t="s">
        <v>2687</v>
      </c>
      <c r="F925" s="290" t="s">
        <v>2688</v>
      </c>
      <c r="G925" s="290" t="s">
        <v>2689</v>
      </c>
      <c r="H925" s="290" t="s">
        <v>2690</v>
      </c>
      <c r="I925" s="290" t="s">
        <v>40</v>
      </c>
      <c r="J925" s="443" t="s">
        <v>2448</v>
      </c>
    </row>
    <row r="926" spans="1:10" ht="15" customHeight="1">
      <c r="J926" s="389"/>
    </row>
    <row r="927" spans="1:10" ht="15" customHeight="1">
      <c r="J927" s="458"/>
    </row>
    <row r="928" spans="1:10" ht="15" customHeight="1">
      <c r="J928" s="458"/>
    </row>
    <row r="929" spans="1:2" ht="15" customHeight="1"/>
    <row r="930" spans="1:2" ht="15" customHeight="1">
      <c r="A930" s="24" t="s">
        <v>5926</v>
      </c>
    </row>
    <row r="931" spans="1:2" ht="15" customHeight="1">
      <c r="B931" s="443" t="s">
        <v>2448</v>
      </c>
    </row>
    <row r="932" spans="1:2" ht="15" customHeight="1">
      <c r="B932" s="389"/>
    </row>
    <row r="933" spans="1:2" ht="15" customHeight="1">
      <c r="B933" s="458"/>
    </row>
    <row r="934" spans="1:2" ht="15" customHeight="1">
      <c r="B934" s="458"/>
    </row>
    <row r="935" spans="1:2" ht="15" customHeight="1">
      <c r="A935" s="489" t="s">
        <v>5927</v>
      </c>
      <c r="B935" s="490"/>
    </row>
    <row r="936" spans="1:2" ht="15" customHeight="1">
      <c r="B936" s="443" t="s">
        <v>2448</v>
      </c>
    </row>
    <row r="937" spans="1:2" ht="15" customHeight="1">
      <c r="B937" s="389"/>
    </row>
    <row r="938" spans="1:2" ht="15" customHeight="1">
      <c r="B938" s="458"/>
    </row>
    <row r="939" spans="1:2" ht="15" customHeight="1">
      <c r="B939" s="458"/>
    </row>
    <row r="940" spans="1:2" ht="15" customHeight="1">
      <c r="A940" s="489" t="s">
        <v>5928</v>
      </c>
      <c r="B940" s="490"/>
    </row>
    <row r="941" spans="1:2" ht="15" customHeight="1">
      <c r="B941" s="443" t="s">
        <v>2448</v>
      </c>
    </row>
    <row r="942" spans="1:2" ht="15" customHeight="1">
      <c r="B942" s="389"/>
    </row>
    <row r="943" spans="1:2" ht="15" customHeight="1">
      <c r="B943" s="458"/>
    </row>
    <row r="944" spans="1:2" ht="15" customHeight="1">
      <c r="B944" s="458"/>
    </row>
    <row r="945" spans="1:2" ht="15" customHeight="1">
      <c r="A945" s="478" t="s">
        <v>5784</v>
      </c>
    </row>
    <row r="946" spans="1:2" ht="15" customHeight="1">
      <c r="A946" s="24" t="s">
        <v>5929</v>
      </c>
    </row>
    <row r="947" spans="1:2" ht="15" customHeight="1">
      <c r="B947" s="443" t="s">
        <v>2448</v>
      </c>
    </row>
    <row r="948" spans="1:2" ht="15" customHeight="1">
      <c r="B948" s="389"/>
    </row>
    <row r="949" spans="1:2" ht="15" customHeight="1">
      <c r="B949" s="458"/>
    </row>
    <row r="950" spans="1:2" ht="15" customHeight="1">
      <c r="B950" s="458"/>
    </row>
    <row r="951" spans="1:2" ht="15" customHeight="1">
      <c r="A951" s="24" t="s">
        <v>5930</v>
      </c>
    </row>
    <row r="952" spans="1:2" ht="15" customHeight="1">
      <c r="B952" s="443" t="s">
        <v>2448</v>
      </c>
    </row>
    <row r="953" spans="1:2" ht="15" customHeight="1">
      <c r="B953" s="389"/>
    </row>
    <row r="954" spans="1:2" ht="15" customHeight="1">
      <c r="B954" s="458"/>
    </row>
    <row r="955" spans="1:2" ht="15" customHeight="1">
      <c r="B955" s="458"/>
    </row>
    <row r="956" spans="1:2" ht="15" customHeight="1">
      <c r="A956" s="24" t="s">
        <v>5931</v>
      </c>
    </row>
    <row r="957" spans="1:2" ht="15" customHeight="1">
      <c r="B957" s="443" t="s">
        <v>2448</v>
      </c>
    </row>
    <row r="958" spans="1:2" ht="15" customHeight="1">
      <c r="B958" s="389"/>
    </row>
    <row r="959" spans="1:2" ht="15" customHeight="1">
      <c r="B959" s="458"/>
    </row>
    <row r="960" spans="1:2" ht="15" customHeight="1">
      <c r="B960" s="458"/>
    </row>
    <row r="961" spans="1:2" ht="15" customHeight="1">
      <c r="A961" s="24" t="s">
        <v>5932</v>
      </c>
    </row>
    <row r="962" spans="1:2" ht="15" customHeight="1">
      <c r="B962" s="443" t="s">
        <v>2448</v>
      </c>
    </row>
    <row r="963" spans="1:2" ht="15" customHeight="1">
      <c r="B963" s="389"/>
    </row>
    <row r="964" spans="1:2" ht="15" customHeight="1">
      <c r="B964" s="458"/>
    </row>
    <row r="965" spans="1:2" ht="15" customHeight="1">
      <c r="B965" s="458"/>
    </row>
    <row r="966" spans="1:2" ht="15.75">
      <c r="A966" s="24" t="s">
        <v>5933</v>
      </c>
    </row>
    <row r="967" spans="1:2" ht="15" customHeight="1">
      <c r="B967" s="443" t="s">
        <v>2448</v>
      </c>
    </row>
    <row r="968" spans="1:2" ht="15" customHeight="1">
      <c r="B968" s="389"/>
    </row>
    <row r="969" spans="1:2" ht="15" customHeight="1">
      <c r="B969" s="458"/>
    </row>
    <row r="970" spans="1:2" ht="15" customHeight="1">
      <c r="B970" s="458"/>
    </row>
    <row r="971" spans="1:2" ht="15" customHeight="1">
      <c r="A971" s="24" t="s">
        <v>5934</v>
      </c>
    </row>
    <row r="972" spans="1:2" ht="15" customHeight="1">
      <c r="B972" s="443" t="s">
        <v>2448</v>
      </c>
    </row>
    <row r="973" spans="1:2" ht="15" customHeight="1">
      <c r="B973" s="389"/>
    </row>
    <row r="974" spans="1:2" ht="15" customHeight="1">
      <c r="B974" s="458"/>
    </row>
    <row r="975" spans="1:2" ht="15" customHeight="1">
      <c r="B975" s="458"/>
    </row>
    <row r="976" spans="1:2" ht="15" customHeight="1">
      <c r="A976" s="24" t="s">
        <v>5935</v>
      </c>
    </row>
    <row r="977" spans="1:7" ht="15" customHeight="1">
      <c r="B977" s="443" t="s">
        <v>2448</v>
      </c>
    </row>
    <row r="978" spans="1:7" ht="15" customHeight="1">
      <c r="B978" s="389"/>
    </row>
    <row r="979" spans="1:7" ht="15" customHeight="1">
      <c r="B979" s="458"/>
    </row>
    <row r="980" spans="1:7" ht="15" customHeight="1">
      <c r="B980" s="458"/>
    </row>
    <row r="981" spans="1:7" ht="15" customHeight="1">
      <c r="A981" s="24" t="s">
        <v>5936</v>
      </c>
    </row>
    <row r="982" spans="1:7" ht="15" customHeight="1">
      <c r="B982" s="443" t="s">
        <v>2448</v>
      </c>
    </row>
    <row r="983" spans="1:7" ht="15" customHeight="1">
      <c r="B983" s="389"/>
    </row>
    <row r="984" spans="1:7" ht="15" customHeight="1">
      <c r="B984" s="458"/>
    </row>
    <row r="985" spans="1:7" ht="15" customHeight="1">
      <c r="B985" s="458"/>
    </row>
    <row r="986" spans="1:7" ht="15" customHeight="1">
      <c r="A986" s="24" t="s">
        <v>5937</v>
      </c>
    </row>
    <row r="987" spans="1:7" ht="15" customHeight="1">
      <c r="B987" s="443" t="s">
        <v>2448</v>
      </c>
    </row>
    <row r="988" spans="1:7" ht="15" customHeight="1">
      <c r="B988" s="389"/>
    </row>
    <row r="989" spans="1:7" ht="15" customHeight="1">
      <c r="B989" s="458"/>
    </row>
    <row r="990" spans="1:7" ht="15" customHeight="1">
      <c r="B990" s="458"/>
    </row>
    <row r="991" spans="1:7" ht="15" customHeight="1">
      <c r="A991" s="24" t="s">
        <v>5938</v>
      </c>
      <c r="B991" s="3"/>
    </row>
    <row r="992" spans="1:7" ht="15" customHeight="1">
      <c r="A992" s="290" t="s">
        <v>2683</v>
      </c>
      <c r="B992" s="290" t="s">
        <v>2684</v>
      </c>
      <c r="C992" s="290" t="s">
        <v>2685</v>
      </c>
      <c r="D992" s="290" t="s">
        <v>2686</v>
      </c>
      <c r="E992" s="290" t="s">
        <v>2687</v>
      </c>
      <c r="F992" s="290" t="s">
        <v>40</v>
      </c>
      <c r="G992" s="443" t="s">
        <v>2448</v>
      </c>
    </row>
    <row r="993" spans="1:7" ht="15" customHeight="1">
      <c r="G993" s="389"/>
    </row>
    <row r="994" spans="1:7" ht="15" customHeight="1">
      <c r="A994" s="24"/>
      <c r="G994" s="458"/>
    </row>
    <row r="995" spans="1:7" ht="15" customHeight="1">
      <c r="A995" s="24"/>
      <c r="G995" s="458"/>
    </row>
    <row r="996" spans="1:7" ht="15" customHeight="1">
      <c r="A996" s="35"/>
    </row>
    <row r="997" spans="1:7" ht="15" customHeight="1">
      <c r="A997" s="24" t="s">
        <v>5939</v>
      </c>
      <c r="B997" s="3"/>
    </row>
    <row r="998" spans="1:7" ht="15" customHeight="1">
      <c r="A998" s="290" t="s">
        <v>2683</v>
      </c>
      <c r="B998" s="290" t="s">
        <v>2684</v>
      </c>
      <c r="C998" s="290" t="s">
        <v>2685</v>
      </c>
      <c r="D998" s="290" t="s">
        <v>2686</v>
      </c>
      <c r="E998" s="290" t="s">
        <v>40</v>
      </c>
      <c r="F998" s="443" t="s">
        <v>2448</v>
      </c>
    </row>
    <row r="999" spans="1:7" ht="15" customHeight="1">
      <c r="A999" s="35"/>
      <c r="F999" s="389"/>
    </row>
    <row r="1000" spans="1:7" ht="15" customHeight="1">
      <c r="A1000" s="35"/>
      <c r="F1000" s="458"/>
    </row>
    <row r="1001" spans="1:7" ht="15" customHeight="1">
      <c r="A1001" s="35"/>
      <c r="F1001" s="458"/>
    </row>
    <row r="1002" spans="1:7" ht="15" customHeight="1">
      <c r="A1002" s="35"/>
    </row>
    <row r="1003" spans="1:7" ht="15" customHeight="1">
      <c r="A1003" s="35"/>
    </row>
    <row r="1004" spans="1:7" ht="15" customHeight="1">
      <c r="A1004" s="35"/>
    </row>
    <row r="1005" spans="1:7" ht="15" customHeight="1">
      <c r="A1005" s="35"/>
    </row>
    <row r="1006" spans="1:7" ht="15" customHeight="1">
      <c r="A1006" s="35"/>
    </row>
    <row r="1007" spans="1:7" ht="15" customHeight="1">
      <c r="A1007" s="35"/>
    </row>
    <row r="1008" spans="1:7" ht="15" customHeight="1">
      <c r="A1008" s="35"/>
    </row>
    <row r="1009" spans="1:1" ht="15" customHeight="1">
      <c r="A1009" s="35"/>
    </row>
    <row r="1010" spans="1:1" ht="15" customHeight="1">
      <c r="A1010" s="35"/>
    </row>
    <row r="1011" spans="1:1" ht="15" customHeight="1"/>
    <row r="1012" spans="1:1" ht="15" customHeight="1"/>
    <row r="1013" spans="1:1" ht="15" customHeight="1"/>
    <row r="1014" spans="1:1" ht="15" customHeight="1"/>
    <row r="1015" spans="1:1" ht="15" customHeight="1"/>
    <row r="1016" spans="1:1" ht="15" customHeight="1"/>
    <row r="1017" spans="1:1" ht="15" customHeight="1"/>
    <row r="1018" spans="1:1" ht="15" customHeight="1"/>
    <row r="1019" spans="1:1" ht="15" customHeight="1"/>
    <row r="1020" spans="1:1" ht="15" customHeight="1"/>
    <row r="1021" spans="1:1" ht="15" customHeight="1"/>
    <row r="1022" spans="1:1" ht="15" customHeight="1">
      <c r="A1022" s="24"/>
    </row>
    <row r="1023" spans="1:1" ht="15" customHeight="1">
      <c r="A1023" s="24"/>
    </row>
    <row r="1024" spans="1:1" ht="15" customHeight="1">
      <c r="A1024" s="24"/>
    </row>
    <row r="1025" spans="1:2" ht="15" customHeight="1"/>
    <row r="1026" spans="1:2" ht="15" customHeight="1"/>
    <row r="1027" spans="1:2" ht="15" customHeight="1"/>
    <row r="1028" spans="1:2" ht="15" customHeight="1"/>
    <row r="1029" spans="1:2" ht="15" customHeight="1"/>
    <row r="1030" spans="1:2" ht="15" customHeight="1"/>
    <row r="1031" spans="1:2" ht="15" customHeight="1">
      <c r="A1031" s="24" t="s">
        <v>2997</v>
      </c>
    </row>
    <row r="1032" spans="1:2" ht="15" customHeight="1">
      <c r="B1032" s="443" t="s">
        <v>2448</v>
      </c>
    </row>
    <row r="1033" spans="1:2" ht="15" customHeight="1">
      <c r="A1033" s="39"/>
      <c r="B1033" s="389"/>
    </row>
    <row r="1034" spans="1:2" ht="15" customHeight="1">
      <c r="B1034" s="458"/>
    </row>
    <row r="1035" spans="1:2" ht="15" customHeight="1">
      <c r="B1035" s="444"/>
    </row>
    <row r="1036" spans="1:2" ht="15" customHeight="1">
      <c r="A1036" s="24" t="s">
        <v>2998</v>
      </c>
    </row>
    <row r="1037" spans="1:2" ht="15" customHeight="1">
      <c r="B1037" s="443" t="s">
        <v>2448</v>
      </c>
    </row>
    <row r="1038" spans="1:2" ht="15" customHeight="1">
      <c r="A1038" s="39"/>
      <c r="B1038" s="389"/>
    </row>
    <row r="1039" spans="1:2" ht="15" customHeight="1">
      <c r="B1039" s="458"/>
    </row>
    <row r="1040" spans="1:2" ht="15" customHeight="1">
      <c r="B1040" s="444"/>
    </row>
    <row r="1041" spans="1:6" ht="15" customHeight="1"/>
    <row r="1042" spans="1:6" ht="15" customHeight="1">
      <c r="A1042" s="489" t="s">
        <v>5714</v>
      </c>
      <c r="B1042" s="490"/>
    </row>
    <row r="1043" spans="1:6" ht="15" customHeight="1">
      <c r="B1043" s="443" t="s">
        <v>2448</v>
      </c>
    </row>
    <row r="1044" spans="1:6" ht="15" customHeight="1">
      <c r="A1044" s="39"/>
      <c r="B1044" s="389"/>
    </row>
    <row r="1045" spans="1:6" ht="15" customHeight="1">
      <c r="B1045" s="458"/>
    </row>
    <row r="1046" spans="1:6" ht="15" customHeight="1">
      <c r="B1046" s="444"/>
    </row>
    <row r="1047" spans="1:6" ht="15" customHeight="1">
      <c r="A1047" s="489" t="s">
        <v>5715</v>
      </c>
      <c r="B1047" s="490"/>
      <c r="C1047" s="490"/>
    </row>
    <row r="1048" spans="1:6" ht="15" customHeight="1">
      <c r="B1048" s="443" t="s">
        <v>2448</v>
      </c>
      <c r="F1048" s="439"/>
    </row>
    <row r="1049" spans="1:6" ht="15" customHeight="1">
      <c r="A1049" s="39"/>
      <c r="B1049" s="389"/>
    </row>
    <row r="1050" spans="1:6" ht="15" customHeight="1">
      <c r="B1050" s="458"/>
      <c r="F1050" s="18"/>
    </row>
    <row r="1051" spans="1:6" ht="15" customHeight="1">
      <c r="B1051" s="444"/>
    </row>
    <row r="1052" spans="1:6" ht="15" customHeight="1">
      <c r="A1052" s="489" t="s">
        <v>5785</v>
      </c>
      <c r="B1052" s="490"/>
    </row>
    <row r="1053" spans="1:6" ht="15" customHeight="1">
      <c r="A1053" s="39"/>
      <c r="F1053" s="439"/>
    </row>
    <row r="1054" spans="1:6" ht="15" customHeight="1"/>
    <row r="1055" spans="1:6" ht="15" customHeight="1">
      <c r="F1055" s="18"/>
    </row>
    <row r="1056" spans="1:6" ht="15" customHeight="1"/>
    <row r="1057" spans="1:6" ht="15" customHeight="1">
      <c r="A1057" s="39"/>
    </row>
    <row r="1058" spans="1:6" ht="15" customHeight="1">
      <c r="A1058" s="39"/>
      <c r="F1058" s="439"/>
    </row>
    <row r="1059" spans="1:6" ht="15" customHeight="1"/>
    <row r="1060" spans="1:6" ht="15" customHeight="1">
      <c r="F1060" s="18"/>
    </row>
    <row r="1061" spans="1:6" ht="15" customHeight="1"/>
    <row r="1062" spans="1:6" ht="15" customHeight="1">
      <c r="A1062" s="39"/>
    </row>
    <row r="1063" spans="1:6" ht="15" customHeight="1">
      <c r="A1063" s="39"/>
      <c r="F1063" s="439"/>
    </row>
    <row r="1064" spans="1:6" ht="15" customHeight="1"/>
    <row r="1065" spans="1:6" ht="15" customHeight="1">
      <c r="F1065" s="18"/>
    </row>
    <row r="1066" spans="1:6" ht="15" customHeight="1"/>
    <row r="1067" spans="1:6" ht="15" customHeight="1"/>
    <row r="1068" spans="1:6" ht="15" customHeight="1"/>
    <row r="1069" spans="1:6" ht="15" customHeight="1">
      <c r="A1069" s="39"/>
      <c r="F1069" s="439"/>
    </row>
    <row r="1070" spans="1:6" ht="15" customHeight="1"/>
    <row r="1071" spans="1:6" ht="15" customHeight="1">
      <c r="F1071" s="18"/>
    </row>
    <row r="1072" spans="1:6" ht="15" customHeight="1"/>
    <row r="1073" spans="1:6" ht="15" customHeight="1"/>
    <row r="1074" spans="1:6" ht="15" customHeight="1">
      <c r="A1074" s="39"/>
      <c r="F1074" s="439"/>
    </row>
    <row r="1075" spans="1:6" ht="15" customHeight="1"/>
    <row r="1076" spans="1:6" ht="15" customHeight="1">
      <c r="F1076" s="18"/>
    </row>
    <row r="1077" spans="1:6" ht="15" customHeight="1"/>
    <row r="1078" spans="1:6" ht="15" customHeight="1"/>
    <row r="1079" spans="1:6" ht="15" customHeight="1">
      <c r="A1079" s="39"/>
      <c r="F1079" s="439"/>
    </row>
    <row r="1080" spans="1:6" ht="15" customHeight="1"/>
    <row r="1081" spans="1:6" ht="15" customHeight="1">
      <c r="F1081" s="18"/>
    </row>
    <row r="1082" spans="1:6" ht="15" customHeight="1"/>
    <row r="1083" spans="1:6" ht="15" customHeight="1"/>
    <row r="1084" spans="1:6" ht="15" customHeight="1">
      <c r="A1084" s="39"/>
      <c r="F1084" s="439"/>
    </row>
    <row r="1085" spans="1:6" ht="15" customHeight="1"/>
    <row r="1086" spans="1:6" ht="15" customHeight="1">
      <c r="F1086" s="18"/>
    </row>
    <row r="1087" spans="1:6" ht="15" customHeight="1"/>
    <row r="1088" spans="1:6" ht="15" customHeight="1"/>
    <row r="1089" spans="1:6" ht="15" customHeight="1"/>
    <row r="1090" spans="1:6" ht="15" customHeight="1">
      <c r="A1090" s="39"/>
      <c r="F1090" s="439"/>
    </row>
    <row r="1091" spans="1:6" ht="15" customHeight="1"/>
    <row r="1092" spans="1:6" ht="15" customHeight="1">
      <c r="F1092" s="18"/>
    </row>
    <row r="1093" spans="1:6" ht="15" customHeight="1"/>
    <row r="1094" spans="1:6" ht="15" customHeight="1"/>
    <row r="1095" spans="1:6" ht="15" customHeight="1">
      <c r="A1095" s="39"/>
      <c r="F1095" s="439"/>
    </row>
    <row r="1096" spans="1:6" ht="15" customHeight="1"/>
    <row r="1097" spans="1:6" ht="15" customHeight="1">
      <c r="F1097" s="18"/>
    </row>
    <row r="1098" spans="1:6" ht="15" customHeight="1"/>
    <row r="1099" spans="1:6" ht="15" customHeight="1"/>
    <row r="1100" spans="1:6" ht="15" customHeight="1">
      <c r="A1100" s="39"/>
      <c r="F1100" s="439"/>
    </row>
    <row r="1101" spans="1:6" ht="15" customHeight="1"/>
    <row r="1102" spans="1:6" ht="15" customHeight="1">
      <c r="F1102" s="18"/>
    </row>
    <row r="1103" spans="1:6" ht="15" customHeight="1"/>
    <row r="1104" spans="1:6" ht="15" customHeight="1"/>
    <row r="1105" spans="1:6" ht="15" customHeight="1">
      <c r="A1105" s="39"/>
      <c r="F1105" s="439"/>
    </row>
    <row r="1106" spans="1:6" ht="15" customHeight="1"/>
    <row r="1107" spans="1:6" ht="15" customHeight="1">
      <c r="F1107" s="18"/>
    </row>
    <row r="1108" spans="1:6" ht="15" customHeight="1"/>
    <row r="1109" spans="1:6" ht="15" customHeight="1"/>
    <row r="1110" spans="1:6" ht="15" customHeight="1">
      <c r="A1110" s="226"/>
    </row>
    <row r="1111" spans="1:6" ht="15" customHeight="1">
      <c r="A1111" s="39"/>
      <c r="F1111" s="439"/>
    </row>
    <row r="1112" spans="1:6" ht="15" customHeight="1"/>
    <row r="1113" spans="1:6" ht="15" customHeight="1">
      <c r="F1113" s="18"/>
    </row>
    <row r="1114" spans="1:6" ht="15" customHeight="1"/>
    <row r="1115" spans="1:6" ht="15" customHeight="1">
      <c r="A1115" s="226"/>
    </row>
    <row r="1116" spans="1:6" ht="15" customHeight="1">
      <c r="A1116" s="39"/>
      <c r="F1116" s="439"/>
    </row>
    <row r="1117" spans="1:6" ht="15" customHeight="1"/>
    <row r="1118" spans="1:6" ht="15" customHeight="1">
      <c r="F1118" s="18"/>
    </row>
    <row r="1119" spans="1:6" ht="15" customHeight="1"/>
    <row r="1120" spans="1:6" ht="15" customHeight="1">
      <c r="A1120" s="226"/>
    </row>
    <row r="1121" spans="1:6" ht="15" customHeight="1">
      <c r="A1121" s="39"/>
      <c r="F1121" s="439"/>
    </row>
    <row r="1122" spans="1:6" ht="15" customHeight="1"/>
    <row r="1123" spans="1:6" ht="15" customHeight="1">
      <c r="F1123" s="18"/>
    </row>
    <row r="1124" spans="1:6" ht="15" customHeight="1"/>
    <row r="1125" spans="1:6" ht="15" customHeight="1">
      <c r="A1125" s="226"/>
    </row>
    <row r="1126" spans="1:6" ht="15" customHeight="1">
      <c r="A1126" s="39"/>
      <c r="F1126" s="439"/>
    </row>
    <row r="1127" spans="1:6" ht="15" customHeight="1"/>
    <row r="1128" spans="1:6" ht="15" customHeight="1">
      <c r="F1128" s="18"/>
    </row>
    <row r="1129" spans="1:6" ht="15" customHeight="1"/>
    <row r="1130" spans="1:6" ht="15" customHeight="1">
      <c r="A1130" s="226"/>
    </row>
    <row r="1131" spans="1:6" ht="15" customHeight="1">
      <c r="A1131" s="39"/>
      <c r="F1131" s="439"/>
    </row>
    <row r="1132" spans="1:6" ht="15" customHeight="1"/>
    <row r="1133" spans="1:6" ht="15" customHeight="1">
      <c r="F1133" s="18"/>
    </row>
    <row r="1134" spans="1:6" ht="15" customHeight="1"/>
    <row r="1135" spans="1:6" ht="15" customHeight="1">
      <c r="A1135" s="226"/>
    </row>
    <row r="1136" spans="1:6" ht="15" customHeight="1">
      <c r="A1136" s="39"/>
      <c r="F1136" s="439"/>
    </row>
    <row r="1137" spans="1:6" ht="15" customHeight="1"/>
    <row r="1138" spans="1:6" ht="15" customHeight="1">
      <c r="F1138" s="18"/>
    </row>
    <row r="1139" spans="1:6" ht="15" customHeight="1"/>
    <row r="1140" spans="1:6" ht="15" customHeight="1">
      <c r="A1140" s="226"/>
    </row>
    <row r="1141" spans="1:6" ht="15" customHeight="1">
      <c r="A1141" s="39"/>
      <c r="F1141" s="439"/>
    </row>
    <row r="1142" spans="1:6" ht="15" customHeight="1"/>
    <row r="1143" spans="1:6" ht="15" customHeight="1">
      <c r="F1143" s="18"/>
    </row>
    <row r="1144" spans="1:6" ht="15" customHeight="1"/>
    <row r="1145" spans="1:6" ht="15" customHeight="1">
      <c r="A1145" s="226"/>
    </row>
    <row r="1146" spans="1:6" ht="15" customHeight="1">
      <c r="A1146" s="39"/>
      <c r="F1146" s="439"/>
    </row>
    <row r="1147" spans="1:6" ht="15" customHeight="1"/>
    <row r="1148" spans="1:6" ht="15" customHeight="1">
      <c r="F1148" s="18"/>
    </row>
    <row r="1149" spans="1:6" ht="15" customHeight="1"/>
    <row r="1150" spans="1:6" ht="15" customHeight="1">
      <c r="F1150" s="439"/>
    </row>
    <row r="1151" spans="1:6" ht="15" customHeight="1"/>
    <row r="1152" spans="1:6" ht="15" customHeight="1">
      <c r="A1152" s="39"/>
      <c r="F1152" s="439"/>
    </row>
    <row r="1153" spans="1:6" ht="15" customHeight="1"/>
    <row r="1154" spans="1:6" ht="15" customHeight="1">
      <c r="F1154" s="18"/>
    </row>
    <row r="1155" spans="1:6" ht="15" customHeight="1"/>
    <row r="1156" spans="1:6" ht="15" customHeight="1">
      <c r="A1156" s="226"/>
    </row>
    <row r="1157" spans="1:6" ht="15" customHeight="1">
      <c r="A1157" s="39"/>
      <c r="F1157" s="439"/>
    </row>
    <row r="1158" spans="1:6" ht="15" customHeight="1"/>
    <row r="1159" spans="1:6" ht="15" customHeight="1">
      <c r="F1159" s="18"/>
    </row>
    <row r="1160" spans="1:6" ht="15" customHeight="1"/>
    <row r="1161" spans="1:6" ht="15" customHeight="1">
      <c r="A1161" s="226"/>
    </row>
    <row r="1162" spans="1:6" ht="15" customHeight="1">
      <c r="A1162" s="39"/>
      <c r="F1162" s="439"/>
    </row>
    <row r="1163" spans="1:6" ht="15" customHeight="1"/>
    <row r="1164" spans="1:6" ht="15" customHeight="1">
      <c r="F1164" s="18"/>
    </row>
    <row r="1165" spans="1:6" ht="15" customHeight="1"/>
    <row r="1166" spans="1:6" ht="15" customHeight="1">
      <c r="A1166" s="226"/>
    </row>
    <row r="1167" spans="1:6" ht="15" customHeight="1">
      <c r="A1167" s="39"/>
      <c r="F1167" s="439"/>
    </row>
    <row r="1168" spans="1:6" ht="15" customHeight="1"/>
    <row r="1169" spans="1:6" ht="15" customHeight="1">
      <c r="F1169" s="18"/>
    </row>
    <row r="1170" spans="1:6" ht="15" customHeight="1"/>
    <row r="1171" spans="1:6" ht="15" customHeight="1">
      <c r="A1171" s="226"/>
    </row>
    <row r="1172" spans="1:6" ht="15" customHeight="1">
      <c r="A1172" s="39"/>
      <c r="F1172" s="439"/>
    </row>
    <row r="1173" spans="1:6" ht="15" customHeight="1"/>
    <row r="1174" spans="1:6" ht="15" customHeight="1">
      <c r="F1174" s="18"/>
    </row>
    <row r="1175" spans="1:6" ht="15" customHeight="1"/>
    <row r="1176" spans="1:6" ht="15" customHeight="1">
      <c r="A1176" s="226"/>
    </row>
    <row r="1177" spans="1:6" ht="15" customHeight="1">
      <c r="A1177" s="39"/>
      <c r="F1177" s="439"/>
    </row>
    <row r="1178" spans="1:6" ht="15" customHeight="1"/>
    <row r="1179" spans="1:6" ht="15" customHeight="1">
      <c r="F1179" s="18"/>
    </row>
    <row r="1180" spans="1:6" ht="15" customHeight="1"/>
    <row r="1181" spans="1:6" ht="15" customHeight="1">
      <c r="A1181" s="226"/>
    </row>
    <row r="1182" spans="1:6" ht="15" customHeight="1">
      <c r="A1182" s="39"/>
      <c r="F1182" s="439"/>
    </row>
    <row r="1183" spans="1:6" ht="15" customHeight="1"/>
    <row r="1184" spans="1:6" ht="15" customHeight="1">
      <c r="F1184" s="18"/>
    </row>
    <row r="1185" spans="1:6" ht="15" customHeight="1"/>
    <row r="1186" spans="1:6" ht="15" customHeight="1">
      <c r="A1186" s="226"/>
    </row>
    <row r="1187" spans="1:6" ht="15" customHeight="1">
      <c r="A1187" s="39"/>
      <c r="F1187" s="439"/>
    </row>
    <row r="1188" spans="1:6" ht="15" customHeight="1"/>
    <row r="1189" spans="1:6" ht="15" customHeight="1">
      <c r="F1189" s="18"/>
    </row>
    <row r="1190" spans="1:6" ht="15" customHeight="1"/>
    <row r="1191" spans="1:6" ht="15" customHeight="1">
      <c r="A1191" s="226"/>
    </row>
    <row r="1192" spans="1:6" ht="15" customHeight="1">
      <c r="A1192" s="39"/>
      <c r="F1192" s="439"/>
    </row>
    <row r="1193" spans="1:6" ht="15" customHeight="1"/>
    <row r="1194" spans="1:6" ht="15" customHeight="1">
      <c r="F1194" s="18"/>
    </row>
    <row r="1195" spans="1:6" ht="15" customHeight="1"/>
    <row r="1196" spans="1:6" ht="15" customHeight="1">
      <c r="A1196" s="226"/>
    </row>
    <row r="1197" spans="1:6" ht="15" customHeight="1">
      <c r="A1197" s="39"/>
      <c r="F1197" s="439"/>
    </row>
    <row r="1198" spans="1:6" ht="15" customHeight="1"/>
    <row r="1199" spans="1:6" ht="15" customHeight="1">
      <c r="F1199" s="18"/>
    </row>
    <row r="1200" spans="1:6" ht="15" customHeight="1"/>
    <row r="1201" spans="1:6" ht="15" customHeight="1">
      <c r="A1201" s="226"/>
    </row>
    <row r="1202" spans="1:6" ht="15" customHeight="1">
      <c r="A1202" s="39"/>
      <c r="F1202" s="439"/>
    </row>
    <row r="1203" spans="1:6" ht="15" customHeight="1"/>
    <row r="1204" spans="1:6" ht="15" customHeight="1">
      <c r="F1204" s="18"/>
    </row>
    <row r="1205" spans="1:6" ht="15" customHeight="1"/>
    <row r="1206" spans="1:6" ht="15" customHeight="1">
      <c r="A1206" s="226"/>
    </row>
    <row r="1207" spans="1:6" ht="15" customHeight="1">
      <c r="A1207" s="39"/>
      <c r="F1207" s="439"/>
    </row>
    <row r="1208" spans="1:6" ht="15" customHeight="1"/>
    <row r="1209" spans="1:6" ht="15" customHeight="1">
      <c r="F1209" s="18"/>
    </row>
    <row r="1210" spans="1:6" ht="15" customHeight="1"/>
    <row r="1211" spans="1:6" ht="15" customHeight="1">
      <c r="A1211" s="226"/>
    </row>
    <row r="1212" spans="1:6" ht="15" customHeight="1">
      <c r="A1212" s="39"/>
      <c r="F1212" s="439"/>
    </row>
    <row r="1213" spans="1:6" ht="15" customHeight="1"/>
    <row r="1214" spans="1:6" ht="15" customHeight="1">
      <c r="F1214" s="18"/>
    </row>
    <row r="1215" spans="1:6" ht="15" customHeight="1"/>
    <row r="1216" spans="1:6" ht="15" customHeight="1">
      <c r="A1216" s="226"/>
    </row>
    <row r="1217" spans="1:6" ht="15" customHeight="1">
      <c r="A1217" s="39"/>
      <c r="F1217" s="439"/>
    </row>
    <row r="1218" spans="1:6" ht="15" customHeight="1"/>
    <row r="1219" spans="1:6" ht="15" customHeight="1">
      <c r="F1219" s="18"/>
    </row>
    <row r="1220" spans="1:6" ht="15" customHeight="1"/>
    <row r="1221" spans="1:6" ht="15" customHeight="1">
      <c r="A1221" s="226"/>
    </row>
    <row r="1222" spans="1:6" ht="15" customHeight="1">
      <c r="A1222" s="39"/>
      <c r="F1222" s="439"/>
    </row>
    <row r="1223" spans="1:6" ht="15" customHeight="1"/>
    <row r="1224" spans="1:6" ht="15" customHeight="1">
      <c r="F1224" s="18"/>
    </row>
    <row r="1225" spans="1:6" ht="15" customHeight="1"/>
    <row r="1226" spans="1:6" ht="15" customHeight="1">
      <c r="A1226" s="226"/>
    </row>
    <row r="1227" spans="1:6" ht="15" customHeight="1">
      <c r="A1227" s="39"/>
      <c r="F1227" s="439"/>
    </row>
    <row r="1228" spans="1:6" ht="15" customHeight="1"/>
    <row r="1229" spans="1:6" ht="15" customHeight="1">
      <c r="F1229" s="18"/>
    </row>
    <row r="1230" spans="1:6" ht="15" customHeight="1"/>
    <row r="1231" spans="1:6" ht="15" customHeight="1">
      <c r="A1231" s="226"/>
    </row>
    <row r="1232" spans="1:6" ht="15" customHeight="1">
      <c r="A1232" s="39"/>
      <c r="F1232" s="439"/>
    </row>
    <row r="1233" spans="1:6" ht="15" customHeight="1"/>
    <row r="1234" spans="1:6" ht="15" customHeight="1">
      <c r="F1234" s="18"/>
    </row>
    <row r="1235" spans="1:6" ht="15" customHeight="1"/>
    <row r="1236" spans="1:6" ht="15" customHeight="1">
      <c r="A1236" s="226"/>
    </row>
    <row r="1237" spans="1:6" ht="15" customHeight="1">
      <c r="A1237" s="39"/>
      <c r="F1237" s="439"/>
    </row>
    <row r="1238" spans="1:6" ht="15" customHeight="1"/>
    <row r="1239" spans="1:6" ht="15" customHeight="1">
      <c r="F1239" s="18"/>
    </row>
    <row r="1240" spans="1:6" ht="15" customHeight="1"/>
    <row r="1241" spans="1:6" ht="15" customHeight="1">
      <c r="A1241" s="226"/>
    </row>
    <row r="1242" spans="1:6" ht="15" customHeight="1">
      <c r="A1242" s="39"/>
      <c r="F1242" s="439"/>
    </row>
    <row r="1243" spans="1:6" ht="15" customHeight="1"/>
    <row r="1244" spans="1:6" ht="15" customHeight="1">
      <c r="F1244" s="18"/>
    </row>
    <row r="1245" spans="1:6" ht="15" customHeight="1"/>
    <row r="1246" spans="1:6" ht="15" customHeight="1">
      <c r="A1246" s="226"/>
    </row>
    <row r="1247" spans="1:6" ht="15" customHeight="1">
      <c r="A1247" s="39"/>
      <c r="F1247" s="439"/>
    </row>
    <row r="1248" spans="1:6" ht="15" customHeight="1"/>
    <row r="1249" spans="1:6" ht="15" customHeight="1">
      <c r="F1249" s="18"/>
    </row>
    <row r="1250" spans="1:6" ht="15" customHeight="1"/>
    <row r="1251" spans="1:6" ht="15" customHeight="1">
      <c r="A1251" s="226"/>
    </row>
    <row r="1252" spans="1:6" ht="15" customHeight="1">
      <c r="A1252" s="39"/>
      <c r="F1252" s="439"/>
    </row>
    <row r="1253" spans="1:6" ht="15" customHeight="1"/>
    <row r="1254" spans="1:6" ht="15" customHeight="1">
      <c r="F1254" s="18"/>
    </row>
    <row r="1255" spans="1:6" ht="15" customHeight="1"/>
    <row r="1256" spans="1:6" ht="15" customHeight="1">
      <c r="A1256" s="226"/>
    </row>
    <row r="1257" spans="1:6" ht="15" customHeight="1">
      <c r="A1257" s="39"/>
      <c r="F1257" s="439"/>
    </row>
    <row r="1258" spans="1:6" ht="15" customHeight="1"/>
    <row r="1259" spans="1:6" ht="15" customHeight="1">
      <c r="F1259" s="18"/>
    </row>
    <row r="1260" spans="1:6" ht="15" customHeight="1"/>
    <row r="1261" spans="1:6" ht="15" customHeight="1">
      <c r="A1261" s="226"/>
    </row>
    <row r="1262" spans="1:6" ht="15" customHeight="1">
      <c r="A1262" s="39"/>
      <c r="F1262" s="439"/>
    </row>
    <row r="1263" spans="1:6" ht="15" customHeight="1"/>
    <row r="1264" spans="1:6" ht="15" customHeight="1">
      <c r="F1264" s="18"/>
    </row>
    <row r="1265" spans="1:6" ht="15" customHeight="1"/>
    <row r="1266" spans="1:6" ht="15" customHeight="1">
      <c r="A1266" s="226"/>
    </row>
    <row r="1267" spans="1:6" ht="15" customHeight="1">
      <c r="A1267" s="39"/>
      <c r="F1267" s="439"/>
    </row>
    <row r="1268" spans="1:6" ht="15" customHeight="1"/>
    <row r="1269" spans="1:6" ht="15" customHeight="1">
      <c r="F1269" s="18"/>
    </row>
    <row r="1270" spans="1:6" ht="15" customHeight="1"/>
    <row r="1271" spans="1:6" ht="15" customHeight="1">
      <c r="A1271" s="39"/>
    </row>
    <row r="1272" spans="1:6" ht="15" customHeight="1">
      <c r="A1272" s="39"/>
      <c r="F1272" s="439"/>
    </row>
    <row r="1273" spans="1:6" ht="15" customHeight="1"/>
    <row r="1274" spans="1:6" ht="15" customHeight="1">
      <c r="F1274" s="18"/>
    </row>
    <row r="1275" spans="1:6" ht="15" customHeight="1"/>
    <row r="1276" spans="1:6" ht="15" customHeight="1">
      <c r="A1276" s="39"/>
    </row>
    <row r="1277" spans="1:6" ht="15" customHeight="1">
      <c r="A1277" s="39"/>
      <c r="F1277" s="439"/>
    </row>
    <row r="1278" spans="1:6" ht="15" customHeight="1"/>
    <row r="1279" spans="1:6" ht="15" customHeight="1">
      <c r="F1279" s="18"/>
    </row>
    <row r="1280" spans="1:6" ht="15" customHeight="1"/>
    <row r="1281" spans="1:6" ht="15" customHeight="1">
      <c r="A1281" s="39"/>
    </row>
    <row r="1282" spans="1:6" ht="15" customHeight="1">
      <c r="A1282" s="39"/>
      <c r="F1282" s="439"/>
    </row>
    <row r="1283" spans="1:6" ht="15" customHeight="1"/>
    <row r="1284" spans="1:6" ht="15" customHeight="1">
      <c r="F1284" s="18"/>
    </row>
    <row r="1285" spans="1:6" ht="15" customHeight="1"/>
    <row r="1286" spans="1:6" ht="15" customHeight="1">
      <c r="A1286" s="39"/>
    </row>
    <row r="1287" spans="1:6" ht="15" customHeight="1">
      <c r="A1287" s="39"/>
      <c r="F1287" s="439"/>
    </row>
    <row r="1288" spans="1:6" ht="15" customHeight="1"/>
    <row r="1289" spans="1:6" ht="15" customHeight="1">
      <c r="F1289" s="18"/>
    </row>
    <row r="1290" spans="1:6" ht="15" customHeight="1"/>
    <row r="1291" spans="1:6" ht="15" customHeight="1">
      <c r="A1291" s="39"/>
    </row>
    <row r="1292" spans="1:6" ht="15" customHeight="1">
      <c r="A1292" s="39"/>
      <c r="F1292" s="439"/>
    </row>
    <row r="1293" spans="1:6" ht="15" customHeight="1"/>
    <row r="1294" spans="1:6" ht="15" customHeight="1">
      <c r="F1294" s="18"/>
    </row>
    <row r="1295" spans="1:6" ht="15" customHeight="1"/>
    <row r="1296" spans="1:6" ht="15" customHeight="1">
      <c r="A1296" s="39"/>
    </row>
    <row r="1297" spans="1:6" ht="15" customHeight="1">
      <c r="A1297" s="39"/>
      <c r="F1297" s="439"/>
    </row>
    <row r="1298" spans="1:6" ht="15" customHeight="1"/>
    <row r="1299" spans="1:6" ht="15" customHeight="1">
      <c r="F1299" s="18"/>
    </row>
    <row r="1300" spans="1:6" ht="15" customHeight="1"/>
    <row r="1301" spans="1:6" ht="15" customHeight="1"/>
    <row r="1302" spans="1:6" ht="15" customHeight="1">
      <c r="A1302" s="39"/>
      <c r="F1302" s="439"/>
    </row>
    <row r="1303" spans="1:6" ht="15" customHeight="1"/>
    <row r="1304" spans="1:6" ht="15" customHeight="1">
      <c r="F1304" s="18"/>
    </row>
    <row r="1305" spans="1:6" ht="15" customHeight="1"/>
    <row r="1306" spans="1:6" ht="15" customHeight="1"/>
    <row r="1307" spans="1:6" ht="15" customHeight="1">
      <c r="A1307" s="39"/>
      <c r="F1307" s="439"/>
    </row>
    <row r="1308" spans="1:6" ht="15" customHeight="1"/>
    <row r="1309" spans="1:6" ht="15" customHeight="1">
      <c r="F1309" s="18"/>
    </row>
    <row r="1310" spans="1:6" ht="15" customHeight="1"/>
    <row r="1311" spans="1:6" ht="15" customHeight="1"/>
    <row r="1312" spans="1:6" ht="15" customHeight="1">
      <c r="A1312" s="39"/>
      <c r="F1312" s="439"/>
    </row>
    <row r="1313" spans="1:6" ht="15" customHeight="1"/>
    <row r="1314" spans="1:6" ht="15" customHeight="1">
      <c r="F1314" s="18"/>
    </row>
    <row r="1315" spans="1:6" ht="15" customHeight="1"/>
    <row r="1316" spans="1:6" ht="15" customHeight="1"/>
    <row r="1317" spans="1:6" ht="15" customHeight="1">
      <c r="A1317" s="39"/>
      <c r="F1317" s="439"/>
    </row>
    <row r="1318" spans="1:6" ht="15" customHeight="1"/>
    <row r="1319" spans="1:6" ht="15" customHeight="1">
      <c r="F1319" s="18"/>
    </row>
    <row r="1320" spans="1:6" ht="15" customHeight="1"/>
    <row r="1321" spans="1:6" ht="15" customHeight="1"/>
    <row r="1322" spans="1:6" ht="15" customHeight="1">
      <c r="A1322" s="39"/>
      <c r="F1322" s="439"/>
    </row>
    <row r="1323" spans="1:6" ht="15" customHeight="1"/>
    <row r="1324" spans="1:6" ht="15" customHeight="1">
      <c r="F1324" s="18"/>
    </row>
    <row r="1325" spans="1:6" ht="15" customHeight="1"/>
    <row r="1326" spans="1:6" ht="15" customHeight="1"/>
    <row r="1327" spans="1:6" ht="15" customHeight="1">
      <c r="A1327" s="39"/>
    </row>
    <row r="1328" spans="1:6" ht="15" customHeight="1">
      <c r="A1328" s="39"/>
      <c r="F1328" s="439"/>
    </row>
    <row r="1329" spans="1:6" ht="15" customHeight="1"/>
    <row r="1330" spans="1:6" ht="15" customHeight="1">
      <c r="F1330" s="18"/>
    </row>
    <row r="1331" spans="1:6" ht="15" customHeight="1"/>
    <row r="1332" spans="1:6" ht="15" customHeight="1">
      <c r="A1332" s="39"/>
    </row>
    <row r="1333" spans="1:6" ht="15" customHeight="1">
      <c r="A1333" s="39"/>
      <c r="F1333" s="439"/>
    </row>
    <row r="1334" spans="1:6" ht="15" customHeight="1"/>
    <row r="1335" spans="1:6" ht="15" customHeight="1">
      <c r="F1335" s="18"/>
    </row>
    <row r="1336" spans="1:6" ht="15" customHeight="1"/>
    <row r="1337" spans="1:6" ht="15" customHeight="1">
      <c r="A1337" s="39"/>
    </row>
    <row r="1338" spans="1:6" ht="15" customHeight="1">
      <c r="A1338" s="39"/>
      <c r="F1338" s="439"/>
    </row>
    <row r="1339" spans="1:6" ht="15" customHeight="1"/>
    <row r="1340" spans="1:6" ht="15" customHeight="1">
      <c r="F1340" s="18"/>
    </row>
    <row r="1341" spans="1:6" ht="15" customHeight="1"/>
    <row r="1342" spans="1:6" ht="15" customHeight="1">
      <c r="A1342" s="39"/>
    </row>
    <row r="1343" spans="1:6" ht="15" customHeight="1">
      <c r="A1343" s="39"/>
      <c r="F1343" s="439"/>
    </row>
    <row r="1344" spans="1:6" ht="15" customHeight="1"/>
    <row r="1345" spans="1:6" ht="15" customHeight="1">
      <c r="F1345" s="18"/>
    </row>
    <row r="1346" spans="1:6" ht="15" customHeight="1"/>
    <row r="1347" spans="1:6" ht="15" customHeight="1"/>
    <row r="1348" spans="1:6" ht="15" customHeight="1">
      <c r="A1348" s="39"/>
      <c r="F1348" s="439"/>
    </row>
    <row r="1349" spans="1:6" ht="15" customHeight="1"/>
    <row r="1350" spans="1:6" ht="15" customHeight="1">
      <c r="F1350" s="18"/>
    </row>
    <row r="1351" spans="1:6" ht="15" customHeight="1"/>
    <row r="1352" spans="1:6" ht="15" customHeight="1"/>
    <row r="1353" spans="1:6" ht="15" customHeight="1">
      <c r="A1353" s="39"/>
      <c r="F1353" s="439"/>
    </row>
    <row r="1354" spans="1:6" ht="15" customHeight="1"/>
    <row r="1355" spans="1:6" ht="15" customHeight="1">
      <c r="F1355" s="18"/>
    </row>
    <row r="1356" spans="1:6" ht="15" customHeight="1"/>
    <row r="1357" spans="1:6" ht="15" customHeight="1"/>
    <row r="1358" spans="1:6" ht="15" customHeight="1">
      <c r="A1358" s="39"/>
      <c r="F1358" s="439"/>
    </row>
    <row r="1359" spans="1:6" ht="15" customHeight="1"/>
    <row r="1360" spans="1:6" ht="15" customHeight="1">
      <c r="F1360" s="18"/>
    </row>
    <row r="1361" spans="1:6" ht="15" customHeight="1"/>
    <row r="1362" spans="1:6" ht="15" customHeight="1">
      <c r="A1362" s="226"/>
    </row>
    <row r="1363" spans="1:6" ht="15" customHeight="1">
      <c r="A1363" s="39"/>
      <c r="F1363" s="439"/>
    </row>
    <row r="1364" spans="1:6" ht="15" customHeight="1"/>
    <row r="1365" spans="1:6" ht="15" customHeight="1">
      <c r="F1365" s="18"/>
    </row>
    <row r="1366" spans="1:6" ht="15" customHeight="1"/>
    <row r="1367" spans="1:6" ht="15" customHeight="1">
      <c r="A1367" s="226"/>
    </row>
    <row r="1368" spans="1:6" ht="15" customHeight="1">
      <c r="A1368" s="39"/>
      <c r="F1368" s="439"/>
    </row>
    <row r="1369" spans="1:6" ht="15" customHeight="1"/>
    <row r="1370" spans="1:6" ht="15" customHeight="1">
      <c r="F1370" s="18"/>
    </row>
    <row r="1371" spans="1:6" ht="15" customHeight="1"/>
    <row r="1372" spans="1:6" ht="15" customHeight="1">
      <c r="A1372" s="226"/>
    </row>
    <row r="1373" spans="1:6" ht="15" customHeight="1">
      <c r="A1373" s="39"/>
      <c r="F1373" s="439"/>
    </row>
    <row r="1374" spans="1:6" ht="15" customHeight="1"/>
    <row r="1375" spans="1:6" ht="15" customHeight="1">
      <c r="F1375" s="18"/>
    </row>
    <row r="1376" spans="1:6" ht="15" customHeight="1"/>
    <row r="1377" spans="1:6" ht="15" customHeight="1">
      <c r="A1377" s="226"/>
    </row>
    <row r="1378" spans="1:6" ht="15" customHeight="1">
      <c r="A1378" s="39"/>
      <c r="F1378" s="439"/>
    </row>
    <row r="1379" spans="1:6" ht="15" customHeight="1"/>
    <row r="1380" spans="1:6" ht="15" customHeight="1">
      <c r="F1380" s="18"/>
    </row>
    <row r="1381" spans="1:6" ht="15" customHeight="1"/>
    <row r="1382" spans="1:6" ht="15" customHeight="1"/>
    <row r="1383" spans="1:6" ht="15" customHeight="1">
      <c r="A1383" s="39"/>
      <c r="F1383" s="439"/>
    </row>
    <row r="1384" spans="1:6" ht="15" customHeight="1"/>
    <row r="1385" spans="1:6" ht="15" customHeight="1">
      <c r="F1385" s="18"/>
    </row>
    <row r="1386" spans="1:6" ht="15" customHeight="1"/>
    <row r="1387" spans="1:6" ht="15" customHeight="1"/>
    <row r="1388" spans="1:6" ht="15" customHeight="1">
      <c r="A1388" s="39"/>
      <c r="F1388" s="439"/>
    </row>
    <row r="1389" spans="1:6" ht="15" customHeight="1"/>
    <row r="1390" spans="1:6" ht="15" customHeight="1">
      <c r="F1390" s="18"/>
    </row>
    <row r="1391" spans="1:6" ht="15" customHeight="1"/>
    <row r="1392" spans="1:6" ht="15" customHeight="1"/>
    <row r="1393" spans="1:6" ht="15" customHeight="1">
      <c r="A1393" s="39"/>
      <c r="F1393" s="439"/>
    </row>
    <row r="1394" spans="1:6" ht="15" customHeight="1">
      <c r="A1394" s="441"/>
    </row>
    <row r="1395" spans="1:6" ht="15" customHeight="1">
      <c r="F1395" s="18"/>
    </row>
    <row r="1396" spans="1:6" ht="15" customHeight="1"/>
    <row r="1397" spans="1:6" ht="15" customHeight="1"/>
    <row r="1398" spans="1:6" ht="15" customHeight="1">
      <c r="A1398" s="441"/>
    </row>
    <row r="1399" spans="1:6" ht="15" customHeight="1"/>
    <row r="1400" spans="1:6" ht="15" customHeight="1"/>
    <row r="1401" spans="1:6" ht="15" customHeight="1"/>
    <row r="1402" spans="1:6" ht="15" customHeight="1">
      <c r="A1402" s="441"/>
    </row>
    <row r="1403" spans="1:6" ht="15" customHeight="1"/>
    <row r="1404" spans="1:6" ht="15" customHeight="1"/>
    <row r="1405" spans="1:6" ht="15" customHeight="1"/>
    <row r="1406" spans="1:6" ht="15" customHeight="1">
      <c r="A1406" s="441"/>
    </row>
    <row r="1407" spans="1:6" ht="15" customHeight="1"/>
    <row r="1408" spans="1:6" ht="15" customHeight="1"/>
    <row r="1409" spans="1:1" ht="15" customHeight="1"/>
    <row r="1410" spans="1:1" ht="15" customHeight="1">
      <c r="A1410" s="441"/>
    </row>
    <row r="1411" spans="1:1" ht="15" customHeight="1"/>
    <row r="1412" spans="1:1" ht="15" customHeight="1"/>
    <row r="1413" spans="1:1" ht="15" customHeight="1"/>
    <row r="1414" spans="1:1" ht="15" customHeight="1">
      <c r="A1414" s="441"/>
    </row>
    <row r="1415" spans="1:1" ht="15" customHeight="1"/>
    <row r="1416" spans="1:1" ht="15" customHeight="1"/>
    <row r="1417" spans="1:1" ht="15" customHeight="1"/>
    <row r="1418" spans="1:1" ht="15" customHeight="1">
      <c r="A1418" s="441"/>
    </row>
    <row r="1419" spans="1:1" ht="15" customHeight="1"/>
    <row r="1420" spans="1:1" ht="15" customHeight="1"/>
    <row r="1421" spans="1:1" ht="15" customHeight="1"/>
    <row r="1422" spans="1:1" ht="15" customHeight="1">
      <c r="A1422" s="441"/>
    </row>
    <row r="1423" spans="1:1" ht="15" customHeight="1"/>
    <row r="1424" spans="1:1" ht="15" customHeight="1"/>
    <row r="1425" spans="1:1" ht="15" customHeight="1"/>
    <row r="1426" spans="1:1" ht="15" customHeight="1">
      <c r="A1426" s="441"/>
    </row>
    <row r="1427" spans="1:1" ht="15" customHeight="1"/>
    <row r="1428" spans="1:1" ht="15" customHeight="1"/>
    <row r="1429" spans="1:1" ht="15" customHeight="1"/>
    <row r="1430" spans="1:1" ht="15" customHeight="1">
      <c r="A1430" s="441"/>
    </row>
    <row r="1431" spans="1:1" ht="15" customHeight="1"/>
    <row r="1432" spans="1:1" ht="15" customHeight="1"/>
    <row r="1433" spans="1:1" ht="15" customHeight="1"/>
    <row r="1434" spans="1:1" ht="15" customHeight="1">
      <c r="A1434" s="441"/>
    </row>
    <row r="1435" spans="1:1" ht="15" customHeight="1"/>
    <row r="1436" spans="1:1" ht="15" customHeight="1"/>
    <row r="1437" spans="1:1" ht="15" customHeight="1"/>
    <row r="1438" spans="1:1" ht="15" customHeight="1">
      <c r="A1438" s="441"/>
    </row>
    <row r="1439" spans="1:1" ht="15" customHeight="1"/>
    <row r="1440" spans="1:1" ht="15" customHeight="1"/>
    <row r="1441" spans="1:1" ht="15" customHeight="1"/>
    <row r="1442" spans="1:1" ht="15" customHeight="1">
      <c r="A1442" s="441"/>
    </row>
    <row r="1443" spans="1:1" ht="15" customHeight="1"/>
    <row r="1444" spans="1:1" ht="15" customHeight="1"/>
    <row r="1445" spans="1:1" ht="15" customHeight="1"/>
    <row r="1446" spans="1:1" ht="15" customHeight="1">
      <c r="A1446" s="441"/>
    </row>
    <row r="1447" spans="1:1" ht="15" customHeight="1"/>
    <row r="1448" spans="1:1" ht="15" customHeight="1"/>
    <row r="1449" spans="1:1" ht="15" customHeight="1"/>
    <row r="1450" spans="1:1" ht="15" customHeight="1">
      <c r="A1450" s="441"/>
    </row>
    <row r="1451" spans="1:1" ht="15" customHeight="1"/>
    <row r="1452" spans="1:1" ht="15" customHeight="1"/>
    <row r="1453" spans="1:1" ht="15" customHeight="1"/>
    <row r="1454" spans="1:1" ht="15" customHeight="1">
      <c r="A1454" s="441"/>
    </row>
    <row r="1455" spans="1:1" ht="15" customHeight="1"/>
    <row r="1456" spans="1:1" ht="15" customHeight="1"/>
    <row r="1457" spans="1:1" ht="15" customHeight="1"/>
    <row r="1458" spans="1:1" ht="15" customHeight="1">
      <c r="A1458" s="441"/>
    </row>
    <row r="1459" spans="1:1" ht="15" customHeight="1"/>
    <row r="1460" spans="1:1" ht="15" customHeight="1"/>
    <row r="1461" spans="1:1" ht="15" customHeight="1"/>
    <row r="1462" spans="1:1" ht="15" customHeight="1">
      <c r="A1462" s="441"/>
    </row>
    <row r="1463" spans="1:1" ht="15" customHeight="1"/>
    <row r="1464" spans="1:1" ht="15" customHeight="1"/>
    <row r="1465" spans="1:1" ht="15" customHeight="1"/>
    <row r="1466" spans="1:1" ht="15" customHeight="1"/>
    <row r="1467" spans="1:1" ht="15" customHeight="1">
      <c r="A1467" s="441"/>
    </row>
    <row r="1468" spans="1:1" ht="15" customHeight="1"/>
    <row r="1469" spans="1:1" ht="15" customHeight="1"/>
    <row r="1470" spans="1:1" ht="15" customHeight="1"/>
    <row r="1471" spans="1:1" ht="15" customHeight="1">
      <c r="A1471" s="441"/>
    </row>
    <row r="1472" spans="1:1" ht="15" customHeight="1"/>
    <row r="1473" spans="1:6" ht="15" customHeight="1"/>
    <row r="1474" spans="1:6" ht="15" customHeight="1"/>
    <row r="1475" spans="1:6" ht="15" customHeight="1">
      <c r="A1475" s="441"/>
    </row>
    <row r="1476" spans="1:6" ht="15" customHeight="1"/>
    <row r="1477" spans="1:6" ht="15" customHeight="1"/>
    <row r="1478" spans="1:6" ht="15" customHeight="1"/>
    <row r="1479" spans="1:6" ht="15" customHeight="1">
      <c r="A1479" s="441"/>
    </row>
    <row r="1480" spans="1:6" ht="15" customHeight="1"/>
    <row r="1481" spans="1:6" ht="15" customHeight="1"/>
    <row r="1482" spans="1:6" ht="15" customHeight="1"/>
    <row r="1483" spans="1:6" ht="15" customHeight="1">
      <c r="A1483" s="441"/>
    </row>
    <row r="1484" spans="1:6" ht="15" customHeight="1"/>
    <row r="1485" spans="1:6" ht="15" customHeight="1"/>
    <row r="1486" spans="1:6" ht="15" customHeight="1"/>
    <row r="1487" spans="1:6" ht="15" customHeight="1">
      <c r="A1487" s="226"/>
    </row>
    <row r="1488" spans="1:6" ht="15" customHeight="1">
      <c r="A1488" s="39"/>
      <c r="F1488" s="439"/>
    </row>
    <row r="1489" spans="1:6" ht="15" customHeight="1"/>
    <row r="1490" spans="1:6" ht="15" customHeight="1">
      <c r="F1490" s="18"/>
    </row>
    <row r="1491" spans="1:6" ht="15" customHeight="1"/>
    <row r="1492" spans="1:6" ht="15" customHeight="1">
      <c r="A1492" s="226"/>
    </row>
    <row r="1493" spans="1:6" ht="15" customHeight="1">
      <c r="A1493" s="39"/>
    </row>
    <row r="1494" spans="1:6" ht="15" customHeight="1"/>
    <row r="1495" spans="1:6" ht="15" customHeight="1"/>
    <row r="1496" spans="1:6" ht="15" customHeight="1"/>
    <row r="1497" spans="1:6" ht="15" customHeight="1">
      <c r="A1497" s="226"/>
    </row>
    <row r="1498" spans="1:6" ht="15" customHeight="1">
      <c r="A1498" s="39"/>
    </row>
    <row r="1499" spans="1:6" ht="15" customHeight="1"/>
    <row r="1500" spans="1:6" ht="15" customHeight="1"/>
    <row r="1501" spans="1:6" ht="15" customHeight="1"/>
    <row r="1502" spans="1:6" ht="15" customHeight="1">
      <c r="A1502" s="226"/>
    </row>
    <row r="1503" spans="1:6" ht="15" customHeight="1">
      <c r="A1503" s="39"/>
    </row>
    <row r="1504" spans="1:6" ht="15" customHeight="1"/>
    <row r="1505" spans="1:1" ht="15" customHeight="1"/>
    <row r="1506" spans="1:1" ht="15" customHeight="1"/>
    <row r="1507" spans="1:1" ht="15" customHeight="1">
      <c r="A1507" s="226"/>
    </row>
    <row r="1508" spans="1:1" ht="15" customHeight="1">
      <c r="A1508" s="39"/>
    </row>
    <row r="1509" spans="1:1" ht="15" customHeight="1"/>
    <row r="1510" spans="1:1" ht="15" customHeight="1"/>
    <row r="1511" spans="1:1" ht="15" customHeight="1"/>
    <row r="1512" spans="1:1" ht="15" customHeight="1">
      <c r="A1512" s="226"/>
    </row>
    <row r="1513" spans="1:1" ht="15" customHeight="1">
      <c r="A1513" s="39"/>
    </row>
    <row r="1514" spans="1:1" ht="15" customHeight="1"/>
    <row r="1515" spans="1:1" ht="15" customHeight="1"/>
    <row r="1516" spans="1:1" ht="15" customHeight="1"/>
    <row r="1517" spans="1:1" ht="15" customHeight="1">
      <c r="A1517" s="226"/>
    </row>
    <row r="1518" spans="1:1" ht="15" customHeight="1">
      <c r="A1518" s="39"/>
    </row>
    <row r="1519" spans="1:1" ht="15" customHeight="1"/>
    <row r="1520" spans="1:1" ht="15" customHeight="1"/>
    <row r="1521" spans="1:1" ht="15" customHeight="1"/>
    <row r="1522" spans="1:1" ht="15" customHeight="1">
      <c r="A1522" s="226"/>
    </row>
    <row r="1523" spans="1:1" ht="15" customHeight="1">
      <c r="A1523" s="39"/>
    </row>
    <row r="1524" spans="1:1" ht="15" customHeight="1"/>
    <row r="1525" spans="1:1" ht="15" customHeight="1"/>
    <row r="1526" spans="1:1" ht="15" customHeight="1"/>
    <row r="1527" spans="1:1" ht="15" customHeight="1">
      <c r="A1527" s="226"/>
    </row>
    <row r="1528" spans="1:1" ht="15" customHeight="1">
      <c r="A1528" s="39"/>
    </row>
    <row r="1529" spans="1:1" ht="15" customHeight="1"/>
    <row r="1530" spans="1:1" ht="15" customHeight="1"/>
    <row r="1531" spans="1:1" ht="15" customHeight="1"/>
    <row r="1532" spans="1:1" ht="15" customHeight="1">
      <c r="A1532" s="226"/>
    </row>
    <row r="1533" spans="1:1" ht="15" customHeight="1">
      <c r="A1533" s="39"/>
    </row>
    <row r="1534" spans="1:1" ht="15" customHeight="1"/>
    <row r="1535" spans="1:1" ht="15" customHeight="1"/>
    <row r="1536" spans="1:1" ht="15" customHeight="1"/>
    <row r="1537" spans="1:1" ht="15" customHeight="1">
      <c r="A1537" s="226"/>
    </row>
    <row r="1538" spans="1:1" ht="15" customHeight="1">
      <c r="A1538" s="39"/>
    </row>
    <row r="1539" spans="1:1" ht="15" customHeight="1"/>
    <row r="1540" spans="1:1" ht="15" customHeight="1"/>
    <row r="1541" spans="1:1" ht="15" customHeight="1"/>
    <row r="1542" spans="1:1" ht="15" customHeight="1">
      <c r="A1542" s="226"/>
    </row>
    <row r="1543" spans="1:1" ht="15" customHeight="1">
      <c r="A1543" s="39"/>
    </row>
    <row r="1544" spans="1:1" ht="15" customHeight="1"/>
    <row r="1545" spans="1:1" ht="15" customHeight="1"/>
    <row r="1546" spans="1:1" ht="15" customHeight="1"/>
    <row r="1547" spans="1:1" ht="15" customHeight="1">
      <c r="A1547" s="226"/>
    </row>
    <row r="1548" spans="1:1" ht="15" customHeight="1">
      <c r="A1548" s="39"/>
    </row>
    <row r="1549" spans="1:1" ht="15" customHeight="1"/>
    <row r="1550" spans="1:1" ht="15" customHeight="1"/>
    <row r="1551" spans="1:1" ht="15" customHeight="1"/>
    <row r="1552" spans="1:1" ht="15" customHeight="1">
      <c r="A1552" s="226"/>
    </row>
    <row r="1553" spans="1:1" ht="15" customHeight="1">
      <c r="A1553" s="39"/>
    </row>
    <row r="1554" spans="1:1" ht="15" customHeight="1"/>
    <row r="1555" spans="1:1" ht="15" customHeight="1"/>
    <row r="1556" spans="1:1" ht="15" customHeight="1"/>
    <row r="1557" spans="1:1" ht="15" customHeight="1">
      <c r="A1557" s="226"/>
    </row>
    <row r="1558" spans="1:1" ht="15" customHeight="1">
      <c r="A1558" s="39"/>
    </row>
    <row r="1559" spans="1:1" ht="15" customHeight="1"/>
    <row r="1560" spans="1:1" ht="15" customHeight="1"/>
    <row r="1561" spans="1:1" ht="15" customHeight="1"/>
    <row r="1562" spans="1:1" ht="15" customHeight="1">
      <c r="A1562" s="226"/>
    </row>
    <row r="1563" spans="1:1" ht="15" customHeight="1">
      <c r="A1563" s="39"/>
    </row>
    <row r="1564" spans="1:1" ht="15" customHeight="1"/>
    <row r="1565" spans="1:1" ht="15" customHeight="1"/>
    <row r="1566" spans="1:1" ht="15" customHeight="1"/>
    <row r="1567" spans="1:1" ht="15" customHeight="1">
      <c r="A1567" s="226"/>
    </row>
    <row r="1568" spans="1:1" ht="15" customHeight="1">
      <c r="A1568" s="39"/>
    </row>
    <row r="1569" spans="1:1" ht="15" customHeight="1"/>
    <row r="1570" spans="1:1" ht="15" customHeight="1"/>
    <row r="1571" spans="1:1" ht="15" customHeight="1"/>
    <row r="1572" spans="1:1" ht="15" customHeight="1">
      <c r="A1572" s="226"/>
    </row>
    <row r="1573" spans="1:1" ht="15" customHeight="1">
      <c r="A1573" s="39"/>
    </row>
    <row r="1574" spans="1:1" ht="15" customHeight="1"/>
    <row r="1575" spans="1:1" ht="15" customHeight="1"/>
    <row r="1576" spans="1:1" ht="15" customHeight="1"/>
    <row r="1577" spans="1:1" ht="15" customHeight="1">
      <c r="A1577" s="226"/>
    </row>
    <row r="1578" spans="1:1" ht="15" customHeight="1">
      <c r="A1578" s="39"/>
    </row>
    <row r="1579" spans="1:1" ht="15" customHeight="1"/>
    <row r="1580" spans="1:1" ht="15" customHeight="1"/>
    <row r="1581" spans="1:1" ht="15" customHeight="1"/>
    <row r="1582" spans="1:1" ht="15" customHeight="1">
      <c r="A1582" s="226"/>
    </row>
    <row r="1583" spans="1:1" ht="15" customHeight="1">
      <c r="A1583" s="39"/>
    </row>
    <row r="1584" spans="1:1" ht="15" customHeight="1"/>
    <row r="1585" spans="1:1" ht="15" customHeight="1"/>
    <row r="1586" spans="1:1" ht="15" customHeight="1"/>
    <row r="1587" spans="1:1" ht="15" customHeight="1">
      <c r="A1587" s="226"/>
    </row>
    <row r="1588" spans="1:1" ht="15" customHeight="1">
      <c r="A1588" s="226"/>
    </row>
    <row r="1589" spans="1:1" ht="15" customHeight="1"/>
    <row r="1590" spans="1:1" ht="15" customHeight="1">
      <c r="A1590" s="39"/>
    </row>
    <row r="1591" spans="1:1" ht="15" customHeight="1"/>
    <row r="1592" spans="1:1" ht="15" customHeight="1">
      <c r="A1592" s="442"/>
    </row>
    <row r="1593" spans="1:1" ht="15" customHeight="1">
      <c r="A1593" s="226"/>
    </row>
    <row r="1594" spans="1:1" ht="15" customHeight="1">
      <c r="A1594" s="226"/>
    </row>
    <row r="1595" spans="1:1" ht="15" customHeight="1">
      <c r="A1595" s="226"/>
    </row>
    <row r="1596" spans="1:1" ht="15" customHeight="1">
      <c r="A1596" s="1"/>
    </row>
    <row r="1597" spans="1:1" ht="15" customHeight="1">
      <c r="A1597" s="442"/>
    </row>
    <row r="1598" spans="1:1" ht="15" customHeight="1">
      <c r="A1598" s="226"/>
    </row>
    <row r="1599" spans="1:1" ht="15" customHeight="1">
      <c r="A1599" s="226"/>
    </row>
    <row r="1600" spans="1:1" ht="15" customHeight="1">
      <c r="A1600" s="226"/>
    </row>
    <row r="1601" spans="1:1" ht="15" customHeight="1">
      <c r="A1601" s="1"/>
    </row>
    <row r="1602" spans="1:1" ht="15" customHeight="1">
      <c r="A1602" s="442"/>
    </row>
    <row r="1603" spans="1:1" ht="15" customHeight="1">
      <c r="A1603" s="226"/>
    </row>
    <row r="1604" spans="1:1" ht="15" customHeight="1">
      <c r="A1604" s="226"/>
    </row>
    <row r="1605" spans="1:1" ht="15" customHeight="1">
      <c r="A1605" s="226"/>
    </row>
    <row r="1606" spans="1:1" ht="15" customHeight="1">
      <c r="A1606" s="1"/>
    </row>
    <row r="1607" spans="1:1" ht="15" customHeight="1">
      <c r="A1607" s="442"/>
    </row>
    <row r="1608" spans="1:1" ht="15" customHeight="1">
      <c r="A1608" s="226"/>
    </row>
    <row r="1609" spans="1:1" ht="15" customHeight="1">
      <c r="A1609" s="226"/>
    </row>
    <row r="1610" spans="1:1" ht="15" customHeight="1">
      <c r="A1610" s="226"/>
    </row>
    <row r="1611" spans="1:1" ht="15" customHeight="1">
      <c r="A1611" s="1"/>
    </row>
    <row r="1612" spans="1:1" ht="15" customHeight="1">
      <c r="A1612" s="442"/>
    </row>
    <row r="1613" spans="1:1" ht="15" customHeight="1">
      <c r="A1613" s="226"/>
    </row>
    <row r="1614" spans="1:1" ht="15" customHeight="1">
      <c r="A1614" s="226"/>
    </row>
    <row r="1615" spans="1:1" ht="15" customHeight="1">
      <c r="A1615" s="226"/>
    </row>
    <row r="1616" spans="1:1" ht="15" customHeight="1">
      <c r="A1616" s="1"/>
    </row>
    <row r="1617" spans="1:1" ht="15" customHeight="1">
      <c r="A1617" s="442"/>
    </row>
    <row r="1618" spans="1:1" ht="15" customHeight="1">
      <c r="A1618" s="226"/>
    </row>
    <row r="1619" spans="1:1" ht="15" customHeight="1">
      <c r="A1619" s="226"/>
    </row>
    <row r="1620" spans="1:1" ht="15" customHeight="1">
      <c r="A1620" s="226"/>
    </row>
    <row r="1621" spans="1:1" ht="15" customHeight="1">
      <c r="A1621" s="1"/>
    </row>
    <row r="1622" spans="1:1" ht="15" customHeight="1">
      <c r="A1622" s="442"/>
    </row>
    <row r="1623" spans="1:1" ht="15" customHeight="1">
      <c r="A1623" s="226"/>
    </row>
    <row r="1624" spans="1:1" ht="15" customHeight="1">
      <c r="A1624" s="226"/>
    </row>
    <row r="1625" spans="1:1" ht="15" customHeight="1">
      <c r="A1625" s="226"/>
    </row>
    <row r="1626" spans="1:1" ht="15" customHeight="1">
      <c r="A1626" s="1"/>
    </row>
    <row r="1627" spans="1:1" ht="15" customHeight="1">
      <c r="A1627" s="442"/>
    </row>
    <row r="1628" spans="1:1" ht="15" customHeight="1">
      <c r="A1628" s="226"/>
    </row>
    <row r="1629" spans="1:1" ht="15" customHeight="1">
      <c r="A1629" s="226"/>
    </row>
    <row r="1630" spans="1:1" ht="15" customHeight="1">
      <c r="A1630" s="226"/>
    </row>
    <row r="1631" spans="1:1" ht="15" customHeight="1">
      <c r="A1631" s="1"/>
    </row>
    <row r="1632" spans="1:1" ht="15" customHeight="1">
      <c r="A1632" s="442"/>
    </row>
    <row r="1633" spans="1:1" ht="15" customHeight="1">
      <c r="A1633" s="226"/>
    </row>
    <row r="1634" spans="1:1" ht="15" customHeight="1">
      <c r="A1634" s="226"/>
    </row>
    <row r="1635" spans="1:1" ht="15" customHeight="1">
      <c r="A1635" s="226"/>
    </row>
    <row r="1636" spans="1:1" ht="15" customHeight="1">
      <c r="A1636" s="1"/>
    </row>
    <row r="1637" spans="1:1" ht="15" customHeight="1">
      <c r="A1637" s="442"/>
    </row>
    <row r="1638" spans="1:1" ht="15" customHeight="1">
      <c r="A1638" s="226"/>
    </row>
    <row r="1639" spans="1:1" ht="15" customHeight="1">
      <c r="A1639" s="226"/>
    </row>
    <row r="1640" spans="1:1" ht="15" customHeight="1">
      <c r="A1640" s="226"/>
    </row>
    <row r="1641" spans="1:1" ht="15" customHeight="1">
      <c r="A1641" s="1"/>
    </row>
    <row r="1642" spans="1:1" ht="15" customHeight="1">
      <c r="A1642" s="442"/>
    </row>
    <row r="1643" spans="1:1" ht="15" customHeight="1">
      <c r="A1643" s="92"/>
    </row>
    <row r="1644" spans="1:1" ht="15" customHeight="1">
      <c r="A1644" s="93"/>
    </row>
    <row r="1645" spans="1:1" ht="15" customHeight="1">
      <c r="A1645" s="94"/>
    </row>
    <row r="1646" spans="1:1" ht="15" customHeight="1">
      <c r="A1646" s="10"/>
    </row>
    <row r="1647" spans="1:1" ht="15" customHeight="1">
      <c r="A1647" s="17"/>
    </row>
    <row r="1648" spans="1:1" ht="15" customHeight="1">
      <c r="A1648" s="92"/>
    </row>
    <row r="1649" spans="1:1" ht="15" customHeight="1">
      <c r="A1649" s="93"/>
    </row>
    <row r="1650" spans="1:1" ht="15" customHeight="1">
      <c r="A1650" s="94"/>
    </row>
    <row r="1651" spans="1:1" ht="15" customHeight="1">
      <c r="A1651" s="94"/>
    </row>
    <row r="1652" spans="1:1" ht="15" customHeight="1">
      <c r="A1652" s="10"/>
    </row>
    <row r="1653" spans="1:1" ht="15" customHeight="1">
      <c r="A1653" s="17"/>
    </row>
    <row r="1654" spans="1:1" ht="15" customHeight="1">
      <c r="A1654" s="92"/>
    </row>
    <row r="1655" spans="1:1" ht="15" customHeight="1">
      <c r="A1655" s="93"/>
    </row>
    <row r="1656" spans="1:1" ht="15" customHeight="1">
      <c r="A1656" s="94"/>
    </row>
    <row r="1657" spans="1:1" ht="15" customHeight="1">
      <c r="A1657" s="10"/>
    </row>
    <row r="1658" spans="1:1" ht="15" customHeight="1">
      <c r="A1658" s="17"/>
    </row>
    <row r="1659" spans="1:1" ht="15" customHeight="1">
      <c r="A1659" s="92"/>
    </row>
    <row r="1660" spans="1:1" ht="15" customHeight="1">
      <c r="A1660" s="93"/>
    </row>
    <row r="1661" spans="1:1" ht="15" customHeight="1">
      <c r="A1661" s="94"/>
    </row>
    <row r="1662" spans="1:1" ht="15" customHeight="1">
      <c r="A1662" s="10"/>
    </row>
    <row r="1663" spans="1:1" ht="15" customHeight="1">
      <c r="A1663" s="17"/>
    </row>
    <row r="1664" spans="1:1" ht="15" customHeight="1">
      <c r="A1664" s="92"/>
    </row>
    <row r="1665" spans="1:1" ht="15" customHeight="1">
      <c r="A1665" s="93"/>
    </row>
    <row r="1666" spans="1:1" ht="15" customHeight="1">
      <c r="A1666" s="94"/>
    </row>
    <row r="1667" spans="1:1" ht="15" customHeight="1">
      <c r="A1667" s="10"/>
    </row>
    <row r="1668" spans="1:1" ht="15" customHeight="1">
      <c r="A1668" s="17"/>
    </row>
    <row r="1669" spans="1:1" ht="15" customHeight="1">
      <c r="A1669" s="92"/>
    </row>
    <row r="1670" spans="1:1" ht="15" customHeight="1">
      <c r="A1670" s="93"/>
    </row>
    <row r="1671" spans="1:1" ht="15" customHeight="1">
      <c r="A1671" s="94"/>
    </row>
    <row r="1672" spans="1:1" ht="15" customHeight="1">
      <c r="A1672" s="10"/>
    </row>
    <row r="1673" spans="1:1" ht="15" customHeight="1">
      <c r="A1673" s="17"/>
    </row>
    <row r="1674" spans="1:1" ht="15" customHeight="1">
      <c r="A1674" s="92"/>
    </row>
    <row r="1675" spans="1:1" ht="15" customHeight="1">
      <c r="A1675" s="93"/>
    </row>
    <row r="1676" spans="1:1" ht="15" customHeight="1">
      <c r="A1676" s="94"/>
    </row>
    <row r="1677" spans="1:1" ht="15" customHeight="1">
      <c r="A1677" s="10"/>
    </row>
    <row r="1678" spans="1:1" ht="15" customHeight="1">
      <c r="A1678" s="17"/>
    </row>
    <row r="1679" spans="1:1" ht="15" customHeight="1">
      <c r="A1679" s="92"/>
    </row>
    <row r="1680" spans="1:1" ht="15" customHeight="1">
      <c r="A1680" s="93"/>
    </row>
    <row r="1681" spans="1:1" ht="15" customHeight="1">
      <c r="A1681" s="94"/>
    </row>
    <row r="1682" spans="1:1" ht="15" customHeight="1">
      <c r="A1682" s="10"/>
    </row>
    <row r="1683" spans="1:1" ht="15" customHeight="1">
      <c r="A1683" s="17"/>
    </row>
    <row r="1684" spans="1:1" ht="15" customHeight="1">
      <c r="A1684" s="92"/>
    </row>
    <row r="1685" spans="1:1" ht="15" customHeight="1">
      <c r="A1685" s="93"/>
    </row>
    <row r="1686" spans="1:1" ht="15" customHeight="1">
      <c r="A1686" s="94"/>
    </row>
    <row r="1687" spans="1:1" ht="15" customHeight="1">
      <c r="A1687" s="10"/>
    </row>
    <row r="1688" spans="1:1" ht="15" customHeight="1">
      <c r="A1688" s="17"/>
    </row>
    <row r="1689" spans="1:1" ht="15" customHeight="1">
      <c r="A1689" s="92"/>
    </row>
    <row r="1690" spans="1:1" ht="15" customHeight="1">
      <c r="A1690" s="93"/>
    </row>
    <row r="1691" spans="1:1" ht="15" customHeight="1">
      <c r="A1691" s="94"/>
    </row>
    <row r="1692" spans="1:1" ht="15" customHeight="1">
      <c r="A1692" s="10"/>
    </row>
    <row r="1693" spans="1:1" ht="15" customHeight="1">
      <c r="A1693" s="17"/>
    </row>
    <row r="1694" spans="1:1" ht="15" customHeight="1">
      <c r="A1694" s="92"/>
    </row>
    <row r="1695" spans="1:1" ht="15" customHeight="1">
      <c r="A1695" s="93"/>
    </row>
    <row r="1696" spans="1:1" ht="15" customHeight="1">
      <c r="A1696" s="94"/>
    </row>
    <row r="1697" spans="1:1" ht="15" customHeight="1">
      <c r="A1697" s="10"/>
    </row>
    <row r="1698" spans="1:1" ht="15" customHeight="1">
      <c r="A1698" s="27"/>
    </row>
    <row r="1699" spans="1:1" ht="15" customHeight="1">
      <c r="A1699" s="92"/>
    </row>
    <row r="1700" spans="1:1" ht="15" customHeight="1">
      <c r="A1700" s="93"/>
    </row>
    <row r="1701" spans="1:1" ht="15" customHeight="1">
      <c r="A1701" s="94"/>
    </row>
    <row r="1702" spans="1:1" ht="15" customHeight="1">
      <c r="A1702" s="10"/>
    </row>
    <row r="1703" spans="1:1" ht="15" customHeight="1">
      <c r="A1703" s="27"/>
    </row>
    <row r="1704" spans="1:1" ht="15" customHeight="1">
      <c r="A1704" s="92"/>
    </row>
    <row r="1705" spans="1:1" ht="15" customHeight="1">
      <c r="A1705" s="93"/>
    </row>
    <row r="1706" spans="1:1" ht="15" customHeight="1">
      <c r="A1706" s="94"/>
    </row>
    <row r="1707" spans="1:1" ht="15" customHeight="1">
      <c r="A1707" s="21"/>
    </row>
    <row r="1708" spans="1:1" ht="15" customHeight="1">
      <c r="A1708" s="24"/>
    </row>
    <row r="1709" spans="1:1" ht="15" customHeight="1">
      <c r="A1709" s="92"/>
    </row>
    <row r="1710" spans="1:1" ht="15" customHeight="1">
      <c r="A1710" s="93"/>
    </row>
    <row r="1711" spans="1:1" ht="15" customHeight="1">
      <c r="A1711" s="94"/>
    </row>
    <row r="1712" spans="1:1" ht="15" customHeight="1">
      <c r="A1712" s="21"/>
    </row>
    <row r="1713" spans="1:1" ht="15" customHeight="1">
      <c r="A1713" s="24"/>
    </row>
    <row r="1714" spans="1:1" ht="15" customHeight="1">
      <c r="A1714" s="92"/>
    </row>
    <row r="1715" spans="1:1" ht="15" customHeight="1">
      <c r="A1715" s="93"/>
    </row>
    <row r="1716" spans="1:1" ht="15" customHeight="1">
      <c r="A1716" s="94"/>
    </row>
    <row r="1717" spans="1:1" s="170" customFormat="1" ht="15" customHeight="1">
      <c r="A1717" s="94"/>
    </row>
    <row r="1718" spans="1:1" ht="15" customHeight="1">
      <c r="A1718" s="24"/>
    </row>
    <row r="1719" spans="1:1" ht="15" customHeight="1">
      <c r="A1719" s="92"/>
    </row>
    <row r="1720" spans="1:1" ht="15" customHeight="1">
      <c r="A1720" s="93"/>
    </row>
    <row r="1721" spans="1:1" ht="15" customHeight="1">
      <c r="A1721" s="94"/>
    </row>
    <row r="1722" spans="1:1" ht="15" customHeight="1">
      <c r="A1722" s="21"/>
    </row>
    <row r="1723" spans="1:1" ht="15" customHeight="1">
      <c r="A1723" s="24"/>
    </row>
    <row r="1724" spans="1:1" ht="15" customHeight="1">
      <c r="A1724" s="92"/>
    </row>
    <row r="1725" spans="1:1" ht="15" customHeight="1">
      <c r="A1725" s="93"/>
    </row>
    <row r="1726" spans="1:1" ht="15" customHeight="1">
      <c r="A1726" s="94"/>
    </row>
    <row r="1727" spans="1:1" ht="15" customHeight="1">
      <c r="A1727" s="21"/>
    </row>
    <row r="1728" spans="1:1" ht="15" customHeight="1">
      <c r="A1728" s="24"/>
    </row>
    <row r="1729" spans="1:1" ht="15" customHeight="1">
      <c r="A1729" s="92"/>
    </row>
    <row r="1730" spans="1:1" ht="15" customHeight="1">
      <c r="A1730" s="93"/>
    </row>
    <row r="1731" spans="1:1" ht="15" customHeight="1">
      <c r="A1731" s="94"/>
    </row>
    <row r="1732" spans="1:1" ht="15" customHeight="1">
      <c r="A1732" s="21"/>
    </row>
    <row r="1733" spans="1:1" ht="15" customHeight="1">
      <c r="A1733" s="24"/>
    </row>
    <row r="1734" spans="1:1" ht="15" customHeight="1">
      <c r="A1734" s="92"/>
    </row>
    <row r="1735" spans="1:1" ht="15" customHeight="1">
      <c r="A1735" s="93"/>
    </row>
    <row r="1736" spans="1:1" ht="15" customHeight="1">
      <c r="A1736" s="94"/>
    </row>
    <row r="1737" spans="1:1" ht="15" customHeight="1">
      <c r="A1737" s="21"/>
    </row>
    <row r="1738" spans="1:1" ht="15" customHeight="1">
      <c r="A1738" s="24"/>
    </row>
    <row r="1739" spans="1:1" ht="15" customHeight="1">
      <c r="A1739" s="92"/>
    </row>
    <row r="1740" spans="1:1" ht="15" customHeight="1">
      <c r="A1740" s="93"/>
    </row>
    <row r="1741" spans="1:1" ht="15" customHeight="1">
      <c r="A1741" s="94"/>
    </row>
    <row r="1742" spans="1:1" ht="15" customHeight="1">
      <c r="A1742" s="21"/>
    </row>
    <row r="1743" spans="1:1" ht="15" customHeight="1">
      <c r="A1743" s="24"/>
    </row>
    <row r="1744" spans="1:1" ht="15" customHeight="1">
      <c r="A1744" s="92"/>
    </row>
    <row r="1745" spans="1:1" ht="15" customHeight="1">
      <c r="A1745" s="93"/>
    </row>
    <row r="1746" spans="1:1" ht="15" customHeight="1">
      <c r="A1746" s="94"/>
    </row>
    <row r="1747" spans="1:1" ht="15" customHeight="1">
      <c r="A1747" s="21"/>
    </row>
    <row r="1748" spans="1:1" ht="15" customHeight="1">
      <c r="A1748" s="24"/>
    </row>
    <row r="1749" spans="1:1" ht="15" customHeight="1">
      <c r="A1749" s="92"/>
    </row>
    <row r="1750" spans="1:1" ht="15" customHeight="1">
      <c r="A1750" s="93"/>
    </row>
    <row r="1751" spans="1:1" ht="15" customHeight="1">
      <c r="A1751" s="94"/>
    </row>
    <row r="1752" spans="1:1" ht="15" customHeight="1">
      <c r="A1752" s="21"/>
    </row>
    <row r="1753" spans="1:1" ht="15" customHeight="1">
      <c r="A1753" s="24"/>
    </row>
    <row r="1754" spans="1:1" ht="15" customHeight="1">
      <c r="A1754" s="92"/>
    </row>
    <row r="1755" spans="1:1" ht="15" customHeight="1">
      <c r="A1755" s="93"/>
    </row>
    <row r="1756" spans="1:1" ht="15" customHeight="1">
      <c r="A1756" s="94"/>
    </row>
    <row r="1757" spans="1:1" ht="15" customHeight="1">
      <c r="A1757" s="21"/>
    </row>
    <row r="1758" spans="1:1" ht="15" customHeight="1">
      <c r="A1758" s="24"/>
    </row>
    <row r="1759" spans="1:1" ht="15" customHeight="1">
      <c r="A1759" s="92"/>
    </row>
    <row r="1760" spans="1:1" ht="15" customHeight="1">
      <c r="A1760" s="93"/>
    </row>
    <row r="1761" spans="1:1" ht="15" customHeight="1">
      <c r="A1761" s="94"/>
    </row>
    <row r="1762" spans="1:1" ht="15" customHeight="1">
      <c r="A1762" s="21"/>
    </row>
    <row r="1763" spans="1:1" ht="15" customHeight="1">
      <c r="A1763" s="24"/>
    </row>
    <row r="1764" spans="1:1" ht="15" customHeight="1">
      <c r="A1764" s="92"/>
    </row>
    <row r="1765" spans="1:1" ht="15" customHeight="1">
      <c r="A1765" s="93"/>
    </row>
    <row r="1766" spans="1:1" ht="15" customHeight="1">
      <c r="A1766" s="94"/>
    </row>
    <row r="1767" spans="1:1" ht="15" customHeight="1">
      <c r="A1767" s="21"/>
    </row>
    <row r="1768" spans="1:1" ht="15" customHeight="1">
      <c r="A1768" s="24"/>
    </row>
    <row r="1769" spans="1:1" ht="15" customHeight="1">
      <c r="A1769" s="92"/>
    </row>
    <row r="1770" spans="1:1" ht="15" customHeight="1">
      <c r="A1770" s="93"/>
    </row>
    <row r="1771" spans="1:1" ht="15" customHeight="1">
      <c r="A1771" s="94"/>
    </row>
    <row r="1772" spans="1:1" ht="15" customHeight="1"/>
    <row r="1773" spans="1:1" ht="15" customHeight="1">
      <c r="A1773" s="24"/>
    </row>
    <row r="1774" spans="1:1" ht="15" customHeight="1">
      <c r="A1774" s="92"/>
    </row>
    <row r="1775" spans="1:1" ht="15" customHeight="1">
      <c r="A1775" s="93"/>
    </row>
    <row r="1776" spans="1:1" ht="15" customHeight="1">
      <c r="A1776" s="94"/>
    </row>
    <row r="1777" spans="1:1" ht="15" customHeight="1"/>
    <row r="1778" spans="1:1" ht="15" customHeight="1">
      <c r="A1778" s="24"/>
    </row>
    <row r="1779" spans="1:1" ht="15" customHeight="1">
      <c r="A1779" s="92"/>
    </row>
    <row r="1780" spans="1:1" ht="15" customHeight="1">
      <c r="A1780" s="93"/>
    </row>
    <row r="1781" spans="1:1" ht="15" customHeight="1">
      <c r="A1781" s="94"/>
    </row>
    <row r="1782" spans="1:1" ht="15" customHeight="1"/>
    <row r="1783" spans="1:1" ht="15" customHeight="1">
      <c r="A1783" s="24"/>
    </row>
    <row r="1784" spans="1:1" ht="15" customHeight="1">
      <c r="A1784" s="92"/>
    </row>
    <row r="1785" spans="1:1" ht="15" customHeight="1">
      <c r="A1785" s="93"/>
    </row>
    <row r="1786" spans="1:1" ht="15" customHeight="1">
      <c r="A1786" s="94"/>
    </row>
    <row r="1787" spans="1:1" ht="15" customHeight="1"/>
    <row r="1788" spans="1:1" ht="15" customHeight="1">
      <c r="A1788" s="24"/>
    </row>
    <row r="1789" spans="1:1" ht="15" customHeight="1">
      <c r="A1789" s="92"/>
    </row>
    <row r="1790" spans="1:1" ht="15" customHeight="1">
      <c r="A1790" s="93"/>
    </row>
    <row r="1791" spans="1:1" ht="15" customHeight="1">
      <c r="A1791" s="94"/>
    </row>
    <row r="1792" spans="1:1" ht="15" customHeight="1"/>
    <row r="1793" spans="1:1" ht="15" customHeight="1">
      <c r="A1793" s="24"/>
    </row>
    <row r="1794" spans="1:1" ht="15" customHeight="1">
      <c r="A1794" s="92"/>
    </row>
    <row r="1795" spans="1:1" ht="15" customHeight="1">
      <c r="A1795" s="93"/>
    </row>
    <row r="1796" spans="1:1" ht="15" customHeight="1">
      <c r="A1796" s="94"/>
    </row>
    <row r="1797" spans="1:1" ht="15" customHeight="1"/>
    <row r="1798" spans="1:1" ht="15" customHeight="1">
      <c r="A1798" s="24"/>
    </row>
    <row r="1799" spans="1:1" ht="15" customHeight="1">
      <c r="A1799" s="92"/>
    </row>
    <row r="1800" spans="1:1" ht="15" customHeight="1">
      <c r="A1800" s="93"/>
    </row>
    <row r="1801" spans="1:1" ht="15" customHeight="1">
      <c r="A1801" s="94"/>
    </row>
    <row r="1802" spans="1:1" ht="15" customHeight="1"/>
    <row r="1803" spans="1:1" ht="15" customHeight="1">
      <c r="A1803" s="24"/>
    </row>
    <row r="1804" spans="1:1" ht="15" customHeight="1">
      <c r="A1804" s="92"/>
    </row>
    <row r="1805" spans="1:1" ht="15" customHeight="1">
      <c r="A1805" s="93"/>
    </row>
    <row r="1806" spans="1:1" ht="15" customHeight="1">
      <c r="A1806" s="94"/>
    </row>
    <row r="1807" spans="1:1" ht="15" customHeight="1"/>
    <row r="1808" spans="1:1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1" zoomScaleNormal="100" workbookViewId="0">
      <pane xSplit="4" topLeftCell="Q1" activePane="topRight" state="frozen"/>
      <selection pane="topRight" activeCell="U5" sqref="U5:U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46" width="11.7109375" customWidth="1"/>
    <col min="47" max="47" width="12" customWidth="1"/>
    <col min="48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3449</v>
      </c>
      <c r="F4" s="110" t="s">
        <v>4591</v>
      </c>
      <c r="G4" s="110" t="s">
        <v>2189</v>
      </c>
      <c r="H4" s="110" t="s">
        <v>2192</v>
      </c>
      <c r="I4" s="110" t="s">
        <v>2194</v>
      </c>
      <c r="J4" s="110" t="s">
        <v>2195</v>
      </c>
      <c r="K4" s="110" t="s">
        <v>2196</v>
      </c>
      <c r="L4" s="110" t="s">
        <v>4794</v>
      </c>
      <c r="M4" s="110" t="s">
        <v>4795</v>
      </c>
      <c r="N4" s="110" t="s">
        <v>2176</v>
      </c>
      <c r="O4" s="110" t="s">
        <v>4796</v>
      </c>
      <c r="P4" s="110" t="s">
        <v>176</v>
      </c>
      <c r="Q4" s="110" t="s">
        <v>5118</v>
      </c>
      <c r="R4" s="110" t="s">
        <v>5120</v>
      </c>
      <c r="S4" s="110" t="s">
        <v>5729</v>
      </c>
      <c r="T4" s="110" t="s">
        <v>5831</v>
      </c>
      <c r="U4" s="110" t="s">
        <v>5732</v>
      </c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3371</v>
      </c>
      <c r="B5" s="3"/>
      <c r="C5" s="3"/>
      <c r="D5" s="33">
        <f t="shared" ref="D5:D36" si="0">SUM(E5:DZ5)</f>
        <v>4988.9999999999973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9">
        <v>415.20000000000073</v>
      </c>
      <c r="T5" s="9">
        <v>143.49999999999818</v>
      </c>
      <c r="U5" s="571">
        <v>127.49999999999818</v>
      </c>
      <c r="V5" s="63"/>
      <c r="W5" s="569"/>
      <c r="X5" s="569"/>
      <c r="Y5" s="358"/>
      <c r="Z5" s="570"/>
      <c r="AA5" s="56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2006</v>
      </c>
      <c r="B6" s="3"/>
      <c r="C6" s="3"/>
      <c r="D6" s="33">
        <f t="shared" si="0"/>
        <v>4508.1000000000085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9">
        <v>460.80000000001019</v>
      </c>
      <c r="T6" s="9">
        <v>186.200000000008</v>
      </c>
      <c r="U6" s="571">
        <v>188</v>
      </c>
      <c r="V6" s="277"/>
      <c r="W6" s="572"/>
      <c r="X6" s="569"/>
      <c r="Y6" s="345"/>
      <c r="Z6" s="570"/>
      <c r="AA6" s="56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1656</v>
      </c>
      <c r="B7" s="3"/>
      <c r="C7" s="3"/>
      <c r="D7" s="33">
        <f t="shared" si="0"/>
        <v>5463.4000000000069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9">
        <v>368</v>
      </c>
      <c r="T7" s="9">
        <v>261.90000000000873</v>
      </c>
      <c r="U7" s="571">
        <v>11.700000000000728</v>
      </c>
      <c r="V7" s="225"/>
      <c r="W7" s="225"/>
      <c r="X7" s="569"/>
      <c r="Y7" s="345"/>
      <c r="Z7" s="570"/>
      <c r="AA7" s="56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1999</v>
      </c>
      <c r="B8" s="3"/>
      <c r="C8" s="3"/>
      <c r="D8" s="33">
        <f t="shared" si="0"/>
        <v>4043.1999999999948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9">
        <v>278.69999999999891</v>
      </c>
      <c r="T8" s="9">
        <v>289.49999999999818</v>
      </c>
      <c r="U8" s="571">
        <v>355.99999999999636</v>
      </c>
      <c r="V8" s="277"/>
      <c r="W8" s="572"/>
      <c r="X8" s="569"/>
      <c r="Y8" s="345"/>
      <c r="Z8" s="570"/>
      <c r="AA8" s="56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1651</v>
      </c>
      <c r="B9" s="3"/>
      <c r="C9" s="3"/>
      <c r="D9" s="33">
        <f t="shared" si="0"/>
        <v>4762.5000000000155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9">
        <v>281.70000000001164</v>
      </c>
      <c r="T9" s="9">
        <v>82.500000000003638</v>
      </c>
      <c r="U9" s="571">
        <v>104.90000000000509</v>
      </c>
      <c r="V9" s="225"/>
      <c r="W9" s="225"/>
      <c r="X9" s="569"/>
      <c r="Y9" s="345"/>
      <c r="Z9" s="570"/>
      <c r="AA9" s="56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1646</v>
      </c>
      <c r="B10" s="3"/>
      <c r="C10" s="3"/>
      <c r="D10" s="33">
        <f t="shared" si="0"/>
        <v>4997.2999999999993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9">
        <v>271.20000000000437</v>
      </c>
      <c r="T10" s="9">
        <v>100.50000000000364</v>
      </c>
      <c r="U10" s="571">
        <v>73.000000000003638</v>
      </c>
      <c r="V10" s="225"/>
      <c r="W10" s="225"/>
      <c r="X10" s="569"/>
      <c r="Y10" s="345"/>
      <c r="Z10" s="570"/>
      <c r="AA10" s="56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3360</v>
      </c>
      <c r="B11" s="3"/>
      <c r="C11" s="3"/>
      <c r="D11" s="33">
        <f t="shared" si="0"/>
        <v>5231.7999999999884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9">
        <v>418.20000000000073</v>
      </c>
      <c r="T11" s="9">
        <v>165.79999999999563</v>
      </c>
      <c r="U11" s="571">
        <v>370.49999999999272</v>
      </c>
      <c r="V11" s="63"/>
      <c r="W11" s="569"/>
      <c r="X11" s="569"/>
      <c r="Y11" s="358"/>
      <c r="Z11" s="570"/>
      <c r="AA11" s="56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4611.2000000000098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9">
        <v>251.30000000000655</v>
      </c>
      <c r="T12" s="9">
        <v>328.20000000000073</v>
      </c>
      <c r="U12" s="571">
        <v>38.5</v>
      </c>
      <c r="V12" s="277"/>
      <c r="W12" s="572"/>
      <c r="X12" s="569"/>
      <c r="Y12" s="345"/>
      <c r="Z12" s="570"/>
      <c r="AA12" s="56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2019</v>
      </c>
      <c r="B13" s="3"/>
      <c r="C13" s="3"/>
      <c r="D13" s="33">
        <f t="shared" si="0"/>
        <v>5332.2999999999829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9">
        <v>211.80000000000291</v>
      </c>
      <c r="T13" s="9">
        <v>169.99999999999272</v>
      </c>
      <c r="U13" s="571">
        <v>25.199999999993452</v>
      </c>
      <c r="V13" s="277"/>
      <c r="W13" s="572"/>
      <c r="X13" s="569"/>
      <c r="Y13" s="345"/>
      <c r="Z13" s="570"/>
      <c r="AA13" s="56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3379</v>
      </c>
      <c r="B14" s="3"/>
      <c r="C14" s="3"/>
      <c r="D14" s="33">
        <f t="shared" si="0"/>
        <v>4988.299999999992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9">
        <v>205.49999999999636</v>
      </c>
      <c r="T14" s="9">
        <v>109.29999999999927</v>
      </c>
      <c r="U14" s="571">
        <v>29.399999999997817</v>
      </c>
      <c r="V14" s="63"/>
      <c r="W14" s="569"/>
      <c r="X14" s="569"/>
      <c r="Y14" s="358"/>
      <c r="Z14" s="570"/>
      <c r="AA14" s="56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1652</v>
      </c>
      <c r="B15" s="3"/>
      <c r="C15" s="3"/>
      <c r="D15" s="33">
        <f t="shared" si="0"/>
        <v>5780.700000000048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9">
        <v>189.00000000000728</v>
      </c>
      <c r="T15" s="9">
        <v>278.70000000001164</v>
      </c>
      <c r="U15" s="571">
        <v>10.800000000010186</v>
      </c>
      <c r="V15" s="225"/>
      <c r="W15" s="225"/>
      <c r="X15" s="569"/>
      <c r="Y15" s="345"/>
      <c r="Z15" s="570"/>
      <c r="AA15" s="56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770</v>
      </c>
      <c r="B16" s="3"/>
      <c r="C16" s="3"/>
      <c r="D16" s="33">
        <f t="shared" si="0"/>
        <v>6346.6000000000058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9">
        <v>226.80000000000291</v>
      </c>
      <c r="T16" s="9">
        <v>403.60000000000218</v>
      </c>
      <c r="U16" s="571">
        <v>237</v>
      </c>
      <c r="V16" s="63"/>
      <c r="W16" s="569"/>
      <c r="X16" s="569"/>
      <c r="Y16" s="345"/>
      <c r="Z16" s="570"/>
      <c r="AA16" s="56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2049</v>
      </c>
      <c r="B17" s="3"/>
      <c r="C17" s="3"/>
      <c r="D17" s="33">
        <f t="shared" si="0"/>
        <v>4721.3999999999987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9">
        <v>466.99999999999636</v>
      </c>
      <c r="T17" s="9">
        <v>324.90000000000327</v>
      </c>
      <c r="U17" s="571">
        <v>405.69999999999891</v>
      </c>
      <c r="V17" s="277"/>
      <c r="W17" s="572"/>
      <c r="X17" s="569"/>
      <c r="Y17" s="345"/>
      <c r="Z17" s="570"/>
      <c r="AA17" s="56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787</v>
      </c>
      <c r="B18" s="3"/>
      <c r="C18" s="3"/>
      <c r="D18" s="33">
        <f t="shared" si="0"/>
        <v>2806.9000000000096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9">
        <v>531.100000000004</v>
      </c>
      <c r="T18" s="9">
        <v>176.50000000000364</v>
      </c>
      <c r="U18" s="571">
        <v>163.50000000000182</v>
      </c>
      <c r="V18" s="63"/>
      <c r="W18" s="569"/>
      <c r="X18" s="569"/>
      <c r="Y18" s="345"/>
      <c r="Z18" s="570"/>
      <c r="AA18" s="56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2002</v>
      </c>
      <c r="B19" s="3"/>
      <c r="C19" s="3"/>
      <c r="D19" s="33">
        <f t="shared" si="0"/>
        <v>5742.6999999999916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9">
        <v>243.59999999999854</v>
      </c>
      <c r="T19" s="9">
        <v>210.29999999999563</v>
      </c>
      <c r="U19" s="571">
        <v>132.99999999999272</v>
      </c>
      <c r="V19" s="277"/>
      <c r="W19" s="572"/>
      <c r="X19" s="569"/>
      <c r="Y19" s="345"/>
      <c r="Z19" s="570"/>
      <c r="AA19" s="56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3361</v>
      </c>
      <c r="B20" s="3"/>
      <c r="C20" s="3"/>
      <c r="D20" s="33">
        <f t="shared" si="0"/>
        <v>3945.0000000000005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9">
        <v>241.80000000000109</v>
      </c>
      <c r="T20" s="9">
        <v>133</v>
      </c>
      <c r="U20" s="571">
        <v>89.799999999999272</v>
      </c>
      <c r="V20" s="63"/>
      <c r="W20" s="569"/>
      <c r="X20" s="569"/>
      <c r="Y20" s="358"/>
      <c r="Z20" s="570"/>
      <c r="AA20" s="56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5924.0999999999867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9">
        <v>143.99999999999636</v>
      </c>
      <c r="T21" s="9">
        <v>449.99999999999636</v>
      </c>
      <c r="U21" s="571">
        <v>84.499999999992724</v>
      </c>
      <c r="V21" s="63"/>
      <c r="W21" s="569"/>
      <c r="X21" s="569"/>
      <c r="Y21" s="345"/>
      <c r="Z21" s="570"/>
      <c r="AA21" s="56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2020</v>
      </c>
      <c r="B22" s="3"/>
      <c r="C22" s="3"/>
      <c r="D22" s="33">
        <f t="shared" si="0"/>
        <v>5098.899999999996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9">
        <v>25.200000000000728</v>
      </c>
      <c r="T22" s="9">
        <v>389.90000000000146</v>
      </c>
      <c r="U22" s="571">
        <v>290.70000000000073</v>
      </c>
      <c r="V22" s="277"/>
      <c r="W22" s="572"/>
      <c r="X22" s="569"/>
      <c r="Y22" s="345"/>
      <c r="Z22" s="570"/>
      <c r="AA22" s="56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3364</v>
      </c>
      <c r="B23" s="3"/>
      <c r="C23" s="3"/>
      <c r="D23" s="33">
        <f t="shared" si="0"/>
        <v>4981.0999999999985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9">
        <v>296.40000000000509</v>
      </c>
      <c r="T23" s="9">
        <v>201.99999999999636</v>
      </c>
      <c r="U23" s="571">
        <v>206.29999999999563</v>
      </c>
      <c r="V23" s="63"/>
      <c r="W23" s="569"/>
      <c r="X23" s="569"/>
      <c r="Y23" s="358"/>
      <c r="Z23" s="570"/>
      <c r="AA23" s="56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3378</v>
      </c>
      <c r="B24" s="3"/>
      <c r="C24" s="3"/>
      <c r="D24" s="33">
        <f t="shared" si="0"/>
        <v>6757.9000000000142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9">
        <v>412</v>
      </c>
      <c r="T24" s="9">
        <v>110.80000000000291</v>
      </c>
      <c r="U24" s="571">
        <v>233.20000000000073</v>
      </c>
      <c r="V24" s="63"/>
      <c r="W24" s="569"/>
      <c r="X24" s="569"/>
      <c r="Y24" s="358"/>
      <c r="Z24" s="570"/>
      <c r="AA24" s="56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5001.8999999999805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9">
        <v>294.89999999999418</v>
      </c>
      <c r="T25" s="9">
        <v>36.799999999995634</v>
      </c>
      <c r="U25" s="571">
        <v>0</v>
      </c>
      <c r="V25" s="277"/>
      <c r="W25" s="572"/>
      <c r="X25" s="569"/>
      <c r="Y25" s="346"/>
      <c r="Z25" s="570"/>
      <c r="AA25" s="56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2014</v>
      </c>
      <c r="B26" s="3"/>
      <c r="C26" s="3"/>
      <c r="D26" s="33">
        <f t="shared" si="0"/>
        <v>5851.7999999999902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9">
        <v>317.80000000000655</v>
      </c>
      <c r="T26" s="9">
        <v>369.39999999999782</v>
      </c>
      <c r="U26" s="571">
        <v>65.899999999997817</v>
      </c>
      <c r="V26" s="277"/>
      <c r="W26" s="572"/>
      <c r="X26" s="569"/>
      <c r="Y26" s="345"/>
      <c r="Z26" s="570"/>
      <c r="AA26" s="56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5346.0999999999949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9">
        <v>374.49999999999636</v>
      </c>
      <c r="T27" s="9">
        <v>45.499999999996362</v>
      </c>
      <c r="U27" s="571">
        <v>142.79999999999927</v>
      </c>
      <c r="V27" s="277"/>
      <c r="W27" s="572"/>
      <c r="X27" s="569"/>
      <c r="Y27" s="345"/>
      <c r="Z27" s="570"/>
      <c r="AA27" s="56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3362</v>
      </c>
      <c r="B28" s="3"/>
      <c r="C28" s="3"/>
      <c r="D28" s="33">
        <f t="shared" si="0"/>
        <v>5819.8999999999969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9">
        <v>566.50000000000364</v>
      </c>
      <c r="T28" s="9">
        <v>290.89999999999782</v>
      </c>
      <c r="U28" s="571">
        <v>276.29999999999563</v>
      </c>
      <c r="V28" s="63"/>
      <c r="W28" s="569"/>
      <c r="X28" s="569"/>
      <c r="Y28" s="358"/>
      <c r="Z28" s="570"/>
      <c r="AA28" s="56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2021</v>
      </c>
      <c r="B29" s="3"/>
      <c r="C29" s="3"/>
      <c r="D29" s="33">
        <f t="shared" si="0"/>
        <v>6043.8999999999905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9">
        <v>257.09999999999491</v>
      </c>
      <c r="T29" s="9">
        <v>186</v>
      </c>
      <c r="U29" s="571">
        <v>62.999999999996362</v>
      </c>
      <c r="V29" s="277"/>
      <c r="W29" s="572"/>
      <c r="X29" s="569"/>
      <c r="Y29" s="345"/>
      <c r="Z29" s="570"/>
      <c r="AA29" s="56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1654</v>
      </c>
      <c r="B30" s="3"/>
      <c r="C30" s="3"/>
      <c r="D30" s="33">
        <f t="shared" si="0"/>
        <v>5045.899999999976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9">
        <v>212.99999999999272</v>
      </c>
      <c r="T30" s="9">
        <v>177.59999999999491</v>
      </c>
      <c r="U30" s="571">
        <v>143.99999999999272</v>
      </c>
      <c r="V30" s="225"/>
      <c r="W30" s="225"/>
      <c r="X30" s="569"/>
      <c r="Y30" s="345"/>
      <c r="Z30" s="570"/>
      <c r="AA30" s="56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727</v>
      </c>
      <c r="B31" s="3"/>
      <c r="C31" s="3"/>
      <c r="D31" s="33">
        <f t="shared" si="0"/>
        <v>4938.8999999999778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9">
        <v>356.59999999999854</v>
      </c>
      <c r="T31" s="9">
        <v>26.499999999994543</v>
      </c>
      <c r="U31" s="571">
        <v>147.49999999998909</v>
      </c>
      <c r="V31" s="63"/>
      <c r="W31" s="569"/>
      <c r="X31" s="569"/>
      <c r="Y31" s="345"/>
      <c r="Z31" s="570"/>
      <c r="AA31" s="56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2007</v>
      </c>
      <c r="B32" s="3"/>
      <c r="C32" s="3"/>
      <c r="D32" s="33">
        <f t="shared" si="0"/>
        <v>4917.3000000000147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9">
        <v>204.00000000000728</v>
      </c>
      <c r="T32" s="9">
        <v>126.90000000000509</v>
      </c>
      <c r="U32" s="571">
        <v>74.099999999998545</v>
      </c>
      <c r="V32" s="277"/>
      <c r="W32" s="572"/>
      <c r="X32" s="569"/>
      <c r="Y32" s="345"/>
      <c r="Z32" s="570"/>
      <c r="AA32" s="56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3372</v>
      </c>
      <c r="B33" s="3"/>
      <c r="C33" s="3"/>
      <c r="D33" s="33">
        <f t="shared" si="0"/>
        <v>5069.0500000000138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9">
        <v>469.79999999999927</v>
      </c>
      <c r="T33" s="9">
        <v>241.40000000000509</v>
      </c>
      <c r="U33" s="571">
        <v>200.10000000000218</v>
      </c>
      <c r="V33" s="63"/>
      <c r="W33" s="569"/>
      <c r="X33" s="569"/>
      <c r="Y33" s="358"/>
      <c r="Z33" s="570"/>
      <c r="AA33" s="56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782</v>
      </c>
      <c r="B34" s="3"/>
      <c r="C34" s="3"/>
      <c r="D34" s="33">
        <f t="shared" si="0"/>
        <v>5399.3999999999669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9">
        <v>355.79999999998472</v>
      </c>
      <c r="T34" s="9">
        <v>228.49999999998909</v>
      </c>
      <c r="U34" s="571">
        <v>97.899999999986903</v>
      </c>
      <c r="V34" s="277"/>
      <c r="W34" s="572"/>
      <c r="X34" s="569"/>
      <c r="Y34" s="346"/>
      <c r="Z34" s="570"/>
      <c r="AA34" s="56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5406.3000000000156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9">
        <v>372.00000000000364</v>
      </c>
      <c r="T35" s="9">
        <v>72.800000000006548</v>
      </c>
      <c r="U35" s="571">
        <v>234.50000000000364</v>
      </c>
      <c r="V35" s="277"/>
      <c r="W35" s="572"/>
      <c r="X35" s="569"/>
      <c r="Y35" s="346"/>
      <c r="Z35" s="570"/>
      <c r="AA35" s="56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733</v>
      </c>
      <c r="B36" s="3"/>
      <c r="C36" s="3"/>
      <c r="D36" s="33">
        <f t="shared" si="0"/>
        <v>5584.7000000000262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9">
        <v>322.10000000000582</v>
      </c>
      <c r="T36" s="9">
        <v>349.00000000000728</v>
      </c>
      <c r="U36" s="571">
        <v>107.80000000000655</v>
      </c>
      <c r="V36" s="63"/>
      <c r="W36" s="569"/>
      <c r="X36" s="569"/>
      <c r="Y36" s="345"/>
      <c r="Z36" s="570"/>
      <c r="AA36" s="56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4853.6000000000022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9">
        <v>300.20000000000073</v>
      </c>
      <c r="T37" s="9">
        <v>64.900000000001455</v>
      </c>
      <c r="U37" s="571">
        <v>71.500000000003638</v>
      </c>
      <c r="V37" s="277"/>
      <c r="W37" s="572"/>
      <c r="X37" s="569"/>
      <c r="Y37" s="345"/>
      <c r="Z37" s="570"/>
      <c r="AA37" s="56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3387</v>
      </c>
      <c r="B38" s="3"/>
      <c r="C38" s="3"/>
      <c r="D38" s="33">
        <f t="shared" si="1"/>
        <v>5066.6000000000131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9">
        <v>317.30000000001019</v>
      </c>
      <c r="T38" s="9">
        <v>239.70000000000437</v>
      </c>
      <c r="U38" s="571">
        <v>104.60000000000218</v>
      </c>
      <c r="V38" s="63"/>
      <c r="W38" s="569"/>
      <c r="X38" s="569"/>
      <c r="Y38" s="358"/>
      <c r="Z38" s="570"/>
      <c r="AA38" s="56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2003</v>
      </c>
      <c r="B39" s="3"/>
      <c r="C39" s="3"/>
      <c r="D39" s="33">
        <f t="shared" si="1"/>
        <v>2563.1000000000031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9">
        <v>389.40000000000146</v>
      </c>
      <c r="T39" s="9">
        <v>37.800000000001091</v>
      </c>
      <c r="U39" s="571">
        <v>70.399999999999636</v>
      </c>
      <c r="V39" s="277"/>
      <c r="W39" s="572"/>
      <c r="X39" s="569"/>
      <c r="Y39" s="346"/>
      <c r="Z39" s="570"/>
      <c r="AA39" s="56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5419.8000000000065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9">
        <v>279.200000000008</v>
      </c>
      <c r="T40" s="9">
        <v>62</v>
      </c>
      <c r="U40" s="571">
        <v>149.40000000000146</v>
      </c>
      <c r="V40" s="277"/>
      <c r="W40" s="572"/>
      <c r="X40" s="569"/>
      <c r="Y40" s="345"/>
      <c r="Z40" s="570"/>
      <c r="AA40" s="56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756</v>
      </c>
      <c r="B41" s="3"/>
      <c r="C41" s="3"/>
      <c r="D41" s="33">
        <f t="shared" si="1"/>
        <v>6371.7000000000189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9">
        <v>264.50000000000728</v>
      </c>
      <c r="T41" s="9">
        <v>299.70000000000437</v>
      </c>
      <c r="U41" s="571">
        <v>13.500000000007276</v>
      </c>
      <c r="V41" s="63"/>
      <c r="W41" s="569"/>
      <c r="X41" s="569"/>
      <c r="Y41" s="345"/>
      <c r="Z41" s="570"/>
      <c r="AA41" s="56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6068.5999999999785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9">
        <v>243.69999999999345</v>
      </c>
      <c r="T42" s="9">
        <v>190.49999999999636</v>
      </c>
      <c r="U42" s="571">
        <v>219.60000000000218</v>
      </c>
      <c r="V42" s="63"/>
      <c r="W42" s="569"/>
      <c r="X42" s="569"/>
      <c r="Y42" s="345"/>
      <c r="Z42" s="570"/>
      <c r="AA42" s="56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3366</v>
      </c>
      <c r="B43" s="3"/>
      <c r="C43" s="3"/>
      <c r="D43" s="33">
        <f t="shared" si="1"/>
        <v>5742.9000000000142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9">
        <v>265.69999999999709</v>
      </c>
      <c r="T43" s="9">
        <v>124.70000000000073</v>
      </c>
      <c r="U43" s="571">
        <v>107.40000000000509</v>
      </c>
      <c r="V43" s="63"/>
      <c r="W43" s="569"/>
      <c r="X43" s="569"/>
      <c r="Y43" s="358"/>
      <c r="Z43" s="570"/>
      <c r="AA43" s="56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3391</v>
      </c>
      <c r="B44" s="3"/>
      <c r="C44" s="3"/>
      <c r="D44" s="33">
        <f t="shared" si="1"/>
        <v>4685.0499999999938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9">
        <v>390</v>
      </c>
      <c r="T44" s="9">
        <v>106.99999999999636</v>
      </c>
      <c r="U44" s="571">
        <v>13.499999999996362</v>
      </c>
      <c r="V44" s="63"/>
      <c r="W44" s="569"/>
      <c r="X44" s="569"/>
      <c r="Y44" s="358"/>
      <c r="Z44" s="570"/>
      <c r="AA44" s="56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3369</v>
      </c>
      <c r="B45" s="3"/>
      <c r="C45" s="3"/>
      <c r="D45" s="33">
        <f t="shared" si="1"/>
        <v>4520.2000000000235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9">
        <v>79.500000000007276</v>
      </c>
      <c r="T45" s="9">
        <v>321.90000000000691</v>
      </c>
      <c r="U45" s="571">
        <v>7.7000000000061846</v>
      </c>
      <c r="V45" s="63"/>
      <c r="W45" s="569"/>
      <c r="X45" s="569"/>
      <c r="Y45" s="358"/>
      <c r="Z45" s="570"/>
      <c r="AA45" s="56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1642</v>
      </c>
      <c r="B46" s="3"/>
      <c r="C46" s="3"/>
      <c r="D46" s="33">
        <f t="shared" si="1"/>
        <v>4318.1999999999789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9">
        <v>324.79999999999563</v>
      </c>
      <c r="T46" s="9">
        <v>207.39999999999418</v>
      </c>
      <c r="U46" s="571">
        <v>110.09999999999127</v>
      </c>
      <c r="V46" s="225"/>
      <c r="W46" s="225"/>
      <c r="X46" s="569"/>
      <c r="Y46" s="345"/>
      <c r="Z46" s="570"/>
      <c r="AA46" s="56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3365</v>
      </c>
      <c r="B47" s="3"/>
      <c r="C47" s="3"/>
      <c r="D47" s="33">
        <f t="shared" si="1"/>
        <v>6341.8500000000022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9">
        <v>275.30000000000291</v>
      </c>
      <c r="T47" s="9">
        <v>347.99999999999636</v>
      </c>
      <c r="U47" s="571">
        <v>88.69999999999709</v>
      </c>
      <c r="V47" s="63"/>
      <c r="W47" s="569"/>
      <c r="X47" s="569"/>
      <c r="Y47" s="358"/>
      <c r="Z47" s="570"/>
      <c r="AA47" s="56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799</v>
      </c>
      <c r="B48" s="3"/>
      <c r="C48" s="3"/>
      <c r="D48" s="33">
        <f t="shared" si="1"/>
        <v>5993.8000000000129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9">
        <v>326.30000000000291</v>
      </c>
      <c r="T48" s="9">
        <v>79.500000000003638</v>
      </c>
      <c r="U48" s="571">
        <v>55.599999999998545</v>
      </c>
      <c r="V48" s="277"/>
      <c r="W48" s="572"/>
      <c r="X48" s="569"/>
      <c r="Y48" s="345"/>
      <c r="Z48" s="570"/>
      <c r="AA48" s="56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4490</v>
      </c>
      <c r="B49" s="3"/>
      <c r="C49" s="3"/>
      <c r="D49" s="33">
        <f t="shared" si="1"/>
        <v>4747.4999999999891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9">
        <v>240.59999999999127</v>
      </c>
      <c r="T49" s="9">
        <v>125</v>
      </c>
      <c r="U49" s="571">
        <v>73.100000000005821</v>
      </c>
      <c r="V49" s="277"/>
      <c r="W49" s="572"/>
      <c r="X49" s="569"/>
      <c r="Y49" s="345"/>
      <c r="Z49" s="570"/>
      <c r="AA49" s="56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795</v>
      </c>
      <c r="B50" s="3"/>
      <c r="C50" s="3"/>
      <c r="D50" s="33">
        <f t="shared" si="1"/>
        <v>6672.9000000000042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9">
        <v>312.89999999999782</v>
      </c>
      <c r="T50" s="9">
        <v>434.10000000000218</v>
      </c>
      <c r="U50" s="571">
        <v>65.100000000002183</v>
      </c>
      <c r="V50" s="63"/>
      <c r="W50" s="569"/>
      <c r="X50" s="569"/>
      <c r="Y50" s="345"/>
      <c r="Z50" s="570"/>
      <c r="AA50" s="56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4535.8999999999878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9">
        <v>331.69999999999709</v>
      </c>
      <c r="T51" s="9">
        <v>121.29999999999563</v>
      </c>
      <c r="U51" s="571">
        <v>0</v>
      </c>
      <c r="V51" s="63"/>
      <c r="W51" s="569"/>
      <c r="X51" s="569"/>
      <c r="Y51" s="345"/>
      <c r="Z51" s="570"/>
      <c r="AA51" s="56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3862.4999999999977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9">
        <v>361</v>
      </c>
      <c r="T52" s="9">
        <v>77.299999999999272</v>
      </c>
      <c r="U52" s="571">
        <v>71.5</v>
      </c>
      <c r="V52" s="63"/>
      <c r="W52" s="569"/>
      <c r="X52" s="569"/>
      <c r="Y52" s="345"/>
      <c r="Z52" s="570"/>
      <c r="AA52" s="56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3358</v>
      </c>
      <c r="B53" s="3"/>
      <c r="C53" s="3"/>
      <c r="D53" s="33">
        <f t="shared" si="1"/>
        <v>5308.5000000000118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9">
        <v>202.70000000000255</v>
      </c>
      <c r="T53" s="9">
        <v>84.100000000002183</v>
      </c>
      <c r="U53" s="571">
        <v>203.59999999999854</v>
      </c>
      <c r="V53" s="277"/>
      <c r="W53" s="572"/>
      <c r="X53" s="569"/>
      <c r="Y53" s="346"/>
      <c r="Z53" s="570"/>
      <c r="AA53" s="56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2022</v>
      </c>
      <c r="B54" s="3"/>
      <c r="C54" s="3"/>
      <c r="D54" s="33">
        <f t="shared" si="1"/>
        <v>4112.0999999999913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9">
        <v>206.29999999999927</v>
      </c>
      <c r="T54" s="9">
        <v>99.899999999994179</v>
      </c>
      <c r="U54" s="571">
        <v>74.399999999994179</v>
      </c>
      <c r="V54" s="277"/>
      <c r="W54" s="572"/>
      <c r="X54" s="569"/>
      <c r="Y54" s="345"/>
      <c r="Z54" s="570"/>
      <c r="AA54" s="56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3368</v>
      </c>
      <c r="B55" s="3"/>
      <c r="C55" s="3"/>
      <c r="D55" s="33">
        <f t="shared" si="1"/>
        <v>6556.6000000000231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9">
        <v>208.200000000008</v>
      </c>
      <c r="T55" s="9">
        <v>466.80000000000655</v>
      </c>
      <c r="U55" s="571">
        <v>163.90000000000509</v>
      </c>
      <c r="V55" s="63"/>
      <c r="W55" s="569"/>
      <c r="X55" s="569"/>
      <c r="Y55" s="358"/>
      <c r="Z55" s="570"/>
      <c r="AA55" s="56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2023</v>
      </c>
      <c r="B56" s="3"/>
      <c r="C56" s="3"/>
      <c r="D56" s="33">
        <f t="shared" si="1"/>
        <v>5084.5999999999767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9">
        <v>206.99999999999636</v>
      </c>
      <c r="T56" s="9">
        <v>250.39999999999782</v>
      </c>
      <c r="U56" s="571">
        <v>33.599999999994907</v>
      </c>
      <c r="V56" s="277"/>
      <c r="W56" s="572"/>
      <c r="X56" s="569"/>
      <c r="Y56" s="345"/>
      <c r="Z56" s="570"/>
      <c r="AA56" s="56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1643</v>
      </c>
      <c r="B57" s="3"/>
      <c r="C57" s="3"/>
      <c r="D57" s="33">
        <f t="shared" si="1"/>
        <v>4075.0500000000034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9">
        <v>202.20000000000437</v>
      </c>
      <c r="T57" s="9">
        <v>133.70000000000437</v>
      </c>
      <c r="U57" s="571">
        <v>120.29999999999927</v>
      </c>
      <c r="V57" s="225"/>
      <c r="W57" s="225"/>
      <c r="X57" s="569"/>
      <c r="Y57" s="345"/>
      <c r="Z57" s="570"/>
      <c r="AA57" s="56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761</v>
      </c>
      <c r="B58" s="3"/>
      <c r="C58" s="3"/>
      <c r="D58" s="33">
        <f t="shared" si="1"/>
        <v>5573.9999999999891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9">
        <v>274.79999999999563</v>
      </c>
      <c r="T58" s="9">
        <v>287.49999999999272</v>
      </c>
      <c r="U58" s="571">
        <v>203.99999999999272</v>
      </c>
      <c r="V58" s="63"/>
      <c r="W58" s="569"/>
      <c r="X58" s="569"/>
      <c r="Y58" s="345"/>
      <c r="Z58" s="570"/>
      <c r="AA58" s="56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3367</v>
      </c>
      <c r="B59" s="3"/>
      <c r="C59" s="3"/>
      <c r="D59" s="33">
        <f t="shared" si="1"/>
        <v>6313.0000000000055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9">
        <v>246.00000000000364</v>
      </c>
      <c r="T59" s="9">
        <v>320.50000000000364</v>
      </c>
      <c r="U59" s="571">
        <v>128.80000000000291</v>
      </c>
      <c r="V59" s="63"/>
      <c r="W59" s="569"/>
      <c r="X59" s="569"/>
      <c r="Y59" s="358"/>
      <c r="Z59" s="570"/>
      <c r="AA59" s="56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3374</v>
      </c>
      <c r="B60" s="3"/>
      <c r="C60" s="3"/>
      <c r="D60" s="33">
        <f t="shared" si="1"/>
        <v>6969.8499999999958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9">
        <v>290.70000000000437</v>
      </c>
      <c r="T60" s="9">
        <v>168.59999999999854</v>
      </c>
      <c r="U60" s="571">
        <v>166.79999999999927</v>
      </c>
      <c r="V60" s="63"/>
      <c r="W60" s="569"/>
      <c r="X60" s="569"/>
      <c r="Y60" s="358"/>
      <c r="Z60" s="570"/>
      <c r="AA60" s="56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762</v>
      </c>
      <c r="B61" s="3"/>
      <c r="C61" s="3"/>
      <c r="D61" s="33">
        <f t="shared" si="1"/>
        <v>3903.7000000000021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9">
        <v>232.19999999999709</v>
      </c>
      <c r="T61" s="9">
        <v>114.99999999999636</v>
      </c>
      <c r="U61" s="571">
        <v>153.90000000000146</v>
      </c>
      <c r="V61" s="63"/>
      <c r="W61" s="569"/>
      <c r="X61" s="569"/>
      <c r="Y61" s="345"/>
      <c r="Z61" s="570"/>
      <c r="AA61" s="56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5806.0999999999922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9">
        <v>314.19999999999709</v>
      </c>
      <c r="T62" s="9">
        <v>113.19999999999709</v>
      </c>
      <c r="U62" s="571">
        <v>298.5</v>
      </c>
      <c r="V62" s="277"/>
      <c r="W62" s="572"/>
      <c r="X62" s="569"/>
      <c r="Y62" s="345"/>
      <c r="Z62" s="570"/>
      <c r="AA62" s="56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5834.2000000000035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9">
        <v>331.09999999999491</v>
      </c>
      <c r="T63" s="9">
        <v>67.000000000007276</v>
      </c>
      <c r="U63" s="571">
        <v>283.09999999999854</v>
      </c>
      <c r="V63" s="63"/>
      <c r="W63" s="569"/>
      <c r="X63" s="569"/>
      <c r="Y63" s="345"/>
      <c r="Z63" s="570"/>
      <c r="AA63" s="56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1653</v>
      </c>
      <c r="B64" s="3"/>
      <c r="C64" s="3"/>
      <c r="D64" s="33">
        <f t="shared" si="1"/>
        <v>5719.1000000000058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9">
        <v>275.20000000000073</v>
      </c>
      <c r="T64" s="9">
        <v>267.29999999999927</v>
      </c>
      <c r="U64" s="571">
        <v>177.20000000000437</v>
      </c>
      <c r="V64" s="225"/>
      <c r="W64" s="225"/>
      <c r="X64" s="569"/>
      <c r="Y64" s="345"/>
      <c r="Z64" s="570"/>
      <c r="AA64" s="56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1655</v>
      </c>
      <c r="B65" s="3"/>
      <c r="C65" s="3"/>
      <c r="D65" s="33">
        <f t="shared" si="1"/>
        <v>6201.4999999999727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9">
        <v>202.49999999999636</v>
      </c>
      <c r="T65" s="9">
        <v>240.799999999992</v>
      </c>
      <c r="U65" s="571">
        <v>70.799999999988358</v>
      </c>
      <c r="V65" s="225"/>
      <c r="W65" s="225"/>
      <c r="X65" s="569"/>
      <c r="Y65" s="346"/>
      <c r="Z65" s="570"/>
      <c r="AA65" s="56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3363</v>
      </c>
      <c r="B66" s="3"/>
      <c r="C66" s="3"/>
      <c r="D66" s="33">
        <f t="shared" si="1"/>
        <v>5758.8500000000058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9">
        <v>283.10000000000218</v>
      </c>
      <c r="T66" s="9">
        <v>359.79999999999927</v>
      </c>
      <c r="U66" s="571">
        <v>225</v>
      </c>
      <c r="V66" s="63"/>
      <c r="W66" s="569"/>
      <c r="X66" s="569"/>
      <c r="Y66" s="358"/>
      <c r="Z66" s="570"/>
      <c r="AA66" s="56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745</v>
      </c>
      <c r="B67" s="3"/>
      <c r="C67" s="3"/>
      <c r="D67" s="33">
        <f t="shared" si="1"/>
        <v>5062.0000000000155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9">
        <v>321.00000000000364</v>
      </c>
      <c r="T67" s="9">
        <v>88.900000000001455</v>
      </c>
      <c r="U67" s="571">
        <v>27.299999999995634</v>
      </c>
      <c r="V67" s="63"/>
      <c r="W67" s="569"/>
      <c r="X67" s="569"/>
      <c r="Y67" s="345"/>
      <c r="Z67" s="570"/>
      <c r="AA67" s="56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4976.0000000000255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9">
        <v>371.100000000004</v>
      </c>
      <c r="T68" s="9">
        <v>162.700000000008</v>
      </c>
      <c r="U68" s="571">
        <v>193.00000000001091</v>
      </c>
      <c r="V68" s="277"/>
      <c r="W68" s="572"/>
      <c r="X68" s="569"/>
      <c r="Y68" s="346"/>
      <c r="Z68" s="570"/>
      <c r="AA68" s="56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777</v>
      </c>
      <c r="B69" s="3"/>
      <c r="C69" s="3"/>
      <c r="D69" s="33">
        <f t="shared" ref="D69:D100" si="2">SUM(E69:DZ69)</f>
        <v>4874.5000000000036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9">
        <v>224.99999999999636</v>
      </c>
      <c r="T69" s="9">
        <v>232.40000000000509</v>
      </c>
      <c r="U69" s="571">
        <v>52</v>
      </c>
      <c r="V69" s="63"/>
      <c r="W69" s="569"/>
      <c r="X69" s="569"/>
      <c r="Y69" s="346"/>
      <c r="Z69" s="570"/>
      <c r="AA69" s="56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4269.4000000000215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9">
        <v>233.10000000000946</v>
      </c>
      <c r="T70" s="9">
        <v>0</v>
      </c>
      <c r="U70" s="571">
        <v>157.50000000000728</v>
      </c>
      <c r="V70" s="277"/>
      <c r="W70" s="572"/>
      <c r="X70" s="569"/>
      <c r="Y70" s="345"/>
      <c r="Z70" s="570"/>
      <c r="AA70" s="56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3375</v>
      </c>
      <c r="B71" s="3"/>
      <c r="C71" s="3"/>
      <c r="D71" s="33">
        <f t="shared" si="2"/>
        <v>6666.1000000000204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9">
        <v>219.80000000001019</v>
      </c>
      <c r="T71" s="9">
        <v>384.70000000000073</v>
      </c>
      <c r="U71" s="571">
        <v>124.90000000000509</v>
      </c>
      <c r="V71" s="63"/>
      <c r="W71" s="569"/>
      <c r="X71" s="569"/>
      <c r="Y71" s="358"/>
      <c r="Z71" s="570"/>
      <c r="AA71" s="56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763</v>
      </c>
      <c r="B72" s="3"/>
      <c r="C72" s="3"/>
      <c r="D72" s="33">
        <f t="shared" si="2"/>
        <v>4046.3000000000134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9">
        <v>357.50000000000182</v>
      </c>
      <c r="T72" s="9">
        <v>53.200000000008004</v>
      </c>
      <c r="U72" s="571">
        <v>84.100000000005821</v>
      </c>
      <c r="V72" s="63"/>
      <c r="W72" s="569"/>
      <c r="X72" s="569"/>
      <c r="Y72" s="346"/>
      <c r="Z72" s="570"/>
      <c r="AA72" s="56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5542.2999999999893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9">
        <v>254.99999999999636</v>
      </c>
      <c r="T73" s="9">
        <v>149.69999999999345</v>
      </c>
      <c r="U73" s="571">
        <v>112.59999999999127</v>
      </c>
      <c r="V73" s="63"/>
      <c r="W73" s="569"/>
      <c r="X73" s="569"/>
      <c r="Y73" s="345"/>
      <c r="Z73" s="570"/>
      <c r="AA73" s="56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737</v>
      </c>
      <c r="B74" s="3"/>
      <c r="C74" s="3"/>
      <c r="D74" s="33">
        <f t="shared" si="2"/>
        <v>5792.7999999999811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9">
        <v>301.79999999999563</v>
      </c>
      <c r="T74" s="9">
        <v>216.19999999999345</v>
      </c>
      <c r="U74" s="571">
        <v>193.59999999999491</v>
      </c>
      <c r="V74" s="63"/>
      <c r="W74" s="569"/>
      <c r="X74" s="569"/>
      <c r="Y74" s="345"/>
      <c r="Z74" s="570"/>
      <c r="AA74" s="56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1659</v>
      </c>
      <c r="B75" s="3"/>
      <c r="C75" s="3"/>
      <c r="D75" s="33">
        <f t="shared" si="2"/>
        <v>4842.6000000000013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9">
        <v>247.20000000000073</v>
      </c>
      <c r="T75" s="9">
        <v>151.00000000000364</v>
      </c>
      <c r="U75" s="571">
        <v>201.00000000000728</v>
      </c>
      <c r="V75" s="225"/>
      <c r="W75" s="225"/>
      <c r="X75" s="569"/>
      <c r="Y75" s="345"/>
      <c r="Z75" s="570"/>
      <c r="AA75" s="56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3390</v>
      </c>
      <c r="B76" s="3"/>
      <c r="C76" s="3"/>
      <c r="D76" s="33">
        <f t="shared" si="2"/>
        <v>5984.8999999999942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9">
        <v>277.39999999999054</v>
      </c>
      <c r="T76" s="9">
        <v>179.69999999999709</v>
      </c>
      <c r="U76" s="571">
        <v>82.100000000002183</v>
      </c>
      <c r="V76" s="63"/>
      <c r="W76" s="569"/>
      <c r="X76" s="569"/>
      <c r="Y76" s="358"/>
      <c r="Z76" s="570"/>
      <c r="AA76" s="56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778</v>
      </c>
      <c r="B77" s="3"/>
      <c r="C77" s="3"/>
      <c r="D77" s="33">
        <f t="shared" si="2"/>
        <v>3898.1000000000085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9">
        <v>273.90000000000509</v>
      </c>
      <c r="T77" s="9">
        <v>71.700000000000728</v>
      </c>
      <c r="U77" s="571">
        <v>79.499999999996362</v>
      </c>
      <c r="V77" s="277"/>
      <c r="W77" s="572"/>
      <c r="X77" s="569"/>
      <c r="Y77" s="345"/>
      <c r="Z77" s="570"/>
      <c r="AA77" s="56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2046</v>
      </c>
      <c r="B78" s="3"/>
      <c r="C78" s="3"/>
      <c r="D78" s="33">
        <f t="shared" si="2"/>
        <v>4566.3000000000029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9">
        <v>344.59999999999854</v>
      </c>
      <c r="T78" s="9">
        <v>112.90000000000146</v>
      </c>
      <c r="U78" s="571">
        <v>403.50000000000182</v>
      </c>
      <c r="V78" s="277"/>
      <c r="W78" s="572"/>
      <c r="X78" s="569"/>
      <c r="Y78" s="345"/>
      <c r="Z78" s="570"/>
      <c r="AA78" s="56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748</v>
      </c>
      <c r="B79" s="3"/>
      <c r="C79" s="3"/>
      <c r="D79" s="33">
        <f t="shared" si="2"/>
        <v>4208.1000000000095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9">
        <v>335.30000000000291</v>
      </c>
      <c r="T79" s="9">
        <v>126.29999999999563</v>
      </c>
      <c r="U79" s="571">
        <v>63.299999999999272</v>
      </c>
      <c r="V79" s="63"/>
      <c r="W79" s="569"/>
      <c r="X79" s="569"/>
      <c r="Y79" s="345"/>
      <c r="Z79" s="570"/>
      <c r="AA79" s="56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747</v>
      </c>
      <c r="B80" s="3"/>
      <c r="C80" s="3"/>
      <c r="D80" s="33">
        <f t="shared" si="2"/>
        <v>5666.9000000000151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9">
        <v>259.50000000000728</v>
      </c>
      <c r="T80" s="9">
        <v>401.20000000000073</v>
      </c>
      <c r="U80" s="571">
        <v>198.90000000000509</v>
      </c>
      <c r="V80" s="63"/>
      <c r="W80" s="569"/>
      <c r="X80" s="569"/>
      <c r="Y80" s="345"/>
      <c r="Z80" s="570"/>
      <c r="AA80" s="56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2048</v>
      </c>
      <c r="B81" s="3"/>
      <c r="C81" s="3"/>
      <c r="D81" s="33">
        <f t="shared" si="2"/>
        <v>3171.4000000000124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9">
        <v>341.5</v>
      </c>
      <c r="T81" s="9">
        <v>13.5</v>
      </c>
      <c r="U81" s="571">
        <v>22.5</v>
      </c>
      <c r="V81" s="277"/>
      <c r="W81" s="572"/>
      <c r="X81" s="569"/>
      <c r="Y81" s="345"/>
      <c r="Z81" s="570"/>
      <c r="AA81" s="56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2153</v>
      </c>
      <c r="B82" s="3"/>
      <c r="C82" s="3"/>
      <c r="D82" s="33">
        <f t="shared" si="2"/>
        <v>4236.6999999999907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9">
        <v>360.49999999999636</v>
      </c>
      <c r="T82" s="9">
        <v>88</v>
      </c>
      <c r="U82" s="571">
        <v>40.5</v>
      </c>
      <c r="V82" s="277"/>
      <c r="W82" s="572"/>
      <c r="X82" s="569"/>
      <c r="Y82" s="345"/>
      <c r="Z82" s="570"/>
      <c r="AA82" s="56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3370</v>
      </c>
      <c r="B83" s="3"/>
      <c r="C83" s="3"/>
      <c r="D83" s="33">
        <f t="shared" si="2"/>
        <v>4532.2000000000007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9">
        <v>380.10000000000218</v>
      </c>
      <c r="T83" s="9">
        <v>49.000000000003638</v>
      </c>
      <c r="U83" s="571">
        <v>153.80000000000291</v>
      </c>
      <c r="V83" s="63"/>
      <c r="W83" s="569"/>
      <c r="X83" s="569"/>
      <c r="Y83" s="358"/>
      <c r="Z83" s="570"/>
      <c r="AA83" s="56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732</v>
      </c>
      <c r="B84" s="3"/>
      <c r="C84" s="3"/>
      <c r="D84" s="33">
        <f t="shared" si="2"/>
        <v>4210.0000000000273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9">
        <v>240.00000000000728</v>
      </c>
      <c r="T84" s="9">
        <v>108.10000000000946</v>
      </c>
      <c r="U84" s="571">
        <v>23.400000000008731</v>
      </c>
      <c r="V84" s="63"/>
      <c r="W84" s="569"/>
      <c r="X84" s="569"/>
      <c r="Y84" s="345"/>
      <c r="Z84" s="570"/>
      <c r="AA84" s="56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3373</v>
      </c>
      <c r="B85" s="3"/>
      <c r="C85" s="3"/>
      <c r="D85" s="33">
        <f t="shared" si="2"/>
        <v>4478.1000000000049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9">
        <v>329.70000000000437</v>
      </c>
      <c r="T85" s="9">
        <v>211.30000000000291</v>
      </c>
      <c r="U85" s="571">
        <v>34.500000000003638</v>
      </c>
      <c r="V85" s="63"/>
      <c r="W85" s="569"/>
      <c r="X85" s="569"/>
      <c r="Y85" s="358"/>
      <c r="Z85" s="570"/>
      <c r="AA85" s="56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1998</v>
      </c>
      <c r="B86" s="3"/>
      <c r="C86" s="3"/>
      <c r="D86" s="33">
        <f t="shared" si="2"/>
        <v>5020.1999999999825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9">
        <v>236.69999999998981</v>
      </c>
      <c r="T86" s="9">
        <v>201.09999999999854</v>
      </c>
      <c r="U86" s="571">
        <v>71.5</v>
      </c>
      <c r="V86" s="277"/>
      <c r="W86" s="572"/>
      <c r="X86" s="569"/>
      <c r="Y86" s="345"/>
      <c r="Z86" s="570"/>
      <c r="AA86" s="56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3392</v>
      </c>
      <c r="B87" s="3"/>
      <c r="C87" s="3"/>
      <c r="D87" s="33">
        <f t="shared" si="2"/>
        <v>6249.3499999999831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9">
        <v>141</v>
      </c>
      <c r="T87" s="9">
        <v>194.09999999999854</v>
      </c>
      <c r="U87" s="571">
        <v>170.89999999999054</v>
      </c>
      <c r="V87" s="63"/>
      <c r="W87" s="569"/>
      <c r="X87" s="569"/>
      <c r="Y87" s="358"/>
      <c r="Z87" s="570"/>
      <c r="AA87" s="56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4773.5999999999922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9">
        <v>255</v>
      </c>
      <c r="T88" s="9">
        <v>158.59999999999854</v>
      </c>
      <c r="U88" s="571">
        <v>77</v>
      </c>
      <c r="V88" s="277"/>
      <c r="W88" s="572"/>
      <c r="X88" s="569"/>
      <c r="Y88" s="346"/>
      <c r="Z88" s="570"/>
      <c r="AA88" s="56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789</v>
      </c>
      <c r="B89" s="3"/>
      <c r="C89" s="3"/>
      <c r="D89" s="33">
        <f t="shared" si="2"/>
        <v>5331.7999999999956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9">
        <v>328.79999999999927</v>
      </c>
      <c r="T89" s="9">
        <v>269.69999999999709</v>
      </c>
      <c r="U89" s="571">
        <v>218</v>
      </c>
      <c r="V89" s="63"/>
      <c r="W89" s="569"/>
      <c r="X89" s="569"/>
      <c r="Y89" s="345"/>
      <c r="Z89" s="570"/>
      <c r="AA89" s="56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3376</v>
      </c>
      <c r="B90" s="3"/>
      <c r="C90" s="3"/>
      <c r="D90" s="33">
        <f t="shared" si="2"/>
        <v>7847.800000000002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9">
        <v>335.90000000000146</v>
      </c>
      <c r="T90" s="9">
        <v>423.49999999999636</v>
      </c>
      <c r="U90" s="571">
        <v>342.89999999999782</v>
      </c>
      <c r="V90" s="63"/>
      <c r="W90" s="569"/>
      <c r="X90" s="569"/>
      <c r="Y90" s="358"/>
      <c r="Z90" s="570"/>
      <c r="AA90" s="56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754</v>
      </c>
      <c r="B91" s="3"/>
      <c r="C91" s="3"/>
      <c r="D91" s="33">
        <f t="shared" si="2"/>
        <v>4373.1999999999971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9">
        <v>254.69999999999891</v>
      </c>
      <c r="T91" s="9">
        <v>201.20000000000073</v>
      </c>
      <c r="U91" s="571">
        <v>0</v>
      </c>
      <c r="V91" s="63"/>
      <c r="W91" s="569"/>
      <c r="X91" s="569"/>
      <c r="Y91" s="345"/>
      <c r="Z91" s="570"/>
      <c r="AA91" s="56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781</v>
      </c>
      <c r="B92" s="3"/>
      <c r="C92" s="3"/>
      <c r="D92" s="33">
        <f t="shared" si="2"/>
        <v>4538.9999999999991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9">
        <v>144.00000000000364</v>
      </c>
      <c r="T92" s="9">
        <v>130.69999999999709</v>
      </c>
      <c r="U92" s="571">
        <v>27.299999999999272</v>
      </c>
      <c r="V92" s="63"/>
      <c r="W92" s="569"/>
      <c r="X92" s="569"/>
      <c r="Y92" s="346"/>
      <c r="Z92" s="570"/>
      <c r="AA92" s="56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5015.0999999999876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9">
        <v>246.59999999999491</v>
      </c>
      <c r="T93" s="9">
        <v>172.89999999999418</v>
      </c>
      <c r="U93" s="571">
        <v>92.399999999997817</v>
      </c>
      <c r="V93" s="63"/>
      <c r="W93" s="569"/>
      <c r="X93" s="569"/>
      <c r="Y93" s="345"/>
      <c r="Z93" s="570"/>
      <c r="AA93" s="56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4640.199999999968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9">
        <v>362.69999999998981</v>
      </c>
      <c r="T94" s="9">
        <v>77.999999999989086</v>
      </c>
      <c r="U94" s="571">
        <v>13.499999999992724</v>
      </c>
      <c r="V94" s="28"/>
      <c r="W94" s="573"/>
      <c r="X94" s="569"/>
      <c r="Y94" s="345"/>
      <c r="Z94" s="570"/>
      <c r="AA94" s="56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5007.5999999999931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9">
        <v>270.70000000000073</v>
      </c>
      <c r="T95" s="9">
        <v>109.29999999999563</v>
      </c>
      <c r="U95" s="571">
        <v>187.59999999999854</v>
      </c>
      <c r="V95" s="277"/>
      <c r="W95" s="572"/>
      <c r="X95" s="569"/>
      <c r="Y95" s="345"/>
      <c r="Z95" s="570"/>
      <c r="AA95" s="56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1661</v>
      </c>
      <c r="B96" s="3"/>
      <c r="C96" s="3"/>
      <c r="D96" s="33">
        <f t="shared" si="2"/>
        <v>5332.1000000000049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9">
        <v>284.40000000000509</v>
      </c>
      <c r="T96" s="9">
        <v>166.99999999999272</v>
      </c>
      <c r="U96" s="571">
        <v>158.40000000000146</v>
      </c>
      <c r="V96" s="225"/>
      <c r="W96" s="225"/>
      <c r="X96" s="569"/>
      <c r="Y96" s="345"/>
      <c r="Z96" s="570"/>
      <c r="AA96" s="56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2026</v>
      </c>
      <c r="B97" s="3"/>
      <c r="C97" s="3"/>
      <c r="D97" s="33">
        <f t="shared" si="2"/>
        <v>5136.9000000000078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9">
        <v>285.30000000000655</v>
      </c>
      <c r="T97" s="9">
        <v>164.79999999999927</v>
      </c>
      <c r="U97" s="571">
        <v>39</v>
      </c>
      <c r="V97" s="277"/>
      <c r="W97" s="572"/>
      <c r="X97" s="569"/>
      <c r="Y97" s="345"/>
      <c r="Z97" s="570"/>
      <c r="AA97" s="56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5238.4000000000033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9">
        <v>403</v>
      </c>
      <c r="T98" s="9">
        <v>88.19999999999709</v>
      </c>
      <c r="U98" s="571">
        <v>183.60000000000218</v>
      </c>
      <c r="V98" s="63"/>
      <c r="W98" s="569"/>
      <c r="X98" s="569"/>
      <c r="Y98" s="358"/>
      <c r="Z98" s="570"/>
      <c r="AA98" s="56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3388</v>
      </c>
      <c r="B99" s="3"/>
      <c r="C99" s="3"/>
      <c r="D99" s="33">
        <f t="shared" si="2"/>
        <v>4637.099999999984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9">
        <v>189.89999999999782</v>
      </c>
      <c r="T99" s="9">
        <v>73.199999999993452</v>
      </c>
      <c r="U99" s="571">
        <v>0</v>
      </c>
      <c r="V99" s="63"/>
      <c r="W99" s="569"/>
      <c r="X99" s="569"/>
      <c r="Y99" s="358"/>
      <c r="Z99" s="570"/>
      <c r="AA99" s="56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1658</v>
      </c>
      <c r="B100" s="3"/>
      <c r="C100" s="3"/>
      <c r="D100" s="33">
        <f t="shared" si="2"/>
        <v>5353.3000000000175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9">
        <v>190.50000000000728</v>
      </c>
      <c r="T100" s="9">
        <v>294.10000000000218</v>
      </c>
      <c r="U100" s="571">
        <v>31.500000000007276</v>
      </c>
      <c r="V100" s="225"/>
      <c r="W100" s="225"/>
      <c r="X100" s="569"/>
      <c r="Y100" s="345"/>
      <c r="Z100" s="570"/>
      <c r="AA100" s="56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4895.0999999999958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9">
        <v>288.79999999999927</v>
      </c>
      <c r="T101" s="9">
        <v>228.89999999999418</v>
      </c>
      <c r="U101" s="571">
        <v>61.899999999994179</v>
      </c>
      <c r="V101" s="28"/>
      <c r="W101" s="573"/>
      <c r="X101" s="569"/>
      <c r="Y101" s="345"/>
      <c r="Z101" s="570"/>
      <c r="AA101" s="56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752</v>
      </c>
      <c r="B102" s="3"/>
      <c r="C102" s="3"/>
      <c r="D102" s="33">
        <f>SUM(E102:DZ102)</f>
        <v>4097.4000000000015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9">
        <v>240.00000000000364</v>
      </c>
      <c r="T102" s="9">
        <v>277.5</v>
      </c>
      <c r="U102" s="571">
        <v>83.499999999996362</v>
      </c>
      <c r="V102" s="63"/>
      <c r="W102" s="569"/>
      <c r="X102" s="569"/>
      <c r="Y102" s="345"/>
      <c r="Z102" s="570"/>
      <c r="AA102" s="56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3359</v>
      </c>
      <c r="B103" s="3"/>
      <c r="C103" s="3"/>
      <c r="D103" s="33">
        <f>SUM(E103:DZ103)</f>
        <v>5133.9499999999789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9">
        <v>172.19999999999345</v>
      </c>
      <c r="T103" s="9">
        <v>158.59999999999309</v>
      </c>
      <c r="U103" s="571">
        <v>393.79999999999382</v>
      </c>
      <c r="V103" s="277"/>
      <c r="W103" s="572"/>
      <c r="X103" s="569"/>
      <c r="Y103" s="346"/>
      <c r="Z103" s="570"/>
      <c r="AA103" s="56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2004</v>
      </c>
      <c r="B104" s="3"/>
      <c r="C104" s="3"/>
      <c r="D104" s="33">
        <f>SUM(E104:DZ104)</f>
        <v>6209.9000000000015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9">
        <v>259.79999999999563</v>
      </c>
      <c r="T104" s="9">
        <v>336.09999999999854</v>
      </c>
      <c r="U104" s="571">
        <v>140.39999999999782</v>
      </c>
      <c r="V104" s="277"/>
      <c r="W104" s="572"/>
      <c r="X104" s="569"/>
      <c r="Y104" s="345"/>
      <c r="Z104" s="570"/>
      <c r="AA104" s="56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3448</v>
      </c>
      <c r="F108" s="110" t="s">
        <v>842</v>
      </c>
      <c r="G108" s="110" t="s">
        <v>175</v>
      </c>
      <c r="H108" s="110" t="s">
        <v>2190</v>
      </c>
      <c r="I108" s="110" t="s">
        <v>2193</v>
      </c>
      <c r="J108" s="110" t="s">
        <v>2199</v>
      </c>
      <c r="K108" s="110" t="s">
        <v>5119</v>
      </c>
      <c r="L108" s="110" t="s">
        <v>5124</v>
      </c>
      <c r="M108" s="110" t="s">
        <v>5125</v>
      </c>
      <c r="N108" s="110" t="s">
        <v>5696</v>
      </c>
      <c r="O108" s="110" t="s">
        <v>5731</v>
      </c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3371</v>
      </c>
      <c r="B109" s="3"/>
      <c r="C109" s="3"/>
      <c r="D109" s="33">
        <f t="shared" ref="D109:D140" si="3">SUM(E109:DZ109)</f>
        <v>4628.8000000000011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9">
        <v>235.69999999999891</v>
      </c>
      <c r="O109" s="9">
        <v>334.39999999999964</v>
      </c>
      <c r="P109" s="63"/>
      <c r="Q109" s="63"/>
      <c r="R109" s="63"/>
      <c r="S109" s="358"/>
      <c r="T109" s="337"/>
      <c r="U109" s="63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2006</v>
      </c>
      <c r="B110" s="3"/>
      <c r="C110" s="3"/>
      <c r="D110" s="33">
        <f t="shared" si="3"/>
        <v>5887.7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9">
        <v>50.800000000006548</v>
      </c>
      <c r="O110" s="9">
        <v>288.5</v>
      </c>
      <c r="P110" s="277"/>
      <c r="Q110" s="277"/>
      <c r="R110" s="63"/>
      <c r="S110" s="345"/>
      <c r="T110" s="337"/>
      <c r="U110" s="63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1656</v>
      </c>
      <c r="B111" s="3"/>
      <c r="C111" s="3"/>
      <c r="D111" s="33">
        <f t="shared" si="3"/>
        <v>5740.4000000000042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9">
        <v>197.20000000000073</v>
      </c>
      <c r="O111" s="9">
        <v>374.50000000000364</v>
      </c>
      <c r="P111" s="225"/>
      <c r="Q111" s="225"/>
      <c r="R111" s="63"/>
      <c r="S111" s="345"/>
      <c r="T111" s="337"/>
      <c r="U111" s="63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1999</v>
      </c>
      <c r="B112" s="3"/>
      <c r="C112" s="3"/>
      <c r="D112" s="33">
        <f t="shared" si="3"/>
        <v>3396.400000000001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9">
        <v>262.19999999999709</v>
      </c>
      <c r="O112" s="9">
        <v>7.6999999999952706</v>
      </c>
      <c r="P112" s="277"/>
      <c r="Q112" s="277"/>
      <c r="R112" s="63"/>
      <c r="S112" s="345"/>
      <c r="T112" s="337"/>
      <c r="U112" s="63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1651</v>
      </c>
      <c r="B113" s="3"/>
      <c r="C113" s="3"/>
      <c r="D113" s="33">
        <f t="shared" si="3"/>
        <v>7219.6000000000067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9">
        <v>532.90000000000873</v>
      </c>
      <c r="O113" s="9">
        <v>480.10000000000582</v>
      </c>
      <c r="P113" s="225"/>
      <c r="Q113" s="225"/>
      <c r="R113" s="63"/>
      <c r="S113" s="345"/>
      <c r="T113" s="337"/>
      <c r="U113" s="63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1646</v>
      </c>
      <c r="B114" s="3"/>
      <c r="C114" s="3"/>
      <c r="D114" s="33">
        <f t="shared" si="3"/>
        <v>7575.5999999999913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9">
        <v>445.50000000000364</v>
      </c>
      <c r="O114" s="9">
        <v>324.80000000000291</v>
      </c>
      <c r="P114" s="225"/>
      <c r="Q114" s="225"/>
      <c r="R114" s="63"/>
      <c r="S114" s="345"/>
      <c r="T114" s="337"/>
      <c r="U114" s="63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3360</v>
      </c>
      <c r="B115" s="3"/>
      <c r="C115" s="3"/>
      <c r="D115" s="33">
        <f t="shared" si="3"/>
        <v>6805.299999999982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9">
        <v>291.29999999999563</v>
      </c>
      <c r="O115" s="9">
        <v>329.799999999992</v>
      </c>
      <c r="P115" s="63"/>
      <c r="Q115" s="63"/>
      <c r="R115" s="63"/>
      <c r="S115" s="358"/>
      <c r="T115" s="337"/>
      <c r="U115" s="63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4326.2000000000171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9">
        <v>149.50000000000546</v>
      </c>
      <c r="O116" s="9">
        <v>118</v>
      </c>
      <c r="P116" s="277"/>
      <c r="Q116" s="277"/>
      <c r="R116" s="63"/>
      <c r="S116" s="345"/>
      <c r="T116" s="337"/>
      <c r="U116" s="63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2019</v>
      </c>
      <c r="B117" s="3"/>
      <c r="C117" s="3"/>
      <c r="D117" s="33">
        <f t="shared" si="3"/>
        <v>6098.0999999999913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9">
        <v>617.80000000000291</v>
      </c>
      <c r="O117" s="9">
        <v>110.49999999999272</v>
      </c>
      <c r="P117" s="277"/>
      <c r="Q117" s="277"/>
      <c r="R117" s="63"/>
      <c r="S117" s="345"/>
      <c r="T117" s="337"/>
      <c r="U117" s="63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3379</v>
      </c>
      <c r="B118" s="3"/>
      <c r="C118" s="3"/>
      <c r="D118" s="33">
        <f t="shared" si="3"/>
        <v>7472.2999999999811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9">
        <v>365.99999999999272</v>
      </c>
      <c r="O118" s="9">
        <v>424.39999999999418</v>
      </c>
      <c r="P118" s="63"/>
      <c r="Q118" s="63"/>
      <c r="R118" s="63"/>
      <c r="S118" s="358"/>
      <c r="T118" s="337"/>
      <c r="U118" s="63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1652</v>
      </c>
      <c r="B119" s="3"/>
      <c r="C119" s="3"/>
      <c r="D119" s="33">
        <f t="shared" si="3"/>
        <v>6172.2000000000462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9">
        <v>273.60000000000946</v>
      </c>
      <c r="O119" s="9">
        <v>404.90000000001237</v>
      </c>
      <c r="P119" s="225"/>
      <c r="Q119" s="225"/>
      <c r="R119" s="63"/>
      <c r="S119" s="345"/>
      <c r="T119" s="337"/>
      <c r="U119" s="63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770</v>
      </c>
      <c r="B120" s="3"/>
      <c r="C120" s="3"/>
      <c r="D120" s="33">
        <f t="shared" si="3"/>
        <v>5690.7000000000071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9">
        <v>343.20000000000437</v>
      </c>
      <c r="O120" s="9">
        <v>703.70000000000073</v>
      </c>
      <c r="P120" s="63"/>
      <c r="Q120" s="63"/>
      <c r="R120" s="63"/>
      <c r="S120" s="345"/>
      <c r="T120" s="337"/>
      <c r="U120" s="63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2049</v>
      </c>
      <c r="B121" s="3"/>
      <c r="C121" s="3"/>
      <c r="D121" s="33">
        <f t="shared" si="3"/>
        <v>4703.6999999999944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9">
        <v>247.09999999999673</v>
      </c>
      <c r="O121" s="9">
        <v>219.70000000000073</v>
      </c>
      <c r="P121" s="277"/>
      <c r="Q121" s="277"/>
      <c r="R121" s="63"/>
      <c r="S121" s="345"/>
      <c r="T121" s="337"/>
      <c r="U121" s="63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787</v>
      </c>
      <c r="B122" s="3"/>
      <c r="C122" s="3"/>
      <c r="D122" s="33">
        <f t="shared" si="3"/>
        <v>3762.4000000000055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9">
        <v>296.90000000000327</v>
      </c>
      <c r="O122" s="9">
        <v>131.30000000000109</v>
      </c>
      <c r="P122" s="63"/>
      <c r="Q122" s="63"/>
      <c r="R122" s="63"/>
      <c r="S122" s="345"/>
      <c r="T122" s="337"/>
      <c r="U122" s="63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2002</v>
      </c>
      <c r="B123" s="3"/>
      <c r="C123" s="3"/>
      <c r="D123" s="33">
        <f t="shared" si="3"/>
        <v>6854.2999999999902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9">
        <v>357.09999999999491</v>
      </c>
      <c r="O123" s="9">
        <v>415.09999999999127</v>
      </c>
      <c r="P123" s="277"/>
      <c r="Q123" s="277"/>
      <c r="R123" s="63"/>
      <c r="S123" s="345"/>
      <c r="T123" s="337"/>
      <c r="U123" s="63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3361</v>
      </c>
      <c r="B124" s="3"/>
      <c r="C124" s="3"/>
      <c r="D124" s="33">
        <f t="shared" si="3"/>
        <v>5657.2000000000062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9">
        <v>430.30000000000109</v>
      </c>
      <c r="O124" s="9">
        <v>336.79999999999927</v>
      </c>
      <c r="P124" s="63"/>
      <c r="Q124" s="63"/>
      <c r="R124" s="63"/>
      <c r="S124" s="358"/>
      <c r="T124" s="337"/>
      <c r="U124" s="63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4517.6999999999862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9">
        <v>169.79999999999927</v>
      </c>
      <c r="O125" s="9">
        <v>438.299999999992</v>
      </c>
      <c r="P125" s="63"/>
      <c r="Q125" s="63"/>
      <c r="R125" s="63"/>
      <c r="S125" s="345"/>
      <c r="T125" s="337"/>
      <c r="U125" s="63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2020</v>
      </c>
      <c r="B126" s="3"/>
      <c r="C126" s="3"/>
      <c r="D126" s="33">
        <f t="shared" si="3"/>
        <v>4569.4999999999991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9">
        <v>88.5</v>
      </c>
      <c r="O126" s="9">
        <v>219.90000000000146</v>
      </c>
      <c r="P126" s="277"/>
      <c r="Q126" s="277"/>
      <c r="R126" s="63"/>
      <c r="S126" s="345"/>
      <c r="T126" s="337"/>
      <c r="U126" s="63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3364</v>
      </c>
      <c r="B127" s="3"/>
      <c r="C127" s="3"/>
      <c r="D127" s="33">
        <f t="shared" si="3"/>
        <v>5944.7999999999956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9">
        <v>351.80000000000291</v>
      </c>
      <c r="O127" s="9">
        <v>132.49999999999636</v>
      </c>
      <c r="P127" s="63"/>
      <c r="Q127" s="63"/>
      <c r="R127" s="63"/>
      <c r="S127" s="358"/>
      <c r="T127" s="337"/>
      <c r="U127" s="63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3378</v>
      </c>
      <c r="B128" s="3"/>
      <c r="C128" s="3"/>
      <c r="D128" s="33">
        <f t="shared" si="3"/>
        <v>6850.7999999999975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9">
        <v>329.49999999999636</v>
      </c>
      <c r="O128" s="9">
        <v>455.79999999999927</v>
      </c>
      <c r="P128" s="63"/>
      <c r="Q128" s="63"/>
      <c r="R128" s="63"/>
      <c r="S128" s="358"/>
      <c r="T128" s="337"/>
      <c r="U128" s="63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7775.399999999976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9">
        <v>356.59999999998763</v>
      </c>
      <c r="O129" s="9">
        <v>262.299999999992</v>
      </c>
      <c r="P129" s="277"/>
      <c r="Q129" s="277"/>
      <c r="R129" s="63"/>
      <c r="S129" s="346"/>
      <c r="T129" s="337"/>
      <c r="U129" s="63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2014</v>
      </c>
      <c r="B130" s="3"/>
      <c r="C130" s="3"/>
      <c r="D130" s="33">
        <f t="shared" si="3"/>
        <v>6770.6000000000058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9">
        <v>215.80000000000291</v>
      </c>
      <c r="O130" s="9">
        <v>389.79999999999563</v>
      </c>
      <c r="P130" s="277"/>
      <c r="Q130" s="277"/>
      <c r="R130" s="63"/>
      <c r="S130" s="345"/>
      <c r="T130" s="337"/>
      <c r="U130" s="63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7235.0000000000055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9">
        <v>929.60000000000218</v>
      </c>
      <c r="O131" s="9">
        <v>305.79999999999927</v>
      </c>
      <c r="P131" s="277"/>
      <c r="Q131" s="277"/>
      <c r="R131" s="63"/>
      <c r="S131" s="345"/>
      <c r="T131" s="337"/>
      <c r="U131" s="63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3362</v>
      </c>
      <c r="B132" s="3"/>
      <c r="C132" s="3"/>
      <c r="D132" s="33">
        <f t="shared" si="3"/>
        <v>4789.3000000000029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9">
        <v>351.80000000000655</v>
      </c>
      <c r="O132" s="9">
        <v>288.99999999999636</v>
      </c>
      <c r="P132" s="63"/>
      <c r="Q132" s="63"/>
      <c r="R132" s="63"/>
      <c r="S132" s="358"/>
      <c r="T132" s="337"/>
      <c r="U132" s="63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2021</v>
      </c>
      <c r="B133" s="3"/>
      <c r="C133" s="3"/>
      <c r="D133" s="33">
        <f t="shared" si="3"/>
        <v>6107.5999999999876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9">
        <v>503.69999999999709</v>
      </c>
      <c r="O133" s="9">
        <v>380.29999999999563</v>
      </c>
      <c r="P133" s="277"/>
      <c r="Q133" s="277"/>
      <c r="R133" s="63"/>
      <c r="S133" s="345"/>
      <c r="T133" s="337"/>
      <c r="U133" s="63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1654</v>
      </c>
      <c r="B134" s="3"/>
      <c r="C134" s="3"/>
      <c r="D134" s="33">
        <f t="shared" si="3"/>
        <v>7113.0999999999804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9">
        <v>463.89999999999054</v>
      </c>
      <c r="O134" s="9">
        <v>256.39999999999054</v>
      </c>
      <c r="P134" s="225"/>
      <c r="Q134" s="225"/>
      <c r="R134" s="63"/>
      <c r="S134" s="345"/>
      <c r="T134" s="337"/>
      <c r="U134" s="63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727</v>
      </c>
      <c r="B135" s="3"/>
      <c r="C135" s="3"/>
      <c r="D135" s="33">
        <f t="shared" si="3"/>
        <v>5113.5999999999876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9">
        <v>277.399999999996</v>
      </c>
      <c r="O135" s="9">
        <v>311.89999999999418</v>
      </c>
      <c r="P135" s="63"/>
      <c r="Q135" s="63"/>
      <c r="R135" s="63"/>
      <c r="S135" s="345"/>
      <c r="T135" s="337"/>
      <c r="U135" s="63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2007</v>
      </c>
      <c r="B136" s="3"/>
      <c r="C136" s="3"/>
      <c r="D136" s="33">
        <f t="shared" si="3"/>
        <v>6138.5500000000129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9">
        <v>257.30000000000291</v>
      </c>
      <c r="O136" s="9">
        <v>209.59999999999854</v>
      </c>
      <c r="P136" s="277"/>
      <c r="Q136" s="277"/>
      <c r="R136" s="63"/>
      <c r="S136" s="345"/>
      <c r="T136" s="337"/>
      <c r="U136" s="63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3372</v>
      </c>
      <c r="B137" s="3"/>
      <c r="C137" s="3"/>
      <c r="D137" s="33">
        <f t="shared" si="3"/>
        <v>5915.0499999999984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9">
        <v>227.59999999999854</v>
      </c>
      <c r="O137" s="9">
        <v>395.59999999999854</v>
      </c>
      <c r="P137" s="63"/>
      <c r="Q137" s="63"/>
      <c r="R137" s="63"/>
      <c r="S137" s="358"/>
      <c r="T137" s="337"/>
      <c r="U137" s="63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782</v>
      </c>
      <c r="B138" s="3"/>
      <c r="C138" s="3"/>
      <c r="D138" s="33">
        <f t="shared" si="3"/>
        <v>8179.2999999999847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9">
        <v>308.09999999999491</v>
      </c>
      <c r="O138" s="9">
        <v>492.19999999998981</v>
      </c>
      <c r="P138" s="277"/>
      <c r="Q138" s="277"/>
      <c r="R138" s="63"/>
      <c r="S138" s="346"/>
      <c r="T138" s="337"/>
      <c r="U138" s="63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4681.2000000000171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9">
        <v>626.80000000000109</v>
      </c>
      <c r="O139" s="9">
        <v>231.40000000000873</v>
      </c>
      <c r="P139" s="277"/>
      <c r="Q139" s="277"/>
      <c r="R139" s="63"/>
      <c r="S139" s="346"/>
      <c r="T139" s="337"/>
      <c r="U139" s="63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733</v>
      </c>
      <c r="B140" s="3"/>
      <c r="C140" s="3"/>
      <c r="D140" s="33">
        <f t="shared" si="3"/>
        <v>5737.0000000000182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9">
        <v>58.80000000000291</v>
      </c>
      <c r="O140" s="9">
        <v>343.200000000008</v>
      </c>
      <c r="P140" s="63"/>
      <c r="Q140" s="63"/>
      <c r="R140" s="63"/>
      <c r="S140" s="345"/>
      <c r="T140" s="337"/>
      <c r="U140" s="63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7123.0999999999949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9">
        <v>627.70000000000073</v>
      </c>
      <c r="O141" s="9">
        <v>567.30000000000291</v>
      </c>
      <c r="P141" s="277"/>
      <c r="Q141" s="277"/>
      <c r="R141" s="63"/>
      <c r="S141" s="345"/>
      <c r="T141" s="337"/>
      <c r="U141" s="63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3387</v>
      </c>
      <c r="B142" s="3"/>
      <c r="C142" s="3"/>
      <c r="D142" s="33">
        <f t="shared" si="4"/>
        <v>6966.4000000000051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9">
        <v>295.00000000000728</v>
      </c>
      <c r="O142" s="9">
        <v>421.40000000000146</v>
      </c>
      <c r="P142" s="63"/>
      <c r="Q142" s="63"/>
      <c r="R142" s="63"/>
      <c r="S142" s="358"/>
      <c r="T142" s="337"/>
      <c r="U142" s="63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2003</v>
      </c>
      <c r="B143" s="3"/>
      <c r="C143" s="3"/>
      <c r="D143" s="33">
        <f t="shared" si="4"/>
        <v>4927.0999999999913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9">
        <v>359.59999999999854</v>
      </c>
      <c r="O143" s="9">
        <v>15</v>
      </c>
      <c r="P143" s="277"/>
      <c r="Q143" s="277"/>
      <c r="R143" s="63"/>
      <c r="S143" s="346"/>
      <c r="T143" s="337"/>
      <c r="U143" s="63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7401.2000000000098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9">
        <v>404.60000000000582</v>
      </c>
      <c r="O144" s="9">
        <v>318.80000000000291</v>
      </c>
      <c r="P144" s="277"/>
      <c r="Q144" s="277"/>
      <c r="R144" s="63"/>
      <c r="S144" s="345"/>
      <c r="T144" s="337"/>
      <c r="U144" s="63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756</v>
      </c>
      <c r="B145" s="3"/>
      <c r="C145" s="3"/>
      <c r="D145" s="33">
        <f t="shared" si="4"/>
        <v>6096.800000000012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9">
        <v>307.90000000000509</v>
      </c>
      <c r="O145" s="9">
        <v>862.90000000000509</v>
      </c>
      <c r="P145" s="63"/>
      <c r="Q145" s="63"/>
      <c r="R145" s="63"/>
      <c r="S145" s="345"/>
      <c r="T145" s="337"/>
      <c r="U145" s="63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7088.6000000000049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9">
        <v>202.49999999999636</v>
      </c>
      <c r="O146" s="9">
        <v>591.29999999999927</v>
      </c>
      <c r="P146" s="63"/>
      <c r="Q146" s="63"/>
      <c r="R146" s="63"/>
      <c r="S146" s="345"/>
      <c r="T146" s="337"/>
      <c r="U146" s="63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3366</v>
      </c>
      <c r="B147" s="3"/>
      <c r="C147" s="3"/>
      <c r="D147" s="33">
        <f t="shared" si="4"/>
        <v>4936.1000000000113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9">
        <v>42.900000000001455</v>
      </c>
      <c r="O147" s="9">
        <v>484.20000000000437</v>
      </c>
      <c r="P147" s="63"/>
      <c r="Q147" s="63"/>
      <c r="R147" s="63"/>
      <c r="S147" s="358"/>
      <c r="T147" s="337"/>
      <c r="U147" s="63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3391</v>
      </c>
      <c r="B148" s="3"/>
      <c r="C148" s="3"/>
      <c r="D148" s="33">
        <f t="shared" si="4"/>
        <v>6379.9499999999871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9">
        <v>163.89999999999782</v>
      </c>
      <c r="O148" s="9">
        <v>338.39999999999782</v>
      </c>
      <c r="P148" s="63"/>
      <c r="Q148" s="63"/>
      <c r="R148" s="63"/>
      <c r="S148" s="358"/>
      <c r="T148" s="337"/>
      <c r="U148" s="63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3369</v>
      </c>
      <c r="B149" s="3"/>
      <c r="C149" s="3"/>
      <c r="D149" s="33">
        <f t="shared" si="4"/>
        <v>3968.1000000000286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9">
        <v>287.80000000000837</v>
      </c>
      <c r="O149" s="9">
        <v>239.30000000000655</v>
      </c>
      <c r="P149" s="63"/>
      <c r="Q149" s="63"/>
      <c r="R149" s="63"/>
      <c r="S149" s="358"/>
      <c r="T149" s="337"/>
      <c r="U149" s="63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1642</v>
      </c>
      <c r="B150" s="3"/>
      <c r="C150" s="3"/>
      <c r="D150" s="33">
        <f t="shared" si="4"/>
        <v>5964.5999999999822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9">
        <v>194.799999999992</v>
      </c>
      <c r="O150" s="9">
        <v>297.99999999999272</v>
      </c>
      <c r="P150" s="225"/>
      <c r="Q150" s="225"/>
      <c r="R150" s="63"/>
      <c r="S150" s="345"/>
      <c r="T150" s="337"/>
      <c r="U150" s="63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3365</v>
      </c>
      <c r="B151" s="3"/>
      <c r="C151" s="3"/>
      <c r="D151" s="33">
        <f t="shared" si="4"/>
        <v>5569.850000000014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9">
        <v>113.10000000000218</v>
      </c>
      <c r="O151" s="9">
        <v>705.79999999999563</v>
      </c>
      <c r="P151" s="63"/>
      <c r="Q151" s="63"/>
      <c r="R151" s="63"/>
      <c r="S151" s="358"/>
      <c r="T151" s="337"/>
      <c r="U151" s="63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799</v>
      </c>
      <c r="B152" s="3"/>
      <c r="C152" s="3"/>
      <c r="D152" s="33">
        <f t="shared" si="4"/>
        <v>7885.2000000000153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9">
        <v>184.50000000000364</v>
      </c>
      <c r="O152" s="9">
        <v>547.30000000000291</v>
      </c>
      <c r="P152" s="277"/>
      <c r="Q152" s="277"/>
      <c r="R152" s="63"/>
      <c r="S152" s="345"/>
      <c r="T152" s="337"/>
      <c r="U152" s="63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4490</v>
      </c>
      <c r="B153" s="3"/>
      <c r="C153" s="3"/>
      <c r="D153" s="33">
        <f t="shared" si="4"/>
        <v>6496.7999999999847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9">
        <v>528.99999999999272</v>
      </c>
      <c r="O153" s="9">
        <v>477.10000000000582</v>
      </c>
      <c r="P153" s="277"/>
      <c r="Q153" s="277"/>
      <c r="R153" s="63"/>
      <c r="S153" s="345"/>
      <c r="T153" s="337"/>
      <c r="U153" s="63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795</v>
      </c>
      <c r="B154" s="3"/>
      <c r="C154" s="3"/>
      <c r="D154" s="33">
        <f t="shared" si="4"/>
        <v>5445.4000000000005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9">
        <v>85.200000000000728</v>
      </c>
      <c r="O154" s="9">
        <v>621.60000000000946</v>
      </c>
      <c r="P154" s="63"/>
      <c r="Q154" s="63"/>
      <c r="R154" s="63"/>
      <c r="S154" s="345"/>
      <c r="T154" s="337"/>
      <c r="U154" s="63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7493.4999999999873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9">
        <v>515.69999999999345</v>
      </c>
      <c r="O155" s="9">
        <v>262.59999999999491</v>
      </c>
      <c r="P155" s="63"/>
      <c r="Q155" s="63"/>
      <c r="R155" s="63"/>
      <c r="S155" s="345"/>
      <c r="T155" s="337"/>
      <c r="U155" s="63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8208.0999999999876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9">
        <v>372.59999999999854</v>
      </c>
      <c r="O156" s="9">
        <v>141.79999999999927</v>
      </c>
      <c r="P156" s="63"/>
      <c r="Q156" s="63"/>
      <c r="R156" s="63"/>
      <c r="S156" s="345"/>
      <c r="T156" s="337"/>
      <c r="U156" s="63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3358</v>
      </c>
      <c r="B157" s="3"/>
      <c r="C157" s="3"/>
      <c r="D157" s="33">
        <f t="shared" si="4"/>
        <v>4423.300000000012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9">
        <v>275.70000000000073</v>
      </c>
      <c r="O157" s="9">
        <v>136.79999999999927</v>
      </c>
      <c r="P157" s="277"/>
      <c r="Q157" s="277"/>
      <c r="R157" s="63"/>
      <c r="S157" s="346"/>
      <c r="T157" s="337"/>
      <c r="U157" s="63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2022</v>
      </c>
      <c r="B158" s="3"/>
      <c r="C158" s="3"/>
      <c r="D158" s="33">
        <f t="shared" si="4"/>
        <v>6402.9999999999955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9">
        <v>300.19999999999345</v>
      </c>
      <c r="O158" s="9">
        <v>64.999999999996362</v>
      </c>
      <c r="P158" s="277"/>
      <c r="Q158" s="277"/>
      <c r="R158" s="63"/>
      <c r="S158" s="345"/>
      <c r="T158" s="337"/>
      <c r="U158" s="63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3368</v>
      </c>
      <c r="B159" s="3"/>
      <c r="C159" s="3"/>
      <c r="D159" s="33">
        <f t="shared" si="4"/>
        <v>5445.2000000000053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9">
        <v>367.00000000000364</v>
      </c>
      <c r="O159" s="9">
        <v>560.20000000000437</v>
      </c>
      <c r="P159" s="63"/>
      <c r="Q159" s="63"/>
      <c r="R159" s="63"/>
      <c r="S159" s="358"/>
      <c r="T159" s="337"/>
      <c r="U159" s="63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2023</v>
      </c>
      <c r="B160" s="3"/>
      <c r="C160" s="3"/>
      <c r="D160" s="33">
        <f t="shared" si="4"/>
        <v>6781.9999999999891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9">
        <v>272.49999999999636</v>
      </c>
      <c r="O160" s="9">
        <v>205.49999999999636</v>
      </c>
      <c r="P160" s="277"/>
      <c r="Q160" s="277"/>
      <c r="R160" s="63"/>
      <c r="S160" s="345"/>
      <c r="T160" s="337"/>
      <c r="U160" s="63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1643</v>
      </c>
      <c r="B161" s="3"/>
      <c r="C161" s="3"/>
      <c r="D161" s="33">
        <f t="shared" si="4"/>
        <v>6273.7499999999982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9">
        <v>531.60000000000218</v>
      </c>
      <c r="O161" s="9">
        <v>167.10000000000582</v>
      </c>
      <c r="P161" s="225"/>
      <c r="Q161" s="225"/>
      <c r="R161" s="63"/>
      <c r="S161" s="345"/>
      <c r="T161" s="337"/>
      <c r="U161" s="63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761</v>
      </c>
      <c r="B162" s="3"/>
      <c r="C162" s="3"/>
      <c r="D162" s="33">
        <f t="shared" si="4"/>
        <v>6623.1999999999862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9">
        <v>525.59999999999491</v>
      </c>
      <c r="O162" s="9">
        <v>556.19999999999345</v>
      </c>
      <c r="P162" s="63"/>
      <c r="Q162" s="63"/>
      <c r="R162" s="63"/>
      <c r="S162" s="345"/>
      <c r="T162" s="337"/>
      <c r="U162" s="63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3367</v>
      </c>
      <c r="B163" s="3"/>
      <c r="C163" s="3"/>
      <c r="D163" s="33">
        <f t="shared" si="4"/>
        <v>6045.099999999994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9">
        <v>497.69999999999709</v>
      </c>
      <c r="O163" s="9">
        <v>741.20000000000073</v>
      </c>
      <c r="P163" s="63"/>
      <c r="Q163" s="63"/>
      <c r="R163" s="63"/>
      <c r="S163" s="358"/>
      <c r="T163" s="337"/>
      <c r="U163" s="63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3374</v>
      </c>
      <c r="B164" s="3"/>
      <c r="C164" s="3"/>
      <c r="D164" s="33">
        <f t="shared" si="4"/>
        <v>4674.8499999999904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9">
        <v>339.00000000000364</v>
      </c>
      <c r="O164" s="9">
        <v>547.09999999999854</v>
      </c>
      <c r="P164" s="63"/>
      <c r="Q164" s="63"/>
      <c r="R164" s="63"/>
      <c r="S164" s="358"/>
      <c r="T164" s="337"/>
      <c r="U164" s="63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762</v>
      </c>
      <c r="B165" s="3"/>
      <c r="C165" s="3"/>
      <c r="D165" s="33">
        <f t="shared" si="4"/>
        <v>5101.3000000000011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9">
        <v>138.49999999999818</v>
      </c>
      <c r="O165" s="9">
        <v>235.99999999999636</v>
      </c>
      <c r="P165" s="63"/>
      <c r="Q165" s="63"/>
      <c r="R165" s="63"/>
      <c r="S165" s="345"/>
      <c r="T165" s="337"/>
      <c r="U165" s="63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5790.3999999999915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9">
        <v>33.799999999999272</v>
      </c>
      <c r="O166" s="9">
        <v>264.79999999999927</v>
      </c>
      <c r="P166" s="277"/>
      <c r="Q166" s="277"/>
      <c r="R166" s="63"/>
      <c r="S166" s="345"/>
      <c r="T166" s="337"/>
      <c r="U166" s="63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6527.299999999992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9">
        <v>375.59999999999854</v>
      </c>
      <c r="O167" s="9">
        <v>374.39999999999782</v>
      </c>
      <c r="P167" s="63"/>
      <c r="Q167" s="63"/>
      <c r="R167" s="63"/>
      <c r="S167" s="345"/>
      <c r="T167" s="337"/>
      <c r="U167" s="63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1653</v>
      </c>
      <c r="B168" s="3"/>
      <c r="C168" s="3"/>
      <c r="D168" s="33">
        <f t="shared" si="4"/>
        <v>6390.8000000000065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9">
        <v>125.20000000000073</v>
      </c>
      <c r="O168" s="9">
        <v>396.20000000000437</v>
      </c>
      <c r="P168" s="225"/>
      <c r="Q168" s="225"/>
      <c r="R168" s="63"/>
      <c r="S168" s="345"/>
      <c r="T168" s="337"/>
      <c r="U168" s="63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1655</v>
      </c>
      <c r="B169" s="3"/>
      <c r="C169" s="3"/>
      <c r="D169" s="33">
        <f t="shared" si="4"/>
        <v>5426.9499999999825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9">
        <v>247.39999999999054</v>
      </c>
      <c r="O169" s="9">
        <v>566.299999999992</v>
      </c>
      <c r="P169" s="225"/>
      <c r="Q169" s="225"/>
      <c r="R169" s="63"/>
      <c r="S169" s="346"/>
      <c r="T169" s="337"/>
      <c r="U169" s="63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3363</v>
      </c>
      <c r="B170" s="3"/>
      <c r="C170" s="3"/>
      <c r="D170" s="33">
        <f t="shared" si="4"/>
        <v>5480.8499999999985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9">
        <v>189.10000000000218</v>
      </c>
      <c r="O170" s="9">
        <v>284</v>
      </c>
      <c r="P170" s="63"/>
      <c r="Q170" s="63"/>
      <c r="R170" s="63"/>
      <c r="S170" s="358"/>
      <c r="T170" s="337"/>
      <c r="U170" s="63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745</v>
      </c>
      <c r="B171" s="3"/>
      <c r="C171" s="3"/>
      <c r="D171" s="33">
        <f t="shared" si="4"/>
        <v>7988.3000000000193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9">
        <v>455.50000000000364</v>
      </c>
      <c r="O171" s="9">
        <v>274.69999999999709</v>
      </c>
      <c r="P171" s="63"/>
      <c r="Q171" s="63"/>
      <c r="R171" s="63"/>
      <c r="S171" s="345"/>
      <c r="T171" s="337"/>
      <c r="U171" s="63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5533.9000000000215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9">
        <v>205.80000000000291</v>
      </c>
      <c r="O172" s="9">
        <v>158.80000000000655</v>
      </c>
      <c r="P172" s="277"/>
      <c r="Q172" s="277"/>
      <c r="R172" s="63"/>
      <c r="S172" s="346"/>
      <c r="T172" s="337"/>
      <c r="U172" s="63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777</v>
      </c>
      <c r="B173" s="3"/>
      <c r="C173" s="3"/>
      <c r="D173" s="33">
        <f t="shared" ref="D173:D204" si="5">SUM(E173:DZ173)</f>
        <v>7305.600000000004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9">
        <v>425.00000000000364</v>
      </c>
      <c r="O173" s="9">
        <v>239.29999999999927</v>
      </c>
      <c r="P173" s="63"/>
      <c r="Q173" s="63"/>
      <c r="R173" s="63"/>
      <c r="S173" s="346"/>
      <c r="T173" s="337"/>
      <c r="U173" s="63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7771.6000000000131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9">
        <v>703.30000000000655</v>
      </c>
      <c r="O174" s="9">
        <v>302.40000000000146</v>
      </c>
      <c r="P174" s="277"/>
      <c r="Q174" s="277"/>
      <c r="R174" s="63"/>
      <c r="S174" s="345"/>
      <c r="T174" s="337"/>
      <c r="U174" s="63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3375</v>
      </c>
      <c r="B175" s="3"/>
      <c r="C175" s="3"/>
      <c r="D175" s="33">
        <f t="shared" si="5"/>
        <v>5780.9000000000233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9">
        <v>220.40000000000873</v>
      </c>
      <c r="O175" s="9">
        <v>525.90000000000873</v>
      </c>
      <c r="P175" s="63"/>
      <c r="Q175" s="63"/>
      <c r="R175" s="63"/>
      <c r="S175" s="358"/>
      <c r="T175" s="337"/>
      <c r="U175" s="63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763</v>
      </c>
      <c r="B176" s="3"/>
      <c r="C176" s="3"/>
      <c r="D176" s="33">
        <f t="shared" si="5"/>
        <v>5561.9000000000124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9">
        <v>113.59999999999854</v>
      </c>
      <c r="O176" s="9">
        <v>201.700000000008</v>
      </c>
      <c r="P176" s="63"/>
      <c r="Q176" s="63"/>
      <c r="R176" s="63"/>
      <c r="S176" s="346"/>
      <c r="T176" s="337"/>
      <c r="U176" s="63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7225.7999999999965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9">
        <v>305.89999999999782</v>
      </c>
      <c r="O177" s="9">
        <v>572.299999999992</v>
      </c>
      <c r="P177" s="63"/>
      <c r="Q177" s="63"/>
      <c r="R177" s="63"/>
      <c r="S177" s="345"/>
      <c r="T177" s="337"/>
      <c r="U177" s="63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737</v>
      </c>
      <c r="B178" s="3"/>
      <c r="C178" s="3"/>
      <c r="D178" s="33">
        <f t="shared" si="5"/>
        <v>5920.2999999999884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9">
        <v>57.799999999999272</v>
      </c>
      <c r="O178" s="9">
        <v>184.19999999999345</v>
      </c>
      <c r="P178" s="63"/>
      <c r="Q178" s="63"/>
      <c r="R178" s="63"/>
      <c r="S178" s="345"/>
      <c r="T178" s="337"/>
      <c r="U178" s="63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1659</v>
      </c>
      <c r="B179" s="3"/>
      <c r="C179" s="3"/>
      <c r="D179" s="33">
        <f t="shared" si="5"/>
        <v>7451.3999999999869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9">
        <v>146.29999999999927</v>
      </c>
      <c r="O179" s="9">
        <v>473.80000000000655</v>
      </c>
      <c r="P179" s="225"/>
      <c r="Q179" s="225"/>
      <c r="R179" s="63"/>
      <c r="S179" s="345"/>
      <c r="T179" s="337"/>
      <c r="U179" s="63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3390</v>
      </c>
      <c r="B180" s="3"/>
      <c r="C180" s="3"/>
      <c r="D180" s="33">
        <f t="shared" si="5"/>
        <v>6271.5000000000027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9">
        <v>224.79999999999563</v>
      </c>
      <c r="O180" s="9">
        <v>506.10000000000218</v>
      </c>
      <c r="P180" s="63"/>
      <c r="Q180" s="63"/>
      <c r="R180" s="63"/>
      <c r="S180" s="358"/>
      <c r="T180" s="337"/>
      <c r="U180" s="63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778</v>
      </c>
      <c r="B181" s="3"/>
      <c r="C181" s="3"/>
      <c r="D181" s="33">
        <f t="shared" si="5"/>
        <v>8699.5999999999985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9">
        <v>794.80000000000291</v>
      </c>
      <c r="O181" s="9">
        <v>325.19999999999709</v>
      </c>
      <c r="P181" s="277"/>
      <c r="Q181" s="277"/>
      <c r="R181" s="63"/>
      <c r="S181" s="345"/>
      <c r="T181" s="337"/>
      <c r="U181" s="63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2046</v>
      </c>
      <c r="B182" s="3"/>
      <c r="C182" s="3"/>
      <c r="D182" s="33">
        <f t="shared" si="5"/>
        <v>4524.3999999999869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9">
        <v>611.49999999999818</v>
      </c>
      <c r="O182" s="9">
        <v>292.80000000000109</v>
      </c>
      <c r="P182" s="277"/>
      <c r="Q182" s="277"/>
      <c r="R182" s="63"/>
      <c r="S182" s="345"/>
      <c r="T182" s="337"/>
      <c r="U182" s="63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748</v>
      </c>
      <c r="B183" s="3"/>
      <c r="C183" s="3"/>
      <c r="D183" s="33">
        <f t="shared" si="5"/>
        <v>7843.9499999999989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9">
        <v>231.30000000000291</v>
      </c>
      <c r="O183" s="9">
        <v>254.29999999999927</v>
      </c>
      <c r="P183" s="63"/>
      <c r="Q183" s="63"/>
      <c r="R183" s="63"/>
      <c r="S183" s="345"/>
      <c r="T183" s="337"/>
      <c r="U183" s="63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747</v>
      </c>
      <c r="B184" s="3"/>
      <c r="C184" s="3"/>
      <c r="D184" s="33">
        <f t="shared" si="5"/>
        <v>6343.6000000000058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9">
        <v>251.30000000000655</v>
      </c>
      <c r="O184" s="9">
        <v>278.40000000000146</v>
      </c>
      <c r="P184" s="63"/>
      <c r="Q184" s="63"/>
      <c r="R184" s="63"/>
      <c r="S184" s="345"/>
      <c r="T184" s="337"/>
      <c r="U184" s="63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2048</v>
      </c>
      <c r="B185" s="3"/>
      <c r="C185" s="3"/>
      <c r="D185" s="33">
        <f t="shared" si="5"/>
        <v>4388.2000000000025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9">
        <v>455.60000000000036</v>
      </c>
      <c r="O185" s="9">
        <v>116.39999999999964</v>
      </c>
      <c r="P185" s="277"/>
      <c r="Q185" s="277"/>
      <c r="R185" s="63"/>
      <c r="S185" s="345"/>
      <c r="T185" s="337"/>
      <c r="U185" s="63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2153</v>
      </c>
      <c r="B186" s="3"/>
      <c r="C186" s="3"/>
      <c r="D186" s="33">
        <f t="shared" si="5"/>
        <v>6293.5999999999876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9">
        <v>687.89999999999964</v>
      </c>
      <c r="O186" s="9">
        <v>726</v>
      </c>
      <c r="P186" s="277"/>
      <c r="Q186" s="277"/>
      <c r="R186" s="63"/>
      <c r="S186" s="345"/>
      <c r="T186" s="337"/>
      <c r="U186" s="63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3370</v>
      </c>
      <c r="B187" s="3"/>
      <c r="C187" s="3"/>
      <c r="D187" s="33">
        <f t="shared" si="5"/>
        <v>5510.00000000001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9">
        <v>203.20000000000437</v>
      </c>
      <c r="O187" s="9">
        <v>239.80000000000291</v>
      </c>
      <c r="P187" s="63"/>
      <c r="Q187" s="63"/>
      <c r="R187" s="63"/>
      <c r="S187" s="358"/>
      <c r="T187" s="337"/>
      <c r="U187" s="63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732</v>
      </c>
      <c r="B188" s="3"/>
      <c r="C188" s="3"/>
      <c r="D188" s="33">
        <f t="shared" si="5"/>
        <v>8017.8000000000229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9">
        <v>374.30000000000291</v>
      </c>
      <c r="O188" s="9">
        <v>405.60000000000946</v>
      </c>
      <c r="P188" s="63"/>
      <c r="Q188" s="63"/>
      <c r="R188" s="63"/>
      <c r="S188" s="345"/>
      <c r="T188" s="337"/>
      <c r="U188" s="63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3373</v>
      </c>
      <c r="B189" s="3"/>
      <c r="C189" s="3"/>
      <c r="D189" s="33">
        <f t="shared" si="5"/>
        <v>6203.1000000000131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9">
        <v>173.20000000000437</v>
      </c>
      <c r="O189" s="9">
        <v>361.30000000000291</v>
      </c>
      <c r="P189" s="63"/>
      <c r="Q189" s="63"/>
      <c r="R189" s="63"/>
      <c r="S189" s="358"/>
      <c r="T189" s="337"/>
      <c r="U189" s="63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1998</v>
      </c>
      <c r="B190" s="3"/>
      <c r="C190" s="3"/>
      <c r="D190" s="33">
        <f t="shared" si="5"/>
        <v>6549.1999999999935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9">
        <v>404.69999999999345</v>
      </c>
      <c r="O190" s="9">
        <v>374</v>
      </c>
      <c r="P190" s="277"/>
      <c r="Q190" s="277"/>
      <c r="R190" s="63"/>
      <c r="S190" s="345"/>
      <c r="T190" s="337"/>
      <c r="U190" s="63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3392</v>
      </c>
      <c r="B191" s="3"/>
      <c r="C191" s="3"/>
      <c r="D191" s="33">
        <f t="shared" si="5"/>
        <v>3824.6499999999919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9">
        <v>140.29999999999927</v>
      </c>
      <c r="O191" s="9">
        <v>268.99999999999272</v>
      </c>
      <c r="P191" s="63"/>
      <c r="Q191" s="63"/>
      <c r="R191" s="63"/>
      <c r="S191" s="358"/>
      <c r="T191" s="337"/>
      <c r="U191" s="63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7644.9999999999891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9">
        <v>686</v>
      </c>
      <c r="O192" s="9">
        <v>392.90000000000146</v>
      </c>
      <c r="P192" s="277"/>
      <c r="Q192" s="277"/>
      <c r="R192" s="63"/>
      <c r="S192" s="346"/>
      <c r="T192" s="337"/>
      <c r="U192" s="63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789</v>
      </c>
      <c r="B193" s="3"/>
      <c r="C193" s="3"/>
      <c r="D193" s="33">
        <f t="shared" si="5"/>
        <v>5542.6999999999862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9">
        <v>494.79999999999563</v>
      </c>
      <c r="O193" s="9">
        <v>838.99999999999636</v>
      </c>
      <c r="P193" s="63"/>
      <c r="Q193" s="63"/>
      <c r="R193" s="63"/>
      <c r="S193" s="345"/>
      <c r="T193" s="337"/>
      <c r="U193" s="63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3376</v>
      </c>
      <c r="B194" s="3"/>
      <c r="C194" s="3"/>
      <c r="D194" s="33">
        <f t="shared" si="5"/>
        <v>3585.7999999999993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9">
        <v>289.69999999999891</v>
      </c>
      <c r="O194" s="9">
        <v>491.19999999999709</v>
      </c>
      <c r="P194" s="63"/>
      <c r="Q194" s="63"/>
      <c r="R194" s="63"/>
      <c r="S194" s="358"/>
      <c r="T194" s="337"/>
      <c r="U194" s="63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754</v>
      </c>
      <c r="B195" s="3"/>
      <c r="C195" s="3"/>
      <c r="D195" s="33">
        <f t="shared" si="5"/>
        <v>4422.49999999999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9">
        <v>84.699999999998909</v>
      </c>
      <c r="O195" s="9">
        <v>299.10000000000218</v>
      </c>
      <c r="P195" s="63"/>
      <c r="Q195" s="63"/>
      <c r="R195" s="63"/>
      <c r="S195" s="345"/>
      <c r="T195" s="337"/>
      <c r="U195" s="63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781</v>
      </c>
      <c r="B196" s="3"/>
      <c r="C196" s="3"/>
      <c r="D196" s="33">
        <f t="shared" si="5"/>
        <v>5119.2999999999938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9">
        <v>293.69999999999709</v>
      </c>
      <c r="O196" s="9">
        <v>235</v>
      </c>
      <c r="P196" s="63"/>
      <c r="Q196" s="63"/>
      <c r="R196" s="63"/>
      <c r="S196" s="346"/>
      <c r="T196" s="337"/>
      <c r="U196" s="63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6655.1999999999898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9">
        <v>340.39999999999054</v>
      </c>
      <c r="O197" s="9">
        <v>299.29999999999563</v>
      </c>
      <c r="P197" s="63"/>
      <c r="Q197" s="63"/>
      <c r="R197" s="63"/>
      <c r="S197" s="345"/>
      <c r="T197" s="337"/>
      <c r="U197" s="63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8044.8999999999796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9">
        <v>251.49999999998909</v>
      </c>
      <c r="O198" s="9">
        <v>388.89999999999054</v>
      </c>
      <c r="P198" s="28"/>
      <c r="Q198" s="28"/>
      <c r="R198" s="63"/>
      <c r="S198" s="345"/>
      <c r="T198" s="337"/>
      <c r="U198" s="63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7027.8999999999933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9">
        <v>702.49999999999636</v>
      </c>
      <c r="O199" s="9">
        <v>370.80000000000291</v>
      </c>
      <c r="P199" s="277"/>
      <c r="Q199" s="277"/>
      <c r="R199" s="63"/>
      <c r="S199" s="345"/>
      <c r="T199" s="337"/>
      <c r="U199" s="63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1661</v>
      </c>
      <c r="B200" s="3"/>
      <c r="C200" s="3"/>
      <c r="D200" s="33">
        <f t="shared" si="5"/>
        <v>7592.5000000000109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9">
        <v>683.70000000000073</v>
      </c>
      <c r="O200" s="9">
        <v>484.79999999999927</v>
      </c>
      <c r="P200" s="225"/>
      <c r="Q200" s="225"/>
      <c r="R200" s="63"/>
      <c r="S200" s="345"/>
      <c r="T200" s="337"/>
      <c r="U200" s="63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2026</v>
      </c>
      <c r="B201" s="3"/>
      <c r="C201" s="3"/>
      <c r="D201" s="33">
        <f t="shared" si="5"/>
        <v>5925.5999999999904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9">
        <v>131.59999999999491</v>
      </c>
      <c r="O201" s="9">
        <v>175.29999999999927</v>
      </c>
      <c r="P201" s="277"/>
      <c r="Q201" s="277"/>
      <c r="R201" s="63"/>
      <c r="S201" s="345"/>
      <c r="T201" s="337"/>
      <c r="U201" s="63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6184.5999999999885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9">
        <v>583.09999999999491</v>
      </c>
      <c r="O202" s="9">
        <v>402.39999999999782</v>
      </c>
      <c r="P202" s="63"/>
      <c r="Q202" s="63"/>
      <c r="R202" s="63"/>
      <c r="S202" s="358"/>
      <c r="T202" s="337"/>
      <c r="U202" s="63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3388</v>
      </c>
      <c r="B203" s="3"/>
      <c r="C203" s="3"/>
      <c r="D203" s="33">
        <f t="shared" si="5"/>
        <v>5861.5999999999767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9">
        <v>13.199999999993452</v>
      </c>
      <c r="O203" s="9">
        <v>212.39999999999418</v>
      </c>
      <c r="P203" s="63"/>
      <c r="Q203" s="63"/>
      <c r="R203" s="63"/>
      <c r="S203" s="358"/>
      <c r="T203" s="337"/>
      <c r="U203" s="63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1658</v>
      </c>
      <c r="B204" s="3"/>
      <c r="C204" s="3"/>
      <c r="D204" s="33">
        <f t="shared" si="5"/>
        <v>7100.4000000000233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9">
        <v>257.20000000000437</v>
      </c>
      <c r="O204" s="9">
        <v>713.70000000000437</v>
      </c>
      <c r="P204" s="225"/>
      <c r="Q204" s="225"/>
      <c r="R204" s="63"/>
      <c r="S204" s="345"/>
      <c r="T204" s="337"/>
      <c r="U204" s="63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8132.4999999999982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9">
        <v>398.49999999999636</v>
      </c>
      <c r="O205" s="9">
        <v>379.49999999999636</v>
      </c>
      <c r="P205" s="28"/>
      <c r="Q205" s="28"/>
      <c r="R205" s="63"/>
      <c r="S205" s="345"/>
      <c r="T205" s="337"/>
      <c r="U205" s="63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752</v>
      </c>
      <c r="B206" s="3"/>
      <c r="C206" s="3"/>
      <c r="D206" s="33">
        <f>SUM(E206:DZ206)</f>
        <v>6557.9999999999982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9">
        <v>295</v>
      </c>
      <c r="O206" s="9">
        <v>261.39999999999782</v>
      </c>
      <c r="P206" s="63"/>
      <c r="Q206" s="63"/>
      <c r="R206" s="63"/>
      <c r="S206" s="345"/>
      <c r="T206" s="337"/>
      <c r="U206" s="63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3359</v>
      </c>
      <c r="B207" s="3"/>
      <c r="C207" s="3"/>
      <c r="D207" s="33">
        <f>SUM(E207:DZ207)</f>
        <v>3242.6499999999833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9">
        <v>161.99999999999454</v>
      </c>
      <c r="O207" s="9">
        <v>322.29999999999563</v>
      </c>
      <c r="P207" s="277"/>
      <c r="Q207" s="277"/>
      <c r="R207" s="63"/>
      <c r="S207" s="346"/>
      <c r="T207" s="337"/>
      <c r="U207" s="63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2004</v>
      </c>
      <c r="B208" s="3"/>
      <c r="C208" s="3"/>
      <c r="D208" s="33">
        <f>SUM(E208:DZ208)</f>
        <v>6648.6000000000076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9">
        <v>290.19999999999709</v>
      </c>
      <c r="O208" s="9">
        <v>307.19999999999709</v>
      </c>
      <c r="P208" s="277"/>
      <c r="Q208" s="277"/>
      <c r="R208" s="63"/>
      <c r="S208" s="345"/>
      <c r="T208" s="337"/>
      <c r="U208" s="63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1549</v>
      </c>
      <c r="B212"/>
      <c r="C212"/>
      <c r="D212" s="32" t="s">
        <v>40</v>
      </c>
      <c r="E212" s="110" t="s">
        <v>2317</v>
      </c>
      <c r="F212" s="110" t="s">
        <v>4818</v>
      </c>
      <c r="G212" s="110" t="s">
        <v>4819</v>
      </c>
      <c r="H212" s="110" t="s">
        <v>4820</v>
      </c>
      <c r="I212" s="110" t="s">
        <v>4887</v>
      </c>
      <c r="J212" s="110" t="s">
        <v>4943</v>
      </c>
      <c r="K212" s="110" t="s">
        <v>4944</v>
      </c>
      <c r="L212" s="110" t="s">
        <v>4945</v>
      </c>
      <c r="M212" s="110" t="s">
        <v>4946</v>
      </c>
      <c r="N212" s="110" t="s">
        <v>4965</v>
      </c>
      <c r="O212" s="110" t="s">
        <v>5013</v>
      </c>
      <c r="P212" s="110" t="s">
        <v>5056</v>
      </c>
      <c r="Q212" s="110" t="s">
        <v>5074</v>
      </c>
      <c r="R212" s="110" t="s">
        <v>5396</v>
      </c>
      <c r="S212" s="110" t="s">
        <v>5397</v>
      </c>
      <c r="T212" s="110" t="s">
        <v>5545</v>
      </c>
      <c r="U212" s="110" t="s">
        <v>5594</v>
      </c>
      <c r="V212" s="110" t="s">
        <v>5924</v>
      </c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3371</v>
      </c>
      <c r="B213" s="3"/>
      <c r="C213" s="3"/>
      <c r="D213" s="33">
        <f t="shared" ref="D213:D244" si="6">SUM(E213:DZ213)</f>
        <v>722.20000000000255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571">
        <v>27.500000000000004</v>
      </c>
      <c r="W213" s="63"/>
      <c r="X213" s="569"/>
      <c r="Y213" s="569"/>
      <c r="Z213" s="358"/>
      <c r="AA213" s="570"/>
      <c r="AB213" s="569"/>
      <c r="AD213" s="9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2006</v>
      </c>
      <c r="B214" s="3"/>
      <c r="C214" s="3"/>
      <c r="D214" s="33">
        <f t="shared" si="6"/>
        <v>609.10000000000309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571">
        <v>0</v>
      </c>
      <c r="W214" s="277"/>
      <c r="X214" s="572"/>
      <c r="Y214" s="569"/>
      <c r="Z214" s="345"/>
      <c r="AA214" s="570"/>
      <c r="AB214" s="569"/>
      <c r="AD214" s="9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1656</v>
      </c>
      <c r="B215" s="3"/>
      <c r="C215" s="3"/>
      <c r="D215" s="33">
        <f t="shared" si="6"/>
        <v>830.79999999999927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571">
        <v>33</v>
      </c>
      <c r="W215" s="225"/>
      <c r="X215" s="225"/>
      <c r="Y215" s="569"/>
      <c r="Z215" s="345"/>
      <c r="AA215" s="570"/>
      <c r="AB215" s="569"/>
      <c r="AD215" s="9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1999</v>
      </c>
      <c r="B216" s="3"/>
      <c r="C216" s="3"/>
      <c r="D216" s="33">
        <f t="shared" si="6"/>
        <v>896.30000000000587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571">
        <v>22</v>
      </c>
      <c r="W216" s="277"/>
      <c r="X216" s="572"/>
      <c r="Y216" s="569"/>
      <c r="Z216" s="345"/>
      <c r="AA216" s="570"/>
      <c r="AB216" s="569"/>
      <c r="AD216" s="9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1651</v>
      </c>
      <c r="B217" s="3"/>
      <c r="C217" s="3"/>
      <c r="D217" s="33">
        <f t="shared" si="6"/>
        <v>464.80000000000121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571">
        <v>6</v>
      </c>
      <c r="W217" s="225"/>
      <c r="X217" s="225"/>
      <c r="Y217" s="569"/>
      <c r="Z217" s="345"/>
      <c r="AA217" s="570"/>
      <c r="AB217" s="569"/>
      <c r="AD217" s="9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1646</v>
      </c>
      <c r="B218" s="3"/>
      <c r="C218" s="3"/>
      <c r="D218" s="33">
        <f t="shared" si="6"/>
        <v>958.69999999999447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571">
        <v>85</v>
      </c>
      <c r="W218" s="225"/>
      <c r="X218" s="225"/>
      <c r="Y218" s="569"/>
      <c r="Z218" s="345"/>
      <c r="AA218" s="570"/>
      <c r="AB218" s="569"/>
      <c r="AD218" s="9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3360</v>
      </c>
      <c r="B219" s="3"/>
      <c r="C219" s="3"/>
      <c r="D219" s="33">
        <f t="shared" si="6"/>
        <v>733.80000000000166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571">
        <v>75.5</v>
      </c>
      <c r="W219" s="63"/>
      <c r="X219" s="569"/>
      <c r="Y219" s="569"/>
      <c r="Z219" s="358"/>
      <c r="AA219" s="570"/>
      <c r="AB219" s="569"/>
      <c r="AD219" s="9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524.80000000000041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571">
        <v>29.5</v>
      </c>
      <c r="W220" s="277"/>
      <c r="X220" s="572"/>
      <c r="Y220" s="569"/>
      <c r="Z220" s="345"/>
      <c r="AA220" s="570"/>
      <c r="AB220" s="569"/>
      <c r="AD220" s="9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2019</v>
      </c>
      <c r="B221" s="3"/>
      <c r="C221" s="3"/>
      <c r="D221" s="33">
        <f t="shared" si="6"/>
        <v>389.40000000000128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571">
        <v>1.4</v>
      </c>
      <c r="W221" s="277"/>
      <c r="X221" s="572"/>
      <c r="Y221" s="569"/>
      <c r="Z221" s="345"/>
      <c r="AA221" s="570"/>
      <c r="AB221" s="569"/>
      <c r="AD221" s="9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3379</v>
      </c>
      <c r="B222" s="3"/>
      <c r="C222" s="3"/>
      <c r="D222" s="33">
        <f t="shared" si="6"/>
        <v>752.799999999997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571">
        <v>1.5</v>
      </c>
      <c r="W222" s="63"/>
      <c r="X222" s="569"/>
      <c r="Y222" s="569"/>
      <c r="Z222" s="358"/>
      <c r="AA222" s="570"/>
      <c r="AB222" s="569"/>
      <c r="AD222" s="9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1652</v>
      </c>
      <c r="B223" s="3"/>
      <c r="C223" s="3"/>
      <c r="D223" s="33">
        <f t="shared" si="6"/>
        <v>770.40000000001351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571">
        <v>6</v>
      </c>
      <c r="W223" s="225"/>
      <c r="X223" s="225"/>
      <c r="Y223" s="569"/>
      <c r="Z223" s="345"/>
      <c r="AA223" s="570"/>
      <c r="AB223" s="569"/>
      <c r="AD223" s="9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770</v>
      </c>
      <c r="B224" s="3"/>
      <c r="C224" s="3"/>
      <c r="D224" s="33">
        <f t="shared" si="6"/>
        <v>500.50000000000119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571">
        <v>0</v>
      </c>
      <c r="W224" s="63"/>
      <c r="X224" s="569"/>
      <c r="Y224" s="569"/>
      <c r="Z224" s="345"/>
      <c r="AA224" s="570"/>
      <c r="AB224" s="569"/>
      <c r="AD224" s="9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2049</v>
      </c>
      <c r="B225" s="3"/>
      <c r="C225" s="3"/>
      <c r="D225" s="33">
        <f t="shared" si="6"/>
        <v>756.44999999999766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571">
        <v>26</v>
      </c>
      <c r="W225" s="277"/>
      <c r="X225" s="572"/>
      <c r="Y225" s="569"/>
      <c r="Z225" s="345"/>
      <c r="AA225" s="570"/>
      <c r="AB225" s="569"/>
      <c r="AD225" s="9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787</v>
      </c>
      <c r="B226" s="3"/>
      <c r="C226" s="3"/>
      <c r="D226" s="33">
        <f t="shared" si="6"/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571">
        <v>0</v>
      </c>
      <c r="W226" s="63"/>
      <c r="X226" s="569"/>
      <c r="Y226" s="569"/>
      <c r="Z226" s="345"/>
      <c r="AA226" s="570"/>
      <c r="AB226" s="569"/>
      <c r="AD226" s="9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2002</v>
      </c>
      <c r="B227" s="3"/>
      <c r="C227" s="3"/>
      <c r="D227" s="33">
        <f t="shared" si="6"/>
        <v>734.30000000000121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571">
        <v>6.5</v>
      </c>
      <c r="W227" s="277"/>
      <c r="X227" s="572"/>
      <c r="Y227" s="569"/>
      <c r="Z227" s="345"/>
      <c r="AA227" s="570"/>
      <c r="AB227" s="569"/>
      <c r="AD227" s="9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3361</v>
      </c>
      <c r="B228" s="3"/>
      <c r="C228" s="3"/>
      <c r="D228" s="33">
        <f t="shared" si="6"/>
        <v>624.7000000000038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571">
        <v>21</v>
      </c>
      <c r="W228" s="63"/>
      <c r="X228" s="569"/>
      <c r="Y228" s="569"/>
      <c r="Z228" s="358"/>
      <c r="AA228" s="570"/>
      <c r="AB228" s="569"/>
      <c r="AD228" s="9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933.9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571">
        <v>0</v>
      </c>
      <c r="W229" s="63"/>
      <c r="X229" s="569"/>
      <c r="Y229" s="569"/>
      <c r="Z229" s="345"/>
      <c r="AA229" s="570"/>
      <c r="AB229" s="569"/>
      <c r="AD229" s="9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2020</v>
      </c>
      <c r="B230" s="3"/>
      <c r="C230" s="3"/>
      <c r="D230" s="33">
        <f t="shared" si="6"/>
        <v>789.29999999999666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571">
        <v>51</v>
      </c>
      <c r="W230" s="277"/>
      <c r="X230" s="572"/>
      <c r="Y230" s="569"/>
      <c r="Z230" s="345"/>
      <c r="AA230" s="570"/>
      <c r="AB230" s="569"/>
      <c r="AD230" s="9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3364</v>
      </c>
      <c r="B231" s="3"/>
      <c r="C231" s="3"/>
      <c r="D231" s="33">
        <f t="shared" si="6"/>
        <v>326.99999999999892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571">
        <v>0</v>
      </c>
      <c r="W231" s="63"/>
      <c r="X231" s="569"/>
      <c r="Y231" s="569"/>
      <c r="Z231" s="358"/>
      <c r="AA231" s="570"/>
      <c r="AB231" s="569"/>
      <c r="AD231" s="9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3378</v>
      </c>
      <c r="B232" s="3"/>
      <c r="C232" s="3"/>
      <c r="D232" s="33">
        <f t="shared" si="6"/>
        <v>663.8000000000045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571">
        <v>56</v>
      </c>
      <c r="W232" s="63"/>
      <c r="X232" s="569"/>
      <c r="Y232" s="569"/>
      <c r="Z232" s="358"/>
      <c r="AA232" s="570"/>
      <c r="AB232" s="569"/>
      <c r="AD232" s="9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362.59999999999962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571">
        <v>28.5</v>
      </c>
      <c r="W233" s="277"/>
      <c r="X233" s="572"/>
      <c r="Y233" s="569"/>
      <c r="Z233" s="346"/>
      <c r="AA233" s="570"/>
      <c r="AB233" s="569"/>
      <c r="AD233" s="9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2014</v>
      </c>
      <c r="B234" s="3"/>
      <c r="C234" s="3"/>
      <c r="D234" s="33">
        <f t="shared" si="6"/>
        <v>816.40000000000009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571">
        <v>90.5</v>
      </c>
      <c r="W234" s="277"/>
      <c r="X234" s="572"/>
      <c r="Y234" s="569"/>
      <c r="Z234" s="345"/>
      <c r="AA234" s="570"/>
      <c r="AB234" s="569"/>
      <c r="AD234" s="9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783.60000000000014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571">
        <v>19.5</v>
      </c>
      <c r="W235" s="277"/>
      <c r="X235" s="572"/>
      <c r="Y235" s="569"/>
      <c r="Z235" s="345"/>
      <c r="AA235" s="570"/>
      <c r="AB235" s="569"/>
      <c r="AD235" s="9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3362</v>
      </c>
      <c r="B236" s="3"/>
      <c r="C236" s="3"/>
      <c r="D236" s="33">
        <f t="shared" si="6"/>
        <v>642.30000000000143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571">
        <v>45.5</v>
      </c>
      <c r="W236" s="63"/>
      <c r="X236" s="569"/>
      <c r="Y236" s="569"/>
      <c r="Z236" s="358"/>
      <c r="AA236" s="570"/>
      <c r="AB236" s="569"/>
      <c r="AD236" s="9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2021</v>
      </c>
      <c r="B237" s="3"/>
      <c r="C237" s="3"/>
      <c r="D237" s="33">
        <f t="shared" si="6"/>
        <v>393.59999999999997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571">
        <v>5.5</v>
      </c>
      <c r="W237" s="277"/>
      <c r="X237" s="572"/>
      <c r="Y237" s="569"/>
      <c r="Z237" s="345"/>
      <c r="AA237" s="570"/>
      <c r="AB237" s="569"/>
      <c r="AD237" s="9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1654</v>
      </c>
      <c r="B238" s="3"/>
      <c r="C238" s="3"/>
      <c r="D238" s="33">
        <f t="shared" si="6"/>
        <v>606.09999999999854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571">
        <v>87</v>
      </c>
      <c r="W238" s="225"/>
      <c r="X238" s="225"/>
      <c r="Y238" s="569"/>
      <c r="Z238" s="345"/>
      <c r="AA238" s="570"/>
      <c r="AB238" s="569"/>
      <c r="AD238" s="9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727</v>
      </c>
      <c r="B239" s="3"/>
      <c r="C239" s="3"/>
      <c r="D239" s="33">
        <f t="shared" si="6"/>
        <v>408.59999999999889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571">
        <v>45.5</v>
      </c>
      <c r="W239" s="63"/>
      <c r="X239" s="569"/>
      <c r="Y239" s="569"/>
      <c r="Z239" s="345"/>
      <c r="AA239" s="570"/>
      <c r="AB239" s="569"/>
      <c r="AD239" s="9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2007</v>
      </c>
      <c r="B240" s="3"/>
      <c r="C240" s="3"/>
      <c r="D240" s="33">
        <f t="shared" si="6"/>
        <v>926.15000000000487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571">
        <v>60</v>
      </c>
      <c r="W240" s="277"/>
      <c r="X240" s="572"/>
      <c r="Y240" s="569"/>
      <c r="Z240" s="345"/>
      <c r="AA240" s="570"/>
      <c r="AB240" s="569"/>
      <c r="AD240" s="9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3372</v>
      </c>
      <c r="B241" s="3"/>
      <c r="C241" s="3"/>
      <c r="D241" s="33">
        <f t="shared" si="6"/>
        <v>834.20000000000198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571">
        <v>0</v>
      </c>
      <c r="W241" s="63"/>
      <c r="X241" s="569"/>
      <c r="Y241" s="569"/>
      <c r="Z241" s="358"/>
      <c r="AA241" s="570"/>
      <c r="AB241" s="569"/>
      <c r="AD241" s="9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782</v>
      </c>
      <c r="B242" s="3"/>
      <c r="C242" s="3"/>
      <c r="D242" s="33">
        <f t="shared" si="6"/>
        <v>620.19999999999663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571">
        <v>51.5</v>
      </c>
      <c r="W242" s="277"/>
      <c r="X242" s="572"/>
      <c r="Y242" s="569"/>
      <c r="Z242" s="346"/>
      <c r="AA242" s="570"/>
      <c r="AB242" s="569"/>
      <c r="AD242" s="9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486.40000000000077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571">
        <v>6</v>
      </c>
      <c r="W243" s="277"/>
      <c r="X243" s="572"/>
      <c r="Y243" s="569"/>
      <c r="Z243" s="346"/>
      <c r="AA243" s="570"/>
      <c r="AB243" s="569"/>
      <c r="AD243" s="9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733</v>
      </c>
      <c r="B244" s="3"/>
      <c r="C244" s="3"/>
      <c r="D244" s="33">
        <f t="shared" si="6"/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571">
        <v>0</v>
      </c>
      <c r="W244" s="63"/>
      <c r="X244" s="569"/>
      <c r="Y244" s="569"/>
      <c r="Z244" s="345"/>
      <c r="AA244" s="570"/>
      <c r="AB244" s="569"/>
      <c r="AD244" s="9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789.89999999999952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571">
        <v>6.5</v>
      </c>
      <c r="W245" s="277"/>
      <c r="X245" s="572"/>
      <c r="Y245" s="569"/>
      <c r="Z245" s="345"/>
      <c r="AA245" s="570"/>
      <c r="AB245" s="569"/>
      <c r="AD245" s="9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3387</v>
      </c>
      <c r="B246" s="3"/>
      <c r="C246" s="3"/>
      <c r="D246" s="33">
        <f t="shared" si="7"/>
        <v>592.20000000000016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571">
        <v>6.5</v>
      </c>
      <c r="W246" s="63"/>
      <c r="X246" s="569"/>
      <c r="Y246" s="569"/>
      <c r="Z246" s="358"/>
      <c r="AA246" s="570"/>
      <c r="AB246" s="569"/>
      <c r="AD246" s="9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2003</v>
      </c>
      <c r="B247" s="3"/>
      <c r="C247" s="3"/>
      <c r="D247" s="33">
        <f t="shared" si="7"/>
        <v>529.29999999999643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571">
        <v>75.900000000000006</v>
      </c>
      <c r="W247" s="277"/>
      <c r="X247" s="572"/>
      <c r="Y247" s="569"/>
      <c r="Z247" s="346"/>
      <c r="AA247" s="570"/>
      <c r="AB247" s="569"/>
      <c r="AD247" s="9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630.59999999999957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571">
        <v>56</v>
      </c>
      <c r="W248" s="277"/>
      <c r="X248" s="572"/>
      <c r="Y248" s="569"/>
      <c r="Z248" s="345"/>
      <c r="AA248" s="570"/>
      <c r="AB248" s="569"/>
      <c r="AD248" s="9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756</v>
      </c>
      <c r="B249" s="3"/>
      <c r="C249" s="3"/>
      <c r="D249" s="33">
        <f t="shared" si="7"/>
        <v>889.90000000000214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571">
        <v>6.5</v>
      </c>
      <c r="W249" s="63"/>
      <c r="X249" s="569"/>
      <c r="Y249" s="569"/>
      <c r="Z249" s="345"/>
      <c r="AA249" s="570"/>
      <c r="AB249" s="569"/>
      <c r="AD249" s="9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821.3000000000028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571">
        <v>53.2</v>
      </c>
      <c r="W250" s="63"/>
      <c r="X250" s="569"/>
      <c r="Y250" s="569"/>
      <c r="Z250" s="345"/>
      <c r="AA250" s="570"/>
      <c r="AB250" s="569"/>
      <c r="AD250" s="9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3366</v>
      </c>
      <c r="B251" s="3"/>
      <c r="C251" s="3"/>
      <c r="D251" s="33">
        <f t="shared" si="7"/>
        <v>857.80000000000371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571">
        <v>6.5</v>
      </c>
      <c r="W251" s="63"/>
      <c r="X251" s="569"/>
      <c r="Y251" s="569"/>
      <c r="Z251" s="358"/>
      <c r="AA251" s="570"/>
      <c r="AB251" s="569"/>
      <c r="AD251" s="9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3391</v>
      </c>
      <c r="B252" s="3"/>
      <c r="C252" s="3"/>
      <c r="D252" s="33">
        <f t="shared" si="7"/>
        <v>712.09999999999775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571">
        <v>27.5</v>
      </c>
      <c r="W252" s="63"/>
      <c r="X252" s="569"/>
      <c r="Y252" s="569"/>
      <c r="Z252" s="358"/>
      <c r="AA252" s="570"/>
      <c r="AB252" s="569"/>
      <c r="AD252" s="9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3369</v>
      </c>
      <c r="B253" s="3"/>
      <c r="C253" s="3"/>
      <c r="D253" s="33">
        <f t="shared" si="7"/>
        <v>564.5000000000025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571">
        <v>0</v>
      </c>
      <c r="W253" s="63"/>
      <c r="X253" s="569"/>
      <c r="Y253" s="569"/>
      <c r="Z253" s="358"/>
      <c r="AA253" s="570"/>
      <c r="AB253" s="569"/>
      <c r="AD253" s="9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1642</v>
      </c>
      <c r="B254" s="3"/>
      <c r="C254" s="3"/>
      <c r="D254" s="33">
        <f t="shared" si="7"/>
        <v>771.90000000000316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571">
        <v>32.5</v>
      </c>
      <c r="W254" s="225"/>
      <c r="X254" s="225"/>
      <c r="Y254" s="569"/>
      <c r="Z254" s="345"/>
      <c r="AA254" s="570"/>
      <c r="AB254" s="569"/>
      <c r="AD254" s="9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3365</v>
      </c>
      <c r="B255" s="3"/>
      <c r="C255" s="3"/>
      <c r="D255" s="33">
        <f t="shared" si="7"/>
        <v>712.60000000000753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571">
        <v>0</v>
      </c>
      <c r="W255" s="63"/>
      <c r="X255" s="569"/>
      <c r="Y255" s="569"/>
      <c r="Z255" s="358"/>
      <c r="AA255" s="570"/>
      <c r="AB255" s="569"/>
      <c r="AD255" s="9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799</v>
      </c>
      <c r="B256" s="3"/>
      <c r="C256" s="3"/>
      <c r="D256" s="33">
        <f t="shared" si="7"/>
        <v>1016.800000000002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571">
        <v>110.5</v>
      </c>
      <c r="W256" s="277"/>
      <c r="X256" s="572"/>
      <c r="Y256" s="569"/>
      <c r="Z256" s="345"/>
      <c r="AA256" s="570"/>
      <c r="AB256" s="569"/>
      <c r="AD256" s="9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4490</v>
      </c>
      <c r="B257" s="3"/>
      <c r="C257" s="3"/>
      <c r="D257" s="33">
        <f t="shared" si="7"/>
        <v>710.49999999999443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571">
        <v>0</v>
      </c>
      <c r="W257" s="277"/>
      <c r="X257" s="572"/>
      <c r="Y257" s="569"/>
      <c r="Z257" s="345"/>
      <c r="AA257" s="570"/>
      <c r="AB257" s="569"/>
      <c r="AD257" s="9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795</v>
      </c>
      <c r="B258" s="3"/>
      <c r="C258" s="3"/>
      <c r="D258" s="33">
        <f t="shared" si="7"/>
        <v>783.6999999999997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571">
        <v>7</v>
      </c>
      <c r="W258" s="63"/>
      <c r="X258" s="569"/>
      <c r="Y258" s="569"/>
      <c r="Z258" s="345"/>
      <c r="AA258" s="570"/>
      <c r="AB258" s="569"/>
      <c r="AD258" s="9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772.90000000000111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571">
        <v>6</v>
      </c>
      <c r="W259" s="63"/>
      <c r="X259" s="569"/>
      <c r="Y259" s="569"/>
      <c r="Z259" s="345"/>
      <c r="AA259" s="570"/>
      <c r="AB259" s="569"/>
      <c r="AD259" s="9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377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571">
        <v>6.5</v>
      </c>
      <c r="W260" s="63"/>
      <c r="X260" s="569"/>
      <c r="Y260" s="569"/>
      <c r="Z260" s="345"/>
      <c r="AA260" s="570"/>
      <c r="AB260" s="569"/>
      <c r="AD260" s="9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3358</v>
      </c>
      <c r="B261" s="3"/>
      <c r="C261" s="3"/>
      <c r="D261" s="33">
        <f t="shared" si="7"/>
        <v>325.59999999999985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571">
        <v>35</v>
      </c>
      <c r="W261" s="277"/>
      <c r="X261" s="572"/>
      <c r="Y261" s="569"/>
      <c r="Z261" s="346"/>
      <c r="AA261" s="570"/>
      <c r="AB261" s="569"/>
      <c r="AD261" s="9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2022</v>
      </c>
      <c r="B262" s="3"/>
      <c r="C262" s="3"/>
      <c r="D262" s="33">
        <f t="shared" si="7"/>
        <v>686.30000000000337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571">
        <v>60</v>
      </c>
      <c r="W262" s="277"/>
      <c r="X262" s="572"/>
      <c r="Y262" s="569"/>
      <c r="Z262" s="345"/>
      <c r="AA262" s="570"/>
      <c r="AB262" s="569"/>
      <c r="AD262" s="9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3368</v>
      </c>
      <c r="B263" s="3"/>
      <c r="C263" s="3"/>
      <c r="D263" s="33">
        <f t="shared" si="7"/>
        <v>814.59999999999957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571">
        <v>0</v>
      </c>
      <c r="W263" s="63"/>
      <c r="X263" s="569"/>
      <c r="Y263" s="569"/>
      <c r="Z263" s="358"/>
      <c r="AA263" s="570"/>
      <c r="AB263" s="569"/>
      <c r="AD263" s="9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2023</v>
      </c>
      <c r="B264" s="3"/>
      <c r="C264" s="3"/>
      <c r="D264" s="33">
        <f t="shared" si="7"/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571">
        <v>0</v>
      </c>
      <c r="W264" s="277"/>
      <c r="X264" s="572"/>
      <c r="Y264" s="569"/>
      <c r="Z264" s="345"/>
      <c r="AA264" s="570"/>
      <c r="AB264" s="569"/>
      <c r="AD264" s="9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1643</v>
      </c>
      <c r="B265" s="3"/>
      <c r="C265" s="3"/>
      <c r="D265" s="33">
        <f t="shared" si="7"/>
        <v>348.85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571">
        <v>44</v>
      </c>
      <c r="W265" s="225"/>
      <c r="X265" s="225"/>
      <c r="Y265" s="569"/>
      <c r="Z265" s="345"/>
      <c r="AA265" s="570"/>
      <c r="AB265" s="569"/>
      <c r="AD265" s="9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761</v>
      </c>
      <c r="B266" s="3"/>
      <c r="C266" s="3"/>
      <c r="D266" s="33">
        <f t="shared" si="7"/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571">
        <v>0</v>
      </c>
      <c r="W266" s="63"/>
      <c r="X266" s="569"/>
      <c r="Y266" s="569"/>
      <c r="Z266" s="345"/>
      <c r="AA266" s="570"/>
      <c r="AB266" s="569"/>
      <c r="AD266" s="9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3367</v>
      </c>
      <c r="B267" s="3"/>
      <c r="C267" s="3"/>
      <c r="D267" s="33">
        <f t="shared" si="7"/>
        <v>869.59999999999548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571">
        <v>6.5</v>
      </c>
      <c r="W267" s="63"/>
      <c r="X267" s="569"/>
      <c r="Y267" s="569"/>
      <c r="Z267" s="358"/>
      <c r="AA267" s="570"/>
      <c r="AB267" s="569"/>
      <c r="AD267" s="9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3374</v>
      </c>
      <c r="B268" s="3"/>
      <c r="C268" s="3"/>
      <c r="D268" s="33">
        <f t="shared" si="7"/>
        <v>486.30000000000092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571">
        <v>0</v>
      </c>
      <c r="W268" s="63"/>
      <c r="X268" s="569"/>
      <c r="Y268" s="569"/>
      <c r="Z268" s="358"/>
      <c r="AA268" s="570"/>
      <c r="AB268" s="569"/>
      <c r="AD268" s="9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762</v>
      </c>
      <c r="B269" s="3"/>
      <c r="C269" s="3"/>
      <c r="D269" s="33">
        <f t="shared" si="7"/>
        <v>673.10000000000309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571">
        <v>20.3</v>
      </c>
      <c r="W269" s="63"/>
      <c r="X269" s="569"/>
      <c r="Y269" s="569"/>
      <c r="Z269" s="345"/>
      <c r="AA269" s="570"/>
      <c r="AB269" s="569"/>
      <c r="AD269" s="9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571">
        <v>0</v>
      </c>
      <c r="W270" s="277"/>
      <c r="X270" s="572"/>
      <c r="Y270" s="569"/>
      <c r="Z270" s="345"/>
      <c r="AA270" s="570"/>
      <c r="AB270" s="569"/>
      <c r="AD270" s="9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546.79999999999836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571">
        <v>44</v>
      </c>
      <c r="W271" s="63"/>
      <c r="X271" s="569"/>
      <c r="Y271" s="569"/>
      <c r="Z271" s="345"/>
      <c r="AA271" s="570"/>
      <c r="AB271" s="569"/>
      <c r="AD271" s="9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1653</v>
      </c>
      <c r="B272" s="3"/>
      <c r="C272" s="3"/>
      <c r="D272" s="33">
        <f t="shared" si="7"/>
        <v>691.60000000000105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571">
        <v>1.1000000000000001</v>
      </c>
      <c r="W272" s="225"/>
      <c r="X272" s="225"/>
      <c r="Y272" s="569"/>
      <c r="Z272" s="345"/>
      <c r="AA272" s="570"/>
      <c r="AB272" s="569"/>
      <c r="AD272" s="9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1655</v>
      </c>
      <c r="B273" s="3"/>
      <c r="C273" s="3"/>
      <c r="D273" s="33">
        <f t="shared" si="7"/>
        <v>983.09999999999707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571">
        <v>0</v>
      </c>
      <c r="W273" s="225"/>
      <c r="X273" s="225"/>
      <c r="Y273" s="569"/>
      <c r="Z273" s="346"/>
      <c r="AA273" s="570"/>
      <c r="AB273" s="569"/>
      <c r="AD273" s="9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3363</v>
      </c>
      <c r="B274" s="3"/>
      <c r="C274" s="3"/>
      <c r="D274" s="33">
        <f t="shared" si="7"/>
        <v>675.6000000000023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571">
        <v>8.4</v>
      </c>
      <c r="W274" s="63"/>
      <c r="X274" s="569"/>
      <c r="Y274" s="569"/>
      <c r="Z274" s="358"/>
      <c r="AA274" s="570"/>
      <c r="AB274" s="569"/>
      <c r="AD274" s="9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745</v>
      </c>
      <c r="B275" s="3"/>
      <c r="C275" s="3"/>
      <c r="D275" s="33">
        <f t="shared" si="7"/>
        <v>597.20000000000141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571">
        <v>23.5</v>
      </c>
      <c r="W275" s="63"/>
      <c r="X275" s="569"/>
      <c r="Y275" s="569"/>
      <c r="Z275" s="345"/>
      <c r="AA275" s="570"/>
      <c r="AB275" s="569"/>
      <c r="AD275" s="9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436.40000000000543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571">
        <v>50.3</v>
      </c>
      <c r="W276" s="277"/>
      <c r="X276" s="572"/>
      <c r="Y276" s="569"/>
      <c r="Z276" s="346"/>
      <c r="AA276" s="570"/>
      <c r="AB276" s="569"/>
      <c r="AD276" s="9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777</v>
      </c>
      <c r="B277" s="3"/>
      <c r="C277" s="3"/>
      <c r="D277" s="33">
        <f t="shared" ref="D277:D308" si="8">SUM(E277:DZ277)</f>
        <v>570.09999999999991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571">
        <v>60</v>
      </c>
      <c r="W277" s="63"/>
      <c r="X277" s="569"/>
      <c r="Y277" s="569"/>
      <c r="Z277" s="346"/>
      <c r="AA277" s="570"/>
      <c r="AB277" s="569"/>
      <c r="AD277" s="9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513.40000000000475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571">
        <v>6.5</v>
      </c>
      <c r="W278" s="277"/>
      <c r="X278" s="572"/>
      <c r="Y278" s="569"/>
      <c r="Z278" s="345"/>
      <c r="AA278" s="570"/>
      <c r="AB278" s="569"/>
      <c r="AD278" s="9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3375</v>
      </c>
      <c r="B279" s="3"/>
      <c r="C279" s="3"/>
      <c r="D279" s="33">
        <f t="shared" si="8"/>
        <v>975.09999999999843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571">
        <v>6.5</v>
      </c>
      <c r="W279" s="63"/>
      <c r="X279" s="569"/>
      <c r="Y279" s="569"/>
      <c r="Z279" s="358"/>
      <c r="AA279" s="570"/>
      <c r="AB279" s="569"/>
      <c r="AD279" s="9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763</v>
      </c>
      <c r="B280" s="3"/>
      <c r="C280" s="3"/>
      <c r="D280" s="33">
        <f t="shared" si="8"/>
        <v>754.4999999999992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571">
        <v>85.5</v>
      </c>
      <c r="W280" s="63"/>
      <c r="X280" s="569"/>
      <c r="Y280" s="569"/>
      <c r="Z280" s="346"/>
      <c r="AA280" s="570"/>
      <c r="AB280" s="569"/>
      <c r="AD280" s="9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936.9000000000043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571">
        <v>98.5</v>
      </c>
      <c r="W281" s="63"/>
      <c r="X281" s="569"/>
      <c r="Y281" s="569"/>
      <c r="Z281" s="345"/>
      <c r="AA281" s="570"/>
      <c r="AB281" s="569"/>
      <c r="AD281" s="9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737</v>
      </c>
      <c r="B282" s="3"/>
      <c r="C282" s="3"/>
      <c r="D282" s="33">
        <f t="shared" si="8"/>
        <v>557.50000000000216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571">
        <v>0</v>
      </c>
      <c r="W282" s="63"/>
      <c r="X282" s="569"/>
      <c r="Y282" s="569"/>
      <c r="Z282" s="345"/>
      <c r="AA282" s="570"/>
      <c r="AB282" s="569"/>
      <c r="AD282" s="9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1659</v>
      </c>
      <c r="B283" s="3"/>
      <c r="C283" s="3"/>
      <c r="D283" s="33">
        <f t="shared" si="8"/>
        <v>410.1999999999984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571">
        <v>7</v>
      </c>
      <c r="W283" s="225"/>
      <c r="X283" s="225"/>
      <c r="Y283" s="569"/>
      <c r="Z283" s="345"/>
      <c r="AA283" s="570"/>
      <c r="AB283" s="569"/>
      <c r="AD283" s="9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3390</v>
      </c>
      <c r="B284" s="3"/>
      <c r="C284" s="3"/>
      <c r="D284" s="33">
        <f t="shared" si="8"/>
        <v>556.10000000000275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571">
        <v>0</v>
      </c>
      <c r="W284" s="63"/>
      <c r="X284" s="569"/>
      <c r="Y284" s="569"/>
      <c r="Z284" s="358"/>
      <c r="AA284" s="570"/>
      <c r="AB284" s="569"/>
      <c r="AD284" s="9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778</v>
      </c>
      <c r="B285" s="3"/>
      <c r="C285" s="3"/>
      <c r="D285" s="33">
        <f t="shared" si="8"/>
        <v>585.39999999999964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571">
        <v>66</v>
      </c>
      <c r="W285" s="277"/>
      <c r="X285" s="572"/>
      <c r="Y285" s="569"/>
      <c r="Z285" s="345"/>
      <c r="AA285" s="570"/>
      <c r="AB285" s="569"/>
      <c r="AD285" s="9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2046</v>
      </c>
      <c r="B286" s="3"/>
      <c r="C286" s="3"/>
      <c r="D286" s="33">
        <f t="shared" si="8"/>
        <v>692.10000000000412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571">
        <v>54.3</v>
      </c>
      <c r="W286" s="277"/>
      <c r="X286" s="572"/>
      <c r="Y286" s="569"/>
      <c r="Z286" s="345"/>
      <c r="AA286" s="570"/>
      <c r="AB286" s="569"/>
      <c r="AD286" s="9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748</v>
      </c>
      <c r="B287" s="3"/>
      <c r="C287" s="3"/>
      <c r="D287" s="33">
        <f t="shared" si="8"/>
        <v>702.1999999999997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571">
        <v>48</v>
      </c>
      <c r="W287" s="63"/>
      <c r="X287" s="569"/>
      <c r="Y287" s="569"/>
      <c r="Z287" s="345"/>
      <c r="AA287" s="570"/>
      <c r="AB287" s="569"/>
      <c r="AD287" s="9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747</v>
      </c>
      <c r="B288" s="3"/>
      <c r="C288" s="3"/>
      <c r="D288" s="33">
        <f t="shared" si="8"/>
        <v>597.599999999999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571">
        <v>0</v>
      </c>
      <c r="W288" s="63"/>
      <c r="X288" s="569"/>
      <c r="Y288" s="569"/>
      <c r="Z288" s="345"/>
      <c r="AA288" s="570"/>
      <c r="AB288" s="569"/>
      <c r="AD288" s="9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2048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571">
        <v>0</v>
      </c>
      <c r="W289" s="277"/>
      <c r="X289" s="572"/>
      <c r="Y289" s="569"/>
      <c r="Z289" s="345"/>
      <c r="AA289" s="570"/>
      <c r="AB289" s="569"/>
      <c r="AD289" s="9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2153</v>
      </c>
      <c r="B290" s="3"/>
      <c r="C290" s="3"/>
      <c r="D290" s="33">
        <f t="shared" si="8"/>
        <v>719.29999999999814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571">
        <v>21</v>
      </c>
      <c r="W290" s="277"/>
      <c r="X290" s="572"/>
      <c r="Y290" s="569"/>
      <c r="Z290" s="345"/>
      <c r="AA290" s="570"/>
      <c r="AB290" s="569"/>
      <c r="AD290" s="9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3370</v>
      </c>
      <c r="B291" s="3"/>
      <c r="C291" s="3"/>
      <c r="D291" s="33">
        <f t="shared" si="8"/>
        <v>708.4999999999967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571">
        <v>5.5</v>
      </c>
      <c r="W291" s="63"/>
      <c r="X291" s="569"/>
      <c r="Y291" s="569"/>
      <c r="Z291" s="358"/>
      <c r="AA291" s="570"/>
      <c r="AB291" s="569"/>
      <c r="AD291" s="9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732</v>
      </c>
      <c r="B292" s="3"/>
      <c r="C292" s="3"/>
      <c r="D292" s="33">
        <f t="shared" si="8"/>
        <v>776.90000000000646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571">
        <v>56</v>
      </c>
      <c r="W292" s="63"/>
      <c r="X292" s="569"/>
      <c r="Y292" s="569"/>
      <c r="Z292" s="345"/>
      <c r="AA292" s="570"/>
      <c r="AB292" s="569"/>
      <c r="AD292" s="9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3373</v>
      </c>
      <c r="B293" s="3"/>
      <c r="C293" s="3"/>
      <c r="D293" s="33">
        <f t="shared" si="8"/>
        <v>708.10000000000036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571">
        <v>44</v>
      </c>
      <c r="W293" s="63"/>
      <c r="X293" s="569"/>
      <c r="Y293" s="569"/>
      <c r="Z293" s="358"/>
      <c r="AA293" s="570"/>
      <c r="AB293" s="569"/>
      <c r="AD293" s="79"/>
      <c r="AE293" s="137"/>
    </row>
    <row r="294" spans="1:40" ht="15.75">
      <c r="A294" s="60" t="s">
        <v>1998</v>
      </c>
      <c r="B294" s="3"/>
      <c r="C294" s="3"/>
      <c r="D294" s="33">
        <f t="shared" si="8"/>
        <v>500.2999999999987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571">
        <v>6</v>
      </c>
      <c r="W294" s="277"/>
      <c r="X294" s="572"/>
      <c r="Y294" s="569"/>
      <c r="Z294" s="345"/>
      <c r="AA294" s="570"/>
      <c r="AB294" s="569"/>
    </row>
    <row r="295" spans="1:40" ht="15.75">
      <c r="A295" s="3" t="s">
        <v>3392</v>
      </c>
      <c r="B295" s="3"/>
      <c r="C295" s="3"/>
      <c r="D295" s="33">
        <f t="shared" si="8"/>
        <v>592.29999999999814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571">
        <v>38.5</v>
      </c>
      <c r="W295" s="63"/>
      <c r="X295" s="569"/>
      <c r="Y295" s="569"/>
      <c r="Z295" s="358"/>
      <c r="AA295" s="570"/>
      <c r="AB295" s="569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678.79999999999745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571">
        <v>6.5</v>
      </c>
      <c r="W296" s="277"/>
      <c r="X296" s="572"/>
      <c r="Y296" s="569"/>
      <c r="Z296" s="346"/>
      <c r="AA296" s="570"/>
      <c r="AB296" s="569"/>
    </row>
    <row r="297" spans="1:40" ht="15.75">
      <c r="A297" s="3" t="s">
        <v>789</v>
      </c>
      <c r="B297" s="3"/>
      <c r="C297" s="3"/>
      <c r="D297" s="33">
        <f t="shared" si="8"/>
        <v>1299.5000000000027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571">
        <v>44</v>
      </c>
      <c r="W297" s="63"/>
      <c r="X297" s="569"/>
      <c r="Y297" s="569"/>
      <c r="Z297" s="345"/>
      <c r="AA297" s="570"/>
      <c r="AB297" s="569"/>
      <c r="AD297" s="345"/>
      <c r="AE297" s="63"/>
      <c r="AF297" s="63"/>
    </row>
    <row r="298" spans="1:40" ht="15.75">
      <c r="A298" s="3" t="s">
        <v>3376</v>
      </c>
      <c r="B298" s="3"/>
      <c r="C298" s="3"/>
      <c r="D298" s="33">
        <f t="shared" si="8"/>
        <v>849.49999999999568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571">
        <v>45.5</v>
      </c>
      <c r="W298" s="63"/>
      <c r="X298" s="569"/>
      <c r="Y298" s="569"/>
      <c r="Z298" s="358"/>
      <c r="AA298" s="570"/>
      <c r="AB298" s="569"/>
      <c r="AD298" s="345"/>
      <c r="AE298" s="63"/>
      <c r="AF298" s="63"/>
    </row>
    <row r="299" spans="1:40" ht="15.75">
      <c r="A299" s="3" t="s">
        <v>754</v>
      </c>
      <c r="B299" s="3"/>
      <c r="C299" s="3"/>
      <c r="D299" s="33">
        <f t="shared" si="8"/>
        <v>700.39999999999623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571">
        <v>0</v>
      </c>
      <c r="W299" s="63"/>
      <c r="X299" s="569"/>
      <c r="Y299" s="569"/>
      <c r="Z299" s="345"/>
      <c r="AA299" s="570"/>
      <c r="AB299" s="569"/>
      <c r="AD299" s="346"/>
      <c r="AE299" s="63"/>
      <c r="AF299" s="63"/>
    </row>
    <row r="300" spans="1:40" ht="15.75">
      <c r="A300" s="3" t="s">
        <v>781</v>
      </c>
      <c r="B300" s="3"/>
      <c r="C300" s="3"/>
      <c r="D300" s="33">
        <f t="shared" si="8"/>
        <v>610.59999999999729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571">
        <v>0</v>
      </c>
      <c r="W300" s="63"/>
      <c r="X300" s="569"/>
      <c r="Y300" s="569"/>
      <c r="Z300" s="346"/>
      <c r="AA300" s="570"/>
      <c r="AB300" s="569"/>
      <c r="AD300" s="345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523.80000000000291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571">
        <v>0</v>
      </c>
      <c r="W301" s="63"/>
      <c r="X301" s="569"/>
      <c r="Y301" s="569"/>
      <c r="Z301" s="345"/>
      <c r="AA301" s="570"/>
      <c r="AB301" s="569"/>
      <c r="AD301" s="345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781.59999999999991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571">
        <v>8.8000000000000007</v>
      </c>
      <c r="W302" s="28"/>
      <c r="X302" s="573"/>
      <c r="Y302" s="569"/>
      <c r="Z302" s="345"/>
      <c r="AA302" s="570"/>
      <c r="AB302" s="569"/>
      <c r="AD302" s="345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571">
        <v>0</v>
      </c>
      <c r="W303" s="277"/>
      <c r="X303" s="572"/>
      <c r="Y303" s="569"/>
      <c r="Z303" s="345"/>
      <c r="AA303" s="570"/>
      <c r="AB303" s="569"/>
      <c r="AD303" s="345"/>
      <c r="AE303" s="63"/>
      <c r="AF303" s="63"/>
    </row>
    <row r="304" spans="1:40" ht="15.75">
      <c r="A304" s="82" t="s">
        <v>1661</v>
      </c>
      <c r="B304" s="3"/>
      <c r="C304" s="3"/>
      <c r="D304" s="33">
        <f t="shared" si="8"/>
        <v>803.00000000000296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571">
        <v>50.5</v>
      </c>
      <c r="W304" s="225"/>
      <c r="X304" s="225"/>
      <c r="Y304" s="569"/>
      <c r="Z304" s="345"/>
      <c r="AA304" s="570"/>
      <c r="AB304" s="569"/>
      <c r="AD304" s="345"/>
      <c r="AE304" s="63"/>
      <c r="AF304" s="63"/>
    </row>
    <row r="305" spans="1:32" ht="15.75">
      <c r="A305" s="60" t="s">
        <v>2026</v>
      </c>
      <c r="B305" s="3"/>
      <c r="C305" s="3"/>
      <c r="D305" s="33">
        <f t="shared" si="8"/>
        <v>351.20000000000005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571">
        <v>0</v>
      </c>
      <c r="W305" s="277"/>
      <c r="X305" s="572"/>
      <c r="Y305" s="569"/>
      <c r="Z305" s="345"/>
      <c r="AA305" s="570"/>
      <c r="AB305" s="569"/>
      <c r="AD305" s="345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484.30000000000183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571">
        <v>6</v>
      </c>
      <c r="W306" s="63"/>
      <c r="X306" s="569"/>
      <c r="Y306" s="569"/>
      <c r="Z306" s="358"/>
      <c r="AA306" s="570"/>
      <c r="AB306" s="569"/>
      <c r="AD306" s="346"/>
      <c r="AE306" s="63"/>
      <c r="AF306" s="63"/>
    </row>
    <row r="307" spans="1:32" ht="15.75">
      <c r="A307" s="3" t="s">
        <v>3388</v>
      </c>
      <c r="B307" s="3"/>
      <c r="C307" s="3"/>
      <c r="D307" s="33">
        <f t="shared" si="8"/>
        <v>528.49999999999966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571">
        <v>69.2</v>
      </c>
      <c r="W307" s="63"/>
      <c r="X307" s="569"/>
      <c r="Y307" s="569"/>
      <c r="Z307" s="358"/>
      <c r="AA307" s="570"/>
      <c r="AB307" s="569"/>
      <c r="AD307" s="345"/>
      <c r="AE307" s="63"/>
      <c r="AF307" s="63"/>
    </row>
    <row r="308" spans="1:32" ht="15.75">
      <c r="A308" s="82" t="s">
        <v>1658</v>
      </c>
      <c r="B308" s="3"/>
      <c r="C308" s="3"/>
      <c r="D308" s="33">
        <f t="shared" si="8"/>
        <v>1116.6000000000065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571">
        <v>52</v>
      </c>
      <c r="W308" s="225"/>
      <c r="X308" s="225"/>
      <c r="Y308" s="569"/>
      <c r="Z308" s="345"/>
      <c r="AA308" s="570"/>
      <c r="AB308" s="569"/>
      <c r="AD308" s="345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807.90000000000259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571">
        <v>44</v>
      </c>
      <c r="W309" s="28"/>
      <c r="X309" s="573"/>
      <c r="Y309" s="569"/>
      <c r="Z309" s="345"/>
      <c r="AA309" s="570"/>
      <c r="AB309" s="569"/>
      <c r="AD309" s="345"/>
      <c r="AE309" s="63"/>
      <c r="AF309" s="63"/>
    </row>
    <row r="310" spans="1:32" ht="15.75">
      <c r="A310" s="3" t="s">
        <v>752</v>
      </c>
      <c r="B310" s="3"/>
      <c r="C310" s="3"/>
      <c r="D310" s="33">
        <f>SUM(E310:DZ310)</f>
        <v>433.99999999999994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571">
        <v>7.5</v>
      </c>
      <c r="W310" s="63"/>
      <c r="X310" s="569"/>
      <c r="Y310" s="569"/>
      <c r="Z310" s="345"/>
      <c r="AA310" s="570"/>
      <c r="AB310" s="569"/>
      <c r="AD310" s="346"/>
      <c r="AE310" s="63"/>
      <c r="AF310" s="63"/>
    </row>
    <row r="311" spans="1:32" ht="15.75">
      <c r="A311" s="60" t="s">
        <v>3359</v>
      </c>
      <c r="B311" s="3"/>
      <c r="C311" s="3"/>
      <c r="D311" s="33">
        <f>SUM(E311:DZ311)</f>
        <v>723.4999999999975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571">
        <v>0</v>
      </c>
      <c r="W311" s="277"/>
      <c r="X311" s="572"/>
      <c r="Y311" s="569"/>
      <c r="Z311" s="346"/>
      <c r="AA311" s="570"/>
      <c r="AB311" s="569"/>
      <c r="AD311" s="345"/>
      <c r="AE311" s="63"/>
      <c r="AF311" s="63"/>
    </row>
    <row r="312" spans="1:32" ht="15.75">
      <c r="A312" s="60" t="s">
        <v>2004</v>
      </c>
      <c r="B312" s="3"/>
      <c r="C312" s="3"/>
      <c r="D312" s="33">
        <f>SUM(E312:DZ312)</f>
        <v>720.30000000000518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571">
        <v>7</v>
      </c>
      <c r="W312" s="277"/>
      <c r="X312" s="572"/>
      <c r="Y312" s="569"/>
      <c r="Z312" s="345"/>
      <c r="AA312" s="570"/>
      <c r="AB312" s="569"/>
      <c r="AD312" s="346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1550</v>
      </c>
      <c r="D316" s="32" t="s">
        <v>40</v>
      </c>
      <c r="E316" s="110" t="s">
        <v>4139</v>
      </c>
      <c r="F316" s="110" t="s">
        <v>4140</v>
      </c>
      <c r="G316" s="110" t="s">
        <v>4790</v>
      </c>
      <c r="H316" s="110" t="s">
        <v>4800</v>
      </c>
      <c r="I316" s="110" t="s">
        <v>4802</v>
      </c>
      <c r="J316" s="110" t="s">
        <v>5331</v>
      </c>
      <c r="K316" s="110" t="s">
        <v>5122</v>
      </c>
      <c r="L316" s="110" t="s">
        <v>5123</v>
      </c>
      <c r="M316" s="110" t="s">
        <v>5510</v>
      </c>
      <c r="N316" s="110" t="s">
        <v>5509</v>
      </c>
      <c r="O316" s="110" t="s">
        <v>5596</v>
      </c>
      <c r="P316" s="110" t="s">
        <v>5606</v>
      </c>
      <c r="Q316" s="110" t="s">
        <v>5126</v>
      </c>
      <c r="R316" s="110" t="s">
        <v>5658</v>
      </c>
      <c r="S316" s="110" t="s">
        <v>5437</v>
      </c>
      <c r="T316" s="110" t="s">
        <v>5841</v>
      </c>
      <c r="U316" s="110" t="s">
        <v>5842</v>
      </c>
      <c r="V316" s="110" t="s">
        <v>5843</v>
      </c>
      <c r="W316" s="110" t="s">
        <v>5892</v>
      </c>
      <c r="X316" s="110" t="s">
        <v>5893</v>
      </c>
      <c r="Y316" s="9"/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3371</v>
      </c>
      <c r="B317" s="3"/>
      <c r="C317" s="3"/>
      <c r="D317" s="33">
        <f t="shared" ref="D317:D348" si="9">SUM(E317:DZ317)</f>
        <v>1254.0000000000055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9">
        <v>132.69999999999999</v>
      </c>
      <c r="T317" s="9">
        <v>3.9000000000000004</v>
      </c>
      <c r="U317" s="9">
        <v>0</v>
      </c>
      <c r="V317" s="9">
        <v>20.900000000000002</v>
      </c>
      <c r="W317" s="9">
        <v>69.5</v>
      </c>
      <c r="X317" s="9">
        <v>17.600000000000001</v>
      </c>
      <c r="Y317" s="63"/>
      <c r="Z317" s="63"/>
      <c r="AA317" s="358"/>
      <c r="AB317" s="337"/>
      <c r="AC317" s="63"/>
      <c r="AE317" s="63"/>
      <c r="AF317" s="63"/>
    </row>
    <row r="318" spans="1:32" ht="15.75">
      <c r="A318" s="60" t="s">
        <v>2006</v>
      </c>
      <c r="B318" s="3"/>
      <c r="C318" s="3"/>
      <c r="D318" s="33">
        <f t="shared" si="9"/>
        <v>1280.2999999999877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9">
        <v>44.9</v>
      </c>
      <c r="T318" s="9">
        <v>3.5999999999999996</v>
      </c>
      <c r="U318" s="9">
        <v>230.49999999999997</v>
      </c>
      <c r="V318" s="9">
        <v>25.3</v>
      </c>
      <c r="W318" s="9">
        <v>23.8</v>
      </c>
      <c r="X318" s="9">
        <v>0</v>
      </c>
      <c r="Y318" s="277"/>
      <c r="Z318" s="63"/>
      <c r="AA318" s="345"/>
      <c r="AB318" s="337"/>
      <c r="AC318" s="63"/>
      <c r="AE318" s="63"/>
      <c r="AF318" s="63"/>
    </row>
    <row r="319" spans="1:32" ht="15.75">
      <c r="A319" s="82" t="s">
        <v>1656</v>
      </c>
      <c r="B319" s="3"/>
      <c r="C319" s="3"/>
      <c r="D319" s="33">
        <f t="shared" si="9"/>
        <v>1425.449999999996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9">
        <v>45.5</v>
      </c>
      <c r="T319" s="9">
        <v>104.8</v>
      </c>
      <c r="U319" s="9">
        <v>95.5</v>
      </c>
      <c r="V319" s="9">
        <v>0</v>
      </c>
      <c r="W319" s="9">
        <v>117.30000000000001</v>
      </c>
      <c r="X319" s="9">
        <v>0</v>
      </c>
      <c r="Y319" s="225"/>
      <c r="Z319" s="63"/>
      <c r="AA319" s="345"/>
      <c r="AB319" s="337"/>
      <c r="AC319" s="63"/>
      <c r="AE319" s="63"/>
      <c r="AF319" s="63"/>
    </row>
    <row r="320" spans="1:32" ht="15.75">
      <c r="A320" s="60" t="s">
        <v>1999</v>
      </c>
      <c r="B320" s="3"/>
      <c r="C320" s="3"/>
      <c r="D320" s="33">
        <f t="shared" si="9"/>
        <v>950.50000000001091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9">
        <v>22.1</v>
      </c>
      <c r="T320" s="9">
        <v>9.9</v>
      </c>
      <c r="U320" s="9">
        <v>9.3000000000000007</v>
      </c>
      <c r="V320" s="9">
        <v>0</v>
      </c>
      <c r="W320" s="9">
        <v>111.69999999999999</v>
      </c>
      <c r="X320" s="9">
        <v>7.7000000000000011</v>
      </c>
      <c r="Y320" s="277"/>
      <c r="Z320" s="63"/>
      <c r="AA320" s="345"/>
      <c r="AB320" s="337"/>
      <c r="AC320" s="63"/>
      <c r="AE320" s="63"/>
      <c r="AF320" s="63"/>
    </row>
    <row r="321" spans="1:32" ht="15.75">
      <c r="A321" s="82" t="s">
        <v>1651</v>
      </c>
      <c r="B321" s="3"/>
      <c r="C321" s="3"/>
      <c r="D321" s="33">
        <f t="shared" si="9"/>
        <v>1365.8000000000029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9">
        <v>15.399999999999999</v>
      </c>
      <c r="T321" s="9">
        <v>35.1</v>
      </c>
      <c r="U321" s="9">
        <v>167.6</v>
      </c>
      <c r="V321" s="9">
        <v>39.6</v>
      </c>
      <c r="W321" s="9">
        <v>6.5</v>
      </c>
      <c r="X321" s="9">
        <v>0</v>
      </c>
      <c r="Y321" s="225"/>
      <c r="Z321" s="63"/>
      <c r="AA321" s="345"/>
      <c r="AB321" s="337"/>
      <c r="AC321" s="63"/>
      <c r="AE321" s="63"/>
      <c r="AF321" s="63"/>
    </row>
    <row r="322" spans="1:32" ht="15.75">
      <c r="A322" s="82" t="s">
        <v>1646</v>
      </c>
      <c r="B322" s="3"/>
      <c r="C322" s="3"/>
      <c r="D322" s="33">
        <f t="shared" si="9"/>
        <v>1638.7999999999729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9">
        <v>158.69999999999999</v>
      </c>
      <c r="T322" s="9">
        <v>54.6</v>
      </c>
      <c r="U322" s="9">
        <v>108.8</v>
      </c>
      <c r="V322" s="9">
        <v>64.7</v>
      </c>
      <c r="W322" s="9">
        <v>82.8</v>
      </c>
      <c r="X322" s="9">
        <v>0</v>
      </c>
      <c r="Y322" s="225"/>
      <c r="Z322" s="63"/>
      <c r="AA322" s="345"/>
      <c r="AB322" s="337"/>
      <c r="AC322" s="63"/>
      <c r="AE322" s="63"/>
      <c r="AF322" s="63"/>
    </row>
    <row r="323" spans="1:32" ht="15.75">
      <c r="A323" s="3" t="s">
        <v>3360</v>
      </c>
      <c r="B323" s="3"/>
      <c r="C323" s="3"/>
      <c r="D323" s="33">
        <f t="shared" si="9"/>
        <v>1940.2999999999859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9">
        <v>129.69999999999999</v>
      </c>
      <c r="T323" s="9">
        <v>55.2</v>
      </c>
      <c r="U323" s="9">
        <v>151.6</v>
      </c>
      <c r="V323" s="9">
        <v>94.4</v>
      </c>
      <c r="W323" s="9">
        <v>152.19999999999999</v>
      </c>
      <c r="X323" s="9">
        <v>40.700000000000003</v>
      </c>
      <c r="Y323" s="63"/>
      <c r="Z323" s="63"/>
      <c r="AA323" s="358"/>
      <c r="AB323" s="337"/>
      <c r="AC323" s="63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1364.8000000000238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9">
        <v>96.899999999999991</v>
      </c>
      <c r="T324" s="9">
        <v>184.3</v>
      </c>
      <c r="U324" s="9">
        <v>88.5</v>
      </c>
      <c r="V324" s="9">
        <v>62.25</v>
      </c>
      <c r="W324" s="9">
        <v>73.55</v>
      </c>
      <c r="X324" s="9">
        <v>0</v>
      </c>
      <c r="Y324" s="277"/>
      <c r="Z324" s="63"/>
      <c r="AA324" s="345"/>
      <c r="AB324" s="337"/>
      <c r="AC324" s="63"/>
      <c r="AE324" s="63"/>
      <c r="AF324" s="63"/>
    </row>
    <row r="325" spans="1:32" ht="15.75">
      <c r="A325" s="60" t="s">
        <v>2019</v>
      </c>
      <c r="B325" s="3"/>
      <c r="C325" s="3"/>
      <c r="D325" s="33">
        <f t="shared" si="9"/>
        <v>1780.3999999999949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9">
        <v>98.4</v>
      </c>
      <c r="T325" s="9">
        <v>153.30000000000001</v>
      </c>
      <c r="U325" s="9">
        <v>134.30000000000001</v>
      </c>
      <c r="V325" s="9">
        <v>19.2</v>
      </c>
      <c r="W325" s="9">
        <v>132.9</v>
      </c>
      <c r="X325" s="9">
        <v>0</v>
      </c>
      <c r="Y325" s="277"/>
      <c r="Z325" s="63"/>
      <c r="AA325" s="345"/>
      <c r="AB325" s="337"/>
      <c r="AC325" s="63"/>
      <c r="AE325" s="63"/>
      <c r="AF325" s="63"/>
    </row>
    <row r="326" spans="1:32" ht="15.75">
      <c r="A326" s="3" t="s">
        <v>3379</v>
      </c>
      <c r="B326" s="3"/>
      <c r="C326" s="3"/>
      <c r="D326" s="33">
        <f t="shared" si="9"/>
        <v>1899.6999999999907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9">
        <v>157.99999999999997</v>
      </c>
      <c r="T326" s="9">
        <v>40.5</v>
      </c>
      <c r="U326" s="9">
        <v>176</v>
      </c>
      <c r="V326" s="9">
        <v>0</v>
      </c>
      <c r="W326" s="9">
        <v>143.19999999999999</v>
      </c>
      <c r="X326" s="9">
        <v>0</v>
      </c>
      <c r="Y326" s="63"/>
      <c r="Z326" s="63"/>
      <c r="AA326" s="358"/>
      <c r="AB326" s="337"/>
      <c r="AC326" s="63"/>
      <c r="AE326" s="63"/>
      <c r="AF326" s="63"/>
    </row>
    <row r="327" spans="1:32" ht="15.75">
      <c r="A327" s="82" t="s">
        <v>1652</v>
      </c>
      <c r="B327" s="3"/>
      <c r="C327" s="3"/>
      <c r="D327" s="33">
        <f t="shared" si="9"/>
        <v>1734.2000000000373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9">
        <v>51.5</v>
      </c>
      <c r="T327" s="9">
        <v>142.5</v>
      </c>
      <c r="U327" s="9">
        <v>91.8</v>
      </c>
      <c r="V327" s="9">
        <v>0</v>
      </c>
      <c r="W327" s="9">
        <v>46.1</v>
      </c>
      <c r="X327" s="9">
        <v>0</v>
      </c>
      <c r="Y327" s="225"/>
      <c r="Z327" s="63"/>
      <c r="AA327" s="345"/>
      <c r="AB327" s="337"/>
      <c r="AC327" s="63"/>
      <c r="AE327" s="63"/>
      <c r="AF327" s="63"/>
    </row>
    <row r="328" spans="1:32" ht="15.75">
      <c r="A328" s="3" t="s">
        <v>770</v>
      </c>
      <c r="B328" s="3"/>
      <c r="C328" s="3"/>
      <c r="D328" s="33">
        <f t="shared" si="9"/>
        <v>1526.1000000000092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9">
        <v>92.6</v>
      </c>
      <c r="T328" s="9">
        <v>126.80000000000001</v>
      </c>
      <c r="U328" s="9">
        <v>176.3</v>
      </c>
      <c r="V328" s="9">
        <v>47.300000000000004</v>
      </c>
      <c r="W328" s="9">
        <v>83.600000000000009</v>
      </c>
      <c r="X328" s="9">
        <v>0</v>
      </c>
      <c r="Y328" s="63"/>
      <c r="Z328" s="63"/>
      <c r="AA328" s="345"/>
      <c r="AB328" s="337"/>
      <c r="AC328" s="63"/>
      <c r="AE328" s="63"/>
      <c r="AF328" s="63"/>
    </row>
    <row r="329" spans="1:32" ht="15.75">
      <c r="A329" s="60" t="s">
        <v>2049</v>
      </c>
      <c r="B329" s="3"/>
      <c r="C329" s="3"/>
      <c r="D329" s="33">
        <f t="shared" si="9"/>
        <v>1347.3999999999994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9">
        <v>59.5</v>
      </c>
      <c r="T329" s="9">
        <v>11.700000000000001</v>
      </c>
      <c r="U329" s="9">
        <v>165.6</v>
      </c>
      <c r="V329" s="9">
        <v>50.4</v>
      </c>
      <c r="W329" s="9">
        <v>82.2</v>
      </c>
      <c r="X329" s="9">
        <v>0</v>
      </c>
      <c r="Y329" s="277"/>
      <c r="Z329" s="63"/>
      <c r="AA329" s="345"/>
      <c r="AB329" s="337"/>
      <c r="AC329" s="63"/>
      <c r="AE329" s="63"/>
      <c r="AF329" s="63"/>
    </row>
    <row r="330" spans="1:32" ht="15.75">
      <c r="A330" s="3" t="s">
        <v>787</v>
      </c>
      <c r="B330" s="3"/>
      <c r="C330" s="3"/>
      <c r="D330" s="33">
        <f t="shared" si="9"/>
        <v>732.50000000000398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9">
        <v>61.3</v>
      </c>
      <c r="T330" s="9">
        <v>0</v>
      </c>
      <c r="U330" s="9">
        <v>33.700000000000003</v>
      </c>
      <c r="V330" s="9">
        <v>21</v>
      </c>
      <c r="W330" s="9">
        <v>51.8</v>
      </c>
      <c r="X330" s="9">
        <v>0</v>
      </c>
      <c r="Y330" s="63"/>
      <c r="Z330" s="63"/>
      <c r="AA330" s="345"/>
      <c r="AB330" s="337"/>
      <c r="AC330" s="63"/>
      <c r="AE330" s="63"/>
      <c r="AF330" s="63"/>
    </row>
    <row r="331" spans="1:32" ht="15.75">
      <c r="A331" s="60" t="s">
        <v>2002</v>
      </c>
      <c r="B331" s="3"/>
      <c r="C331" s="3"/>
      <c r="D331" s="33">
        <f t="shared" si="9"/>
        <v>1585.500000000002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9">
        <v>23.300000000000004</v>
      </c>
      <c r="T331" s="9">
        <v>44.7</v>
      </c>
      <c r="U331" s="9">
        <v>96</v>
      </c>
      <c r="V331" s="9">
        <v>22.8</v>
      </c>
      <c r="W331" s="9">
        <v>8.4</v>
      </c>
      <c r="X331" s="9">
        <v>0</v>
      </c>
      <c r="Y331" s="277"/>
      <c r="Z331" s="63"/>
      <c r="AA331" s="345"/>
      <c r="AB331" s="337"/>
      <c r="AC331" s="63"/>
      <c r="AE331" s="63"/>
      <c r="AF331" s="63"/>
    </row>
    <row r="332" spans="1:32" ht="15.75">
      <c r="A332" s="3" t="s">
        <v>3361</v>
      </c>
      <c r="B332" s="3"/>
      <c r="C332" s="3"/>
      <c r="D332" s="33">
        <f t="shared" si="9"/>
        <v>1225.3000000000102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9">
        <v>10</v>
      </c>
      <c r="T332" s="9">
        <v>79.3</v>
      </c>
      <c r="U332" s="9">
        <v>22.4</v>
      </c>
      <c r="V332" s="9">
        <v>80.599999999999994</v>
      </c>
      <c r="W332" s="9">
        <v>21</v>
      </c>
      <c r="X332" s="9">
        <v>0</v>
      </c>
      <c r="Y332" s="63"/>
      <c r="Z332" s="63"/>
      <c r="AA332" s="358"/>
      <c r="AB332" s="337"/>
      <c r="AC332" s="63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1448.3999999999974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9">
        <v>81.899999999999991</v>
      </c>
      <c r="T333" s="9">
        <v>127.5</v>
      </c>
      <c r="U333" s="9">
        <v>76.8</v>
      </c>
      <c r="V333" s="9">
        <v>84.199999999999989</v>
      </c>
      <c r="W333" s="9">
        <v>9.7999999999999989</v>
      </c>
      <c r="X333" s="9">
        <v>0</v>
      </c>
      <c r="Y333" s="63"/>
      <c r="Z333" s="63"/>
      <c r="AA333" s="345"/>
      <c r="AB333" s="337"/>
      <c r="AC333" s="63"/>
      <c r="AE333" s="63"/>
      <c r="AF333" s="63"/>
    </row>
    <row r="334" spans="1:32" ht="15.75">
      <c r="A334" s="60" t="s">
        <v>2020</v>
      </c>
      <c r="B334" s="3"/>
      <c r="C334" s="3"/>
      <c r="D334" s="33">
        <f t="shared" si="9"/>
        <v>1108.5000000000059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9">
        <v>31.1</v>
      </c>
      <c r="T334" s="9">
        <v>203.39999999999998</v>
      </c>
      <c r="U334" s="9">
        <v>95.7</v>
      </c>
      <c r="V334" s="9">
        <v>0</v>
      </c>
      <c r="W334" s="9">
        <v>77.599999999999994</v>
      </c>
      <c r="X334" s="9">
        <v>0</v>
      </c>
      <c r="Y334" s="277"/>
      <c r="Z334" s="63"/>
      <c r="AA334" s="345"/>
      <c r="AB334" s="337"/>
      <c r="AC334" s="63"/>
      <c r="AE334" s="63"/>
      <c r="AF334" s="63"/>
    </row>
    <row r="335" spans="1:32" ht="15.75">
      <c r="A335" s="3" t="s">
        <v>3364</v>
      </c>
      <c r="B335" s="3"/>
      <c r="C335" s="3"/>
      <c r="D335" s="33">
        <f t="shared" si="9"/>
        <v>1272.1000000000004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9">
        <v>120.80000000000001</v>
      </c>
      <c r="T335" s="9">
        <v>35.1</v>
      </c>
      <c r="U335" s="9">
        <v>217.70000000000002</v>
      </c>
      <c r="V335" s="9">
        <v>4.1999999999999993</v>
      </c>
      <c r="W335" s="9">
        <v>0</v>
      </c>
      <c r="X335" s="9">
        <v>44.4</v>
      </c>
      <c r="Y335" s="63"/>
      <c r="Z335" s="63"/>
      <c r="AA335" s="358"/>
      <c r="AB335" s="337"/>
      <c r="AC335" s="63"/>
      <c r="AE335" s="63"/>
      <c r="AF335" s="63"/>
    </row>
    <row r="336" spans="1:32" ht="15.75">
      <c r="A336" s="3" t="s">
        <v>3378</v>
      </c>
      <c r="B336" s="3"/>
      <c r="C336" s="3"/>
      <c r="D336" s="33">
        <f t="shared" si="9"/>
        <v>1701.7000000000114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9">
        <v>31.1</v>
      </c>
      <c r="T336" s="9">
        <v>130.4</v>
      </c>
      <c r="U336" s="9">
        <v>217.8</v>
      </c>
      <c r="V336" s="9">
        <v>34.300000000000004</v>
      </c>
      <c r="W336" s="9">
        <v>59</v>
      </c>
      <c r="X336" s="9">
        <v>7.7000000000000011</v>
      </c>
      <c r="Y336" s="63"/>
      <c r="Z336" s="63"/>
      <c r="AA336" s="358"/>
      <c r="AB336" s="337"/>
      <c r="AC336" s="63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1895.5999999999954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9">
        <v>121.19999999999999</v>
      </c>
      <c r="T337" s="9">
        <v>36.9</v>
      </c>
      <c r="U337" s="9">
        <v>168.8</v>
      </c>
      <c r="V337" s="9">
        <v>43.199999999999996</v>
      </c>
      <c r="W337" s="9">
        <v>75.900000000000006</v>
      </c>
      <c r="X337" s="9">
        <v>0</v>
      </c>
      <c r="Y337" s="277"/>
      <c r="Z337" s="63"/>
      <c r="AA337" s="346"/>
      <c r="AB337" s="337"/>
      <c r="AC337" s="63"/>
      <c r="AE337" s="63"/>
      <c r="AF337" s="63"/>
    </row>
    <row r="338" spans="1:32" ht="15.75">
      <c r="A338" s="60" t="s">
        <v>2014</v>
      </c>
      <c r="B338" s="3"/>
      <c r="C338" s="3"/>
      <c r="D338" s="33">
        <f t="shared" si="9"/>
        <v>2340.0999999999904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9">
        <v>63</v>
      </c>
      <c r="T338" s="9">
        <v>253.4</v>
      </c>
      <c r="U338" s="9">
        <v>12.9</v>
      </c>
      <c r="V338" s="9">
        <v>78.099999999999994</v>
      </c>
      <c r="W338" s="9">
        <v>58.8</v>
      </c>
      <c r="X338" s="9">
        <v>128.9</v>
      </c>
      <c r="Y338" s="277"/>
      <c r="Z338" s="63"/>
      <c r="AA338" s="345"/>
      <c r="AB338" s="337"/>
      <c r="AC338" s="63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1744.3000000000122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9">
        <v>16.900000000000002</v>
      </c>
      <c r="T339" s="9">
        <v>91.800000000000011</v>
      </c>
      <c r="U339" s="9">
        <v>168.8</v>
      </c>
      <c r="V339" s="9">
        <v>86.4</v>
      </c>
      <c r="W339" s="9">
        <v>91.8</v>
      </c>
      <c r="X339" s="9">
        <v>0</v>
      </c>
      <c r="Y339" s="277"/>
      <c r="Z339" s="63"/>
      <c r="AA339" s="345"/>
      <c r="AB339" s="337"/>
      <c r="AC339" s="63"/>
      <c r="AE339" s="63"/>
      <c r="AF339" s="63"/>
    </row>
    <row r="340" spans="1:32" ht="15.75">
      <c r="A340" s="3" t="s">
        <v>3362</v>
      </c>
      <c r="B340" s="3"/>
      <c r="C340" s="3"/>
      <c r="D340" s="33">
        <f t="shared" si="9"/>
        <v>965.34999999998809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9">
        <v>6</v>
      </c>
      <c r="T340" s="9">
        <v>29.700000000000003</v>
      </c>
      <c r="U340" s="9">
        <v>96</v>
      </c>
      <c r="V340" s="9">
        <v>18.8</v>
      </c>
      <c r="W340" s="9">
        <v>14.3</v>
      </c>
      <c r="X340" s="9">
        <v>0</v>
      </c>
      <c r="Y340" s="63"/>
      <c r="Z340" s="63"/>
      <c r="AA340" s="358"/>
      <c r="AB340" s="337"/>
      <c r="AC340" s="63"/>
      <c r="AE340" s="63"/>
      <c r="AF340" s="63"/>
    </row>
    <row r="341" spans="1:32" ht="15.75">
      <c r="A341" s="60" t="s">
        <v>2021</v>
      </c>
      <c r="B341" s="3"/>
      <c r="C341" s="3"/>
      <c r="D341" s="33">
        <f t="shared" si="9"/>
        <v>992.19999999999027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9">
        <v>31.1</v>
      </c>
      <c r="T341" s="9">
        <v>76.800000000000011</v>
      </c>
      <c r="U341" s="9">
        <v>140.5</v>
      </c>
      <c r="V341" s="9">
        <v>0</v>
      </c>
      <c r="W341" s="9">
        <v>19.700000000000003</v>
      </c>
      <c r="X341" s="9">
        <v>0</v>
      </c>
      <c r="Y341" s="277"/>
      <c r="Z341" s="63"/>
      <c r="AA341" s="345"/>
      <c r="AB341" s="337"/>
      <c r="AC341" s="63"/>
      <c r="AE341" s="63"/>
      <c r="AF341" s="63"/>
    </row>
    <row r="342" spans="1:32" ht="15.75">
      <c r="A342" s="82" t="s">
        <v>1654</v>
      </c>
      <c r="B342" s="3"/>
      <c r="C342" s="3"/>
      <c r="D342" s="33">
        <f t="shared" si="9"/>
        <v>1563.7000000000176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9">
        <v>43.400000000000006</v>
      </c>
      <c r="T342" s="9">
        <v>176.7</v>
      </c>
      <c r="U342" s="9">
        <v>93.8</v>
      </c>
      <c r="V342" s="9">
        <v>0</v>
      </c>
      <c r="W342" s="9">
        <v>51.7</v>
      </c>
      <c r="X342" s="9">
        <v>58.8</v>
      </c>
      <c r="Y342" s="225"/>
      <c r="Z342" s="63"/>
      <c r="AA342" s="345"/>
      <c r="AB342" s="337"/>
      <c r="AC342" s="63"/>
      <c r="AE342" s="63"/>
      <c r="AF342" s="63"/>
    </row>
    <row r="343" spans="1:32" ht="15.75">
      <c r="A343" s="3" t="s">
        <v>727</v>
      </c>
      <c r="B343" s="3"/>
      <c r="C343" s="3"/>
      <c r="D343" s="33">
        <f t="shared" si="9"/>
        <v>1167.7000000000012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9">
        <v>0</v>
      </c>
      <c r="T343" s="9">
        <v>49.2</v>
      </c>
      <c r="U343" s="9">
        <v>17.600000000000001</v>
      </c>
      <c r="V343" s="9">
        <v>0</v>
      </c>
      <c r="W343" s="9">
        <v>41.899999999999991</v>
      </c>
      <c r="X343" s="9">
        <v>48.1</v>
      </c>
      <c r="Y343" s="63"/>
      <c r="Z343" s="63"/>
      <c r="AA343" s="345"/>
      <c r="AB343" s="337"/>
      <c r="AC343" s="63"/>
      <c r="AE343" s="63"/>
      <c r="AF343" s="63"/>
    </row>
    <row r="344" spans="1:32" ht="15.75">
      <c r="A344" s="60" t="s">
        <v>2007</v>
      </c>
      <c r="B344" s="3"/>
      <c r="C344" s="3"/>
      <c r="D344" s="33">
        <f t="shared" si="9"/>
        <v>1247.9000000000055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9">
        <v>58.4</v>
      </c>
      <c r="T344" s="9">
        <v>95.4</v>
      </c>
      <c r="U344" s="9">
        <v>77.500000000000014</v>
      </c>
      <c r="V344" s="9">
        <v>16.900000000000002</v>
      </c>
      <c r="W344" s="9">
        <v>48.800000000000004</v>
      </c>
      <c r="X344" s="9">
        <v>40.300000000000004</v>
      </c>
      <c r="Y344" s="277"/>
      <c r="Z344" s="63"/>
      <c r="AA344" s="345"/>
      <c r="AB344" s="337"/>
      <c r="AC344" s="63"/>
      <c r="AE344" s="63"/>
      <c r="AF344" s="63"/>
    </row>
    <row r="345" spans="1:32" ht="15.75">
      <c r="A345" s="3" t="s">
        <v>3372</v>
      </c>
      <c r="B345" s="3"/>
      <c r="C345" s="3"/>
      <c r="D345" s="33">
        <f t="shared" si="9"/>
        <v>1472.2000000000153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9">
        <v>65</v>
      </c>
      <c r="T345" s="9">
        <v>61.7</v>
      </c>
      <c r="U345" s="9">
        <v>194.2</v>
      </c>
      <c r="V345" s="9">
        <v>0</v>
      </c>
      <c r="W345" s="9">
        <v>54.7</v>
      </c>
      <c r="X345" s="9">
        <v>0</v>
      </c>
      <c r="Y345" s="63"/>
      <c r="Z345" s="63"/>
      <c r="AA345" s="358"/>
      <c r="AB345" s="337"/>
      <c r="AC345" s="63"/>
      <c r="AE345" s="63"/>
      <c r="AF345" s="63"/>
    </row>
    <row r="346" spans="1:32" ht="15.75">
      <c r="A346" s="3" t="s">
        <v>782</v>
      </c>
      <c r="B346" s="3"/>
      <c r="C346" s="3"/>
      <c r="D346" s="33">
        <f t="shared" si="9"/>
        <v>1978.8999999999971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9">
        <v>44.5</v>
      </c>
      <c r="T346" s="9">
        <v>181.10000000000002</v>
      </c>
      <c r="U346" s="9">
        <v>186.2</v>
      </c>
      <c r="V346" s="9">
        <v>50.4</v>
      </c>
      <c r="W346" s="9">
        <v>169.9</v>
      </c>
      <c r="X346" s="9">
        <v>0</v>
      </c>
      <c r="Y346" s="277"/>
      <c r="Z346" s="63"/>
      <c r="AA346" s="346"/>
      <c r="AB346" s="337"/>
      <c r="AC346" s="63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1244.6000000000163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9">
        <v>16.5</v>
      </c>
      <c r="T347" s="9">
        <v>35.1</v>
      </c>
      <c r="U347" s="9">
        <v>21</v>
      </c>
      <c r="V347" s="9">
        <v>0</v>
      </c>
      <c r="W347" s="9">
        <v>0</v>
      </c>
      <c r="X347" s="9">
        <v>0</v>
      </c>
      <c r="Y347" s="277"/>
      <c r="Z347" s="63"/>
      <c r="AA347" s="346"/>
      <c r="AB347" s="337"/>
      <c r="AC347" s="63"/>
      <c r="AE347" s="63"/>
      <c r="AF347" s="63"/>
    </row>
    <row r="348" spans="1:32" ht="15.75">
      <c r="A348" s="3" t="s">
        <v>733</v>
      </c>
      <c r="B348" s="3"/>
      <c r="C348" s="3"/>
      <c r="D348" s="33">
        <f t="shared" si="9"/>
        <v>1410.800000000004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9">
        <v>73.099999999999994</v>
      </c>
      <c r="T348" s="9">
        <v>111.6</v>
      </c>
      <c r="U348" s="9">
        <v>107.8</v>
      </c>
      <c r="V348" s="9">
        <v>55.3</v>
      </c>
      <c r="W348" s="9">
        <v>102.3</v>
      </c>
      <c r="X348" s="9">
        <v>0</v>
      </c>
      <c r="Y348" s="63"/>
      <c r="Z348" s="63"/>
      <c r="AA348" s="345"/>
      <c r="AB348" s="337"/>
      <c r="AC348" s="63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1779.0999999999956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9">
        <v>28.799999999999997</v>
      </c>
      <c r="T349" s="9">
        <v>40.5</v>
      </c>
      <c r="U349" s="9">
        <v>237</v>
      </c>
      <c r="V349" s="9">
        <v>34.5</v>
      </c>
      <c r="W349" s="9">
        <v>46.599999999999994</v>
      </c>
      <c r="X349" s="9">
        <v>0</v>
      </c>
      <c r="Y349" s="277"/>
      <c r="Z349" s="63"/>
      <c r="AA349" s="345"/>
      <c r="AB349" s="337"/>
      <c r="AC349" s="63"/>
      <c r="AE349" s="63"/>
      <c r="AF349" s="63"/>
    </row>
    <row r="350" spans="1:32" ht="15.75">
      <c r="A350" s="3" t="s">
        <v>3387</v>
      </c>
      <c r="B350" s="3"/>
      <c r="C350" s="3"/>
      <c r="D350" s="33">
        <f t="shared" si="10"/>
        <v>1707.8000000000018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9">
        <v>95.3</v>
      </c>
      <c r="T350" s="9">
        <v>63.3</v>
      </c>
      <c r="U350" s="9">
        <v>212.60000000000002</v>
      </c>
      <c r="V350" s="9">
        <v>43.199999999999996</v>
      </c>
      <c r="W350" s="9">
        <v>31.900000000000002</v>
      </c>
      <c r="X350" s="9">
        <v>0</v>
      </c>
      <c r="Y350" s="63"/>
      <c r="Z350" s="63"/>
      <c r="AA350" s="358"/>
      <c r="AB350" s="337"/>
      <c r="AC350" s="63"/>
      <c r="AE350" s="63"/>
      <c r="AF350" s="63"/>
    </row>
    <row r="351" spans="1:32" ht="15.75">
      <c r="A351" s="60" t="s">
        <v>2003</v>
      </c>
      <c r="B351" s="3"/>
      <c r="C351" s="3"/>
      <c r="D351" s="33">
        <f t="shared" si="10"/>
        <v>1144.7999999999959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9">
        <v>72</v>
      </c>
      <c r="T351" s="9">
        <v>3.3000000000000003</v>
      </c>
      <c r="U351" s="9">
        <v>107.49999999999999</v>
      </c>
      <c r="V351" s="9">
        <v>14.3</v>
      </c>
      <c r="W351" s="9">
        <v>63.3</v>
      </c>
      <c r="X351" s="9">
        <v>0</v>
      </c>
      <c r="Y351" s="277"/>
      <c r="Z351" s="63"/>
      <c r="AA351" s="346"/>
      <c r="AB351" s="337"/>
      <c r="AC351" s="63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1735.0000000000045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9">
        <v>14.3</v>
      </c>
      <c r="T352" s="9">
        <v>140.1</v>
      </c>
      <c r="U352" s="9">
        <v>162.39999999999998</v>
      </c>
      <c r="V352" s="9">
        <v>71.3</v>
      </c>
      <c r="W352" s="9">
        <v>99.2</v>
      </c>
      <c r="X352" s="9">
        <v>0</v>
      </c>
      <c r="Y352" s="277"/>
      <c r="Z352" s="63"/>
      <c r="AA352" s="345"/>
      <c r="AB352" s="337"/>
      <c r="AC352" s="63"/>
      <c r="AE352" s="63"/>
      <c r="AF352" s="63"/>
    </row>
    <row r="353" spans="1:32" ht="15.75">
      <c r="A353" s="3" t="s">
        <v>756</v>
      </c>
      <c r="B353" s="3"/>
      <c r="C353" s="3"/>
      <c r="D353" s="33">
        <f t="shared" si="10"/>
        <v>1760.8000000000022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9">
        <v>47.1</v>
      </c>
      <c r="T353" s="9">
        <v>148.19999999999999</v>
      </c>
      <c r="U353" s="9">
        <v>91.6</v>
      </c>
      <c r="V353" s="9">
        <v>70.2</v>
      </c>
      <c r="W353" s="9">
        <v>72.2</v>
      </c>
      <c r="X353" s="9">
        <v>0</v>
      </c>
      <c r="Y353" s="63"/>
      <c r="Z353" s="63"/>
      <c r="AA353" s="345"/>
      <c r="AB353" s="337"/>
      <c r="AC353" s="63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1615.9000000000178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9">
        <v>34.799999999999997</v>
      </c>
      <c r="T354" s="9">
        <v>121.69999999999999</v>
      </c>
      <c r="U354" s="9">
        <v>166.59999999999997</v>
      </c>
      <c r="V354" s="9">
        <v>45.4</v>
      </c>
      <c r="W354" s="9">
        <v>31.900000000000002</v>
      </c>
      <c r="X354" s="9">
        <v>0</v>
      </c>
      <c r="Y354" s="63"/>
      <c r="Z354" s="63"/>
      <c r="AA354" s="345"/>
      <c r="AB354" s="337"/>
      <c r="AC354" s="63"/>
      <c r="AE354" s="63"/>
      <c r="AF354" s="63"/>
    </row>
    <row r="355" spans="1:32" ht="15.75">
      <c r="A355" s="3" t="s">
        <v>3366</v>
      </c>
      <c r="B355" s="3"/>
      <c r="C355" s="3"/>
      <c r="D355" s="33">
        <f t="shared" si="10"/>
        <v>1046.2000000000176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9">
        <v>89.699999999999989</v>
      </c>
      <c r="T355" s="9">
        <v>67.2</v>
      </c>
      <c r="U355" s="9">
        <v>179.9</v>
      </c>
      <c r="V355" s="9">
        <v>3.5999999999999996</v>
      </c>
      <c r="W355" s="9">
        <v>1.4</v>
      </c>
      <c r="X355" s="9">
        <v>0</v>
      </c>
      <c r="Y355" s="63"/>
      <c r="Z355" s="63"/>
      <c r="AA355" s="358"/>
      <c r="AB355" s="337"/>
      <c r="AC355" s="63"/>
      <c r="AE355" s="63"/>
      <c r="AF355" s="63"/>
    </row>
    <row r="356" spans="1:32" ht="15.75">
      <c r="A356" s="3" t="s">
        <v>3391</v>
      </c>
      <c r="B356" s="3"/>
      <c r="C356" s="3"/>
      <c r="D356" s="33">
        <f t="shared" si="10"/>
        <v>1605.1999999999864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9">
        <v>105.3</v>
      </c>
      <c r="T356" s="9">
        <v>76.199999999999989</v>
      </c>
      <c r="U356" s="9">
        <v>118.4</v>
      </c>
      <c r="V356" s="9">
        <v>34.5</v>
      </c>
      <c r="W356" s="9">
        <v>30.6</v>
      </c>
      <c r="X356" s="9">
        <v>0</v>
      </c>
      <c r="Y356" s="63"/>
      <c r="Z356" s="63"/>
      <c r="AA356" s="358"/>
      <c r="AB356" s="337"/>
      <c r="AC356" s="63"/>
      <c r="AE356" s="63"/>
      <c r="AF356" s="63"/>
    </row>
    <row r="357" spans="1:32" ht="15.75">
      <c r="A357" s="3" t="s">
        <v>3369</v>
      </c>
      <c r="B357" s="3"/>
      <c r="C357" s="3"/>
      <c r="D357" s="33">
        <f t="shared" si="10"/>
        <v>1246.0000000000084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9">
        <v>42.5</v>
      </c>
      <c r="T357" s="9">
        <v>154</v>
      </c>
      <c r="U357" s="9">
        <v>5.6</v>
      </c>
      <c r="V357" s="9">
        <v>46</v>
      </c>
      <c r="W357" s="9">
        <v>69.3</v>
      </c>
      <c r="X357" s="9">
        <v>0</v>
      </c>
      <c r="Y357" s="63"/>
      <c r="Z357" s="63"/>
      <c r="AA357" s="358"/>
      <c r="AB357" s="337"/>
      <c r="AC357" s="63"/>
      <c r="AE357" s="63"/>
      <c r="AF357" s="63"/>
    </row>
    <row r="358" spans="1:32" ht="15.75">
      <c r="A358" s="82" t="s">
        <v>1642</v>
      </c>
      <c r="B358" s="3"/>
      <c r="C358" s="3"/>
      <c r="D358" s="33">
        <f t="shared" si="10"/>
        <v>1443.3000000000097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9">
        <v>38.6</v>
      </c>
      <c r="T358" s="9">
        <v>35.1</v>
      </c>
      <c r="U358" s="9">
        <v>97.1</v>
      </c>
      <c r="V358" s="9">
        <v>103.00000000000001</v>
      </c>
      <c r="W358" s="9">
        <v>22.3</v>
      </c>
      <c r="X358" s="9">
        <v>0</v>
      </c>
      <c r="Y358" s="225"/>
      <c r="Z358" s="63"/>
      <c r="AA358" s="345"/>
      <c r="AB358" s="337"/>
      <c r="AC358" s="63"/>
      <c r="AE358" s="63"/>
      <c r="AF358" s="63"/>
    </row>
    <row r="359" spans="1:32" ht="15.75">
      <c r="A359" s="3" t="s">
        <v>3365</v>
      </c>
      <c r="B359" s="3"/>
      <c r="C359" s="3"/>
      <c r="D359" s="33">
        <f t="shared" si="10"/>
        <v>1613.8000000000238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9">
        <v>154.9</v>
      </c>
      <c r="T359" s="9">
        <v>198.39999999999998</v>
      </c>
      <c r="U359" s="9">
        <v>182.6</v>
      </c>
      <c r="V359" s="9">
        <v>22.8</v>
      </c>
      <c r="W359" s="9">
        <v>48.7</v>
      </c>
      <c r="X359" s="9">
        <v>0</v>
      </c>
      <c r="Y359" s="63"/>
      <c r="Z359" s="63"/>
      <c r="AA359" s="358"/>
      <c r="AB359" s="337"/>
      <c r="AC359" s="63"/>
      <c r="AE359" s="63"/>
      <c r="AF359" s="63"/>
    </row>
    <row r="360" spans="1:32" ht="15.75">
      <c r="A360" s="3" t="s">
        <v>799</v>
      </c>
      <c r="B360" s="3"/>
      <c r="C360" s="3"/>
      <c r="D360" s="33">
        <f t="shared" si="10"/>
        <v>1592.8000000000129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9">
        <v>86.800000000000011</v>
      </c>
      <c r="T360" s="9">
        <v>109.10000000000001</v>
      </c>
      <c r="U360" s="9">
        <v>149</v>
      </c>
      <c r="V360" s="9">
        <v>42</v>
      </c>
      <c r="W360" s="9">
        <v>34.799999999999997</v>
      </c>
      <c r="X360" s="9">
        <v>0</v>
      </c>
      <c r="Y360" s="277"/>
      <c r="Z360" s="63"/>
      <c r="AA360" s="345"/>
      <c r="AB360" s="337"/>
      <c r="AC360" s="63"/>
      <c r="AE360" s="63"/>
      <c r="AF360" s="63"/>
    </row>
    <row r="361" spans="1:32" ht="15.75">
      <c r="A361" s="60" t="s">
        <v>4490</v>
      </c>
      <c r="B361" s="3"/>
      <c r="C361" s="3"/>
      <c r="D361" s="33">
        <f t="shared" si="10"/>
        <v>1636.3999999999924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9">
        <v>58.8</v>
      </c>
      <c r="T361" s="9">
        <v>126.5</v>
      </c>
      <c r="U361" s="9">
        <v>9.1</v>
      </c>
      <c r="V361" s="9">
        <v>51.2</v>
      </c>
      <c r="W361" s="9">
        <v>75.900000000000006</v>
      </c>
      <c r="X361" s="9">
        <v>0</v>
      </c>
      <c r="Y361" s="277"/>
      <c r="Z361" s="63"/>
      <c r="AA361" s="345"/>
      <c r="AB361" s="337"/>
      <c r="AC361" s="63"/>
      <c r="AE361" s="63"/>
      <c r="AF361" s="63"/>
    </row>
    <row r="362" spans="1:32" ht="15.75">
      <c r="A362" s="3" t="s">
        <v>795</v>
      </c>
      <c r="B362" s="3"/>
      <c r="C362" s="3"/>
      <c r="D362" s="33">
        <f t="shared" si="10"/>
        <v>1207.7999999999922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9">
        <v>82.8</v>
      </c>
      <c r="T362" s="9">
        <v>111.60000000000002</v>
      </c>
      <c r="U362" s="9">
        <v>97.4</v>
      </c>
      <c r="V362" s="9">
        <v>46.800000000000004</v>
      </c>
      <c r="W362" s="9">
        <v>23.1</v>
      </c>
      <c r="X362" s="9">
        <v>0</v>
      </c>
      <c r="Y362" s="63"/>
      <c r="Z362" s="63"/>
      <c r="AA362" s="345"/>
      <c r="AB362" s="337"/>
      <c r="AC362" s="63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1980.8999999999971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9">
        <v>121.6</v>
      </c>
      <c r="T363" s="9">
        <v>29.700000000000003</v>
      </c>
      <c r="U363" s="9">
        <v>199.8</v>
      </c>
      <c r="V363" s="9">
        <v>43.199999999999996</v>
      </c>
      <c r="W363" s="9">
        <v>116</v>
      </c>
      <c r="X363" s="9">
        <v>0</v>
      </c>
      <c r="Y363" s="63"/>
      <c r="Z363" s="63"/>
      <c r="AA363" s="345"/>
      <c r="AB363" s="337"/>
      <c r="AC363" s="63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1978.2999999999831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9">
        <v>23.700000000000003</v>
      </c>
      <c r="T364" s="9">
        <v>104.4</v>
      </c>
      <c r="U364" s="9">
        <v>242.2</v>
      </c>
      <c r="V364" s="9">
        <v>43.199999999999996</v>
      </c>
      <c r="W364" s="9">
        <v>160.20000000000002</v>
      </c>
      <c r="X364" s="9">
        <v>60.199999999999996</v>
      </c>
      <c r="Y364" s="63"/>
      <c r="Z364" s="63"/>
      <c r="AA364" s="345"/>
      <c r="AB364" s="337"/>
      <c r="AC364" s="63"/>
      <c r="AE364" s="63"/>
      <c r="AF364" s="63"/>
    </row>
    <row r="365" spans="1:32" ht="15.75">
      <c r="A365" s="60" t="s">
        <v>3358</v>
      </c>
      <c r="B365" s="3"/>
      <c r="C365" s="3"/>
      <c r="D365" s="33">
        <f t="shared" si="10"/>
        <v>1444.5000000000146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9">
        <v>16.900000000000002</v>
      </c>
      <c r="T365" s="9">
        <v>80.699999999999989</v>
      </c>
      <c r="U365" s="9">
        <v>117.39999999999999</v>
      </c>
      <c r="V365" s="9">
        <v>148.60000000000002</v>
      </c>
      <c r="W365" s="9">
        <v>80</v>
      </c>
      <c r="X365" s="9">
        <v>0</v>
      </c>
      <c r="Y365" s="277"/>
      <c r="Z365" s="63"/>
      <c r="AA365" s="346"/>
      <c r="AB365" s="337"/>
      <c r="AC365" s="63"/>
      <c r="AE365" s="63"/>
      <c r="AF365" s="63"/>
    </row>
    <row r="366" spans="1:32" ht="15.75">
      <c r="A366" s="60" t="s">
        <v>2022</v>
      </c>
      <c r="B366" s="3"/>
      <c r="C366" s="3"/>
      <c r="D366" s="33">
        <f t="shared" si="10"/>
        <v>1139.5000000000023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9">
        <v>22.5</v>
      </c>
      <c r="T366" s="9">
        <v>95.4</v>
      </c>
      <c r="U366" s="9">
        <v>72.8</v>
      </c>
      <c r="V366" s="9">
        <v>16.900000000000002</v>
      </c>
      <c r="W366" s="9">
        <v>16.900000000000002</v>
      </c>
      <c r="X366" s="9">
        <v>0</v>
      </c>
      <c r="Y366" s="277"/>
      <c r="Z366" s="63"/>
      <c r="AA366" s="345"/>
      <c r="AB366" s="337"/>
      <c r="AC366" s="63"/>
      <c r="AE366" s="63"/>
      <c r="AF366" s="63"/>
    </row>
    <row r="367" spans="1:32" ht="15.75">
      <c r="A367" s="3" t="s">
        <v>3368</v>
      </c>
      <c r="B367" s="3"/>
      <c r="C367" s="3"/>
      <c r="D367" s="33">
        <f t="shared" si="10"/>
        <v>1747.4000000000165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9">
        <v>61.3</v>
      </c>
      <c r="T367" s="9">
        <v>166.5</v>
      </c>
      <c r="U367" s="9">
        <v>112.8</v>
      </c>
      <c r="V367" s="9">
        <v>24</v>
      </c>
      <c r="W367" s="9">
        <v>15.6</v>
      </c>
      <c r="X367" s="9">
        <v>9.1</v>
      </c>
      <c r="Y367" s="63"/>
      <c r="Z367" s="63"/>
      <c r="AA367" s="358"/>
      <c r="AB367" s="337"/>
      <c r="AC367" s="63"/>
      <c r="AE367" s="63"/>
      <c r="AF367" s="63"/>
    </row>
    <row r="368" spans="1:32" ht="15.75">
      <c r="A368" s="60" t="s">
        <v>2023</v>
      </c>
      <c r="B368" s="3"/>
      <c r="C368" s="3"/>
      <c r="D368" s="33">
        <f t="shared" si="10"/>
        <v>1760.8999999999917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9">
        <v>142</v>
      </c>
      <c r="T368" s="9">
        <v>117.00000000000001</v>
      </c>
      <c r="U368" s="9">
        <v>105.19999999999999</v>
      </c>
      <c r="V368" s="9">
        <v>0</v>
      </c>
      <c r="W368" s="9">
        <v>147.5</v>
      </c>
      <c r="X368" s="9">
        <v>0</v>
      </c>
      <c r="Y368" s="277"/>
      <c r="Z368" s="63"/>
      <c r="AA368" s="345"/>
      <c r="AB368" s="337"/>
      <c r="AC368" s="63"/>
      <c r="AE368" s="63"/>
      <c r="AF368" s="63"/>
    </row>
    <row r="369" spans="1:32" ht="15.75">
      <c r="A369" s="82" t="s">
        <v>1643</v>
      </c>
      <c r="B369" s="3"/>
      <c r="C369" s="3"/>
      <c r="D369" s="33">
        <f t="shared" si="10"/>
        <v>1419.1999999999844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9">
        <v>135.10000000000002</v>
      </c>
      <c r="T369" s="9">
        <v>46.2</v>
      </c>
      <c r="U369" s="9">
        <v>102</v>
      </c>
      <c r="V369" s="9">
        <v>0</v>
      </c>
      <c r="W369" s="9">
        <v>81.3</v>
      </c>
      <c r="X369" s="9">
        <v>44.4</v>
      </c>
      <c r="Y369" s="225"/>
      <c r="Z369" s="63"/>
      <c r="AA369" s="345"/>
      <c r="AB369" s="337"/>
      <c r="AC369" s="63"/>
      <c r="AE369" s="63"/>
      <c r="AF369" s="63"/>
    </row>
    <row r="370" spans="1:32" ht="15.75">
      <c r="A370" s="3" t="s">
        <v>761</v>
      </c>
      <c r="B370" s="3"/>
      <c r="C370" s="3"/>
      <c r="D370" s="33">
        <f t="shared" si="10"/>
        <v>1407.6999999999989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9">
        <v>37.799999999999997</v>
      </c>
      <c r="T370" s="9">
        <v>43.8</v>
      </c>
      <c r="U370" s="9">
        <v>16.799999999999997</v>
      </c>
      <c r="V370" s="9">
        <v>74.400000000000006</v>
      </c>
      <c r="W370" s="9">
        <v>53.800000000000004</v>
      </c>
      <c r="X370" s="9">
        <v>0</v>
      </c>
      <c r="Y370" s="63"/>
      <c r="Z370" s="63"/>
      <c r="AA370" s="345"/>
      <c r="AB370" s="337"/>
      <c r="AC370" s="63"/>
      <c r="AE370" s="63"/>
      <c r="AF370" s="63"/>
    </row>
    <row r="371" spans="1:32" ht="15.75">
      <c r="A371" s="3" t="s">
        <v>3367</v>
      </c>
      <c r="B371" s="3"/>
      <c r="C371" s="3"/>
      <c r="D371" s="33">
        <f t="shared" si="10"/>
        <v>1368.7999999999963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9">
        <v>57.300000000000004</v>
      </c>
      <c r="T371" s="9">
        <v>158.99999999999997</v>
      </c>
      <c r="U371" s="9">
        <v>89.6</v>
      </c>
      <c r="V371" s="9">
        <v>0</v>
      </c>
      <c r="W371" s="9">
        <v>15.799999999999999</v>
      </c>
      <c r="X371" s="9">
        <v>0</v>
      </c>
      <c r="Y371" s="63"/>
      <c r="Z371" s="63"/>
      <c r="AA371" s="358"/>
      <c r="AB371" s="337"/>
      <c r="AC371" s="63"/>
      <c r="AE371" s="63"/>
      <c r="AF371" s="63"/>
    </row>
    <row r="372" spans="1:32" ht="15.75">
      <c r="A372" s="3" t="s">
        <v>3374</v>
      </c>
      <c r="B372" s="3"/>
      <c r="C372" s="3"/>
      <c r="D372" s="33">
        <f t="shared" si="10"/>
        <v>1291.0499999999665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9">
        <v>109.2</v>
      </c>
      <c r="T372" s="9">
        <v>137.69999999999999</v>
      </c>
      <c r="U372" s="9">
        <v>0</v>
      </c>
      <c r="V372" s="9">
        <v>0</v>
      </c>
      <c r="W372" s="9">
        <v>8.4</v>
      </c>
      <c r="X372" s="9">
        <v>0</v>
      </c>
      <c r="Y372" s="63"/>
      <c r="Z372" s="63"/>
      <c r="AA372" s="358"/>
      <c r="AB372" s="337"/>
      <c r="AC372" s="63"/>
      <c r="AE372" s="63"/>
      <c r="AF372" s="63"/>
    </row>
    <row r="373" spans="1:32" ht="15.75">
      <c r="A373" s="3" t="s">
        <v>762</v>
      </c>
      <c r="B373" s="3"/>
      <c r="C373" s="3"/>
      <c r="D373" s="33">
        <f t="shared" si="10"/>
        <v>1764.4000000000103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9">
        <v>35</v>
      </c>
      <c r="T373" s="9">
        <v>118.8</v>
      </c>
      <c r="U373" s="9">
        <v>46.699999999999996</v>
      </c>
      <c r="V373" s="9">
        <v>5.6</v>
      </c>
      <c r="W373" s="9">
        <v>108.8</v>
      </c>
      <c r="X373" s="9">
        <v>0</v>
      </c>
      <c r="Y373" s="63"/>
      <c r="Z373" s="63"/>
      <c r="AA373" s="345"/>
      <c r="AB373" s="337"/>
      <c r="AC373" s="63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1268.3999999999944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9">
        <v>0</v>
      </c>
      <c r="T374" s="9">
        <v>0</v>
      </c>
      <c r="U374" s="9">
        <v>243.4</v>
      </c>
      <c r="V374" s="9">
        <v>52.5</v>
      </c>
      <c r="W374" s="9">
        <v>43.5</v>
      </c>
      <c r="X374" s="9">
        <v>0</v>
      </c>
      <c r="Y374" s="277"/>
      <c r="Z374" s="63"/>
      <c r="AA374" s="345"/>
      <c r="AB374" s="337"/>
      <c r="AC374" s="63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2086.199999999993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9">
        <v>37.4</v>
      </c>
      <c r="T375" s="9">
        <v>183.5</v>
      </c>
      <c r="U375" s="9">
        <v>165.20000000000002</v>
      </c>
      <c r="V375" s="9">
        <v>63.6</v>
      </c>
      <c r="W375" s="9">
        <v>83.7</v>
      </c>
      <c r="X375" s="9">
        <v>0</v>
      </c>
      <c r="Y375" s="63"/>
      <c r="Z375" s="63"/>
      <c r="AA375" s="345"/>
      <c r="AB375" s="337"/>
      <c r="AC375" s="63"/>
      <c r="AE375" s="63"/>
      <c r="AF375" s="63"/>
    </row>
    <row r="376" spans="1:32" ht="15.75">
      <c r="A376" s="82" t="s">
        <v>1653</v>
      </c>
      <c r="B376" s="3"/>
      <c r="C376" s="3"/>
      <c r="D376" s="33">
        <f t="shared" si="10"/>
        <v>1689.7000000000021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9">
        <v>127.2</v>
      </c>
      <c r="T376" s="9">
        <v>66.599999999999994</v>
      </c>
      <c r="U376" s="9">
        <v>84.5</v>
      </c>
      <c r="V376" s="9">
        <v>57.2</v>
      </c>
      <c r="W376" s="9">
        <v>74.399999999999991</v>
      </c>
      <c r="X376" s="9">
        <v>0</v>
      </c>
      <c r="Y376" s="225"/>
      <c r="Z376" s="63"/>
      <c r="AA376" s="345"/>
      <c r="AB376" s="337"/>
      <c r="AC376" s="63"/>
      <c r="AE376" s="63"/>
      <c r="AF376" s="63"/>
    </row>
    <row r="377" spans="1:32" ht="15.75">
      <c r="A377" s="82" t="s">
        <v>1655</v>
      </c>
      <c r="B377" s="3"/>
      <c r="C377" s="3"/>
      <c r="D377" s="33">
        <f t="shared" si="10"/>
        <v>1538.1999999999978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9">
        <v>60.8</v>
      </c>
      <c r="T377" s="9">
        <v>63.899999999999991</v>
      </c>
      <c r="U377" s="9">
        <v>11.700000000000001</v>
      </c>
      <c r="V377" s="9">
        <v>22.4</v>
      </c>
      <c r="W377" s="9">
        <v>81.400000000000006</v>
      </c>
      <c r="X377" s="9">
        <v>0</v>
      </c>
      <c r="Y377" s="225"/>
      <c r="Z377" s="63"/>
      <c r="AA377" s="346"/>
      <c r="AB377" s="337"/>
      <c r="AC377" s="63"/>
    </row>
    <row r="378" spans="1:32" ht="15.75">
      <c r="A378" s="3" t="s">
        <v>3363</v>
      </c>
      <c r="B378" s="3"/>
      <c r="C378" s="3"/>
      <c r="D378" s="33">
        <f t="shared" si="10"/>
        <v>1380.9999999999843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9">
        <v>71.8</v>
      </c>
      <c r="T378" s="9">
        <v>85.799999999999983</v>
      </c>
      <c r="U378" s="9">
        <v>205.40000000000003</v>
      </c>
      <c r="V378" s="9">
        <v>0</v>
      </c>
      <c r="W378" s="9">
        <v>25.400000000000002</v>
      </c>
      <c r="X378" s="9">
        <v>0</v>
      </c>
      <c r="Y378" s="63"/>
      <c r="Z378" s="63"/>
      <c r="AA378" s="358"/>
      <c r="AB378" s="337"/>
      <c r="AC378" s="63"/>
    </row>
    <row r="379" spans="1:32" ht="15.75">
      <c r="A379" s="3" t="s">
        <v>745</v>
      </c>
      <c r="B379" s="3"/>
      <c r="C379" s="3"/>
      <c r="D379" s="33">
        <f t="shared" si="10"/>
        <v>2217.9999999999982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9">
        <v>101.79999999999998</v>
      </c>
      <c r="T379" s="9">
        <v>91.800000000000011</v>
      </c>
      <c r="U379" s="9">
        <v>269</v>
      </c>
      <c r="V379" s="9">
        <v>39.6</v>
      </c>
      <c r="W379" s="9">
        <v>128.4</v>
      </c>
      <c r="X379" s="9">
        <v>0</v>
      </c>
      <c r="Y379" s="63"/>
      <c r="Z379" s="63"/>
      <c r="AA379" s="345"/>
      <c r="AB379" s="337"/>
      <c r="AC379" s="63"/>
    </row>
    <row r="380" spans="1:32" s="30" customFormat="1" ht="20.25">
      <c r="A380" s="60" t="s">
        <v>27</v>
      </c>
      <c r="B380" s="3"/>
      <c r="C380" s="3"/>
      <c r="D380" s="33">
        <f t="shared" si="10"/>
        <v>1134.4000000000131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9">
        <v>66</v>
      </c>
      <c r="T380" s="9">
        <v>0</v>
      </c>
      <c r="U380" s="9">
        <v>167.4</v>
      </c>
      <c r="V380" s="9">
        <v>0</v>
      </c>
      <c r="W380" s="9">
        <v>45.6</v>
      </c>
      <c r="X380" s="9">
        <v>8.4</v>
      </c>
      <c r="Y380" s="277"/>
      <c r="Z380" s="63"/>
      <c r="AA380" s="346"/>
      <c r="AB380" s="337"/>
      <c r="AC380" s="63"/>
    </row>
    <row r="381" spans="1:32" ht="15.75">
      <c r="A381" s="3" t="s">
        <v>777</v>
      </c>
      <c r="B381" s="3"/>
      <c r="C381" s="3"/>
      <c r="D381" s="33">
        <f t="shared" ref="D381:D412" si="11">SUM(E381:DZ381)</f>
        <v>1861.2000000000071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9">
        <v>42.800000000000004</v>
      </c>
      <c r="T381" s="9">
        <v>152.10000000000002</v>
      </c>
      <c r="U381" s="9">
        <v>88.8</v>
      </c>
      <c r="V381" s="9">
        <v>65.599999999999994</v>
      </c>
      <c r="W381" s="9">
        <v>18.600000000000001</v>
      </c>
      <c r="X381" s="9">
        <v>156.89999999999998</v>
      </c>
      <c r="Y381" s="63"/>
      <c r="Z381" s="63"/>
      <c r="AA381" s="346"/>
      <c r="AB381" s="337"/>
      <c r="AC381" s="63"/>
    </row>
    <row r="382" spans="1:32" ht="15.75">
      <c r="A382" s="3" t="s">
        <v>154</v>
      </c>
      <c r="B382" s="3"/>
      <c r="C382" s="3"/>
      <c r="D382" s="33">
        <f t="shared" si="11"/>
        <v>1681.5000000000146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9">
        <v>110.4</v>
      </c>
      <c r="T382" s="9">
        <v>131.1</v>
      </c>
      <c r="U382" s="9">
        <v>96</v>
      </c>
      <c r="V382" s="9">
        <v>93.3</v>
      </c>
      <c r="W382" s="9">
        <v>89.7</v>
      </c>
      <c r="X382" s="9">
        <v>0</v>
      </c>
      <c r="Y382" s="277"/>
      <c r="Z382" s="63"/>
      <c r="AA382" s="345"/>
      <c r="AB382" s="337"/>
      <c r="AC382" s="63"/>
    </row>
    <row r="383" spans="1:32" ht="15.75">
      <c r="A383" s="3" t="s">
        <v>3375</v>
      </c>
      <c r="B383" s="3"/>
      <c r="C383" s="3"/>
      <c r="D383" s="33">
        <f t="shared" si="11"/>
        <v>1207.800000000004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9">
        <v>62.2</v>
      </c>
      <c r="T383" s="9">
        <v>138.5</v>
      </c>
      <c r="U383" s="9">
        <v>12.3</v>
      </c>
      <c r="V383" s="9">
        <v>20.900000000000002</v>
      </c>
      <c r="W383" s="9">
        <v>16.500000000000004</v>
      </c>
      <c r="X383" s="9">
        <v>0</v>
      </c>
      <c r="Y383" s="63"/>
      <c r="Z383" s="63"/>
      <c r="AA383" s="358"/>
      <c r="AB383" s="337"/>
      <c r="AC383" s="63"/>
    </row>
    <row r="384" spans="1:32" ht="15.75">
      <c r="A384" s="3" t="s">
        <v>763</v>
      </c>
      <c r="B384" s="3"/>
      <c r="C384" s="3"/>
      <c r="D384" s="33">
        <f t="shared" si="11"/>
        <v>1416.6000000000222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9">
        <v>2.2000000000000002</v>
      </c>
      <c r="T384" s="9">
        <v>110.9</v>
      </c>
      <c r="U384" s="9">
        <v>108.5</v>
      </c>
      <c r="V384" s="9">
        <v>38.5</v>
      </c>
      <c r="W384" s="9">
        <v>39.700000000000003</v>
      </c>
      <c r="X384" s="9">
        <v>0</v>
      </c>
      <c r="Y384" s="63"/>
      <c r="Z384" s="63"/>
      <c r="AA384" s="346"/>
      <c r="AB384" s="337"/>
      <c r="AC384" s="63"/>
    </row>
    <row r="385" spans="1:29" ht="15.75">
      <c r="A385" t="s">
        <v>142</v>
      </c>
      <c r="B385" s="3"/>
      <c r="C385" s="3"/>
      <c r="D385" s="33">
        <f t="shared" si="11"/>
        <v>1365.2000000000266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9">
        <v>94.6</v>
      </c>
      <c r="T385" s="9">
        <v>127</v>
      </c>
      <c r="U385" s="9">
        <v>99.9</v>
      </c>
      <c r="V385" s="9">
        <v>0</v>
      </c>
      <c r="W385" s="9">
        <v>59.3</v>
      </c>
      <c r="X385" s="9">
        <v>0</v>
      </c>
      <c r="Y385" s="63"/>
      <c r="Z385" s="63"/>
      <c r="AA385" s="345"/>
      <c r="AB385" s="337"/>
      <c r="AC385" s="63"/>
    </row>
    <row r="386" spans="1:29" ht="15.75">
      <c r="A386" s="3" t="s">
        <v>737</v>
      </c>
      <c r="B386" s="3"/>
      <c r="C386" s="3"/>
      <c r="D386" s="33">
        <f t="shared" si="11"/>
        <v>1498.0999999999951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9">
        <v>59.7</v>
      </c>
      <c r="T386" s="9">
        <v>110.4</v>
      </c>
      <c r="U386" s="9">
        <v>92.3</v>
      </c>
      <c r="V386" s="9">
        <v>14.3</v>
      </c>
      <c r="W386" s="9">
        <v>16.200000000000003</v>
      </c>
      <c r="X386" s="9">
        <v>0</v>
      </c>
      <c r="Y386" s="63"/>
      <c r="Z386" s="63"/>
      <c r="AA386" s="345"/>
      <c r="AB386" s="337"/>
      <c r="AC386" s="63"/>
    </row>
    <row r="387" spans="1:29" ht="15.75">
      <c r="A387" s="82" t="s">
        <v>1659</v>
      </c>
      <c r="B387" s="3"/>
      <c r="C387" s="3"/>
      <c r="D387" s="33">
        <f t="shared" si="11"/>
        <v>1368.6999999999771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9">
        <v>56.3</v>
      </c>
      <c r="T387" s="9">
        <v>35.1</v>
      </c>
      <c r="U387" s="9">
        <v>174</v>
      </c>
      <c r="V387" s="9">
        <v>28.6</v>
      </c>
      <c r="W387" s="9">
        <v>61.8</v>
      </c>
      <c r="X387" s="9">
        <v>0</v>
      </c>
      <c r="Y387" s="225"/>
      <c r="Z387" s="63"/>
      <c r="AA387" s="345"/>
      <c r="AB387" s="337"/>
      <c r="AC387" s="63"/>
    </row>
    <row r="388" spans="1:29" ht="15.75">
      <c r="A388" s="3" t="s">
        <v>3390</v>
      </c>
      <c r="B388" s="3"/>
      <c r="C388" s="3"/>
      <c r="D388" s="33">
        <f t="shared" si="11"/>
        <v>1313.1500000000096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9">
        <v>111.1</v>
      </c>
      <c r="T388" s="9">
        <v>0</v>
      </c>
      <c r="U388" s="9">
        <v>116.1</v>
      </c>
      <c r="V388" s="9">
        <v>0</v>
      </c>
      <c r="W388" s="9">
        <v>0</v>
      </c>
      <c r="X388" s="9">
        <v>0</v>
      </c>
      <c r="Y388" s="63"/>
      <c r="Z388" s="63"/>
      <c r="AA388" s="358"/>
      <c r="AB388" s="337"/>
      <c r="AC388" s="63"/>
    </row>
    <row r="389" spans="1:29" ht="15.75">
      <c r="A389" s="3" t="s">
        <v>778</v>
      </c>
      <c r="B389" s="3"/>
      <c r="C389" s="3"/>
      <c r="D389" s="33">
        <f t="shared" si="11"/>
        <v>1565.999999999992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9">
        <v>17.2</v>
      </c>
      <c r="T389" s="9">
        <v>129.30000000000001</v>
      </c>
      <c r="U389" s="9">
        <v>113.6</v>
      </c>
      <c r="V389" s="9">
        <v>75.7</v>
      </c>
      <c r="W389" s="9">
        <v>123.5</v>
      </c>
      <c r="X389" s="9">
        <v>0</v>
      </c>
      <c r="Y389" s="277"/>
      <c r="Z389" s="63"/>
      <c r="AA389" s="345"/>
      <c r="AB389" s="337"/>
      <c r="AC389" s="63"/>
    </row>
    <row r="390" spans="1:29" ht="15.75">
      <c r="A390" s="60" t="s">
        <v>2046</v>
      </c>
      <c r="B390" s="3"/>
      <c r="C390" s="3"/>
      <c r="D390" s="33">
        <f t="shared" si="11"/>
        <v>1164.4999999999952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9">
        <v>6.6000000000000005</v>
      </c>
      <c r="T390" s="9">
        <v>0</v>
      </c>
      <c r="U390" s="9">
        <v>58.300000000000004</v>
      </c>
      <c r="V390" s="9">
        <v>118.10000000000001</v>
      </c>
      <c r="W390" s="9">
        <v>106.7</v>
      </c>
      <c r="X390" s="9">
        <v>0</v>
      </c>
      <c r="Y390" s="277"/>
      <c r="Z390" s="63"/>
      <c r="AA390" s="345"/>
      <c r="AB390" s="337"/>
      <c r="AC390" s="63"/>
    </row>
    <row r="391" spans="1:29" ht="15.75">
      <c r="A391" s="3" t="s">
        <v>748</v>
      </c>
      <c r="B391" s="3"/>
      <c r="C391" s="3"/>
      <c r="D391" s="33">
        <f t="shared" si="11"/>
        <v>1770.8000000000088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9">
        <v>143.9</v>
      </c>
      <c r="T391" s="9">
        <v>141.29999999999998</v>
      </c>
      <c r="U391" s="9">
        <v>174.6</v>
      </c>
      <c r="V391" s="9">
        <v>0</v>
      </c>
      <c r="W391" s="9">
        <v>133.19999999999999</v>
      </c>
      <c r="X391" s="9">
        <v>0</v>
      </c>
      <c r="Y391" s="63"/>
      <c r="Z391" s="63"/>
      <c r="AA391" s="345"/>
      <c r="AB391" s="337"/>
      <c r="AC391" s="63"/>
    </row>
    <row r="392" spans="1:29" ht="15.75">
      <c r="A392" s="3" t="s">
        <v>747</v>
      </c>
      <c r="B392" s="3"/>
      <c r="C392" s="3"/>
      <c r="D392" s="33">
        <f t="shared" si="11"/>
        <v>1893.9000000000026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9">
        <v>96</v>
      </c>
      <c r="T392" s="9">
        <v>144.00000000000003</v>
      </c>
      <c r="U392" s="9">
        <v>127.60000000000001</v>
      </c>
      <c r="V392" s="9">
        <v>35.1</v>
      </c>
      <c r="W392" s="9">
        <v>125.9</v>
      </c>
      <c r="X392" s="9">
        <v>0</v>
      </c>
      <c r="Y392" s="63"/>
      <c r="Z392" s="63"/>
      <c r="AA392" s="345"/>
      <c r="AB392" s="337"/>
      <c r="AC392" s="63"/>
    </row>
    <row r="393" spans="1:29" ht="15.75">
      <c r="A393" s="60" t="s">
        <v>2048</v>
      </c>
      <c r="B393" s="3"/>
      <c r="C393" s="3"/>
      <c r="D393" s="33">
        <f t="shared" si="11"/>
        <v>1507.900000000006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9">
        <v>23.2</v>
      </c>
      <c r="T393" s="9">
        <v>31.200000000000003</v>
      </c>
      <c r="U393" s="9">
        <v>169.70000000000005</v>
      </c>
      <c r="V393" s="9">
        <v>0</v>
      </c>
      <c r="W393" s="9">
        <v>43.8</v>
      </c>
      <c r="X393" s="9">
        <v>0</v>
      </c>
      <c r="Y393" s="277"/>
      <c r="Z393" s="63"/>
      <c r="AA393" s="345"/>
      <c r="AB393" s="337"/>
      <c r="AC393" s="63"/>
    </row>
    <row r="394" spans="1:29" ht="15.75">
      <c r="A394" s="60" t="s">
        <v>2153</v>
      </c>
      <c r="B394" s="3"/>
      <c r="C394" s="3"/>
      <c r="D394" s="33">
        <f t="shared" si="11"/>
        <v>1374.2999999999902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9">
        <v>49.800000000000004</v>
      </c>
      <c r="T394" s="9">
        <v>86.699999999999989</v>
      </c>
      <c r="U394" s="9">
        <v>232.2</v>
      </c>
      <c r="V394" s="9">
        <v>62.999999999999993</v>
      </c>
      <c r="W394" s="9">
        <v>20.7</v>
      </c>
      <c r="X394" s="9">
        <v>0</v>
      </c>
      <c r="Y394" s="277"/>
      <c r="Z394" s="63"/>
      <c r="AA394" s="345"/>
      <c r="AB394" s="337"/>
      <c r="AC394" s="63"/>
    </row>
    <row r="395" spans="1:29" ht="15.75">
      <c r="A395" s="3" t="s">
        <v>3370</v>
      </c>
      <c r="B395" s="3"/>
      <c r="C395" s="3"/>
      <c r="D395" s="33">
        <f t="shared" si="11"/>
        <v>1345.4999999999952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9">
        <v>164</v>
      </c>
      <c r="T395" s="9">
        <v>33.799999999999997</v>
      </c>
      <c r="U395" s="9">
        <v>233</v>
      </c>
      <c r="V395" s="9">
        <v>86.9</v>
      </c>
      <c r="W395" s="9">
        <v>0</v>
      </c>
      <c r="X395" s="9">
        <v>0</v>
      </c>
      <c r="Y395" s="63"/>
      <c r="Z395" s="63"/>
      <c r="AA395" s="358"/>
      <c r="AB395" s="337"/>
      <c r="AC395" s="63"/>
    </row>
    <row r="396" spans="1:29" ht="15.75">
      <c r="A396" s="3" t="s">
        <v>732</v>
      </c>
      <c r="B396" s="3"/>
      <c r="C396" s="3"/>
      <c r="D396" s="33">
        <f t="shared" si="11"/>
        <v>1389.2500000000089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9">
        <v>40.6</v>
      </c>
      <c r="T396" s="9">
        <v>58.8</v>
      </c>
      <c r="U396" s="9">
        <v>88.4</v>
      </c>
      <c r="V396" s="9">
        <v>110.6</v>
      </c>
      <c r="W396" s="9">
        <v>7</v>
      </c>
      <c r="X396" s="9">
        <v>0</v>
      </c>
      <c r="Y396" s="63"/>
      <c r="Z396" s="63"/>
      <c r="AA396" s="345"/>
      <c r="AB396" s="337"/>
      <c r="AC396" s="63"/>
    </row>
    <row r="397" spans="1:29" ht="15.75">
      <c r="A397" s="3" t="s">
        <v>3373</v>
      </c>
      <c r="B397" s="3"/>
      <c r="C397" s="3"/>
      <c r="D397" s="33">
        <f t="shared" si="11"/>
        <v>1442.8000000000125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9">
        <v>79.2</v>
      </c>
      <c r="T397" s="9">
        <v>214.50000000000003</v>
      </c>
      <c r="U397" s="9">
        <v>112.00000000000001</v>
      </c>
      <c r="V397" s="9">
        <v>0</v>
      </c>
      <c r="W397" s="9">
        <v>51.8</v>
      </c>
      <c r="X397" s="9">
        <v>0</v>
      </c>
      <c r="Y397" s="63"/>
      <c r="Z397" s="63"/>
      <c r="AA397" s="358"/>
      <c r="AB397" s="337"/>
      <c r="AC397" s="63"/>
    </row>
    <row r="398" spans="1:29" ht="15.75">
      <c r="A398" s="60" t="s">
        <v>1998</v>
      </c>
      <c r="B398" s="3"/>
      <c r="C398" s="3"/>
      <c r="D398" s="33">
        <f t="shared" si="11"/>
        <v>1356.199999999988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9">
        <v>19.8</v>
      </c>
      <c r="T398" s="9">
        <v>43.8</v>
      </c>
      <c r="U398" s="9">
        <v>169.10000000000002</v>
      </c>
      <c r="V398" s="9">
        <v>6</v>
      </c>
      <c r="W398" s="9">
        <v>9.9</v>
      </c>
      <c r="X398" s="9">
        <v>0</v>
      </c>
      <c r="Y398" s="277"/>
      <c r="Z398" s="63"/>
      <c r="AA398" s="345"/>
      <c r="AB398" s="337"/>
      <c r="AC398" s="63"/>
    </row>
    <row r="399" spans="1:29" ht="15.75">
      <c r="A399" s="3" t="s">
        <v>3392</v>
      </c>
      <c r="B399" s="3"/>
      <c r="C399" s="3"/>
      <c r="D399" s="33">
        <f t="shared" si="11"/>
        <v>1436.8999999999962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9">
        <v>13.700000000000001</v>
      </c>
      <c r="T399" s="9">
        <v>92.499999999999986</v>
      </c>
      <c r="U399" s="9">
        <v>110.39999999999999</v>
      </c>
      <c r="V399" s="9">
        <v>0</v>
      </c>
      <c r="W399" s="9">
        <v>18.5</v>
      </c>
      <c r="X399" s="9">
        <v>0</v>
      </c>
      <c r="Y399" s="63"/>
      <c r="Z399" s="63"/>
      <c r="AA399" s="358"/>
      <c r="AB399" s="337"/>
      <c r="AC399" s="63"/>
    </row>
    <row r="400" spans="1:29" ht="15.75">
      <c r="A400" s="60" t="s">
        <v>31</v>
      </c>
      <c r="B400" s="3"/>
      <c r="C400" s="3"/>
      <c r="D400" s="33">
        <f t="shared" si="11"/>
        <v>2066.1999999999971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9">
        <v>112.19999999999999</v>
      </c>
      <c r="T400" s="9">
        <v>44.4</v>
      </c>
      <c r="U400" s="9">
        <v>132.80000000000001</v>
      </c>
      <c r="V400" s="9">
        <v>46.800000000000004</v>
      </c>
      <c r="W400" s="9">
        <v>138.4</v>
      </c>
      <c r="X400" s="9">
        <v>7.7000000000000011</v>
      </c>
      <c r="Y400" s="277"/>
      <c r="Z400" s="63"/>
      <c r="AA400" s="346"/>
      <c r="AB400" s="337"/>
      <c r="AC400" s="63"/>
    </row>
    <row r="401" spans="1:29" ht="15.75">
      <c r="A401" s="3" t="s">
        <v>789</v>
      </c>
      <c r="B401" s="3"/>
      <c r="C401" s="3"/>
      <c r="D401" s="33">
        <f t="shared" si="11"/>
        <v>1829.3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9">
        <v>42.7</v>
      </c>
      <c r="T401" s="9">
        <v>115.2</v>
      </c>
      <c r="U401" s="9">
        <v>64.8</v>
      </c>
      <c r="V401" s="9">
        <v>56.4</v>
      </c>
      <c r="W401" s="9">
        <v>98.3</v>
      </c>
      <c r="X401" s="9">
        <v>0</v>
      </c>
      <c r="Y401" s="63"/>
      <c r="Z401" s="63"/>
      <c r="AA401" s="345"/>
      <c r="AB401" s="337"/>
      <c r="AC401" s="63"/>
    </row>
    <row r="402" spans="1:29" ht="15.75">
      <c r="A402" s="3" t="s">
        <v>3376</v>
      </c>
      <c r="B402" s="3"/>
      <c r="C402" s="3"/>
      <c r="D402" s="33">
        <f t="shared" si="11"/>
        <v>1023.349999999994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9">
        <v>39.75</v>
      </c>
      <c r="T402" s="9">
        <v>85.8</v>
      </c>
      <c r="U402" s="9">
        <v>95.399999999999991</v>
      </c>
      <c r="V402" s="9">
        <v>20.8</v>
      </c>
      <c r="W402" s="9">
        <v>47.7</v>
      </c>
      <c r="X402" s="9">
        <v>0</v>
      </c>
      <c r="Y402" s="63"/>
      <c r="Z402" s="63"/>
      <c r="AA402" s="358"/>
      <c r="AB402" s="337"/>
      <c r="AC402" s="63"/>
    </row>
    <row r="403" spans="1:29" ht="15.75">
      <c r="A403" s="3" t="s">
        <v>754</v>
      </c>
      <c r="B403" s="3"/>
      <c r="C403" s="3"/>
      <c r="D403" s="33">
        <f t="shared" si="11"/>
        <v>983.69999999998561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9">
        <v>45.7</v>
      </c>
      <c r="T403" s="9">
        <v>56.699999999999996</v>
      </c>
      <c r="U403" s="9">
        <v>15.8</v>
      </c>
      <c r="V403" s="9">
        <v>0</v>
      </c>
      <c r="W403" s="9">
        <v>0</v>
      </c>
      <c r="X403" s="9">
        <v>0</v>
      </c>
      <c r="Y403" s="63"/>
      <c r="Z403" s="63"/>
      <c r="AA403" s="345"/>
      <c r="AB403" s="337"/>
      <c r="AC403" s="63"/>
    </row>
    <row r="404" spans="1:29" ht="15.75">
      <c r="A404" s="3" t="s">
        <v>781</v>
      </c>
      <c r="B404" s="3"/>
      <c r="C404" s="3"/>
      <c r="D404" s="33">
        <f t="shared" si="11"/>
        <v>1493.3999999999994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9">
        <v>100.1</v>
      </c>
      <c r="T404" s="9">
        <v>102.89999999999999</v>
      </c>
      <c r="U404" s="9">
        <v>132</v>
      </c>
      <c r="V404" s="9">
        <v>26.599999999999998</v>
      </c>
      <c r="W404" s="9">
        <v>17.299999999999997</v>
      </c>
      <c r="X404" s="9">
        <v>0</v>
      </c>
      <c r="Y404" s="63"/>
      <c r="Z404" s="63"/>
      <c r="AA404" s="346"/>
      <c r="AB404" s="337"/>
      <c r="AC404" s="63"/>
    </row>
    <row r="405" spans="1:29" ht="15.75">
      <c r="A405" s="60" t="s">
        <v>33</v>
      </c>
      <c r="B405" s="3"/>
      <c r="C405" s="3"/>
      <c r="D405" s="33">
        <f t="shared" si="11"/>
        <v>1649.8000000000086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9">
        <v>82.4</v>
      </c>
      <c r="T405" s="9">
        <v>40.5</v>
      </c>
      <c r="U405" s="9">
        <v>149.19999999999999</v>
      </c>
      <c r="V405" s="9">
        <v>39.6</v>
      </c>
      <c r="W405" s="9">
        <v>51.5</v>
      </c>
      <c r="X405" s="9">
        <v>0</v>
      </c>
      <c r="Y405" s="63"/>
      <c r="Z405" s="63"/>
      <c r="AA405" s="345"/>
      <c r="AB405" s="337"/>
      <c r="AC405" s="63"/>
    </row>
    <row r="406" spans="1:29" ht="15.75">
      <c r="A406" s="60" t="s">
        <v>37</v>
      </c>
      <c r="B406" s="3"/>
      <c r="C406" s="3"/>
      <c r="D406" s="33">
        <f t="shared" si="11"/>
        <v>2091.999999999985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9">
        <v>71.8</v>
      </c>
      <c r="T406" s="9">
        <v>66.3</v>
      </c>
      <c r="U406" s="9">
        <v>230.7</v>
      </c>
      <c r="V406" s="9">
        <v>92.300000000000011</v>
      </c>
      <c r="W406" s="9">
        <v>148.19999999999999</v>
      </c>
      <c r="X406" s="9">
        <v>0</v>
      </c>
      <c r="Y406" s="28"/>
      <c r="Z406" s="63"/>
      <c r="AA406" s="345"/>
      <c r="AB406" s="337"/>
      <c r="AC406" s="63"/>
    </row>
    <row r="407" spans="1:29" ht="15.75">
      <c r="A407" t="s">
        <v>143</v>
      </c>
      <c r="B407" s="3"/>
      <c r="C407" s="3"/>
      <c r="D407" s="33">
        <f t="shared" si="11"/>
        <v>1812.9000000000005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9">
        <v>86.6</v>
      </c>
      <c r="T407" s="9">
        <v>0</v>
      </c>
      <c r="U407" s="9">
        <v>4.5</v>
      </c>
      <c r="V407" s="9">
        <v>43.199999999999996</v>
      </c>
      <c r="W407" s="9">
        <v>185.60000000000002</v>
      </c>
      <c r="X407" s="9">
        <v>0</v>
      </c>
      <c r="Y407" s="277"/>
      <c r="Z407" s="63"/>
      <c r="AA407" s="345"/>
      <c r="AB407" s="337"/>
      <c r="AC407" s="63"/>
    </row>
    <row r="408" spans="1:29" ht="15.75">
      <c r="A408" s="82" t="s">
        <v>1661</v>
      </c>
      <c r="B408" s="3"/>
      <c r="C408" s="3"/>
      <c r="D408" s="33">
        <f t="shared" si="11"/>
        <v>1848.0000000000143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9">
        <v>27.799999999999997</v>
      </c>
      <c r="T408" s="9">
        <v>109.5</v>
      </c>
      <c r="U408" s="9">
        <v>96</v>
      </c>
      <c r="V408" s="9">
        <v>43.199999999999996</v>
      </c>
      <c r="W408" s="9">
        <v>75.900000000000006</v>
      </c>
      <c r="X408" s="9">
        <v>0</v>
      </c>
      <c r="Y408" s="225"/>
      <c r="Z408" s="63"/>
      <c r="AA408" s="345"/>
      <c r="AB408" s="337"/>
      <c r="AC408" s="63"/>
    </row>
    <row r="409" spans="1:29" ht="15.75">
      <c r="A409" s="60" t="s">
        <v>2026</v>
      </c>
      <c r="B409" s="3"/>
      <c r="C409" s="3"/>
      <c r="D409" s="33">
        <f t="shared" si="11"/>
        <v>1686.0000000000036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9">
        <v>126.5</v>
      </c>
      <c r="T409" s="9">
        <v>40.5</v>
      </c>
      <c r="U409" s="9">
        <v>155.6</v>
      </c>
      <c r="V409" s="9">
        <v>0</v>
      </c>
      <c r="W409" s="9">
        <v>81</v>
      </c>
      <c r="X409" s="9">
        <v>0</v>
      </c>
      <c r="Y409" s="277"/>
      <c r="Z409" s="63"/>
      <c r="AA409" s="345"/>
      <c r="AB409" s="337"/>
      <c r="AC409" s="63"/>
    </row>
    <row r="410" spans="1:29" ht="15.75">
      <c r="A410" s="3" t="s">
        <v>180</v>
      </c>
      <c r="B410" s="3"/>
      <c r="C410" s="3"/>
      <c r="D410" s="33">
        <f t="shared" si="11"/>
        <v>1572.8999999999937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9">
        <v>6.6000000000000005</v>
      </c>
      <c r="T410" s="9">
        <v>44.4</v>
      </c>
      <c r="U410" s="9">
        <v>248.7</v>
      </c>
      <c r="V410" s="9">
        <v>16.900000000000002</v>
      </c>
      <c r="W410" s="9">
        <v>82.8</v>
      </c>
      <c r="X410" s="9">
        <v>0</v>
      </c>
      <c r="Y410" s="63"/>
      <c r="Z410" s="63"/>
      <c r="AA410" s="358"/>
      <c r="AB410" s="337"/>
      <c r="AC410" s="63"/>
    </row>
    <row r="411" spans="1:29" ht="15.75">
      <c r="A411" s="3" t="s">
        <v>3388</v>
      </c>
      <c r="B411" s="3"/>
      <c r="C411" s="3"/>
      <c r="D411" s="33">
        <f t="shared" si="11"/>
        <v>1114.2999999999777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9">
        <v>99.5</v>
      </c>
      <c r="T411" s="9">
        <v>39.6</v>
      </c>
      <c r="U411" s="9">
        <v>176.99999999999997</v>
      </c>
      <c r="V411" s="9">
        <v>46.800000000000004</v>
      </c>
      <c r="W411" s="9">
        <v>0</v>
      </c>
      <c r="X411" s="9">
        <v>0</v>
      </c>
      <c r="Y411" s="63"/>
      <c r="Z411" s="63"/>
      <c r="AA411" s="358"/>
      <c r="AB411" s="337"/>
      <c r="AC411" s="63"/>
    </row>
    <row r="412" spans="1:29" ht="15.75">
      <c r="A412" s="82" t="s">
        <v>1658</v>
      </c>
      <c r="B412" s="3"/>
      <c r="C412" s="3"/>
      <c r="D412" s="33">
        <f t="shared" si="11"/>
        <v>1758.2000000000212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9">
        <v>66.8</v>
      </c>
      <c r="T412" s="9">
        <v>173.3</v>
      </c>
      <c r="U412" s="9">
        <v>121.7</v>
      </c>
      <c r="V412" s="9">
        <v>43.199999999999996</v>
      </c>
      <c r="W412" s="9">
        <v>101.20000000000002</v>
      </c>
      <c r="X412" s="9">
        <v>0</v>
      </c>
      <c r="Y412" s="225"/>
      <c r="Z412" s="63"/>
      <c r="AA412" s="345"/>
      <c r="AB412" s="337"/>
      <c r="AC412" s="63"/>
    </row>
    <row r="413" spans="1:29" ht="15.75">
      <c r="A413" s="3" t="s">
        <v>155</v>
      </c>
      <c r="B413" s="3"/>
      <c r="C413" s="3"/>
      <c r="D413" s="33">
        <f>SUM(E413:DZ413)</f>
        <v>2194.5999999999894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9">
        <v>55.500000000000007</v>
      </c>
      <c r="T413" s="9">
        <v>107.60000000000001</v>
      </c>
      <c r="U413" s="9">
        <v>89.7</v>
      </c>
      <c r="V413" s="9">
        <v>95.800000000000011</v>
      </c>
      <c r="W413" s="9">
        <v>95.699999999999989</v>
      </c>
      <c r="X413" s="9">
        <v>83.4</v>
      </c>
      <c r="Y413" s="28"/>
      <c r="Z413" s="63"/>
      <c r="AA413" s="345"/>
      <c r="AB413" s="337"/>
      <c r="AC413" s="63"/>
    </row>
    <row r="414" spans="1:29" ht="15.75">
      <c r="A414" s="3" t="s">
        <v>752</v>
      </c>
      <c r="B414" s="3"/>
      <c r="C414" s="3"/>
      <c r="D414" s="33">
        <f>SUM(E414:DZ414)</f>
        <v>1231.599999999999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9">
        <v>17.3</v>
      </c>
      <c r="T414" s="9">
        <v>114.89999999999999</v>
      </c>
      <c r="U414" s="9">
        <v>168.8</v>
      </c>
      <c r="V414" s="9">
        <v>0</v>
      </c>
      <c r="W414" s="9">
        <v>8.4</v>
      </c>
      <c r="X414" s="9">
        <v>0</v>
      </c>
      <c r="Y414" s="63"/>
      <c r="Z414" s="63"/>
      <c r="AA414" s="345"/>
      <c r="AB414" s="337"/>
      <c r="AC414" s="63"/>
    </row>
    <row r="415" spans="1:29" ht="15.75">
      <c r="A415" s="60" t="s">
        <v>3359</v>
      </c>
      <c r="B415" s="3"/>
      <c r="C415" s="3"/>
      <c r="D415" s="33">
        <f>SUM(E415:DZ415)</f>
        <v>1068.099999999994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9">
        <v>161.70000000000002</v>
      </c>
      <c r="T415" s="9">
        <v>72</v>
      </c>
      <c r="U415" s="9">
        <v>43.1</v>
      </c>
      <c r="V415" s="9">
        <v>47.300000000000004</v>
      </c>
      <c r="W415" s="9">
        <v>26.799999999999997</v>
      </c>
      <c r="X415" s="9">
        <v>44.4</v>
      </c>
      <c r="Y415" s="277"/>
      <c r="Z415" s="63"/>
      <c r="AA415" s="346"/>
      <c r="AB415" s="337"/>
      <c r="AC415" s="63"/>
    </row>
    <row r="416" spans="1:29" ht="15.75">
      <c r="A416" s="60" t="s">
        <v>2004</v>
      </c>
      <c r="B416" s="3"/>
      <c r="C416" s="3"/>
      <c r="D416" s="33">
        <f>SUM(E416:DZ416)</f>
        <v>1767.3000000000009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9">
        <v>4.8</v>
      </c>
      <c r="T416" s="9">
        <v>116.4</v>
      </c>
      <c r="U416" s="9">
        <v>96</v>
      </c>
      <c r="V416" s="9">
        <v>0</v>
      </c>
      <c r="W416" s="9">
        <v>39.6</v>
      </c>
      <c r="X416" s="9">
        <v>0</v>
      </c>
      <c r="Y416" s="277"/>
      <c r="Z416" s="63"/>
      <c r="AA416" s="345"/>
      <c r="AB416" s="337"/>
      <c r="AC416" s="63"/>
    </row>
    <row r="417" spans="1:56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56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56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56" ht="20.25">
      <c r="A420" s="30" t="s">
        <v>169</v>
      </c>
      <c r="D420" s="32" t="s">
        <v>40</v>
      </c>
      <c r="E420" s="110" t="s">
        <v>4140</v>
      </c>
      <c r="F420" s="110" t="s">
        <v>2284</v>
      </c>
      <c r="G420" s="110" t="s">
        <v>4549</v>
      </c>
      <c r="H420" s="110" t="s">
        <v>4551</v>
      </c>
      <c r="I420" s="110" t="s">
        <v>4553</v>
      </c>
      <c r="J420" s="110" t="s">
        <v>4557</v>
      </c>
      <c r="K420" s="110" t="s">
        <v>4561</v>
      </c>
      <c r="L420" s="110" t="s">
        <v>4767</v>
      </c>
      <c r="M420" s="110" t="s">
        <v>4768</v>
      </c>
      <c r="N420" s="110" t="s">
        <v>4769</v>
      </c>
      <c r="O420" s="110" t="s">
        <v>4786</v>
      </c>
      <c r="P420" s="110" t="s">
        <v>4886</v>
      </c>
      <c r="Q420" s="110" t="s">
        <v>4888</v>
      </c>
      <c r="R420" s="110" t="s">
        <v>4889</v>
      </c>
      <c r="S420" s="110" t="s">
        <v>4898</v>
      </c>
      <c r="T420" s="110" t="s">
        <v>4947</v>
      </c>
      <c r="U420" s="110" t="s">
        <v>4948</v>
      </c>
      <c r="V420" s="110" t="s">
        <v>4949</v>
      </c>
      <c r="W420" s="110" t="s">
        <v>4966</v>
      </c>
      <c r="X420" s="110" t="s">
        <v>5010</v>
      </c>
      <c r="Y420" s="110" t="s">
        <v>5012</v>
      </c>
      <c r="Z420" s="110" t="s">
        <v>5073</v>
      </c>
      <c r="AA420" s="110" t="s">
        <v>5078</v>
      </c>
      <c r="AB420" s="110" t="s">
        <v>5075</v>
      </c>
      <c r="AC420" s="110" t="s">
        <v>5076</v>
      </c>
      <c r="AD420" s="110" t="s">
        <v>5077</v>
      </c>
      <c r="AE420" s="110" t="s">
        <v>5416</v>
      </c>
      <c r="AF420" s="110" t="s">
        <v>5417</v>
      </c>
      <c r="AG420" s="110" t="s">
        <v>5437</v>
      </c>
      <c r="AH420" s="110" t="s">
        <v>5438</v>
      </c>
      <c r="AI420" s="110" t="s">
        <v>5439</v>
      </c>
      <c r="AJ420" s="110" t="s">
        <v>5440</v>
      </c>
      <c r="AK420" s="110" t="s">
        <v>5012</v>
      </c>
      <c r="AL420" s="110" t="s">
        <v>5513</v>
      </c>
      <c r="AM420" s="110" t="s">
        <v>5546</v>
      </c>
      <c r="AN420" s="110" t="s">
        <v>5547</v>
      </c>
      <c r="AO420" s="110" t="s">
        <v>5548</v>
      </c>
      <c r="AP420" s="110" t="s">
        <v>5593</v>
      </c>
      <c r="AQ420" s="110" t="s">
        <v>5595</v>
      </c>
      <c r="AR420" s="110" t="s">
        <v>5603</v>
      </c>
      <c r="AS420" s="110" t="s">
        <v>5724</v>
      </c>
      <c r="AT420" s="110" t="s">
        <v>5728</v>
      </c>
      <c r="AU420" s="110" t="s">
        <v>5834</v>
      </c>
      <c r="AV420" s="110" t="s">
        <v>5835</v>
      </c>
      <c r="AW420" s="110" t="s">
        <v>5836</v>
      </c>
      <c r="AX420" s="110" t="s">
        <v>5837</v>
      </c>
    </row>
    <row r="421" spans="1:56" ht="15.75">
      <c r="A421" s="3" t="s">
        <v>3371</v>
      </c>
      <c r="B421" s="3"/>
      <c r="C421" s="3"/>
      <c r="D421" s="33">
        <f t="shared" ref="D421:D452" si="12">SUM(E421:DZ421)</f>
        <v>510.49999999999989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9">
        <v>0</v>
      </c>
      <c r="AT421" s="9">
        <v>0</v>
      </c>
      <c r="AU421" s="9">
        <v>26</v>
      </c>
      <c r="AV421" s="9">
        <v>26</v>
      </c>
      <c r="AW421" s="9">
        <v>6</v>
      </c>
      <c r="AX421" s="9">
        <v>16.5</v>
      </c>
      <c r="AY421" s="63"/>
      <c r="AZ421" s="63"/>
      <c r="BA421" s="63"/>
      <c r="BB421" s="358"/>
      <c r="BC421" s="337"/>
      <c r="BD421" s="63"/>
    </row>
    <row r="422" spans="1:56" ht="15.75">
      <c r="A422" s="60" t="s">
        <v>2006</v>
      </c>
      <c r="B422" s="3"/>
      <c r="C422" s="3"/>
      <c r="D422" s="33">
        <f t="shared" si="12"/>
        <v>459.59999999999968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9">
        <v>14.3</v>
      </c>
      <c r="AT422" s="9">
        <v>0</v>
      </c>
      <c r="AU422" s="9">
        <v>16.5</v>
      </c>
      <c r="AV422" s="9">
        <v>0</v>
      </c>
      <c r="AW422" s="9">
        <v>0</v>
      </c>
      <c r="AX422" s="9">
        <v>0</v>
      </c>
      <c r="AY422" s="63"/>
      <c r="AZ422" s="277"/>
      <c r="BA422" s="63"/>
      <c r="BB422" s="345"/>
      <c r="BC422" s="337"/>
      <c r="BD422" s="63"/>
    </row>
    <row r="423" spans="1:56" ht="15.75">
      <c r="A423" s="82" t="s">
        <v>1656</v>
      </c>
      <c r="B423" s="3"/>
      <c r="C423" s="3"/>
      <c r="D423" s="33">
        <f t="shared" si="12"/>
        <v>599.00000000000091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9">
        <v>0</v>
      </c>
      <c r="AT423" s="9">
        <v>1.2</v>
      </c>
      <c r="AU423" s="9">
        <v>27.6</v>
      </c>
      <c r="AV423" s="9">
        <v>22</v>
      </c>
      <c r="AW423" s="9">
        <v>0</v>
      </c>
      <c r="AX423" s="9">
        <v>16.100000000000001</v>
      </c>
      <c r="AY423" s="63"/>
      <c r="AZ423" s="225"/>
      <c r="BA423" s="63"/>
      <c r="BB423" s="345"/>
      <c r="BC423" s="337"/>
      <c r="BD423" s="63"/>
    </row>
    <row r="424" spans="1:56" ht="15.75">
      <c r="A424" s="60" t="s">
        <v>1999</v>
      </c>
      <c r="B424" s="3"/>
      <c r="C424" s="3"/>
      <c r="D424" s="33">
        <f t="shared" si="12"/>
        <v>452.69999999999965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9">
        <v>18</v>
      </c>
      <c r="AT424" s="9">
        <v>10.8</v>
      </c>
      <c r="AU424" s="9">
        <v>0</v>
      </c>
      <c r="AV424" s="9">
        <v>0</v>
      </c>
      <c r="AW424" s="9">
        <v>0</v>
      </c>
      <c r="AX424" s="9">
        <v>18</v>
      </c>
      <c r="AY424" s="63"/>
      <c r="AZ424" s="277"/>
      <c r="BA424" s="63"/>
      <c r="BB424" s="345"/>
      <c r="BC424" s="337"/>
      <c r="BD424" s="63"/>
    </row>
    <row r="425" spans="1:56" ht="15.75">
      <c r="A425" s="82" t="s">
        <v>1651</v>
      </c>
      <c r="B425" s="3"/>
      <c r="C425" s="3"/>
      <c r="D425" s="33">
        <f t="shared" si="12"/>
        <v>715.59999999999968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9">
        <v>37.200000000000003</v>
      </c>
      <c r="AT425" s="9">
        <v>24</v>
      </c>
      <c r="AU425" s="9">
        <v>7.2</v>
      </c>
      <c r="AV425" s="9">
        <v>0</v>
      </c>
      <c r="AW425" s="9">
        <v>0</v>
      </c>
      <c r="AX425" s="9">
        <v>2.8</v>
      </c>
      <c r="AY425" s="63"/>
      <c r="AZ425" s="225"/>
      <c r="BA425" s="63"/>
      <c r="BB425" s="345"/>
      <c r="BC425" s="337"/>
      <c r="BD425" s="63"/>
    </row>
    <row r="426" spans="1:56" ht="15.75">
      <c r="A426" s="82" t="s">
        <v>1646</v>
      </c>
      <c r="B426" s="3"/>
      <c r="C426" s="3"/>
      <c r="D426" s="33">
        <f t="shared" si="12"/>
        <v>600.50000000000045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9">
        <v>39.200000000000003</v>
      </c>
      <c r="AT426" s="9">
        <v>22</v>
      </c>
      <c r="AU426" s="9">
        <v>22</v>
      </c>
      <c r="AV426" s="9">
        <v>22</v>
      </c>
      <c r="AW426" s="9">
        <v>0</v>
      </c>
      <c r="AX426" s="9">
        <v>0</v>
      </c>
      <c r="AY426" s="63"/>
      <c r="AZ426" s="225"/>
      <c r="BA426" s="63"/>
      <c r="BB426" s="345"/>
      <c r="BC426" s="337"/>
      <c r="BD426" s="63"/>
    </row>
    <row r="427" spans="1:56" ht="15.75">
      <c r="A427" s="3" t="s">
        <v>3360</v>
      </c>
      <c r="B427" s="3"/>
      <c r="C427" s="3"/>
      <c r="D427" s="33">
        <f t="shared" si="12"/>
        <v>618.70000000000073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9">
        <v>37.200000000000003</v>
      </c>
      <c r="AT427" s="9">
        <v>26</v>
      </c>
      <c r="AU427" s="9">
        <v>31.5</v>
      </c>
      <c r="AV427" s="9">
        <v>26</v>
      </c>
      <c r="AW427" s="9">
        <v>0</v>
      </c>
      <c r="AX427" s="9">
        <v>0</v>
      </c>
      <c r="AY427" s="63"/>
      <c r="AZ427" s="63"/>
      <c r="BA427" s="63"/>
      <c r="BB427" s="358"/>
      <c r="BC427" s="337"/>
      <c r="BD427" s="63"/>
    </row>
    <row r="428" spans="1:56" ht="15.75">
      <c r="A428" s="60" t="s">
        <v>1</v>
      </c>
      <c r="B428" s="3"/>
      <c r="C428" s="3"/>
      <c r="D428" s="33">
        <f t="shared" si="12"/>
        <v>379.79999999999961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9">
        <v>14.3</v>
      </c>
      <c r="AT428" s="9">
        <v>7.1999999999999993</v>
      </c>
      <c r="AU428" s="9">
        <v>0</v>
      </c>
      <c r="AV428" s="9">
        <v>6.5</v>
      </c>
      <c r="AW428" s="9">
        <v>26</v>
      </c>
      <c r="AX428" s="9">
        <v>0</v>
      </c>
      <c r="AY428" s="63"/>
      <c r="AZ428" s="277"/>
      <c r="BA428" s="63"/>
      <c r="BB428" s="345"/>
      <c r="BC428" s="337"/>
      <c r="BD428" s="63"/>
    </row>
    <row r="429" spans="1:56" ht="15.75">
      <c r="A429" s="60" t="s">
        <v>2019</v>
      </c>
      <c r="B429" s="3"/>
      <c r="C429" s="3"/>
      <c r="D429" s="33">
        <f t="shared" si="12"/>
        <v>349.59999999999957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9">
        <v>14.3</v>
      </c>
      <c r="AT429" s="9">
        <v>28</v>
      </c>
      <c r="AU429" s="9">
        <v>19.5</v>
      </c>
      <c r="AV429" s="9">
        <v>0</v>
      </c>
      <c r="AW429" s="9">
        <v>0</v>
      </c>
      <c r="AX429" s="9">
        <v>0</v>
      </c>
      <c r="AY429" s="63"/>
      <c r="AZ429" s="277"/>
      <c r="BA429" s="63"/>
      <c r="BB429" s="345"/>
      <c r="BC429" s="337"/>
      <c r="BD429" s="63"/>
    </row>
    <row r="430" spans="1:56" ht="15.75">
      <c r="A430" s="3" t="s">
        <v>3379</v>
      </c>
      <c r="B430" s="3"/>
      <c r="C430" s="3"/>
      <c r="D430" s="33">
        <f t="shared" si="12"/>
        <v>528.50000000000034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9">
        <v>12.100000000000001</v>
      </c>
      <c r="AT430" s="9">
        <v>0</v>
      </c>
      <c r="AU430" s="9">
        <v>30</v>
      </c>
      <c r="AV430" s="9">
        <v>30</v>
      </c>
      <c r="AW430" s="9">
        <v>19.5</v>
      </c>
      <c r="AX430" s="9">
        <v>3.9000000000000004</v>
      </c>
      <c r="AY430" s="63"/>
      <c r="AZ430" s="63"/>
      <c r="BA430" s="63"/>
      <c r="BB430" s="358"/>
      <c r="BC430" s="337"/>
      <c r="BD430" s="63"/>
    </row>
    <row r="431" spans="1:56" ht="15.75">
      <c r="A431" s="82" t="s">
        <v>1652</v>
      </c>
      <c r="B431" s="3"/>
      <c r="C431" s="3"/>
      <c r="D431" s="33">
        <f t="shared" si="12"/>
        <v>580.4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9">
        <v>12.100000000000001</v>
      </c>
      <c r="AT431" s="9">
        <v>0</v>
      </c>
      <c r="AU431" s="9">
        <v>28</v>
      </c>
      <c r="AV431" s="9">
        <v>28</v>
      </c>
      <c r="AW431" s="9">
        <v>0</v>
      </c>
      <c r="AX431" s="9">
        <v>0</v>
      </c>
      <c r="AY431" s="63"/>
      <c r="AZ431" s="225"/>
      <c r="BA431" s="63"/>
      <c r="BB431" s="345"/>
      <c r="BC431" s="337"/>
      <c r="BD431" s="63"/>
    </row>
    <row r="432" spans="1:56" ht="15.75">
      <c r="A432" s="3" t="s">
        <v>770</v>
      </c>
      <c r="B432" s="3"/>
      <c r="C432" s="3"/>
      <c r="D432" s="33">
        <f t="shared" si="12"/>
        <v>660.99999999999989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9">
        <v>24</v>
      </c>
      <c r="AT432" s="9">
        <v>33.700000000000003</v>
      </c>
      <c r="AU432" s="9">
        <v>0</v>
      </c>
      <c r="AV432" s="9">
        <v>0</v>
      </c>
      <c r="AW432" s="9">
        <v>0</v>
      </c>
      <c r="AX432" s="9">
        <v>2.6</v>
      </c>
      <c r="AY432" s="63"/>
      <c r="AZ432" s="63"/>
      <c r="BA432" s="63"/>
      <c r="BB432" s="345"/>
      <c r="BC432" s="337"/>
      <c r="BD432" s="63"/>
    </row>
    <row r="433" spans="1:56" ht="15.75">
      <c r="A433" s="60" t="s">
        <v>2049</v>
      </c>
      <c r="B433" s="3"/>
      <c r="C433" s="3"/>
      <c r="D433" s="33">
        <f t="shared" si="12"/>
        <v>465.60000000000014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9">
        <v>12.100000000000001</v>
      </c>
      <c r="AT433" s="9">
        <v>7.8000000000000007</v>
      </c>
      <c r="AU433" s="9">
        <v>28</v>
      </c>
      <c r="AV433" s="9">
        <v>28</v>
      </c>
      <c r="AW433" s="9">
        <v>5.2</v>
      </c>
      <c r="AX433" s="9">
        <v>14.3</v>
      </c>
      <c r="AY433" s="63"/>
      <c r="AZ433" s="277"/>
      <c r="BA433" s="63"/>
      <c r="BB433" s="345"/>
      <c r="BC433" s="337"/>
      <c r="BD433" s="63"/>
    </row>
    <row r="434" spans="1:56" ht="15.75">
      <c r="A434" s="3" t="s">
        <v>787</v>
      </c>
      <c r="B434" s="3"/>
      <c r="C434" s="3"/>
      <c r="D434" s="33">
        <f t="shared" si="12"/>
        <v>326.09999999999991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9">
        <v>19.899999999999999</v>
      </c>
      <c r="AT434" s="9">
        <v>0</v>
      </c>
      <c r="AU434" s="9">
        <v>26</v>
      </c>
      <c r="AV434" s="9">
        <v>32</v>
      </c>
      <c r="AW434" s="9">
        <v>24</v>
      </c>
      <c r="AX434" s="9">
        <v>0</v>
      </c>
      <c r="AY434" s="63"/>
      <c r="AZ434" s="63"/>
      <c r="BA434" s="63"/>
      <c r="BB434" s="345"/>
      <c r="BC434" s="337"/>
      <c r="BD434" s="63"/>
    </row>
    <row r="435" spans="1:56" ht="15.75">
      <c r="A435" s="60" t="s">
        <v>2002</v>
      </c>
      <c r="B435" s="3"/>
      <c r="C435" s="3"/>
      <c r="D435" s="33">
        <f t="shared" si="12"/>
        <v>654.50000000000045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9">
        <v>28</v>
      </c>
      <c r="AT435" s="9">
        <v>0</v>
      </c>
      <c r="AU435" s="9">
        <v>0</v>
      </c>
      <c r="AV435" s="9">
        <v>0</v>
      </c>
      <c r="AW435" s="9">
        <v>0</v>
      </c>
      <c r="AX435" s="9">
        <v>2.2000000000000002</v>
      </c>
      <c r="AY435" s="63"/>
      <c r="AZ435" s="277"/>
      <c r="BA435" s="63"/>
      <c r="BB435" s="345"/>
      <c r="BC435" s="337"/>
      <c r="BD435" s="63"/>
    </row>
    <row r="436" spans="1:56" ht="15.75">
      <c r="A436" s="3" t="s">
        <v>3361</v>
      </c>
      <c r="B436" s="3"/>
      <c r="C436" s="3"/>
      <c r="D436" s="33">
        <f t="shared" si="12"/>
        <v>367.39999999999992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9">
        <v>19.8</v>
      </c>
      <c r="AT436" s="9">
        <v>0</v>
      </c>
      <c r="AU436" s="9">
        <v>8.3999999999999986</v>
      </c>
      <c r="AV436" s="9">
        <v>0</v>
      </c>
      <c r="AW436" s="9">
        <v>0</v>
      </c>
      <c r="AX436" s="9">
        <v>0</v>
      </c>
      <c r="AY436" s="63"/>
      <c r="AZ436" s="63"/>
      <c r="BA436" s="63"/>
      <c r="BB436" s="358"/>
      <c r="BC436" s="337"/>
      <c r="BD436" s="63"/>
    </row>
    <row r="437" spans="1:56" ht="15.75">
      <c r="A437" s="3" t="s">
        <v>153</v>
      </c>
      <c r="B437" s="3"/>
      <c r="C437" s="3"/>
      <c r="D437" s="33">
        <f t="shared" si="12"/>
        <v>694.59999999999911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9">
        <v>0</v>
      </c>
      <c r="AT437" s="9">
        <v>0</v>
      </c>
      <c r="AU437" s="9">
        <v>26.2</v>
      </c>
      <c r="AV437" s="9">
        <v>24</v>
      </c>
      <c r="AW437" s="9">
        <v>0</v>
      </c>
      <c r="AX437" s="9">
        <v>3</v>
      </c>
      <c r="AY437" s="63"/>
      <c r="AZ437" s="63"/>
      <c r="BA437" s="63"/>
      <c r="BB437" s="345"/>
      <c r="BC437" s="337"/>
      <c r="BD437" s="63"/>
    </row>
    <row r="438" spans="1:56" ht="15.75">
      <c r="A438" s="60" t="s">
        <v>2020</v>
      </c>
      <c r="B438" s="3"/>
      <c r="C438" s="3"/>
      <c r="D438" s="33">
        <f t="shared" si="12"/>
        <v>589.59999999999968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9">
        <v>0</v>
      </c>
      <c r="AT438" s="9">
        <v>1.4</v>
      </c>
      <c r="AU438" s="9">
        <v>42.9</v>
      </c>
      <c r="AV438" s="9">
        <v>22</v>
      </c>
      <c r="AW438" s="9">
        <v>0</v>
      </c>
      <c r="AX438" s="9">
        <v>19.5</v>
      </c>
      <c r="AY438" s="63"/>
      <c r="AZ438" s="277"/>
      <c r="BA438" s="63"/>
      <c r="BB438" s="345"/>
      <c r="BC438" s="337"/>
      <c r="BD438" s="63"/>
    </row>
    <row r="439" spans="1:56" ht="15.75">
      <c r="A439" s="3" t="s">
        <v>3364</v>
      </c>
      <c r="B439" s="3"/>
      <c r="C439" s="3"/>
      <c r="D439" s="33">
        <f t="shared" si="12"/>
        <v>571.49999999999989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9">
        <v>40.1</v>
      </c>
      <c r="AT439" s="9">
        <v>18</v>
      </c>
      <c r="AU439" s="9">
        <v>0</v>
      </c>
      <c r="AV439" s="9">
        <v>0</v>
      </c>
      <c r="AW439" s="9">
        <v>2.2000000000000002</v>
      </c>
      <c r="AX439" s="9">
        <v>0</v>
      </c>
      <c r="AY439" s="63"/>
      <c r="AZ439" s="63"/>
      <c r="BA439" s="63"/>
      <c r="BB439" s="358"/>
      <c r="BC439" s="337"/>
      <c r="BD439" s="63"/>
    </row>
    <row r="440" spans="1:56" ht="15.75">
      <c r="A440" s="3" t="s">
        <v>3378</v>
      </c>
      <c r="B440" s="3"/>
      <c r="C440" s="3"/>
      <c r="D440" s="33">
        <f t="shared" si="12"/>
        <v>504.99999999999937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9">
        <v>0</v>
      </c>
      <c r="AT440" s="9">
        <v>0</v>
      </c>
      <c r="AU440" s="9">
        <v>0</v>
      </c>
      <c r="AV440" s="9">
        <v>0</v>
      </c>
      <c r="AW440" s="9">
        <v>13.2</v>
      </c>
      <c r="AX440" s="9">
        <v>24</v>
      </c>
      <c r="AY440" s="63"/>
      <c r="AZ440" s="63"/>
      <c r="BA440" s="63"/>
      <c r="BB440" s="358"/>
      <c r="BC440" s="337"/>
      <c r="BD440" s="63"/>
    </row>
    <row r="441" spans="1:56" ht="15.75">
      <c r="A441" s="3" t="s">
        <v>9</v>
      </c>
      <c r="B441" s="3"/>
      <c r="C441" s="3"/>
      <c r="D441" s="33">
        <f t="shared" si="12"/>
        <v>401.49999999999989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9">
        <v>15.399999999999999</v>
      </c>
      <c r="AT441" s="9">
        <v>14.3</v>
      </c>
      <c r="AU441" s="9">
        <v>5.6</v>
      </c>
      <c r="AV441" s="9">
        <v>0</v>
      </c>
      <c r="AW441" s="9">
        <v>0</v>
      </c>
      <c r="AX441" s="9">
        <v>3</v>
      </c>
      <c r="AY441" s="63"/>
      <c r="AZ441" s="277"/>
      <c r="BA441" s="63"/>
      <c r="BB441" s="346"/>
      <c r="BC441" s="337"/>
      <c r="BD441" s="63"/>
    </row>
    <row r="442" spans="1:56" ht="15.75">
      <c r="A442" s="60" t="s">
        <v>2014</v>
      </c>
      <c r="B442" s="3"/>
      <c r="C442" s="3"/>
      <c r="D442" s="33">
        <f t="shared" si="12"/>
        <v>539.5999999999998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9">
        <v>15.399999999999999</v>
      </c>
      <c r="AT442" s="9">
        <v>0</v>
      </c>
      <c r="AU442" s="9">
        <v>26</v>
      </c>
      <c r="AV442" s="9">
        <v>26</v>
      </c>
      <c r="AW442" s="9">
        <v>0</v>
      </c>
      <c r="AX442" s="9">
        <v>2.4</v>
      </c>
      <c r="AY442" s="63"/>
      <c r="AZ442" s="277"/>
      <c r="BA442" s="63"/>
      <c r="BB442" s="345"/>
      <c r="BC442" s="337"/>
      <c r="BD442" s="63"/>
    </row>
    <row r="443" spans="1:56" ht="15.75">
      <c r="A443" s="60" t="s">
        <v>11</v>
      </c>
      <c r="B443" s="3"/>
      <c r="C443" s="3"/>
      <c r="D443" s="33">
        <f t="shared" si="12"/>
        <v>660.90000000000055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9">
        <v>39.200000000000003</v>
      </c>
      <c r="AT443" s="9">
        <v>30</v>
      </c>
      <c r="AU443" s="9">
        <v>1.2</v>
      </c>
      <c r="AV443" s="9">
        <v>1.2</v>
      </c>
      <c r="AW443" s="9">
        <v>0</v>
      </c>
      <c r="AX443" s="9">
        <v>0</v>
      </c>
      <c r="AY443" s="63"/>
      <c r="AZ443" s="277"/>
      <c r="BA443" s="63"/>
      <c r="BB443" s="345"/>
      <c r="BC443" s="337"/>
      <c r="BD443" s="63"/>
    </row>
    <row r="444" spans="1:56" ht="15.75">
      <c r="A444" s="3" t="s">
        <v>3362</v>
      </c>
      <c r="B444" s="3"/>
      <c r="C444" s="3"/>
      <c r="D444" s="33">
        <f t="shared" si="12"/>
        <v>474.59999999999997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9">
        <v>28</v>
      </c>
      <c r="AT444" s="9">
        <v>6</v>
      </c>
      <c r="AU444" s="9">
        <v>0</v>
      </c>
      <c r="AV444" s="9">
        <v>6</v>
      </c>
      <c r="AW444" s="9">
        <v>40.5</v>
      </c>
      <c r="AX444" s="9">
        <v>24.3</v>
      </c>
      <c r="AY444" s="63"/>
      <c r="AZ444" s="63"/>
      <c r="BA444" s="63"/>
      <c r="BB444" s="358"/>
      <c r="BC444" s="337"/>
      <c r="BD444" s="63"/>
    </row>
    <row r="445" spans="1:56" ht="15.75">
      <c r="A445" s="60" t="s">
        <v>2021</v>
      </c>
      <c r="B445" s="3"/>
      <c r="C445" s="3"/>
      <c r="D445" s="33">
        <f t="shared" si="12"/>
        <v>312.70000000000016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9">
        <v>0</v>
      </c>
      <c r="AT445" s="9">
        <v>28</v>
      </c>
      <c r="AU445" s="9">
        <v>0</v>
      </c>
      <c r="AV445" s="9">
        <v>0</v>
      </c>
      <c r="AW445" s="9">
        <v>0</v>
      </c>
      <c r="AX445" s="9">
        <v>2.2000000000000002</v>
      </c>
      <c r="AY445" s="63"/>
      <c r="AZ445" s="277"/>
      <c r="BA445" s="63"/>
      <c r="BB445" s="345"/>
      <c r="BC445" s="337"/>
      <c r="BD445" s="63"/>
    </row>
    <row r="446" spans="1:56" ht="15.75">
      <c r="A446" s="82" t="s">
        <v>1654</v>
      </c>
      <c r="B446" s="3"/>
      <c r="C446" s="3"/>
      <c r="D446" s="33">
        <f t="shared" si="12"/>
        <v>453.10000000000042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9">
        <v>16.5</v>
      </c>
      <c r="AT446" s="9">
        <v>0</v>
      </c>
      <c r="AU446" s="9">
        <v>6.3000000000000007</v>
      </c>
      <c r="AV446" s="9">
        <v>1.1000000000000001</v>
      </c>
      <c r="AW446" s="9">
        <v>0</v>
      </c>
      <c r="AX446" s="9">
        <v>0</v>
      </c>
      <c r="AY446" s="63"/>
      <c r="AZ446" s="225"/>
      <c r="BA446" s="63"/>
      <c r="BB446" s="345"/>
      <c r="BC446" s="337"/>
      <c r="BD446" s="63"/>
    </row>
    <row r="447" spans="1:56" ht="15.75">
      <c r="A447" s="3" t="s">
        <v>727</v>
      </c>
      <c r="B447" s="3"/>
      <c r="C447" s="3"/>
      <c r="D447" s="33">
        <f t="shared" si="12"/>
        <v>617.40000000000032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9">
        <v>12.100000000000001</v>
      </c>
      <c r="AT447" s="9">
        <v>0</v>
      </c>
      <c r="AU447" s="9">
        <v>0</v>
      </c>
      <c r="AV447" s="9">
        <v>0</v>
      </c>
      <c r="AW447" s="9">
        <v>12</v>
      </c>
      <c r="AX447" s="9">
        <v>0</v>
      </c>
      <c r="AY447" s="63"/>
      <c r="AZ447" s="63"/>
      <c r="BA447" s="63"/>
      <c r="BB447" s="345"/>
      <c r="BC447" s="337"/>
      <c r="BD447" s="63"/>
    </row>
    <row r="448" spans="1:56" ht="15.75">
      <c r="A448" s="60" t="s">
        <v>2007</v>
      </c>
      <c r="B448" s="3"/>
      <c r="C448" s="3"/>
      <c r="D448" s="33">
        <f t="shared" si="12"/>
        <v>546.50000000000057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9">
        <v>13.2</v>
      </c>
      <c r="AT448" s="9">
        <v>23.3</v>
      </c>
      <c r="AU448" s="9">
        <v>45.600000000000009</v>
      </c>
      <c r="AV448" s="9">
        <v>31.2</v>
      </c>
      <c r="AW448" s="9">
        <v>19.5</v>
      </c>
      <c r="AX448" s="9">
        <v>3.9000000000000004</v>
      </c>
      <c r="AY448" s="63"/>
      <c r="AZ448" s="277"/>
      <c r="BA448" s="63"/>
      <c r="BB448" s="345"/>
      <c r="BC448" s="337"/>
      <c r="BD448" s="63"/>
    </row>
    <row r="449" spans="1:56" ht="15.75">
      <c r="A449" s="3" t="s">
        <v>3372</v>
      </c>
      <c r="B449" s="3"/>
      <c r="C449" s="3"/>
      <c r="D449" s="33">
        <f t="shared" si="12"/>
        <v>545.99999999999932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9">
        <v>28</v>
      </c>
      <c r="AT449" s="9">
        <v>28.4</v>
      </c>
      <c r="AU449" s="9">
        <v>30</v>
      </c>
      <c r="AV449" s="9">
        <v>30</v>
      </c>
      <c r="AW449" s="9">
        <v>0</v>
      </c>
      <c r="AX449" s="9">
        <v>0</v>
      </c>
      <c r="AY449" s="63"/>
      <c r="AZ449" s="63"/>
      <c r="BA449" s="63"/>
      <c r="BB449" s="358"/>
      <c r="BC449" s="337"/>
      <c r="BD449" s="63"/>
    </row>
    <row r="450" spans="1:56" ht="15.75">
      <c r="A450" s="3" t="s">
        <v>782</v>
      </c>
      <c r="B450" s="3"/>
      <c r="C450" s="3"/>
      <c r="D450" s="33">
        <f t="shared" si="12"/>
        <v>499.99999999999966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9">
        <v>41.4</v>
      </c>
      <c r="AT450" s="9">
        <v>0</v>
      </c>
      <c r="AU450" s="9">
        <v>0</v>
      </c>
      <c r="AV450" s="9">
        <v>0</v>
      </c>
      <c r="AW450" s="9">
        <v>0</v>
      </c>
      <c r="AX450" s="9">
        <v>2.6</v>
      </c>
      <c r="AY450" s="63"/>
      <c r="AZ450" s="277"/>
      <c r="BA450" s="63"/>
      <c r="BB450" s="346"/>
      <c r="BC450" s="337"/>
      <c r="BD450" s="63"/>
    </row>
    <row r="451" spans="1:56" ht="15.75">
      <c r="A451" s="60" t="s">
        <v>13</v>
      </c>
      <c r="B451" s="3"/>
      <c r="C451" s="3"/>
      <c r="D451" s="33">
        <f t="shared" si="12"/>
        <v>319.69999999999993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9">
        <v>28</v>
      </c>
      <c r="AT451" s="9">
        <v>0</v>
      </c>
      <c r="AU451" s="9">
        <v>0</v>
      </c>
      <c r="AV451" s="9">
        <v>0</v>
      </c>
      <c r="AW451" s="9">
        <v>0</v>
      </c>
      <c r="AX451" s="9">
        <v>16.5</v>
      </c>
      <c r="AY451" s="63"/>
      <c r="AZ451" s="277"/>
      <c r="BA451" s="63"/>
      <c r="BB451" s="346"/>
      <c r="BC451" s="337"/>
      <c r="BD451" s="63"/>
    </row>
    <row r="452" spans="1:56" ht="15.75">
      <c r="A452" s="3" t="s">
        <v>733</v>
      </c>
      <c r="B452" s="3"/>
      <c r="C452" s="3"/>
      <c r="D452" s="33">
        <f t="shared" si="12"/>
        <v>430.79999999999984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9">
        <v>15.399999999999999</v>
      </c>
      <c r="AT452" s="9">
        <v>31.4</v>
      </c>
      <c r="AU452" s="9">
        <v>26</v>
      </c>
      <c r="AV452" s="9">
        <v>26</v>
      </c>
      <c r="AW452" s="9">
        <v>0</v>
      </c>
      <c r="AX452" s="9">
        <v>0</v>
      </c>
      <c r="AY452" s="63"/>
      <c r="AZ452" s="63"/>
      <c r="BA452" s="63"/>
      <c r="BB452" s="345"/>
      <c r="BC452" s="337"/>
      <c r="BD452" s="63"/>
    </row>
    <row r="453" spans="1:56" ht="15.75">
      <c r="A453" s="60" t="s">
        <v>15</v>
      </c>
      <c r="B453" s="3"/>
      <c r="C453" s="3"/>
      <c r="D453" s="33">
        <f t="shared" ref="D453:D484" si="13">SUM(E453:DZ453)</f>
        <v>496.59999999999997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9">
        <v>26</v>
      </c>
      <c r="AT453" s="9">
        <v>26</v>
      </c>
      <c r="AU453" s="9">
        <v>1.4</v>
      </c>
      <c r="AV453" s="9">
        <v>1.4</v>
      </c>
      <c r="AW453" s="9">
        <v>0</v>
      </c>
      <c r="AX453" s="9">
        <v>10.4</v>
      </c>
      <c r="AY453" s="63"/>
      <c r="AZ453" s="277"/>
      <c r="BA453" s="63"/>
      <c r="BB453" s="345"/>
      <c r="BC453" s="337"/>
      <c r="BD453" s="63"/>
    </row>
    <row r="454" spans="1:56" ht="15.75">
      <c r="A454" s="3" t="s">
        <v>3387</v>
      </c>
      <c r="B454" s="3"/>
      <c r="C454" s="3"/>
      <c r="D454" s="33">
        <f t="shared" si="13"/>
        <v>510.79999999999956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9">
        <v>13.2</v>
      </c>
      <c r="AT454" s="9">
        <v>0</v>
      </c>
      <c r="AU454" s="9">
        <v>1.4</v>
      </c>
      <c r="AV454" s="9">
        <v>1.4</v>
      </c>
      <c r="AW454" s="9">
        <v>0</v>
      </c>
      <c r="AX454" s="9">
        <v>2.4</v>
      </c>
      <c r="AY454" s="63"/>
      <c r="AZ454" s="63"/>
      <c r="BA454" s="63"/>
      <c r="BB454" s="358"/>
      <c r="BC454" s="337"/>
      <c r="BD454" s="63"/>
    </row>
    <row r="455" spans="1:56" ht="15.75">
      <c r="A455" s="60" t="s">
        <v>2003</v>
      </c>
      <c r="B455" s="3"/>
      <c r="C455" s="3"/>
      <c r="D455" s="33">
        <f t="shared" si="13"/>
        <v>444.40000000000128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9">
        <v>16.5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63"/>
      <c r="AZ455" s="277"/>
      <c r="BA455" s="63"/>
      <c r="BB455" s="346"/>
      <c r="BC455" s="337"/>
      <c r="BD455" s="63"/>
    </row>
    <row r="456" spans="1:56" ht="15.75">
      <c r="A456" s="60" t="s">
        <v>17</v>
      </c>
      <c r="B456" s="3"/>
      <c r="C456" s="3"/>
      <c r="D456" s="33">
        <f t="shared" si="13"/>
        <v>401.20000000000005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9">
        <v>42.5</v>
      </c>
      <c r="AT456" s="9">
        <v>30</v>
      </c>
      <c r="AU456" s="9">
        <v>0</v>
      </c>
      <c r="AV456" s="9">
        <v>12.100000000000001</v>
      </c>
      <c r="AW456" s="9">
        <v>18</v>
      </c>
      <c r="AX456" s="9">
        <v>6.6</v>
      </c>
      <c r="AY456" s="63"/>
      <c r="AZ456" s="277"/>
      <c r="BA456" s="63"/>
      <c r="BB456" s="345"/>
      <c r="BC456" s="337"/>
      <c r="BD456" s="63"/>
    </row>
    <row r="457" spans="1:56" ht="15.75">
      <c r="A457" s="3" t="s">
        <v>756</v>
      </c>
      <c r="B457" s="3"/>
      <c r="C457" s="3"/>
      <c r="D457" s="33">
        <f t="shared" si="13"/>
        <v>624.80000000000007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9">
        <v>0</v>
      </c>
      <c r="AT457" s="9">
        <v>4.8</v>
      </c>
      <c r="AU457" s="9">
        <v>28</v>
      </c>
      <c r="AV457" s="9">
        <v>28</v>
      </c>
      <c r="AW457" s="9">
        <v>0</v>
      </c>
      <c r="AX457" s="9">
        <v>5.4</v>
      </c>
      <c r="AY457" s="63"/>
      <c r="AZ457" s="63"/>
      <c r="BA457" s="63"/>
      <c r="BB457" s="345"/>
      <c r="BC457" s="337"/>
      <c r="BD457" s="63"/>
    </row>
    <row r="458" spans="1:56" ht="15.75">
      <c r="A458" s="3" t="s">
        <v>162</v>
      </c>
      <c r="B458" s="3"/>
      <c r="C458" s="3"/>
      <c r="D458" s="33">
        <f t="shared" si="13"/>
        <v>558.69999999999948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9">
        <v>28</v>
      </c>
      <c r="AT458" s="9">
        <v>15.399999999999999</v>
      </c>
      <c r="AU458" s="9">
        <v>41.4</v>
      </c>
      <c r="AV458" s="9">
        <v>24</v>
      </c>
      <c r="AW458" s="9">
        <v>0</v>
      </c>
      <c r="AX458" s="9">
        <v>0</v>
      </c>
      <c r="AY458" s="63"/>
      <c r="AZ458" s="63"/>
      <c r="BA458" s="63"/>
      <c r="BB458" s="345"/>
      <c r="BC458" s="337"/>
      <c r="BD458" s="63"/>
    </row>
    <row r="459" spans="1:56" ht="15.75">
      <c r="A459" s="3" t="s">
        <v>3366</v>
      </c>
      <c r="B459" s="3"/>
      <c r="C459" s="3"/>
      <c r="D459" s="33">
        <f t="shared" si="13"/>
        <v>663.39999999999975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9">
        <v>0</v>
      </c>
      <c r="AT459" s="9">
        <v>8.8000000000000007</v>
      </c>
      <c r="AU459" s="9">
        <v>54</v>
      </c>
      <c r="AV459" s="9">
        <v>37.5</v>
      </c>
      <c r="AW459" s="9">
        <v>42.5</v>
      </c>
      <c r="AX459" s="9">
        <v>52.9</v>
      </c>
      <c r="AY459" s="63"/>
      <c r="AZ459" s="63"/>
      <c r="BA459" s="63"/>
      <c r="BB459" s="358"/>
      <c r="BC459" s="337"/>
      <c r="BD459" s="63"/>
    </row>
    <row r="460" spans="1:56" ht="15.75">
      <c r="A460" s="3" t="s">
        <v>3391</v>
      </c>
      <c r="B460" s="3"/>
      <c r="C460" s="3"/>
      <c r="D460" s="33">
        <f t="shared" si="13"/>
        <v>417.60000000000065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9">
        <v>0</v>
      </c>
      <c r="AT460" s="9">
        <v>11</v>
      </c>
      <c r="AU460" s="9">
        <v>0</v>
      </c>
      <c r="AV460" s="9">
        <v>0</v>
      </c>
      <c r="AW460" s="9">
        <v>0</v>
      </c>
      <c r="AX460" s="9">
        <v>0</v>
      </c>
      <c r="AY460" s="63"/>
      <c r="AZ460" s="63"/>
      <c r="BA460" s="63"/>
      <c r="BB460" s="358"/>
      <c r="BC460" s="337"/>
      <c r="BD460" s="63"/>
    </row>
    <row r="461" spans="1:56" ht="15.75">
      <c r="A461" s="3" t="s">
        <v>3369</v>
      </c>
      <c r="B461" s="3"/>
      <c r="C461" s="3"/>
      <c r="D461" s="33">
        <f t="shared" si="13"/>
        <v>463.69999999999982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9">
        <v>0</v>
      </c>
      <c r="AT461" s="9">
        <v>14.5</v>
      </c>
      <c r="AU461" s="9">
        <v>5.6</v>
      </c>
      <c r="AV461" s="9">
        <v>0</v>
      </c>
      <c r="AW461" s="9">
        <v>0</v>
      </c>
      <c r="AX461" s="9">
        <v>16.5</v>
      </c>
      <c r="AY461" s="63"/>
      <c r="AZ461" s="63"/>
      <c r="BA461" s="63"/>
      <c r="BB461" s="358"/>
      <c r="BC461" s="337"/>
      <c r="BD461" s="63"/>
    </row>
    <row r="462" spans="1:56" ht="15.75">
      <c r="A462" s="82" t="s">
        <v>1642</v>
      </c>
      <c r="B462" s="3"/>
      <c r="C462" s="3"/>
      <c r="D462" s="33">
        <f t="shared" si="13"/>
        <v>734.99999999999932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9">
        <v>12.100000000000001</v>
      </c>
      <c r="AT462" s="9">
        <v>0</v>
      </c>
      <c r="AU462" s="9">
        <v>28</v>
      </c>
      <c r="AV462" s="9">
        <v>28</v>
      </c>
      <c r="AW462" s="9">
        <v>0</v>
      </c>
      <c r="AX462" s="9">
        <v>0</v>
      </c>
      <c r="AY462" s="63"/>
      <c r="AZ462" s="225"/>
      <c r="BA462" s="63"/>
      <c r="BB462" s="345"/>
      <c r="BC462" s="337"/>
      <c r="BD462" s="63"/>
    </row>
    <row r="463" spans="1:56" ht="15.75">
      <c r="A463" s="3" t="s">
        <v>3365</v>
      </c>
      <c r="B463" s="3"/>
      <c r="C463" s="3"/>
      <c r="D463" s="33">
        <f t="shared" si="13"/>
        <v>482.79999999999939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9">
        <v>28</v>
      </c>
      <c r="AT463" s="9">
        <v>0</v>
      </c>
      <c r="AU463" s="9">
        <v>28</v>
      </c>
      <c r="AV463" s="9">
        <v>28</v>
      </c>
      <c r="AW463" s="9">
        <v>0</v>
      </c>
      <c r="AX463" s="9">
        <v>0</v>
      </c>
      <c r="AY463" s="63"/>
      <c r="AZ463" s="63"/>
      <c r="BA463" s="63"/>
      <c r="BB463" s="358"/>
      <c r="BC463" s="337"/>
      <c r="BD463" s="63"/>
    </row>
    <row r="464" spans="1:56" s="30" customFormat="1" ht="20.25">
      <c r="A464" s="3" t="s">
        <v>799</v>
      </c>
      <c r="B464" s="3"/>
      <c r="C464" s="3"/>
      <c r="D464" s="33">
        <f t="shared" si="13"/>
        <v>469.50000000000034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9">
        <v>34.5</v>
      </c>
      <c r="AT464" s="9">
        <v>24</v>
      </c>
      <c r="AU464" s="9">
        <v>24</v>
      </c>
      <c r="AV464" s="9">
        <v>24</v>
      </c>
      <c r="AW464" s="9">
        <v>0</v>
      </c>
      <c r="AX464" s="9">
        <v>0</v>
      </c>
      <c r="AY464" s="63"/>
      <c r="AZ464" s="277"/>
      <c r="BA464" s="63"/>
      <c r="BB464" s="345"/>
      <c r="BC464" s="337"/>
      <c r="BD464" s="63"/>
    </row>
    <row r="465" spans="1:56" ht="15.75">
      <c r="A465" s="60" t="s">
        <v>4490</v>
      </c>
      <c r="B465" s="3"/>
      <c r="C465" s="3"/>
      <c r="D465" s="33">
        <f t="shared" si="13"/>
        <v>715.79999999999961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9">
        <v>38.5</v>
      </c>
      <c r="AT465" s="9">
        <v>0</v>
      </c>
      <c r="AU465" s="9">
        <v>34</v>
      </c>
      <c r="AV465" s="9">
        <v>36</v>
      </c>
      <c r="AW465" s="9">
        <v>0</v>
      </c>
      <c r="AX465" s="9">
        <v>4.8</v>
      </c>
      <c r="AY465" s="63"/>
      <c r="AZ465" s="277"/>
      <c r="BA465" s="63"/>
      <c r="BB465" s="345"/>
      <c r="BC465" s="337"/>
      <c r="BD465" s="63"/>
    </row>
    <row r="466" spans="1:56" ht="15.75">
      <c r="A466" s="3" t="s">
        <v>795</v>
      </c>
      <c r="B466" s="3"/>
      <c r="C466" s="3"/>
      <c r="D466" s="33">
        <f t="shared" si="13"/>
        <v>460.29999999999973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9">
        <v>15.399999999999999</v>
      </c>
      <c r="AT466" s="9">
        <v>0</v>
      </c>
      <c r="AU466" s="9">
        <v>30</v>
      </c>
      <c r="AV466" s="9">
        <v>30</v>
      </c>
      <c r="AW466" s="9">
        <v>0</v>
      </c>
      <c r="AX466" s="9">
        <v>2.4</v>
      </c>
      <c r="AY466" s="63"/>
      <c r="AZ466" s="63"/>
      <c r="BA466" s="63"/>
      <c r="BB466" s="345"/>
      <c r="BC466" s="337"/>
      <c r="BD466" s="63"/>
    </row>
    <row r="467" spans="1:56" ht="15.75">
      <c r="A467" t="s">
        <v>21</v>
      </c>
      <c r="B467" s="3"/>
      <c r="C467" s="3"/>
      <c r="D467" s="33">
        <f t="shared" si="13"/>
        <v>659.29999999999939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9">
        <v>16.5</v>
      </c>
      <c r="AT467" s="9">
        <v>26</v>
      </c>
      <c r="AU467" s="9">
        <v>28</v>
      </c>
      <c r="AV467" s="9">
        <v>44.5</v>
      </c>
      <c r="AW467" s="9">
        <v>0</v>
      </c>
      <c r="AX467" s="9">
        <v>0</v>
      </c>
      <c r="AY467" s="63"/>
      <c r="AZ467" s="63"/>
      <c r="BA467" s="63"/>
      <c r="BB467" s="345"/>
      <c r="BC467" s="337"/>
      <c r="BD467" s="63"/>
    </row>
    <row r="468" spans="1:56" ht="15.75">
      <c r="A468" s="3" t="s">
        <v>141</v>
      </c>
      <c r="B468" s="3"/>
      <c r="C468" s="3"/>
      <c r="D468" s="33">
        <f t="shared" si="13"/>
        <v>505.7000000000005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9">
        <v>40.299999999999997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63"/>
      <c r="AZ468" s="63"/>
      <c r="BA468" s="63"/>
      <c r="BB468" s="345"/>
      <c r="BC468" s="337"/>
      <c r="BD468" s="63"/>
    </row>
    <row r="469" spans="1:56" ht="15.75">
      <c r="A469" s="60" t="s">
        <v>3358</v>
      </c>
      <c r="B469" s="3"/>
      <c r="C469" s="3"/>
      <c r="D469" s="33">
        <f t="shared" si="13"/>
        <v>420.59999999999997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9">
        <v>28</v>
      </c>
      <c r="AT469" s="9">
        <v>1.4</v>
      </c>
      <c r="AU469" s="9">
        <v>0</v>
      </c>
      <c r="AV469" s="9">
        <v>0</v>
      </c>
      <c r="AW469" s="9">
        <v>0</v>
      </c>
      <c r="AX469" s="9">
        <v>21</v>
      </c>
      <c r="AY469" s="63"/>
      <c r="AZ469" s="277"/>
      <c r="BA469" s="63"/>
      <c r="BB469" s="346"/>
      <c r="BC469" s="337"/>
      <c r="BD469" s="63"/>
    </row>
    <row r="470" spans="1:56" ht="15.75">
      <c r="A470" s="60" t="s">
        <v>2022</v>
      </c>
      <c r="B470" s="3"/>
      <c r="C470" s="3"/>
      <c r="D470" s="33">
        <f t="shared" si="13"/>
        <v>381.19999999999987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9">
        <v>13.2</v>
      </c>
      <c r="AT470" s="9">
        <v>1.4</v>
      </c>
      <c r="AU470" s="9">
        <v>6.8</v>
      </c>
      <c r="AV470" s="9">
        <v>1.2</v>
      </c>
      <c r="AW470" s="9">
        <v>19.5</v>
      </c>
      <c r="AX470" s="9">
        <v>3.9000000000000004</v>
      </c>
      <c r="AY470" s="63"/>
      <c r="AZ470" s="277"/>
      <c r="BA470" s="63"/>
      <c r="BB470" s="345"/>
      <c r="BC470" s="337"/>
      <c r="BD470" s="63"/>
    </row>
    <row r="471" spans="1:56" ht="15.75">
      <c r="A471" s="3" t="s">
        <v>3368</v>
      </c>
      <c r="B471" s="3"/>
      <c r="C471" s="3"/>
      <c r="D471" s="33">
        <f t="shared" si="13"/>
        <v>701.69999999999902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9">
        <v>38.1</v>
      </c>
      <c r="AT471" s="9">
        <v>0</v>
      </c>
      <c r="AU471" s="9">
        <v>31.4</v>
      </c>
      <c r="AV471" s="9">
        <v>31.4</v>
      </c>
      <c r="AW471" s="9">
        <v>0</v>
      </c>
      <c r="AX471" s="9">
        <v>2.2000000000000002</v>
      </c>
      <c r="AY471" s="63"/>
      <c r="AZ471" s="63"/>
      <c r="BA471" s="63"/>
      <c r="BB471" s="358"/>
      <c r="BC471" s="337"/>
      <c r="BD471" s="63"/>
    </row>
    <row r="472" spans="1:56" ht="15.75">
      <c r="A472" s="60" t="s">
        <v>2023</v>
      </c>
      <c r="B472" s="3"/>
      <c r="C472" s="3"/>
      <c r="D472" s="33">
        <f t="shared" si="13"/>
        <v>544.29999999999927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9">
        <v>35.299999999999997</v>
      </c>
      <c r="AT472" s="9">
        <v>0</v>
      </c>
      <c r="AU472" s="9">
        <v>26</v>
      </c>
      <c r="AV472" s="9">
        <v>26</v>
      </c>
      <c r="AW472" s="9">
        <v>0</v>
      </c>
      <c r="AX472" s="9">
        <v>0</v>
      </c>
      <c r="AY472" s="63"/>
      <c r="AZ472" s="277"/>
      <c r="BA472" s="63"/>
      <c r="BB472" s="345"/>
      <c r="BC472" s="337"/>
      <c r="BD472" s="63"/>
    </row>
    <row r="473" spans="1:56" ht="15.75">
      <c r="A473" s="82" t="s">
        <v>1643</v>
      </c>
      <c r="B473" s="3"/>
      <c r="C473" s="3"/>
      <c r="D473" s="33">
        <f t="shared" si="13"/>
        <v>174.60000000000014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9">
        <v>12.100000000000001</v>
      </c>
      <c r="AT473" s="9">
        <v>0</v>
      </c>
      <c r="AU473" s="9">
        <v>0</v>
      </c>
      <c r="AV473" s="9">
        <v>5.5</v>
      </c>
      <c r="AW473" s="9">
        <v>22</v>
      </c>
      <c r="AX473" s="9">
        <v>0</v>
      </c>
      <c r="AY473" s="63"/>
      <c r="AZ473" s="225"/>
      <c r="BA473" s="63"/>
      <c r="BB473" s="345"/>
      <c r="BC473" s="337"/>
      <c r="BD473" s="63"/>
    </row>
    <row r="474" spans="1:56" ht="15.75">
      <c r="A474" s="3" t="s">
        <v>761</v>
      </c>
      <c r="B474" s="3"/>
      <c r="C474" s="3"/>
      <c r="D474" s="33">
        <f t="shared" si="13"/>
        <v>785.10000000000105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9">
        <v>16.5</v>
      </c>
      <c r="AT474" s="9">
        <v>24</v>
      </c>
      <c r="AU474" s="9">
        <v>35.5</v>
      </c>
      <c r="AV474" s="9">
        <v>28</v>
      </c>
      <c r="AW474" s="9">
        <v>0</v>
      </c>
      <c r="AX474" s="9">
        <v>0</v>
      </c>
      <c r="AY474" s="63"/>
      <c r="AZ474" s="63"/>
      <c r="BA474" s="63"/>
      <c r="BB474" s="345"/>
      <c r="BC474" s="337"/>
      <c r="BD474" s="63"/>
    </row>
    <row r="475" spans="1:56" ht="15.75">
      <c r="A475" s="3" t="s">
        <v>3367</v>
      </c>
      <c r="B475" s="3"/>
      <c r="C475" s="3"/>
      <c r="D475" s="33">
        <f t="shared" si="13"/>
        <v>599.30000000000052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9">
        <v>41.2</v>
      </c>
      <c r="AT475" s="9">
        <v>0</v>
      </c>
      <c r="AU475" s="9">
        <v>31.5</v>
      </c>
      <c r="AV475" s="9">
        <v>31.5</v>
      </c>
      <c r="AW475" s="9">
        <v>0</v>
      </c>
      <c r="AX475" s="9">
        <v>3</v>
      </c>
      <c r="AY475" s="63"/>
      <c r="AZ475" s="63"/>
      <c r="BA475" s="63"/>
      <c r="BB475" s="358"/>
      <c r="BC475" s="337"/>
      <c r="BD475" s="63"/>
    </row>
    <row r="476" spans="1:56" ht="15.75">
      <c r="A476" s="3" t="s">
        <v>3374</v>
      </c>
      <c r="B476" s="3"/>
      <c r="C476" s="3"/>
      <c r="D476" s="33">
        <f t="shared" si="13"/>
        <v>350.8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9">
        <v>0</v>
      </c>
      <c r="AT476" s="9">
        <v>17.3</v>
      </c>
      <c r="AU476" s="9">
        <v>4.8</v>
      </c>
      <c r="AV476" s="9">
        <v>5.5</v>
      </c>
      <c r="AW476" s="9">
        <v>36.299999999999997</v>
      </c>
      <c r="AX476" s="9">
        <v>37.799999999999997</v>
      </c>
      <c r="AY476" s="63"/>
      <c r="AZ476" s="63"/>
      <c r="BA476" s="63"/>
      <c r="BB476" s="358"/>
      <c r="BC476" s="337"/>
      <c r="BD476" s="63"/>
    </row>
    <row r="477" spans="1:56" ht="15.75">
      <c r="A477" s="3" t="s">
        <v>762</v>
      </c>
      <c r="B477" s="3"/>
      <c r="C477" s="3"/>
      <c r="D477" s="33">
        <f t="shared" si="13"/>
        <v>451.00000000000011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9">
        <v>20.8</v>
      </c>
      <c r="AT477" s="9">
        <v>28.6</v>
      </c>
      <c r="AU477" s="9">
        <v>28</v>
      </c>
      <c r="AV477" s="9">
        <v>28</v>
      </c>
      <c r="AW477" s="9">
        <v>0</v>
      </c>
      <c r="AX477" s="9">
        <v>0</v>
      </c>
      <c r="AY477" s="63"/>
      <c r="AZ477" s="63"/>
      <c r="BA477" s="63"/>
      <c r="BB477" s="345"/>
      <c r="BC477" s="337"/>
      <c r="BD477" s="63"/>
    </row>
    <row r="478" spans="1:56" ht="15.75">
      <c r="A478" s="60" t="s">
        <v>23</v>
      </c>
      <c r="B478" s="3"/>
      <c r="C478" s="3"/>
      <c r="D478" s="33">
        <f t="shared" si="13"/>
        <v>439.59999999999894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9">
        <v>40.5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63"/>
      <c r="AZ478" s="277"/>
      <c r="BA478" s="63"/>
      <c r="BB478" s="345"/>
      <c r="BC478" s="337"/>
      <c r="BD478" s="63"/>
    </row>
    <row r="479" spans="1:56" ht="15.75">
      <c r="A479" s="60" t="s">
        <v>25</v>
      </c>
      <c r="B479" s="3"/>
      <c r="C479" s="3"/>
      <c r="D479" s="33">
        <f t="shared" si="13"/>
        <v>670.20000000000016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9">
        <v>28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63"/>
      <c r="AZ479" s="63"/>
      <c r="BA479" s="63"/>
      <c r="BB479" s="345"/>
      <c r="BC479" s="337"/>
      <c r="BD479" s="63"/>
    </row>
    <row r="480" spans="1:56" ht="15.75">
      <c r="A480" s="82" t="s">
        <v>1653</v>
      </c>
      <c r="B480" s="3"/>
      <c r="C480" s="3"/>
      <c r="D480" s="33">
        <f t="shared" si="13"/>
        <v>636.39999999999975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9">
        <v>44.5</v>
      </c>
      <c r="AT480" s="9">
        <v>0</v>
      </c>
      <c r="AU480" s="9">
        <v>28.8</v>
      </c>
      <c r="AV480" s="9">
        <v>24</v>
      </c>
      <c r="AW480" s="9">
        <v>18</v>
      </c>
      <c r="AX480" s="9">
        <v>3.5999999999999996</v>
      </c>
      <c r="AY480" s="63"/>
      <c r="AZ480" s="225"/>
      <c r="BA480" s="63"/>
      <c r="BB480" s="345"/>
      <c r="BC480" s="337"/>
      <c r="BD480" s="63"/>
    </row>
    <row r="481" spans="1:56" ht="15.75">
      <c r="A481" s="82" t="s">
        <v>1655</v>
      </c>
      <c r="B481" s="3"/>
      <c r="C481" s="3"/>
      <c r="D481" s="33">
        <f t="shared" si="13"/>
        <v>778.99999999999955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9">
        <v>12.100000000000001</v>
      </c>
      <c r="AT481" s="9">
        <v>0</v>
      </c>
      <c r="AU481" s="9">
        <v>33.6</v>
      </c>
      <c r="AV481" s="9">
        <v>44.5</v>
      </c>
      <c r="AW481" s="9">
        <v>0</v>
      </c>
      <c r="AX481" s="9">
        <v>0</v>
      </c>
      <c r="AY481" s="63"/>
      <c r="AZ481" s="225"/>
      <c r="BA481" s="63"/>
      <c r="BB481" s="346"/>
      <c r="BC481" s="337"/>
      <c r="BD481" s="63"/>
    </row>
    <row r="482" spans="1:56" ht="15.75">
      <c r="A482" s="3" t="s">
        <v>3363</v>
      </c>
      <c r="B482" s="3"/>
      <c r="C482" s="3"/>
      <c r="D482" s="33">
        <f t="shared" si="13"/>
        <v>442.0000000000004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9">
        <v>24</v>
      </c>
      <c r="AT482" s="9">
        <v>0</v>
      </c>
      <c r="AU482" s="9">
        <v>25.4</v>
      </c>
      <c r="AV482" s="9">
        <v>25.4</v>
      </c>
      <c r="AW482" s="9">
        <v>0</v>
      </c>
      <c r="AX482" s="9">
        <v>0</v>
      </c>
      <c r="AY482" s="63"/>
      <c r="AZ482" s="63"/>
      <c r="BA482" s="63"/>
      <c r="BB482" s="358"/>
      <c r="BC482" s="337"/>
      <c r="BD482" s="63"/>
    </row>
    <row r="483" spans="1:56" ht="15.75">
      <c r="A483" s="3" t="s">
        <v>745</v>
      </c>
      <c r="B483" s="3"/>
      <c r="C483" s="3"/>
      <c r="D483" s="33">
        <f t="shared" si="13"/>
        <v>425.2000000000001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9">
        <v>14.3</v>
      </c>
      <c r="AT483" s="9">
        <v>0</v>
      </c>
      <c r="AU483" s="9">
        <v>26</v>
      </c>
      <c r="AV483" s="9">
        <v>26</v>
      </c>
      <c r="AW483" s="9">
        <v>0</v>
      </c>
      <c r="AX483" s="9">
        <v>0</v>
      </c>
      <c r="AY483" s="63"/>
      <c r="AZ483" s="63"/>
      <c r="BA483" s="63"/>
      <c r="BB483" s="345"/>
      <c r="BC483" s="337"/>
      <c r="BD483" s="63"/>
    </row>
    <row r="484" spans="1:56" ht="15.75">
      <c r="A484" s="60" t="s">
        <v>27</v>
      </c>
      <c r="B484" s="3"/>
      <c r="C484" s="3"/>
      <c r="D484" s="33">
        <f t="shared" si="13"/>
        <v>384.6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9">
        <v>14.3</v>
      </c>
      <c r="AT484" s="9">
        <v>0</v>
      </c>
      <c r="AU484" s="9">
        <v>0</v>
      </c>
      <c r="AV484" s="9">
        <v>0</v>
      </c>
      <c r="AW484" s="9">
        <v>0</v>
      </c>
      <c r="AX484" s="9">
        <v>2.4</v>
      </c>
      <c r="AY484" s="63"/>
      <c r="AZ484" s="277"/>
      <c r="BA484" s="63"/>
      <c r="BB484" s="346"/>
      <c r="BC484" s="337"/>
      <c r="BD484" s="63"/>
    </row>
    <row r="485" spans="1:56" ht="15.75">
      <c r="A485" s="3" t="s">
        <v>777</v>
      </c>
      <c r="B485" s="3"/>
      <c r="C485" s="3"/>
      <c r="D485" s="33">
        <f t="shared" ref="D485:D516" si="14">SUM(E485:DZ485)</f>
        <v>525.09999999999968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9">
        <v>16.5</v>
      </c>
      <c r="AT485" s="9">
        <v>0</v>
      </c>
      <c r="AU485" s="9">
        <v>28</v>
      </c>
      <c r="AV485" s="9">
        <v>44.5</v>
      </c>
      <c r="AW485" s="9">
        <v>0</v>
      </c>
      <c r="AX485" s="9">
        <v>0</v>
      </c>
      <c r="AY485" s="63"/>
      <c r="AZ485" s="63"/>
      <c r="BA485" s="63"/>
      <c r="BB485" s="346"/>
      <c r="BC485" s="337"/>
      <c r="BD485" s="63"/>
    </row>
    <row r="486" spans="1:56" ht="15.75">
      <c r="A486" s="3" t="s">
        <v>154</v>
      </c>
      <c r="B486" s="3"/>
      <c r="C486" s="3"/>
      <c r="D486" s="33">
        <f t="shared" si="14"/>
        <v>563.8000000000003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9">
        <v>15.399999999999999</v>
      </c>
      <c r="AT486" s="9">
        <v>28</v>
      </c>
      <c r="AU486" s="9">
        <v>5.5</v>
      </c>
      <c r="AV486" s="9">
        <v>0</v>
      </c>
      <c r="AW486" s="9">
        <v>0</v>
      </c>
      <c r="AX486" s="9">
        <v>0</v>
      </c>
      <c r="AY486" s="63"/>
      <c r="AZ486" s="277"/>
      <c r="BA486" s="63"/>
      <c r="BB486" s="345"/>
      <c r="BC486" s="337"/>
      <c r="BD486" s="63"/>
    </row>
    <row r="487" spans="1:56" ht="15.75">
      <c r="A487" s="3" t="s">
        <v>3375</v>
      </c>
      <c r="B487" s="3"/>
      <c r="C487" s="3"/>
      <c r="D487" s="33">
        <f t="shared" si="14"/>
        <v>833.00000000000023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9">
        <v>0</v>
      </c>
      <c r="AT487" s="9">
        <v>0</v>
      </c>
      <c r="AU487" s="9">
        <v>31.6</v>
      </c>
      <c r="AV487" s="9">
        <v>52</v>
      </c>
      <c r="AW487" s="9">
        <v>26</v>
      </c>
      <c r="AX487" s="9">
        <v>2.8</v>
      </c>
      <c r="AY487" s="63"/>
      <c r="AZ487" s="63"/>
      <c r="BA487" s="63"/>
      <c r="BB487" s="358"/>
      <c r="BC487" s="337"/>
      <c r="BD487" s="63"/>
    </row>
    <row r="488" spans="1:56" ht="15.75">
      <c r="A488" s="3" t="s">
        <v>763</v>
      </c>
      <c r="B488" s="3"/>
      <c r="C488" s="3"/>
      <c r="D488" s="33">
        <f t="shared" si="14"/>
        <v>530.20000000000005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9">
        <v>40.299999999999997</v>
      </c>
      <c r="AT488" s="9">
        <v>0</v>
      </c>
      <c r="AU488" s="9">
        <v>6</v>
      </c>
      <c r="AV488" s="9">
        <v>0</v>
      </c>
      <c r="AW488" s="9">
        <v>0</v>
      </c>
      <c r="AX488" s="9">
        <v>0</v>
      </c>
      <c r="AY488" s="63"/>
      <c r="AZ488" s="63"/>
      <c r="BA488" s="63"/>
      <c r="BB488" s="346"/>
      <c r="BC488" s="337"/>
      <c r="BD488" s="63"/>
    </row>
    <row r="489" spans="1:56" ht="15.75">
      <c r="A489" t="s">
        <v>142</v>
      </c>
      <c r="B489" s="3"/>
      <c r="C489" s="3"/>
      <c r="D489" s="33">
        <f t="shared" si="14"/>
        <v>410.99999999999955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9">
        <v>36.299999999999997</v>
      </c>
      <c r="AT489" s="9">
        <v>26</v>
      </c>
      <c r="AU489" s="9">
        <v>22</v>
      </c>
      <c r="AV489" s="9">
        <v>22</v>
      </c>
      <c r="AW489" s="9">
        <v>0</v>
      </c>
      <c r="AX489" s="9">
        <v>0</v>
      </c>
      <c r="AY489" s="63"/>
      <c r="AZ489" s="63"/>
      <c r="BA489" s="63"/>
      <c r="BB489" s="345"/>
      <c r="BC489" s="337"/>
      <c r="BD489" s="63"/>
    </row>
    <row r="490" spans="1:56" ht="15.75">
      <c r="A490" s="3" t="s">
        <v>737</v>
      </c>
      <c r="B490" s="3"/>
      <c r="C490" s="3"/>
      <c r="D490" s="33">
        <f t="shared" si="14"/>
        <v>608.10000000000025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9">
        <v>34.1</v>
      </c>
      <c r="AT490" s="9">
        <v>0</v>
      </c>
      <c r="AU490" s="9">
        <v>6.5</v>
      </c>
      <c r="AV490" s="9">
        <v>0</v>
      </c>
      <c r="AW490" s="9">
        <v>0</v>
      </c>
      <c r="AX490" s="9">
        <v>0</v>
      </c>
      <c r="AY490" s="63"/>
      <c r="AZ490" s="63"/>
      <c r="BA490" s="63"/>
      <c r="BB490" s="345"/>
      <c r="BC490" s="337"/>
      <c r="BD490" s="63"/>
    </row>
    <row r="491" spans="1:56" ht="15.75">
      <c r="A491" s="82" t="s">
        <v>1659</v>
      </c>
      <c r="B491" s="3"/>
      <c r="C491" s="3"/>
      <c r="D491" s="33">
        <f t="shared" si="14"/>
        <v>541.89999999999884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9">
        <v>49.4</v>
      </c>
      <c r="AT491" s="9">
        <v>41.2</v>
      </c>
      <c r="AU491" s="9">
        <v>0</v>
      </c>
      <c r="AV491" s="9">
        <v>0</v>
      </c>
      <c r="AW491" s="9">
        <v>8.8000000000000007</v>
      </c>
      <c r="AX491" s="9">
        <v>0</v>
      </c>
      <c r="AY491" s="63"/>
      <c r="AZ491" s="225"/>
      <c r="BA491" s="63"/>
      <c r="BB491" s="345"/>
      <c r="BC491" s="337"/>
      <c r="BD491" s="63"/>
    </row>
    <row r="492" spans="1:56" ht="15.75">
      <c r="A492" s="3" t="s">
        <v>3390</v>
      </c>
      <c r="B492" s="3"/>
      <c r="C492" s="3"/>
      <c r="D492" s="33">
        <f t="shared" si="14"/>
        <v>223.80000000000004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9">
        <v>8.8000000000000007</v>
      </c>
      <c r="AT492" s="9">
        <v>8.8000000000000007</v>
      </c>
      <c r="AU492" s="9">
        <v>0</v>
      </c>
      <c r="AV492" s="9">
        <v>0</v>
      </c>
      <c r="AW492" s="9">
        <v>0</v>
      </c>
      <c r="AX492" s="9">
        <v>0</v>
      </c>
      <c r="AY492" s="63"/>
      <c r="AZ492" s="63"/>
      <c r="BA492" s="63"/>
      <c r="BB492" s="358"/>
      <c r="BC492" s="337"/>
      <c r="BD492" s="63"/>
    </row>
    <row r="493" spans="1:56" ht="15.75">
      <c r="A493" s="3" t="s">
        <v>778</v>
      </c>
      <c r="B493" s="3"/>
      <c r="C493" s="3"/>
      <c r="D493" s="33">
        <f t="shared" si="14"/>
        <v>471.20000000000061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9">
        <v>39.4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63"/>
      <c r="AZ493" s="277"/>
      <c r="BA493" s="63"/>
      <c r="BB493" s="345"/>
      <c r="BC493" s="337"/>
      <c r="BD493" s="63"/>
    </row>
    <row r="494" spans="1:56" ht="15.75">
      <c r="A494" s="60" t="s">
        <v>2046</v>
      </c>
      <c r="B494" s="3"/>
      <c r="C494" s="3"/>
      <c r="D494" s="33">
        <f t="shared" si="14"/>
        <v>504.9000000000006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9">
        <v>5.5</v>
      </c>
      <c r="AT494" s="9">
        <v>2.2000000000000002</v>
      </c>
      <c r="AU494" s="9">
        <v>0</v>
      </c>
      <c r="AV494" s="9">
        <v>0</v>
      </c>
      <c r="AW494" s="9">
        <v>21</v>
      </c>
      <c r="AX494" s="9">
        <v>23.7</v>
      </c>
      <c r="AY494" s="63"/>
      <c r="AZ494" s="277"/>
      <c r="BA494" s="63"/>
      <c r="BB494" s="345"/>
      <c r="BC494" s="337"/>
      <c r="BD494" s="63"/>
    </row>
    <row r="495" spans="1:56" ht="15.75">
      <c r="A495" s="3" t="s">
        <v>748</v>
      </c>
      <c r="B495" s="3"/>
      <c r="C495" s="3"/>
      <c r="D495" s="33">
        <f t="shared" si="14"/>
        <v>449.9999999999996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9">
        <v>34.9</v>
      </c>
      <c r="AT495" s="9">
        <v>0</v>
      </c>
      <c r="AU495" s="9">
        <v>28</v>
      </c>
      <c r="AV495" s="9">
        <v>28</v>
      </c>
      <c r="AW495" s="9">
        <v>0</v>
      </c>
      <c r="AX495" s="9">
        <v>0</v>
      </c>
      <c r="AY495" s="63"/>
      <c r="AZ495" s="63"/>
      <c r="BA495" s="63"/>
      <c r="BB495" s="345"/>
      <c r="BC495" s="337"/>
      <c r="BD495" s="63"/>
    </row>
    <row r="496" spans="1:56" ht="15.75">
      <c r="A496" s="3" t="s">
        <v>747</v>
      </c>
      <c r="B496" s="3"/>
      <c r="C496" s="3"/>
      <c r="D496" s="33">
        <f t="shared" si="14"/>
        <v>510.49999999999994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9">
        <v>42.5</v>
      </c>
      <c r="AT496" s="9">
        <v>0</v>
      </c>
      <c r="AU496" s="9">
        <v>9</v>
      </c>
      <c r="AV496" s="9">
        <v>2.4</v>
      </c>
      <c r="AW496" s="9">
        <v>0</v>
      </c>
      <c r="AX496" s="9">
        <v>4.8</v>
      </c>
      <c r="AY496" s="63"/>
      <c r="AZ496" s="63"/>
      <c r="BA496" s="63"/>
      <c r="BB496" s="345"/>
      <c r="BC496" s="337"/>
      <c r="BD496" s="63"/>
    </row>
    <row r="497" spans="1:56" ht="15.75">
      <c r="A497" s="60" t="s">
        <v>2048</v>
      </c>
      <c r="B497" s="3"/>
      <c r="C497" s="3"/>
      <c r="D497" s="33">
        <f t="shared" si="14"/>
        <v>480.30000000000007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9">
        <v>15.399999999999999</v>
      </c>
      <c r="AT497" s="9">
        <v>6.7</v>
      </c>
      <c r="AU497" s="9">
        <v>0</v>
      </c>
      <c r="AV497" s="9">
        <v>0</v>
      </c>
      <c r="AW497" s="9">
        <v>0</v>
      </c>
      <c r="AX497" s="9">
        <v>0</v>
      </c>
      <c r="AY497" s="63"/>
      <c r="AZ497" s="277"/>
      <c r="BA497" s="63"/>
      <c r="BB497" s="345"/>
      <c r="BC497" s="337"/>
      <c r="BD497" s="63"/>
    </row>
    <row r="498" spans="1:56" ht="15.75">
      <c r="A498" s="60" t="s">
        <v>2153</v>
      </c>
      <c r="B498" s="3"/>
      <c r="C498" s="3"/>
      <c r="D498" s="33">
        <f t="shared" si="14"/>
        <v>389.59999999999968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9">
        <v>16.5</v>
      </c>
      <c r="AT498" s="9">
        <v>0</v>
      </c>
      <c r="AU498" s="9">
        <v>26</v>
      </c>
      <c r="AV498" s="9">
        <v>26</v>
      </c>
      <c r="AW498" s="9">
        <v>0</v>
      </c>
      <c r="AX498" s="9">
        <v>2.6</v>
      </c>
      <c r="AY498" s="63"/>
      <c r="AZ498" s="277"/>
      <c r="BA498" s="63"/>
      <c r="BB498" s="345"/>
      <c r="BC498" s="337"/>
      <c r="BD498" s="63"/>
    </row>
    <row r="499" spans="1:56" ht="15.75">
      <c r="A499" s="3" t="s">
        <v>3370</v>
      </c>
      <c r="B499" s="3"/>
      <c r="C499" s="3"/>
      <c r="D499" s="33">
        <f t="shared" si="14"/>
        <v>528.40000000000055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9">
        <v>28</v>
      </c>
      <c r="AT499" s="9">
        <v>0</v>
      </c>
      <c r="AU499" s="9">
        <v>0</v>
      </c>
      <c r="AV499" s="9">
        <v>0</v>
      </c>
      <c r="AW499" s="9">
        <v>3.9000000000000004</v>
      </c>
      <c r="AX499" s="9">
        <v>29.1</v>
      </c>
      <c r="AY499" s="63"/>
      <c r="AZ499" s="63"/>
      <c r="BA499" s="63"/>
      <c r="BB499" s="358"/>
      <c r="BC499" s="337"/>
      <c r="BD499" s="63"/>
    </row>
    <row r="500" spans="1:56" ht="15.75">
      <c r="A500" s="3" t="s">
        <v>732</v>
      </c>
      <c r="B500" s="3"/>
      <c r="C500" s="3"/>
      <c r="D500" s="33">
        <f t="shared" si="14"/>
        <v>444.7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9">
        <v>15.399999999999999</v>
      </c>
      <c r="AT500" s="9">
        <v>1.1000000000000001</v>
      </c>
      <c r="AU500" s="9">
        <v>28</v>
      </c>
      <c r="AV500" s="9">
        <v>28</v>
      </c>
      <c r="AW500" s="9">
        <v>0</v>
      </c>
      <c r="AX500" s="9">
        <v>0</v>
      </c>
      <c r="AY500" s="63"/>
      <c r="AZ500" s="63"/>
      <c r="BA500" s="63"/>
      <c r="BB500" s="345"/>
      <c r="BC500" s="337"/>
      <c r="BD500" s="63"/>
    </row>
    <row r="501" spans="1:56" ht="15.75">
      <c r="A501" s="3" t="s">
        <v>3373</v>
      </c>
      <c r="B501" s="3"/>
      <c r="C501" s="3"/>
      <c r="D501" s="33">
        <f t="shared" si="14"/>
        <v>390.60000000000014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9">
        <v>15.399999999999999</v>
      </c>
      <c r="AT501" s="9">
        <v>0</v>
      </c>
      <c r="AU501" s="9">
        <v>18</v>
      </c>
      <c r="AV501" s="9">
        <v>0</v>
      </c>
      <c r="AW501" s="9">
        <v>0</v>
      </c>
      <c r="AX501" s="9">
        <v>0</v>
      </c>
      <c r="AY501" s="63"/>
      <c r="AZ501" s="63"/>
      <c r="BA501" s="63"/>
      <c r="BB501" s="358"/>
      <c r="BC501" s="337"/>
      <c r="BD501" s="63"/>
    </row>
    <row r="502" spans="1:56" ht="15.75">
      <c r="A502" s="60" t="s">
        <v>1998</v>
      </c>
      <c r="B502" s="3"/>
      <c r="C502" s="3"/>
      <c r="D502" s="33">
        <f t="shared" si="14"/>
        <v>432.8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9">
        <v>26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63"/>
      <c r="AZ502" s="277"/>
      <c r="BA502" s="63"/>
      <c r="BB502" s="345"/>
      <c r="BC502" s="337"/>
      <c r="BD502" s="63"/>
    </row>
    <row r="503" spans="1:56" ht="15.75">
      <c r="A503" s="3" t="s">
        <v>3392</v>
      </c>
      <c r="B503" s="3"/>
      <c r="C503" s="3"/>
      <c r="D503" s="33">
        <f t="shared" si="14"/>
        <v>421.00000000000011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9">
        <v>0</v>
      </c>
      <c r="AT503" s="9">
        <v>1.4</v>
      </c>
      <c r="AU503" s="9">
        <v>5.6</v>
      </c>
      <c r="AV503" s="9">
        <v>0</v>
      </c>
      <c r="AW503" s="9">
        <v>0</v>
      </c>
      <c r="AX503" s="9">
        <v>0</v>
      </c>
      <c r="AY503" s="63"/>
      <c r="AZ503" s="63"/>
      <c r="BA503" s="63"/>
      <c r="BB503" s="358"/>
      <c r="BC503" s="337"/>
      <c r="BD503" s="63"/>
    </row>
    <row r="504" spans="1:56" ht="15.75">
      <c r="A504" s="60" t="s">
        <v>31</v>
      </c>
      <c r="B504" s="3"/>
      <c r="C504" s="3"/>
      <c r="D504" s="33">
        <f t="shared" si="14"/>
        <v>768.39999999999964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9">
        <v>43.4</v>
      </c>
      <c r="AT504" s="9">
        <v>0</v>
      </c>
      <c r="AU504" s="9">
        <v>24.2</v>
      </c>
      <c r="AV504" s="9">
        <v>22</v>
      </c>
      <c r="AW504" s="9">
        <v>0</v>
      </c>
      <c r="AX504" s="9">
        <v>0</v>
      </c>
      <c r="AY504" s="63"/>
      <c r="AZ504" s="277"/>
      <c r="BA504" s="63"/>
      <c r="BB504" s="346"/>
      <c r="BC504" s="337"/>
      <c r="BD504" s="63"/>
    </row>
    <row r="505" spans="1:56" ht="15.75">
      <c r="A505" s="3" t="s">
        <v>789</v>
      </c>
      <c r="B505" s="3"/>
      <c r="C505" s="3"/>
      <c r="D505" s="33">
        <f t="shared" si="14"/>
        <v>948.99999999999886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9">
        <v>22</v>
      </c>
      <c r="AT505" s="9">
        <v>0</v>
      </c>
      <c r="AU505" s="9">
        <v>29.3</v>
      </c>
      <c r="AV505" s="9">
        <v>29.3</v>
      </c>
      <c r="AW505" s="9">
        <v>3.3000000000000003</v>
      </c>
      <c r="AX505" s="9">
        <v>19.3</v>
      </c>
      <c r="AY505" s="63"/>
      <c r="AZ505" s="63"/>
      <c r="BA505" s="63"/>
      <c r="BB505" s="345"/>
      <c r="BC505" s="337"/>
      <c r="BD505" s="63"/>
    </row>
    <row r="506" spans="1:56" ht="15.75">
      <c r="A506" s="3" t="s">
        <v>3376</v>
      </c>
      <c r="B506" s="3"/>
      <c r="C506" s="3"/>
      <c r="D506" s="33">
        <f t="shared" si="14"/>
        <v>639.9000000000002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9">
        <v>26</v>
      </c>
      <c r="AT506" s="9">
        <v>25.5</v>
      </c>
      <c r="AU506" s="9">
        <v>9.3000000000000007</v>
      </c>
      <c r="AV506" s="9">
        <v>1.5</v>
      </c>
      <c r="AW506" s="9">
        <v>25.3</v>
      </c>
      <c r="AX506" s="9">
        <v>14.5</v>
      </c>
      <c r="AY506" s="63"/>
      <c r="AZ506" s="63"/>
      <c r="BA506" s="63"/>
      <c r="BB506" s="358"/>
      <c r="BC506" s="337"/>
      <c r="BD506" s="63"/>
    </row>
    <row r="507" spans="1:56" ht="15.75">
      <c r="A507" s="3" t="s">
        <v>754</v>
      </c>
      <c r="B507" s="3"/>
      <c r="C507" s="3"/>
      <c r="D507" s="33">
        <f t="shared" si="14"/>
        <v>435.70000000000005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9">
        <v>13.2</v>
      </c>
      <c r="AT507" s="9">
        <v>22</v>
      </c>
      <c r="AU507" s="9">
        <v>30.8</v>
      </c>
      <c r="AV507" s="9">
        <v>26</v>
      </c>
      <c r="AW507" s="9">
        <v>0</v>
      </c>
      <c r="AX507" s="9">
        <v>0</v>
      </c>
      <c r="AY507" s="63"/>
      <c r="AZ507" s="63"/>
      <c r="BA507" s="63"/>
      <c r="BB507" s="345"/>
      <c r="BC507" s="337"/>
      <c r="BD507" s="63"/>
    </row>
    <row r="508" spans="1:56" ht="15.75">
      <c r="A508" s="3" t="s">
        <v>781</v>
      </c>
      <c r="B508" s="3"/>
      <c r="C508" s="3"/>
      <c r="D508" s="33">
        <f t="shared" si="14"/>
        <v>420.30000000000047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9">
        <v>0</v>
      </c>
      <c r="AT508" s="9">
        <v>0</v>
      </c>
      <c r="AU508" s="9">
        <v>1.3</v>
      </c>
      <c r="AV508" s="9">
        <v>1.3</v>
      </c>
      <c r="AW508" s="9">
        <v>0</v>
      </c>
      <c r="AX508" s="9">
        <v>0</v>
      </c>
      <c r="AY508" s="63"/>
      <c r="AZ508" s="63"/>
      <c r="BA508" s="63"/>
      <c r="BB508" s="346"/>
      <c r="BC508" s="337"/>
      <c r="BD508" s="63"/>
    </row>
    <row r="509" spans="1:56" ht="15.75">
      <c r="A509" s="60" t="s">
        <v>33</v>
      </c>
      <c r="B509" s="3"/>
      <c r="C509" s="3"/>
      <c r="D509" s="33">
        <f t="shared" si="14"/>
        <v>701.80000000000007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9">
        <v>39.4</v>
      </c>
      <c r="AT509" s="9">
        <v>28</v>
      </c>
      <c r="AU509" s="9">
        <v>24</v>
      </c>
      <c r="AV509" s="9">
        <v>24</v>
      </c>
      <c r="AW509" s="9">
        <v>0</v>
      </c>
      <c r="AX509" s="9">
        <v>0</v>
      </c>
      <c r="AY509" s="63"/>
      <c r="AZ509" s="63"/>
      <c r="BA509" s="63"/>
      <c r="BB509" s="345"/>
      <c r="BC509" s="337"/>
      <c r="BD509" s="63"/>
    </row>
    <row r="510" spans="1:56" ht="15.75">
      <c r="A510" s="60" t="s">
        <v>37</v>
      </c>
      <c r="B510" s="3"/>
      <c r="C510" s="3"/>
      <c r="D510" s="33">
        <f t="shared" si="14"/>
        <v>570.40000000000134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9">
        <v>13.2</v>
      </c>
      <c r="AT510" s="9">
        <v>0</v>
      </c>
      <c r="AU510" s="9">
        <v>24</v>
      </c>
      <c r="AV510" s="9">
        <v>24</v>
      </c>
      <c r="AW510" s="9">
        <v>0</v>
      </c>
      <c r="AX510" s="9">
        <v>0</v>
      </c>
      <c r="AY510" s="63"/>
      <c r="AZ510" s="28"/>
      <c r="BA510" s="63"/>
      <c r="BB510" s="345"/>
      <c r="BC510" s="337"/>
      <c r="BD510" s="63"/>
    </row>
    <row r="511" spans="1:56" ht="15.75">
      <c r="A511" t="s">
        <v>143</v>
      </c>
      <c r="B511" s="3"/>
      <c r="C511" s="3"/>
      <c r="D511" s="33">
        <f t="shared" si="14"/>
        <v>728.09999999999866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9">
        <v>42.5</v>
      </c>
      <c r="AT511" s="9">
        <v>26</v>
      </c>
      <c r="AU511" s="9">
        <v>0</v>
      </c>
      <c r="AV511" s="9">
        <v>0</v>
      </c>
      <c r="AW511" s="9">
        <v>0</v>
      </c>
      <c r="AX511" s="9">
        <v>2.6</v>
      </c>
      <c r="AY511" s="63"/>
      <c r="AZ511" s="277"/>
      <c r="BA511" s="63"/>
      <c r="BB511" s="345"/>
      <c r="BC511" s="337"/>
      <c r="BD511" s="63"/>
    </row>
    <row r="512" spans="1:56" ht="15.75">
      <c r="A512" s="82" t="s">
        <v>1661</v>
      </c>
      <c r="B512" s="3"/>
      <c r="C512" s="3"/>
      <c r="D512" s="33">
        <f t="shared" si="14"/>
        <v>601.19999999999993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9">
        <v>35.200000000000003</v>
      </c>
      <c r="AT512" s="9">
        <v>0</v>
      </c>
      <c r="AU512" s="9">
        <v>1.4</v>
      </c>
      <c r="AV512" s="9">
        <v>1.4</v>
      </c>
      <c r="AW512" s="9">
        <v>0</v>
      </c>
      <c r="AX512" s="9">
        <v>2.4</v>
      </c>
      <c r="AY512" s="63"/>
      <c r="AZ512" s="225"/>
      <c r="BA512" s="63"/>
      <c r="BB512" s="345"/>
      <c r="BC512" s="337"/>
      <c r="BD512" s="63"/>
    </row>
    <row r="513" spans="1:56" ht="15.75">
      <c r="A513" s="60" t="s">
        <v>2026</v>
      </c>
      <c r="B513" s="3"/>
      <c r="C513" s="3"/>
      <c r="D513" s="33">
        <f t="shared" si="14"/>
        <v>262.40000000000009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9">
        <v>0</v>
      </c>
      <c r="AT513" s="9">
        <v>28</v>
      </c>
      <c r="AU513" s="9">
        <v>0</v>
      </c>
      <c r="AV513" s="9">
        <v>0</v>
      </c>
      <c r="AW513" s="9">
        <v>0</v>
      </c>
      <c r="AX513" s="9">
        <v>0</v>
      </c>
      <c r="AY513" s="63"/>
      <c r="AZ513" s="277"/>
      <c r="BA513" s="63"/>
      <c r="BB513" s="345"/>
      <c r="BC513" s="337"/>
      <c r="BD513" s="63"/>
    </row>
    <row r="514" spans="1:56" ht="15.75">
      <c r="A514" s="3" t="s">
        <v>180</v>
      </c>
      <c r="B514" s="3"/>
      <c r="C514" s="3"/>
      <c r="D514" s="33">
        <f t="shared" si="14"/>
        <v>462.19999999999993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9">
        <v>28</v>
      </c>
      <c r="AT514" s="9">
        <v>24</v>
      </c>
      <c r="AU514" s="9">
        <v>0</v>
      </c>
      <c r="AV514" s="9">
        <v>0</v>
      </c>
      <c r="AW514" s="9">
        <v>13.2</v>
      </c>
      <c r="AX514" s="9">
        <v>24</v>
      </c>
      <c r="AY514" s="63"/>
      <c r="AZ514" s="63"/>
      <c r="BA514" s="63"/>
      <c r="BB514" s="358"/>
      <c r="BC514" s="337"/>
      <c r="BD514" s="63"/>
    </row>
    <row r="515" spans="1:56" ht="15.75">
      <c r="A515" s="3" t="s">
        <v>3388</v>
      </c>
      <c r="B515" s="3"/>
      <c r="C515" s="3"/>
      <c r="D515" s="33">
        <f t="shared" si="14"/>
        <v>360.69999999999993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9">
        <v>12.100000000000001</v>
      </c>
      <c r="AT515" s="9">
        <v>0</v>
      </c>
      <c r="AU515" s="9">
        <v>22</v>
      </c>
      <c r="AV515" s="9">
        <v>22</v>
      </c>
      <c r="AW515" s="9">
        <v>0</v>
      </c>
      <c r="AX515" s="9">
        <v>0</v>
      </c>
      <c r="AY515" s="63"/>
      <c r="AZ515" s="63"/>
      <c r="BA515" s="63"/>
      <c r="BB515" s="358"/>
      <c r="BC515" s="337"/>
      <c r="BD515" s="63"/>
    </row>
    <row r="516" spans="1:56" ht="15.75">
      <c r="A516" s="82" t="s">
        <v>1658</v>
      </c>
      <c r="B516" s="3"/>
      <c r="C516" s="3"/>
      <c r="D516" s="33">
        <f t="shared" si="14"/>
        <v>638.89999999999986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9">
        <v>12.100000000000001</v>
      </c>
      <c r="AT516" s="9">
        <v>0</v>
      </c>
      <c r="AU516" s="9">
        <v>30</v>
      </c>
      <c r="AV516" s="9">
        <v>30</v>
      </c>
      <c r="AW516" s="9">
        <v>0</v>
      </c>
      <c r="AX516" s="9">
        <v>13.4</v>
      </c>
      <c r="AY516" s="63"/>
      <c r="AZ516" s="225"/>
      <c r="BA516" s="63"/>
      <c r="BB516" s="345"/>
      <c r="BC516" s="337"/>
      <c r="BD516" s="63"/>
    </row>
    <row r="517" spans="1:56" ht="15.75">
      <c r="A517" s="3" t="s">
        <v>155</v>
      </c>
      <c r="B517" s="3"/>
      <c r="C517" s="3"/>
      <c r="D517" s="33">
        <f>SUM(E517:DZ517)</f>
        <v>455.80000000000081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9">
        <v>15.399999999999999</v>
      </c>
      <c r="AT517" s="9">
        <v>0</v>
      </c>
      <c r="AU517" s="9">
        <v>26</v>
      </c>
      <c r="AV517" s="9">
        <v>26</v>
      </c>
      <c r="AW517" s="9">
        <v>0</v>
      </c>
      <c r="AX517" s="9">
        <v>2.4</v>
      </c>
      <c r="AY517" s="63"/>
      <c r="AZ517" s="28"/>
      <c r="BA517" s="63"/>
      <c r="BB517" s="345"/>
      <c r="BC517" s="337"/>
      <c r="BD517" s="63"/>
    </row>
    <row r="518" spans="1:56" ht="15.75">
      <c r="A518" s="3" t="s">
        <v>752</v>
      </c>
      <c r="B518" s="3"/>
      <c r="C518" s="3"/>
      <c r="D518" s="33">
        <f>SUM(E518:DZ518)</f>
        <v>426.69999999999987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9">
        <v>13.2</v>
      </c>
      <c r="AT518" s="9">
        <v>0</v>
      </c>
      <c r="AU518" s="9">
        <v>0</v>
      </c>
      <c r="AV518" s="9">
        <v>0</v>
      </c>
      <c r="AW518" s="9">
        <v>0</v>
      </c>
      <c r="AX518" s="9">
        <v>19.5</v>
      </c>
      <c r="AY518" s="63"/>
      <c r="AZ518" s="63"/>
      <c r="BA518" s="63"/>
      <c r="BB518" s="345"/>
      <c r="BC518" s="337"/>
      <c r="BD518" s="63"/>
    </row>
    <row r="519" spans="1:56" ht="15.75">
      <c r="A519" s="60" t="s">
        <v>3359</v>
      </c>
      <c r="B519" s="3"/>
      <c r="C519" s="3"/>
      <c r="D519" s="33">
        <f>SUM(E519:DZ519)</f>
        <v>530.49999999999943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9">
        <v>0</v>
      </c>
      <c r="AT519" s="9">
        <v>10.4</v>
      </c>
      <c r="AU519" s="9">
        <v>30</v>
      </c>
      <c r="AV519" s="9">
        <v>30</v>
      </c>
      <c r="AW519" s="9">
        <v>5.2</v>
      </c>
      <c r="AX519" s="9">
        <v>14.3</v>
      </c>
      <c r="AY519" s="63"/>
      <c r="AZ519" s="277"/>
      <c r="BA519" s="63"/>
      <c r="BB519" s="346"/>
      <c r="BC519" s="337"/>
      <c r="BD519" s="63"/>
    </row>
    <row r="520" spans="1:56" ht="15.75">
      <c r="A520" s="60" t="s">
        <v>2004</v>
      </c>
      <c r="B520" s="3"/>
      <c r="C520" s="3"/>
      <c r="D520" s="33">
        <f>SUM(E520:DZ520)</f>
        <v>692.50000000000011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9">
        <v>24</v>
      </c>
      <c r="AT520" s="9">
        <v>26</v>
      </c>
      <c r="AU520" s="9">
        <v>0</v>
      </c>
      <c r="AV520" s="9">
        <v>0</v>
      </c>
      <c r="AW520" s="9">
        <v>0</v>
      </c>
      <c r="AX520" s="9">
        <v>0</v>
      </c>
      <c r="AY520" s="63"/>
      <c r="AZ520" s="277"/>
      <c r="BA520" s="63"/>
      <c r="BB520" s="345"/>
      <c r="BC520" s="337"/>
      <c r="BD520" s="63"/>
    </row>
    <row r="521" spans="1:56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56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56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56" ht="20.25">
      <c r="A524" s="30" t="s">
        <v>170</v>
      </c>
      <c r="D524" s="32" t="s">
        <v>40</v>
      </c>
      <c r="E524" s="110" t="s">
        <v>4141</v>
      </c>
      <c r="F524" s="110" t="s">
        <v>4718</v>
      </c>
      <c r="G524" s="110" t="s">
        <v>4725</v>
      </c>
      <c r="H524" s="110" t="s">
        <v>4803</v>
      </c>
      <c r="I524" s="110" t="s">
        <v>4826</v>
      </c>
      <c r="J524" s="110" t="s">
        <v>4829</v>
      </c>
      <c r="K524" s="110" t="s">
        <v>4942</v>
      </c>
      <c r="L524" s="110" t="s">
        <v>4964</v>
      </c>
      <c r="M524" s="110" t="s">
        <v>5054</v>
      </c>
      <c r="N524" s="110" t="s">
        <v>4948</v>
      </c>
      <c r="O524" s="110" t="s">
        <v>5084</v>
      </c>
      <c r="P524" s="110" t="s">
        <v>5351</v>
      </c>
      <c r="Q524" s="110" t="s">
        <v>5412</v>
      </c>
      <c r="R524" s="110" t="s">
        <v>5512</v>
      </c>
      <c r="S524" s="110" t="s">
        <v>5511</v>
      </c>
      <c r="T524" s="110" t="s">
        <v>5602</v>
      </c>
      <c r="U524" s="110" t="s">
        <v>5634</v>
      </c>
      <c r="V524" s="110" t="s">
        <v>5726</v>
      </c>
      <c r="W524" s="110" t="s">
        <v>5727</v>
      </c>
      <c r="X524" s="110" t="s">
        <v>5725</v>
      </c>
      <c r="Y524" s="110" t="s">
        <v>5838</v>
      </c>
      <c r="Z524" s="110" t="s">
        <v>5839</v>
      </c>
      <c r="AA524" s="110" t="s">
        <v>5840</v>
      </c>
      <c r="AB524" s="110" t="s">
        <v>5891</v>
      </c>
      <c r="AC524" s="110" t="s">
        <v>5923</v>
      </c>
    </row>
    <row r="525" spans="1:56" ht="15.75">
      <c r="A525" s="3" t="s">
        <v>3371</v>
      </c>
      <c r="B525" s="3"/>
      <c r="C525" s="3"/>
      <c r="D525" s="33">
        <f t="shared" ref="D525:D556" si="15">SUM(E525:DZ525)</f>
        <v>166.50000000000236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9">
        <v>1.2</v>
      </c>
      <c r="X525" s="9">
        <v>14.399999999999999</v>
      </c>
      <c r="Y525" s="9">
        <v>0</v>
      </c>
      <c r="Z525" s="9">
        <v>0</v>
      </c>
      <c r="AA525" s="9">
        <v>0</v>
      </c>
      <c r="AB525" s="9">
        <v>0</v>
      </c>
      <c r="AC525" s="571">
        <v>0</v>
      </c>
      <c r="AD525" s="63"/>
      <c r="AE525" s="569"/>
      <c r="AF525" s="569"/>
      <c r="AG525" s="358"/>
      <c r="AH525" s="570"/>
      <c r="AI525" s="569"/>
    </row>
    <row r="526" spans="1:56" ht="15.75">
      <c r="A526" s="60" t="s">
        <v>2006</v>
      </c>
      <c r="B526" s="3"/>
      <c r="C526" s="3"/>
      <c r="D526" s="33">
        <f t="shared" si="15"/>
        <v>270.59999999998712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9">
        <v>1.2</v>
      </c>
      <c r="X526" s="9">
        <v>7.5</v>
      </c>
      <c r="Y526" s="9">
        <v>11.200000000000001</v>
      </c>
      <c r="Z526" s="9">
        <v>0</v>
      </c>
      <c r="AA526" s="9">
        <v>3</v>
      </c>
      <c r="AB526" s="9">
        <v>1.1000000000000001</v>
      </c>
      <c r="AC526" s="571">
        <v>0</v>
      </c>
      <c r="AD526" s="277"/>
      <c r="AE526" s="572"/>
      <c r="AF526" s="569"/>
      <c r="AG526" s="345"/>
      <c r="AH526" s="570"/>
      <c r="AI526" s="569"/>
    </row>
    <row r="527" spans="1:56" ht="15.75">
      <c r="A527" s="82" t="s">
        <v>1656</v>
      </c>
      <c r="B527" s="3"/>
      <c r="C527" s="3"/>
      <c r="D527" s="33">
        <f t="shared" si="15"/>
        <v>285.89999999999628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9">
        <v>0</v>
      </c>
      <c r="X527" s="9">
        <v>0</v>
      </c>
      <c r="Y527" s="9">
        <v>40.599999999999994</v>
      </c>
      <c r="Z527" s="9">
        <v>0</v>
      </c>
      <c r="AA527" s="9">
        <v>16.799999999999997</v>
      </c>
      <c r="AB527" s="9">
        <v>0</v>
      </c>
      <c r="AC527" s="571">
        <v>42.199999999999996</v>
      </c>
      <c r="AD527" s="225"/>
      <c r="AE527" s="225"/>
      <c r="AF527" s="569"/>
      <c r="AG527" s="345"/>
      <c r="AH527" s="570"/>
      <c r="AI527" s="569"/>
    </row>
    <row r="528" spans="1:56" ht="15.75">
      <c r="A528" s="60" t="s">
        <v>1999</v>
      </c>
      <c r="B528" s="3"/>
      <c r="C528" s="3"/>
      <c r="D528" s="33">
        <f t="shared" si="15"/>
        <v>261.90000000000947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9">
        <v>8.3999999999999986</v>
      </c>
      <c r="X528" s="9">
        <v>0</v>
      </c>
      <c r="Y528" s="9">
        <v>0</v>
      </c>
      <c r="Z528" s="9">
        <v>0</v>
      </c>
      <c r="AA528" s="9">
        <v>26.1</v>
      </c>
      <c r="AB528" s="9">
        <v>4.1999999999999993</v>
      </c>
      <c r="AC528" s="571">
        <v>5.6</v>
      </c>
      <c r="AD528" s="277"/>
      <c r="AE528" s="572"/>
      <c r="AF528" s="569"/>
      <c r="AG528" s="345"/>
      <c r="AH528" s="570"/>
      <c r="AI528" s="569"/>
    </row>
    <row r="529" spans="1:35" ht="15.75">
      <c r="A529" s="82" t="s">
        <v>1651</v>
      </c>
      <c r="B529" s="3"/>
      <c r="C529" s="3"/>
      <c r="D529" s="33">
        <f t="shared" si="15"/>
        <v>317.99999999999585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9">
        <v>0</v>
      </c>
      <c r="X529" s="9">
        <v>0</v>
      </c>
      <c r="Y529" s="9">
        <v>3.5999999999999996</v>
      </c>
      <c r="Z529" s="9">
        <v>0</v>
      </c>
      <c r="AA529" s="9">
        <v>4.8</v>
      </c>
      <c r="AB529" s="9">
        <v>30.5</v>
      </c>
      <c r="AC529" s="571">
        <v>32.799999999999997</v>
      </c>
      <c r="AD529" s="225"/>
      <c r="AE529" s="225"/>
      <c r="AF529" s="569"/>
      <c r="AG529" s="345"/>
      <c r="AH529" s="570"/>
      <c r="AI529" s="569"/>
    </row>
    <row r="530" spans="1:35" ht="15.75">
      <c r="A530" s="82" t="s">
        <v>1646</v>
      </c>
      <c r="B530" s="3"/>
      <c r="C530" s="3"/>
      <c r="D530" s="33">
        <f t="shared" si="15"/>
        <v>416.89999999998741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9">
        <v>0</v>
      </c>
      <c r="X530" s="9">
        <v>3.9000000000000004</v>
      </c>
      <c r="Y530" s="9">
        <v>9.1</v>
      </c>
      <c r="Z530" s="9">
        <v>0</v>
      </c>
      <c r="AA530" s="9">
        <v>43.199999999999996</v>
      </c>
      <c r="AB530" s="9">
        <v>0</v>
      </c>
      <c r="AC530" s="571">
        <v>0</v>
      </c>
      <c r="AD530" s="225"/>
      <c r="AE530" s="225"/>
      <c r="AF530" s="569"/>
      <c r="AG530" s="345"/>
      <c r="AH530" s="570"/>
      <c r="AI530" s="569"/>
    </row>
    <row r="531" spans="1:35" ht="15.75">
      <c r="A531" s="3" t="s">
        <v>3360</v>
      </c>
      <c r="B531" s="3"/>
      <c r="C531" s="3"/>
      <c r="D531" s="33">
        <f t="shared" si="15"/>
        <v>224.99999999999841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9">
        <v>0</v>
      </c>
      <c r="X531" s="9">
        <v>0</v>
      </c>
      <c r="Y531" s="9">
        <v>5.2</v>
      </c>
      <c r="Z531" s="9">
        <v>0</v>
      </c>
      <c r="AA531" s="9">
        <v>8.5</v>
      </c>
      <c r="AB531" s="9">
        <v>0</v>
      </c>
      <c r="AC531" s="571">
        <v>0</v>
      </c>
      <c r="AD531" s="63"/>
      <c r="AE531" s="569"/>
      <c r="AF531" s="569"/>
      <c r="AG531" s="358"/>
      <c r="AH531" s="570"/>
      <c r="AI531" s="569"/>
    </row>
    <row r="532" spans="1:35" ht="15.75">
      <c r="A532" s="60" t="s">
        <v>1</v>
      </c>
      <c r="B532" s="3"/>
      <c r="C532" s="3"/>
      <c r="D532" s="33">
        <f t="shared" si="15"/>
        <v>432.40000000000919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9">
        <v>8.3999999999999986</v>
      </c>
      <c r="X532" s="9">
        <v>1.5</v>
      </c>
      <c r="Y532" s="9">
        <v>5.2</v>
      </c>
      <c r="Z532" s="9">
        <v>0</v>
      </c>
      <c r="AA532" s="9">
        <v>29.9</v>
      </c>
      <c r="AB532" s="9">
        <v>0</v>
      </c>
      <c r="AC532" s="571">
        <v>0</v>
      </c>
      <c r="AD532" s="277"/>
      <c r="AE532" s="572"/>
      <c r="AF532" s="569"/>
      <c r="AG532" s="345"/>
      <c r="AH532" s="570"/>
      <c r="AI532" s="569"/>
    </row>
    <row r="533" spans="1:35" ht="15.75">
      <c r="A533" s="60" t="s">
        <v>2019</v>
      </c>
      <c r="B533" s="3"/>
      <c r="C533" s="3"/>
      <c r="D533" s="33">
        <f t="shared" si="15"/>
        <v>190.99999999999829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1.3</v>
      </c>
      <c r="AC533" s="571">
        <v>0</v>
      </c>
      <c r="AD533" s="277"/>
      <c r="AE533" s="572"/>
      <c r="AF533" s="569"/>
      <c r="AG533" s="345"/>
      <c r="AH533" s="570"/>
      <c r="AI533" s="569"/>
    </row>
    <row r="534" spans="1:35" ht="15.75">
      <c r="A534" s="3" t="s">
        <v>3379</v>
      </c>
      <c r="B534" s="3"/>
      <c r="C534" s="3"/>
      <c r="D534" s="33">
        <f t="shared" si="15"/>
        <v>269.89999999999986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41.4</v>
      </c>
      <c r="Z534" s="9">
        <v>0</v>
      </c>
      <c r="AA534" s="9">
        <v>14.399999999999999</v>
      </c>
      <c r="AB534" s="9">
        <v>0</v>
      </c>
      <c r="AC534" s="571">
        <v>0</v>
      </c>
      <c r="AD534" s="63"/>
      <c r="AE534" s="569"/>
      <c r="AF534" s="569"/>
      <c r="AG534" s="358"/>
      <c r="AH534" s="570"/>
      <c r="AI534" s="569"/>
    </row>
    <row r="535" spans="1:35" ht="15.75">
      <c r="A535" s="82" t="s">
        <v>1652</v>
      </c>
      <c r="B535" s="3"/>
      <c r="C535" s="3"/>
      <c r="D535" s="33">
        <f t="shared" si="15"/>
        <v>245.00000000001401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3.9000000000000004</v>
      </c>
      <c r="AC535" s="571">
        <v>0</v>
      </c>
      <c r="AD535" s="225"/>
      <c r="AE535" s="225"/>
      <c r="AF535" s="569"/>
      <c r="AG535" s="345"/>
      <c r="AH535" s="570"/>
      <c r="AI535" s="569"/>
    </row>
    <row r="536" spans="1:35" ht="15.75">
      <c r="A536" s="3" t="s">
        <v>770</v>
      </c>
      <c r="B536" s="3"/>
      <c r="C536" s="3"/>
      <c r="D536" s="33">
        <f t="shared" si="15"/>
        <v>246.60000000000295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9">
        <v>1.3</v>
      </c>
      <c r="X536" s="9">
        <v>7.5</v>
      </c>
      <c r="Y536" s="9">
        <v>0</v>
      </c>
      <c r="Z536" s="9">
        <v>0</v>
      </c>
      <c r="AA536" s="9">
        <v>0</v>
      </c>
      <c r="AB536" s="9">
        <v>8.4</v>
      </c>
      <c r="AC536" s="571">
        <v>0</v>
      </c>
      <c r="AD536" s="63"/>
      <c r="AE536" s="569"/>
      <c r="AF536" s="569"/>
      <c r="AG536" s="345"/>
      <c r="AH536" s="570"/>
      <c r="AI536" s="569"/>
    </row>
    <row r="537" spans="1:35" ht="15.75">
      <c r="A537" s="60" t="s">
        <v>2049</v>
      </c>
      <c r="B537" s="3"/>
      <c r="C537" s="3"/>
      <c r="D537" s="33">
        <f t="shared" si="15"/>
        <v>277.19999999999845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9">
        <v>7.7000000000000011</v>
      </c>
      <c r="X537" s="9">
        <v>0</v>
      </c>
      <c r="Y537" s="9">
        <v>0</v>
      </c>
      <c r="Z537" s="9">
        <v>0</v>
      </c>
      <c r="AA537" s="9">
        <v>3</v>
      </c>
      <c r="AB537" s="9">
        <v>0</v>
      </c>
      <c r="AC537" s="571">
        <v>37.799999999999997</v>
      </c>
      <c r="AD537" s="277"/>
      <c r="AE537" s="572"/>
      <c r="AF537" s="569"/>
      <c r="AG537" s="345"/>
      <c r="AH537" s="570"/>
      <c r="AI537" s="569"/>
    </row>
    <row r="538" spans="1:35" ht="15.75">
      <c r="A538" s="3" t="s">
        <v>787</v>
      </c>
      <c r="B538" s="3"/>
      <c r="C538" s="3"/>
      <c r="D538" s="33">
        <f t="shared" si="15"/>
        <v>274.10000000000707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9">
        <v>0</v>
      </c>
      <c r="X538" s="9">
        <v>0</v>
      </c>
      <c r="Y538" s="9">
        <v>1.1000000000000001</v>
      </c>
      <c r="Z538" s="9">
        <v>0</v>
      </c>
      <c r="AA538" s="9">
        <v>29.4</v>
      </c>
      <c r="AB538" s="9">
        <v>23.799999999999997</v>
      </c>
      <c r="AC538" s="571">
        <v>0</v>
      </c>
      <c r="AD538" s="63"/>
      <c r="AE538" s="569"/>
      <c r="AF538" s="569"/>
      <c r="AG538" s="345"/>
      <c r="AH538" s="570"/>
      <c r="AI538" s="569"/>
    </row>
    <row r="539" spans="1:35" ht="15.75">
      <c r="A539" s="60" t="s">
        <v>2002</v>
      </c>
      <c r="B539" s="3"/>
      <c r="C539" s="3"/>
      <c r="D539" s="33">
        <f t="shared" si="15"/>
        <v>244.70000000000249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571">
        <v>0</v>
      </c>
      <c r="AD539" s="277"/>
      <c r="AE539" s="572"/>
      <c r="AF539" s="569"/>
      <c r="AG539" s="345"/>
      <c r="AH539" s="570"/>
      <c r="AI539" s="569"/>
    </row>
    <row r="540" spans="1:35" ht="15.75">
      <c r="A540" s="3" t="s">
        <v>3361</v>
      </c>
      <c r="B540" s="3"/>
      <c r="C540" s="3"/>
      <c r="D540" s="33">
        <f t="shared" si="15"/>
        <v>229.29999999999995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9">
        <v>0</v>
      </c>
      <c r="X540" s="9">
        <v>3.3000000000000003</v>
      </c>
      <c r="Y540" s="9">
        <v>41.100000000000009</v>
      </c>
      <c r="Z540" s="9">
        <v>0</v>
      </c>
      <c r="AA540" s="9">
        <v>34.1</v>
      </c>
      <c r="AB540" s="9">
        <v>3.5999999999999996</v>
      </c>
      <c r="AC540" s="571">
        <v>0</v>
      </c>
      <c r="AD540" s="63"/>
      <c r="AE540" s="569"/>
      <c r="AF540" s="569"/>
      <c r="AG540" s="358"/>
      <c r="AH540" s="570"/>
      <c r="AI540" s="569"/>
    </row>
    <row r="541" spans="1:35" ht="15.75">
      <c r="A541" s="3" t="s">
        <v>153</v>
      </c>
      <c r="B541" s="3"/>
      <c r="C541" s="3"/>
      <c r="D541" s="33">
        <f t="shared" si="15"/>
        <v>406.89999999999492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9">
        <v>0</v>
      </c>
      <c r="X541" s="9">
        <v>0</v>
      </c>
      <c r="Y541" s="9">
        <v>8.3999999999999986</v>
      </c>
      <c r="Z541" s="9">
        <v>0</v>
      </c>
      <c r="AA541" s="9">
        <v>0</v>
      </c>
      <c r="AB541" s="9">
        <v>24.800000000000004</v>
      </c>
      <c r="AC541" s="571">
        <v>0</v>
      </c>
      <c r="AD541" s="63"/>
      <c r="AE541" s="569"/>
      <c r="AF541" s="569"/>
      <c r="AG541" s="345"/>
      <c r="AH541" s="570"/>
      <c r="AI541" s="569"/>
    </row>
    <row r="542" spans="1:35" ht="15.75">
      <c r="A542" s="60" t="s">
        <v>2020</v>
      </c>
      <c r="B542" s="3"/>
      <c r="C542" s="3"/>
      <c r="D542" s="33">
        <f t="shared" si="15"/>
        <v>520.10000000000196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9">
        <v>0</v>
      </c>
      <c r="X542" s="9">
        <v>6</v>
      </c>
      <c r="Y542" s="9">
        <v>78.3</v>
      </c>
      <c r="Z542" s="9">
        <v>5.2</v>
      </c>
      <c r="AA542" s="9">
        <v>38.4</v>
      </c>
      <c r="AB542" s="9">
        <v>47</v>
      </c>
      <c r="AC542" s="571">
        <v>37.799999999999997</v>
      </c>
      <c r="AD542" s="277"/>
      <c r="AE542" s="572"/>
      <c r="AF542" s="569"/>
      <c r="AG542" s="345"/>
      <c r="AH542" s="570"/>
      <c r="AI542" s="569"/>
    </row>
    <row r="543" spans="1:35" ht="15.75">
      <c r="A543" s="3" t="s">
        <v>3364</v>
      </c>
      <c r="B543" s="3"/>
      <c r="C543" s="3"/>
      <c r="D543" s="33">
        <f t="shared" si="15"/>
        <v>199.69999999999587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9">
        <v>3.3000000000000003</v>
      </c>
      <c r="X543" s="9">
        <v>0</v>
      </c>
      <c r="Y543" s="9">
        <v>2.2000000000000002</v>
      </c>
      <c r="Z543" s="9">
        <v>0</v>
      </c>
      <c r="AA543" s="9">
        <v>11</v>
      </c>
      <c r="AB543" s="9">
        <v>0</v>
      </c>
      <c r="AC543" s="571">
        <v>0</v>
      </c>
      <c r="AD543" s="63"/>
      <c r="AE543" s="569"/>
      <c r="AF543" s="569"/>
      <c r="AG543" s="358"/>
      <c r="AH543" s="570"/>
      <c r="AI543" s="569"/>
    </row>
    <row r="544" spans="1:35" ht="15.75">
      <c r="A544" s="3" t="s">
        <v>3378</v>
      </c>
      <c r="B544" s="3"/>
      <c r="C544" s="3"/>
      <c r="D544" s="33">
        <f t="shared" si="15"/>
        <v>278.00000000000205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9">
        <v>0</v>
      </c>
      <c r="X544" s="9">
        <v>0</v>
      </c>
      <c r="Y544" s="9">
        <v>0</v>
      </c>
      <c r="Z544" s="9">
        <v>21.799999999999997</v>
      </c>
      <c r="AA544" s="9">
        <v>0</v>
      </c>
      <c r="AB544" s="9">
        <v>0</v>
      </c>
      <c r="AC544" s="571">
        <v>0</v>
      </c>
      <c r="AD544" s="63"/>
      <c r="AE544" s="569"/>
      <c r="AF544" s="569"/>
      <c r="AG544" s="358"/>
      <c r="AH544" s="570"/>
      <c r="AI544" s="569"/>
    </row>
    <row r="545" spans="1:35" ht="15.75">
      <c r="A545" s="3" t="s">
        <v>9</v>
      </c>
      <c r="B545" s="3"/>
      <c r="C545" s="3"/>
      <c r="D545" s="33">
        <f t="shared" si="15"/>
        <v>316.09999999999951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9">
        <v>1.1000000000000001</v>
      </c>
      <c r="X545" s="9">
        <v>9.1</v>
      </c>
      <c r="Y545" s="9">
        <v>34.799999999999997</v>
      </c>
      <c r="Z545" s="9">
        <v>0</v>
      </c>
      <c r="AA545" s="9">
        <v>20.6</v>
      </c>
      <c r="AB545" s="9">
        <v>0</v>
      </c>
      <c r="AC545" s="571">
        <v>0</v>
      </c>
      <c r="AD545" s="277"/>
      <c r="AE545" s="572"/>
      <c r="AF545" s="569"/>
      <c r="AG545" s="346"/>
      <c r="AH545" s="570"/>
      <c r="AI545" s="569"/>
    </row>
    <row r="546" spans="1:35" ht="15.75">
      <c r="A546" s="60" t="s">
        <v>2014</v>
      </c>
      <c r="B546" s="3"/>
      <c r="C546" s="3"/>
      <c r="D546" s="33">
        <f t="shared" si="15"/>
        <v>537.70000000000232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9">
        <v>9.7999999999999989</v>
      </c>
      <c r="X546" s="9">
        <v>0</v>
      </c>
      <c r="Y546" s="9">
        <v>0</v>
      </c>
      <c r="Z546" s="9">
        <v>0</v>
      </c>
      <c r="AA546" s="9">
        <v>54</v>
      </c>
      <c r="AB546" s="9">
        <v>42</v>
      </c>
      <c r="AC546" s="571">
        <v>0</v>
      </c>
      <c r="AD546" s="277"/>
      <c r="AE546" s="572"/>
      <c r="AF546" s="569"/>
      <c r="AG546" s="345"/>
      <c r="AH546" s="570"/>
      <c r="AI546" s="569"/>
    </row>
    <row r="547" spans="1:35" ht="15.75">
      <c r="A547" s="60" t="s">
        <v>11</v>
      </c>
      <c r="B547" s="3"/>
      <c r="C547" s="3"/>
      <c r="D547" s="33">
        <f t="shared" si="15"/>
        <v>292.40000000000327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9">
        <v>1.2</v>
      </c>
      <c r="X547" s="9">
        <v>0</v>
      </c>
      <c r="Y547" s="9">
        <v>7.1999999999999993</v>
      </c>
      <c r="Z547" s="9">
        <v>0</v>
      </c>
      <c r="AA547" s="9">
        <v>51.6</v>
      </c>
      <c r="AB547" s="9">
        <v>38.5</v>
      </c>
      <c r="AC547" s="571">
        <v>0</v>
      </c>
      <c r="AD547" s="277"/>
      <c r="AE547" s="572"/>
      <c r="AF547" s="569"/>
      <c r="AG547" s="345"/>
      <c r="AH547" s="570"/>
      <c r="AI547" s="569"/>
    </row>
    <row r="548" spans="1:35" s="30" customFormat="1" ht="20.25">
      <c r="A548" s="3" t="s">
        <v>3362</v>
      </c>
      <c r="B548" s="3"/>
      <c r="C548" s="3"/>
      <c r="D548" s="33">
        <f t="shared" si="15"/>
        <v>261.69999999999936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9">
        <v>1.3</v>
      </c>
      <c r="X548" s="9">
        <v>26.700000000000003</v>
      </c>
      <c r="Y548" s="9">
        <v>8.9</v>
      </c>
      <c r="Z548" s="9">
        <v>0</v>
      </c>
      <c r="AA548" s="9">
        <v>5.6</v>
      </c>
      <c r="AB548" s="9">
        <v>0</v>
      </c>
      <c r="AC548" s="571">
        <v>0</v>
      </c>
      <c r="AD548" s="63"/>
      <c r="AE548" s="569"/>
      <c r="AF548" s="569"/>
      <c r="AG548" s="358"/>
      <c r="AH548" s="570"/>
      <c r="AI548" s="569"/>
    </row>
    <row r="549" spans="1:35" ht="15.75">
      <c r="A549" s="60" t="s">
        <v>2021</v>
      </c>
      <c r="B549" s="3"/>
      <c r="C549" s="3"/>
      <c r="D549" s="33">
        <f t="shared" si="15"/>
        <v>181.79999999998975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9">
        <v>0</v>
      </c>
      <c r="X549" s="9">
        <v>0</v>
      </c>
      <c r="Y549" s="9">
        <v>2.4</v>
      </c>
      <c r="Z549" s="9">
        <v>0</v>
      </c>
      <c r="AA549" s="9">
        <v>14.2</v>
      </c>
      <c r="AB549" s="9">
        <v>0</v>
      </c>
      <c r="AC549" s="571">
        <v>0</v>
      </c>
      <c r="AD549" s="277"/>
      <c r="AE549" s="572"/>
      <c r="AF549" s="569"/>
      <c r="AG549" s="345"/>
      <c r="AH549" s="570"/>
      <c r="AI549" s="569"/>
    </row>
    <row r="550" spans="1:35" ht="15.75">
      <c r="A550" s="82" t="s">
        <v>1654</v>
      </c>
      <c r="B550" s="3"/>
      <c r="C550" s="3"/>
      <c r="D550" s="33">
        <f t="shared" si="15"/>
        <v>408.99999999999926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9">
        <v>9.0000000000000018</v>
      </c>
      <c r="X550" s="9">
        <v>4.8</v>
      </c>
      <c r="Y550" s="9">
        <v>34.799999999999997</v>
      </c>
      <c r="Z550" s="9">
        <v>0</v>
      </c>
      <c r="AA550" s="9">
        <v>58.8</v>
      </c>
      <c r="AB550" s="9">
        <v>0</v>
      </c>
      <c r="AC550" s="571">
        <v>0</v>
      </c>
      <c r="AD550" s="225"/>
      <c r="AE550" s="225"/>
      <c r="AF550" s="569"/>
      <c r="AG550" s="345"/>
      <c r="AH550" s="570"/>
      <c r="AI550" s="569"/>
    </row>
    <row r="551" spans="1:35" ht="15.75">
      <c r="A551" s="3" t="s">
        <v>727</v>
      </c>
      <c r="B551" s="3"/>
      <c r="C551" s="3"/>
      <c r="D551" s="33">
        <f t="shared" si="15"/>
        <v>179.10000000000281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9">
        <v>9</v>
      </c>
      <c r="X551" s="9">
        <v>4.1999999999999993</v>
      </c>
      <c r="Y551" s="9">
        <v>7.8000000000000007</v>
      </c>
      <c r="Z551" s="9">
        <v>0</v>
      </c>
      <c r="AA551" s="9">
        <v>0</v>
      </c>
      <c r="AB551" s="9">
        <v>2.2000000000000002</v>
      </c>
      <c r="AC551" s="571">
        <v>0</v>
      </c>
      <c r="AD551" s="63"/>
      <c r="AE551" s="569"/>
      <c r="AF551" s="569"/>
      <c r="AG551" s="345"/>
      <c r="AH551" s="570"/>
      <c r="AI551" s="569"/>
    </row>
    <row r="552" spans="1:35" ht="15.75">
      <c r="A552" s="60" t="s">
        <v>2007</v>
      </c>
      <c r="B552" s="3"/>
      <c r="C552" s="3"/>
      <c r="D552" s="33">
        <f t="shared" si="15"/>
        <v>392.40000000000407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9">
        <v>1.4</v>
      </c>
      <c r="X552" s="9">
        <v>0</v>
      </c>
      <c r="Y552" s="9">
        <v>13.5</v>
      </c>
      <c r="Z552" s="9">
        <v>8.4</v>
      </c>
      <c r="AA552" s="9">
        <v>10.199999999999999</v>
      </c>
      <c r="AB552" s="9">
        <v>9.9</v>
      </c>
      <c r="AC552" s="571">
        <v>0</v>
      </c>
      <c r="AD552" s="277"/>
      <c r="AE552" s="572"/>
      <c r="AF552" s="569"/>
      <c r="AG552" s="345"/>
      <c r="AH552" s="570"/>
      <c r="AI552" s="569"/>
    </row>
    <row r="553" spans="1:35" ht="15.75">
      <c r="A553" s="3" t="s">
        <v>3372</v>
      </c>
      <c r="B553" s="3"/>
      <c r="C553" s="3"/>
      <c r="D553" s="33">
        <f t="shared" si="15"/>
        <v>251.40000000000225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9">
        <v>0</v>
      </c>
      <c r="X553" s="9">
        <v>4.5</v>
      </c>
      <c r="Y553" s="9">
        <v>0</v>
      </c>
      <c r="Z553" s="9">
        <v>0</v>
      </c>
      <c r="AA553" s="9">
        <v>0</v>
      </c>
      <c r="AB553" s="9">
        <v>0</v>
      </c>
      <c r="AC553" s="571">
        <v>0</v>
      </c>
      <c r="AD553" s="63"/>
      <c r="AE553" s="569"/>
      <c r="AF553" s="569"/>
      <c r="AG553" s="358"/>
      <c r="AH553" s="570"/>
      <c r="AI553" s="569"/>
    </row>
    <row r="554" spans="1:35" ht="15.75">
      <c r="A554" s="3" t="s">
        <v>782</v>
      </c>
      <c r="B554" s="3"/>
      <c r="C554" s="3"/>
      <c r="D554" s="33">
        <f t="shared" si="15"/>
        <v>294.09999999999491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9">
        <v>0</v>
      </c>
      <c r="X554" s="9">
        <v>4.1999999999999993</v>
      </c>
      <c r="Y554" s="9">
        <v>41.7</v>
      </c>
      <c r="Z554" s="9">
        <v>0</v>
      </c>
      <c r="AA554" s="9">
        <v>16.200000000000003</v>
      </c>
      <c r="AB554" s="9">
        <v>0</v>
      </c>
      <c r="AC554" s="571">
        <v>0</v>
      </c>
      <c r="AD554" s="277"/>
      <c r="AE554" s="572"/>
      <c r="AF554" s="569"/>
      <c r="AG554" s="346"/>
      <c r="AH554" s="570"/>
      <c r="AI554" s="569"/>
    </row>
    <row r="555" spans="1:35" ht="15.75">
      <c r="A555" s="60" t="s">
        <v>13</v>
      </c>
      <c r="B555" s="3"/>
      <c r="C555" s="3"/>
      <c r="D555" s="33">
        <f t="shared" si="15"/>
        <v>198.7000000000055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9">
        <v>2.2999999999999998</v>
      </c>
      <c r="X555" s="9">
        <v>4.5</v>
      </c>
      <c r="Y555" s="9">
        <v>1.5</v>
      </c>
      <c r="Z555" s="9">
        <v>0</v>
      </c>
      <c r="AA555" s="9">
        <v>28.5</v>
      </c>
      <c r="AB555" s="9">
        <v>0</v>
      </c>
      <c r="AC555" s="571">
        <v>0</v>
      </c>
      <c r="AD555" s="277"/>
      <c r="AE555" s="572"/>
      <c r="AF555" s="569"/>
      <c r="AG555" s="346"/>
      <c r="AH555" s="570"/>
      <c r="AI555" s="569"/>
    </row>
    <row r="556" spans="1:35" ht="15.75">
      <c r="A556" s="3" t="s">
        <v>733</v>
      </c>
      <c r="B556" s="3"/>
      <c r="C556" s="3"/>
      <c r="D556" s="33">
        <f t="shared" si="15"/>
        <v>323.50000000000335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9">
        <v>0</v>
      </c>
      <c r="X556" s="9">
        <v>10.799999999999999</v>
      </c>
      <c r="Y556" s="9">
        <v>2.4</v>
      </c>
      <c r="Z556" s="9">
        <v>0</v>
      </c>
      <c r="AA556" s="9">
        <v>12</v>
      </c>
      <c r="AB556" s="9">
        <v>0</v>
      </c>
      <c r="AC556" s="571">
        <v>0</v>
      </c>
      <c r="AD556" s="63"/>
      <c r="AE556" s="569"/>
      <c r="AF556" s="569"/>
      <c r="AG556" s="345"/>
      <c r="AH556" s="570"/>
      <c r="AI556" s="569"/>
    </row>
    <row r="557" spans="1:35" ht="15.75">
      <c r="A557" s="60" t="s">
        <v>15</v>
      </c>
      <c r="B557" s="3"/>
      <c r="C557" s="3"/>
      <c r="D557" s="33">
        <f t="shared" ref="D557:D588" si="16">SUM(E557:DZ557)</f>
        <v>488.09999999998934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9">
        <v>1.3</v>
      </c>
      <c r="X557" s="9">
        <v>0</v>
      </c>
      <c r="Y557" s="9">
        <v>0</v>
      </c>
      <c r="Z557" s="9">
        <v>0</v>
      </c>
      <c r="AA557" s="9">
        <v>141.60000000000002</v>
      </c>
      <c r="AB557" s="9">
        <v>0</v>
      </c>
      <c r="AC557" s="571">
        <v>26</v>
      </c>
      <c r="AD557" s="277"/>
      <c r="AE557" s="572"/>
      <c r="AF557" s="569"/>
      <c r="AG557" s="345"/>
      <c r="AH557" s="570"/>
      <c r="AI557" s="569"/>
    </row>
    <row r="558" spans="1:35" ht="15.75">
      <c r="A558" s="3" t="s">
        <v>3387</v>
      </c>
      <c r="B558" s="3"/>
      <c r="C558" s="3"/>
      <c r="D558" s="33">
        <f t="shared" si="16"/>
        <v>233.90000000000441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571">
        <v>0</v>
      </c>
      <c r="AD558" s="63"/>
      <c r="AE558" s="569"/>
      <c r="AF558" s="569"/>
      <c r="AG558" s="358"/>
      <c r="AH558" s="570"/>
      <c r="AI558" s="569"/>
    </row>
    <row r="559" spans="1:35" ht="15.75">
      <c r="A559" s="60" t="s">
        <v>2003</v>
      </c>
      <c r="B559" s="3"/>
      <c r="C559" s="3"/>
      <c r="D559" s="33">
        <f t="shared" si="16"/>
        <v>394.39999999999048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9">
        <v>0</v>
      </c>
      <c r="X559" s="9">
        <v>26.599999999999998</v>
      </c>
      <c r="Y559" s="9">
        <v>40.599999999999994</v>
      </c>
      <c r="Z559" s="9">
        <v>0</v>
      </c>
      <c r="AA559" s="9">
        <v>16.799999999999997</v>
      </c>
      <c r="AB559" s="9">
        <v>0</v>
      </c>
      <c r="AC559" s="571">
        <v>0</v>
      </c>
      <c r="AD559" s="277"/>
      <c r="AE559" s="572"/>
      <c r="AF559" s="569"/>
      <c r="AG559" s="346"/>
      <c r="AH559" s="570"/>
      <c r="AI559" s="569"/>
    </row>
    <row r="560" spans="1:35" ht="15.75">
      <c r="A560" s="60" t="s">
        <v>17</v>
      </c>
      <c r="B560" s="3"/>
      <c r="C560" s="3"/>
      <c r="D560" s="33">
        <f t="shared" si="16"/>
        <v>299.79999999999768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9">
        <v>1.4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571">
        <v>0</v>
      </c>
      <c r="AD560" s="277"/>
      <c r="AE560" s="572"/>
      <c r="AF560" s="569"/>
      <c r="AG560" s="345"/>
      <c r="AH560" s="570"/>
      <c r="AI560" s="569"/>
    </row>
    <row r="561" spans="1:35" ht="15.75">
      <c r="A561" s="3" t="s">
        <v>756</v>
      </c>
      <c r="B561" s="3"/>
      <c r="C561" s="3"/>
      <c r="D561" s="33">
        <f t="shared" si="16"/>
        <v>165.69999999999143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9">
        <v>1.2</v>
      </c>
      <c r="X561" s="9">
        <v>0</v>
      </c>
      <c r="Y561" s="9">
        <v>0</v>
      </c>
      <c r="Z561" s="9">
        <v>0</v>
      </c>
      <c r="AA561" s="9">
        <v>0</v>
      </c>
      <c r="AB561" s="9">
        <v>8.3999999999999986</v>
      </c>
      <c r="AC561" s="571">
        <v>0</v>
      </c>
      <c r="AD561" s="63"/>
      <c r="AE561" s="569"/>
      <c r="AF561" s="569"/>
      <c r="AG561" s="345"/>
      <c r="AH561" s="570"/>
      <c r="AI561" s="569"/>
    </row>
    <row r="562" spans="1:35" ht="15.75">
      <c r="A562" s="3" t="s">
        <v>162</v>
      </c>
      <c r="B562" s="3"/>
      <c r="C562" s="3"/>
      <c r="D562" s="33">
        <f t="shared" si="16"/>
        <v>283.4000000000155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9">
        <v>0</v>
      </c>
      <c r="X562" s="9">
        <v>9.7999999999999989</v>
      </c>
      <c r="Y562" s="9">
        <v>0</v>
      </c>
      <c r="Z562" s="9">
        <v>12.8</v>
      </c>
      <c r="AA562" s="9">
        <v>0</v>
      </c>
      <c r="AB562" s="9">
        <v>0</v>
      </c>
      <c r="AC562" s="571">
        <v>0</v>
      </c>
      <c r="AD562" s="63"/>
      <c r="AE562" s="569"/>
      <c r="AF562" s="569"/>
      <c r="AG562" s="345"/>
      <c r="AH562" s="570"/>
      <c r="AI562" s="569"/>
    </row>
    <row r="563" spans="1:35" ht="15.75">
      <c r="A563" s="3" t="s">
        <v>3366</v>
      </c>
      <c r="B563" s="3"/>
      <c r="C563" s="3"/>
      <c r="D563" s="33">
        <f t="shared" si="16"/>
        <v>375.60000000000025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9">
        <v>0</v>
      </c>
      <c r="X563" s="9">
        <v>4.1999999999999993</v>
      </c>
      <c r="Y563" s="9">
        <v>11.2</v>
      </c>
      <c r="Z563" s="9">
        <v>0</v>
      </c>
      <c r="AA563" s="9">
        <v>40.599999999999994</v>
      </c>
      <c r="AB563" s="9">
        <v>9.9</v>
      </c>
      <c r="AC563" s="571">
        <v>0</v>
      </c>
      <c r="AD563" s="63"/>
      <c r="AE563" s="569"/>
      <c r="AF563" s="569"/>
      <c r="AG563" s="358"/>
      <c r="AH563" s="570"/>
      <c r="AI563" s="569"/>
    </row>
    <row r="564" spans="1:35" ht="15.75">
      <c r="A564" s="3" t="s">
        <v>3391</v>
      </c>
      <c r="B564" s="3"/>
      <c r="C564" s="3"/>
      <c r="D564" s="33">
        <f t="shared" si="16"/>
        <v>173.29999999999021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9">
        <v>0</v>
      </c>
      <c r="X564" s="9">
        <v>0</v>
      </c>
      <c r="Y564" s="9">
        <v>26.599999999999998</v>
      </c>
      <c r="Z564" s="9">
        <v>0</v>
      </c>
      <c r="AA564" s="9">
        <v>24.7</v>
      </c>
      <c r="AB564" s="9">
        <v>0</v>
      </c>
      <c r="AC564" s="571">
        <v>0</v>
      </c>
      <c r="AD564" s="63"/>
      <c r="AE564" s="569"/>
      <c r="AF564" s="569"/>
      <c r="AG564" s="358"/>
      <c r="AH564" s="570"/>
      <c r="AI564" s="569"/>
    </row>
    <row r="565" spans="1:35" ht="15.75">
      <c r="A565" s="3" t="s">
        <v>3369</v>
      </c>
      <c r="B565" s="3"/>
      <c r="C565" s="3"/>
      <c r="D565" s="33">
        <f t="shared" si="16"/>
        <v>151.50000000000594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9">
        <v>0</v>
      </c>
      <c r="X565" s="9">
        <v>8.4</v>
      </c>
      <c r="Y565" s="9">
        <v>0</v>
      </c>
      <c r="Z565" s="9">
        <v>0</v>
      </c>
      <c r="AA565" s="9">
        <v>8.8000000000000007</v>
      </c>
      <c r="AB565" s="9">
        <v>0</v>
      </c>
      <c r="AC565" s="571">
        <v>0</v>
      </c>
      <c r="AD565" s="63"/>
      <c r="AE565" s="569"/>
      <c r="AF565" s="569"/>
      <c r="AG565" s="358"/>
      <c r="AH565" s="570"/>
      <c r="AI565" s="569"/>
    </row>
    <row r="566" spans="1:35" ht="15.75">
      <c r="A566" s="82" t="s">
        <v>1642</v>
      </c>
      <c r="B566" s="3"/>
      <c r="C566" s="3"/>
      <c r="D566" s="33">
        <f t="shared" si="16"/>
        <v>345.09999999999229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9">
        <v>0</v>
      </c>
      <c r="X566" s="9">
        <v>0</v>
      </c>
      <c r="Y566" s="9">
        <v>1.4</v>
      </c>
      <c r="Z566" s="9">
        <v>0</v>
      </c>
      <c r="AA566" s="9">
        <v>50.7</v>
      </c>
      <c r="AB566" s="9">
        <v>2.8</v>
      </c>
      <c r="AC566" s="571">
        <v>28</v>
      </c>
      <c r="AD566" s="225"/>
      <c r="AE566" s="225"/>
      <c r="AF566" s="569"/>
      <c r="AG566" s="345"/>
      <c r="AH566" s="570"/>
      <c r="AI566" s="569"/>
    </row>
    <row r="567" spans="1:35" ht="15.75">
      <c r="A567" s="3" t="s">
        <v>3365</v>
      </c>
      <c r="B567" s="3"/>
      <c r="C567" s="3"/>
      <c r="D567" s="33">
        <f t="shared" si="16"/>
        <v>165.8000000000074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571">
        <v>0</v>
      </c>
      <c r="AD567" s="63"/>
      <c r="AE567" s="569"/>
      <c r="AF567" s="569"/>
      <c r="AG567" s="358"/>
      <c r="AH567" s="570"/>
      <c r="AI567" s="569"/>
    </row>
    <row r="568" spans="1:35" ht="15.75">
      <c r="A568" s="3" t="s">
        <v>799</v>
      </c>
      <c r="B568" s="3"/>
      <c r="C568" s="3"/>
      <c r="D568" s="33">
        <f t="shared" si="16"/>
        <v>400.40000000000441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9">
        <v>0</v>
      </c>
      <c r="X568" s="9">
        <v>0</v>
      </c>
      <c r="Y568" s="9">
        <v>0</v>
      </c>
      <c r="Z568" s="9">
        <v>0</v>
      </c>
      <c r="AA568" s="9">
        <v>52.6</v>
      </c>
      <c r="AB568" s="9">
        <v>0</v>
      </c>
      <c r="AC568" s="571">
        <v>0</v>
      </c>
      <c r="AD568" s="277"/>
      <c r="AE568" s="572"/>
      <c r="AF568" s="569"/>
      <c r="AG568" s="345"/>
      <c r="AH568" s="570"/>
      <c r="AI568" s="569"/>
    </row>
    <row r="569" spans="1:35" ht="15.75">
      <c r="A569" s="60" t="s">
        <v>4490</v>
      </c>
      <c r="B569" s="3"/>
      <c r="C569" s="3"/>
      <c r="D569" s="33">
        <f t="shared" si="16"/>
        <v>375.99999999998312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9">
        <v>0</v>
      </c>
      <c r="X569" s="9">
        <v>0</v>
      </c>
      <c r="Y569" s="9">
        <v>0</v>
      </c>
      <c r="Z569" s="9">
        <v>0</v>
      </c>
      <c r="AA569" s="9">
        <v>43.2</v>
      </c>
      <c r="AB569" s="9">
        <v>38.5</v>
      </c>
      <c r="AC569" s="571">
        <v>0</v>
      </c>
      <c r="AD569" s="277"/>
      <c r="AE569" s="572"/>
      <c r="AF569" s="569"/>
      <c r="AG569" s="345"/>
      <c r="AH569" s="570"/>
      <c r="AI569" s="569"/>
    </row>
    <row r="570" spans="1:35" ht="15.75">
      <c r="A570" s="3" t="s">
        <v>795</v>
      </c>
      <c r="B570" s="3"/>
      <c r="C570" s="3"/>
      <c r="D570" s="33">
        <f t="shared" si="16"/>
        <v>183.79999999999242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9">
        <v>1.5</v>
      </c>
      <c r="X570" s="9">
        <v>3.3000000000000003</v>
      </c>
      <c r="Y570" s="9">
        <v>0</v>
      </c>
      <c r="Z570" s="9">
        <v>0</v>
      </c>
      <c r="AA570" s="9">
        <v>2.4</v>
      </c>
      <c r="AB570" s="9">
        <v>0</v>
      </c>
      <c r="AC570" s="571">
        <v>0</v>
      </c>
      <c r="AD570" s="63"/>
      <c r="AE570" s="569"/>
      <c r="AF570" s="569"/>
      <c r="AG570" s="345"/>
      <c r="AH570" s="570"/>
      <c r="AI570" s="569"/>
    </row>
    <row r="571" spans="1:35" ht="15.75">
      <c r="A571" t="s">
        <v>21</v>
      </c>
      <c r="B571" s="3"/>
      <c r="C571" s="3"/>
      <c r="D571" s="33">
        <f t="shared" si="16"/>
        <v>408.60000000000139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9">
        <v>10.899999999999999</v>
      </c>
      <c r="X571" s="9">
        <v>0</v>
      </c>
      <c r="Y571" s="9">
        <v>0</v>
      </c>
      <c r="Z571" s="9">
        <v>0</v>
      </c>
      <c r="AA571" s="9">
        <v>70.400000000000006</v>
      </c>
      <c r="AB571" s="9">
        <v>0</v>
      </c>
      <c r="AC571" s="571">
        <v>0</v>
      </c>
      <c r="AD571" s="63"/>
      <c r="AE571" s="569"/>
      <c r="AF571" s="569"/>
      <c r="AG571" s="345"/>
      <c r="AH571" s="570"/>
      <c r="AI571" s="569"/>
    </row>
    <row r="572" spans="1:35" ht="15.75">
      <c r="A572" s="3" t="s">
        <v>141</v>
      </c>
      <c r="B572" s="3"/>
      <c r="C572" s="3"/>
      <c r="D572" s="33">
        <f t="shared" si="16"/>
        <v>351.29999999999268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9">
        <v>9.7999999999999989</v>
      </c>
      <c r="X572" s="9">
        <v>0</v>
      </c>
      <c r="Y572" s="9">
        <v>7.1999999999999993</v>
      </c>
      <c r="Z572" s="9">
        <v>0</v>
      </c>
      <c r="AA572" s="9">
        <v>50.4</v>
      </c>
      <c r="AB572" s="9">
        <v>38.5</v>
      </c>
      <c r="AC572" s="571">
        <v>24</v>
      </c>
      <c r="AD572" s="63"/>
      <c r="AE572" s="569"/>
      <c r="AF572" s="569"/>
      <c r="AG572" s="345"/>
      <c r="AH572" s="570"/>
      <c r="AI572" s="569"/>
    </row>
    <row r="573" spans="1:35" ht="15.75">
      <c r="A573" s="60" t="s">
        <v>3358</v>
      </c>
      <c r="B573" s="3"/>
      <c r="C573" s="3"/>
      <c r="D573" s="33">
        <f t="shared" si="16"/>
        <v>214.70000000000707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9">
        <v>0</v>
      </c>
      <c r="X573" s="9">
        <v>0</v>
      </c>
      <c r="Y573" s="9">
        <v>12.100000000000001</v>
      </c>
      <c r="Z573" s="9">
        <v>0</v>
      </c>
      <c r="AA573" s="9">
        <v>0</v>
      </c>
      <c r="AB573" s="9">
        <v>0</v>
      </c>
      <c r="AC573" s="571">
        <v>0</v>
      </c>
      <c r="AD573" s="277"/>
      <c r="AE573" s="572"/>
      <c r="AF573" s="569"/>
      <c r="AG573" s="346"/>
      <c r="AH573" s="570"/>
      <c r="AI573" s="569"/>
    </row>
    <row r="574" spans="1:35" ht="15.75">
      <c r="A574" s="60" t="s">
        <v>2022</v>
      </c>
      <c r="B574" s="3"/>
      <c r="C574" s="3"/>
      <c r="D574" s="33">
        <f t="shared" si="16"/>
        <v>329.80000000000371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9">
        <v>1.3</v>
      </c>
      <c r="X574" s="9">
        <v>0</v>
      </c>
      <c r="Y574" s="9">
        <v>13.5</v>
      </c>
      <c r="Z574" s="9">
        <v>7.7000000000000011</v>
      </c>
      <c r="AA574" s="9">
        <v>6</v>
      </c>
      <c r="AB574" s="9">
        <v>13.5</v>
      </c>
      <c r="AC574" s="571">
        <v>0</v>
      </c>
      <c r="AD574" s="277"/>
      <c r="AE574" s="572"/>
      <c r="AF574" s="569"/>
      <c r="AG574" s="345"/>
      <c r="AH574" s="570"/>
      <c r="AI574" s="569"/>
    </row>
    <row r="575" spans="1:35" ht="15.75">
      <c r="A575" s="3" t="s">
        <v>3368</v>
      </c>
      <c r="B575" s="3"/>
      <c r="C575" s="3"/>
      <c r="D575" s="33">
        <f t="shared" si="16"/>
        <v>275.39999999999407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9">
        <v>8.4</v>
      </c>
      <c r="X575" s="9">
        <v>0</v>
      </c>
      <c r="Y575" s="9">
        <v>7.1999999999999993</v>
      </c>
      <c r="Z575" s="9">
        <v>0</v>
      </c>
      <c r="AA575" s="9">
        <v>5.2</v>
      </c>
      <c r="AB575" s="9">
        <v>0</v>
      </c>
      <c r="AC575" s="571">
        <v>0</v>
      </c>
      <c r="AD575" s="63"/>
      <c r="AE575" s="569"/>
      <c r="AF575" s="569"/>
      <c r="AG575" s="358"/>
      <c r="AH575" s="570"/>
      <c r="AI575" s="569"/>
    </row>
    <row r="576" spans="1:35" ht="15.75">
      <c r="A576" s="60" t="s">
        <v>2023</v>
      </c>
      <c r="B576" s="3"/>
      <c r="C576" s="3"/>
      <c r="D576" s="33">
        <f t="shared" si="16"/>
        <v>387.39999999999759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9">
        <v>1.1000000000000001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571">
        <v>0</v>
      </c>
      <c r="AD576" s="277"/>
      <c r="AE576" s="572"/>
      <c r="AF576" s="569"/>
      <c r="AG576" s="345"/>
      <c r="AH576" s="570"/>
      <c r="AI576" s="569"/>
    </row>
    <row r="577" spans="1:35" ht="15.75">
      <c r="A577" s="82" t="s">
        <v>1643</v>
      </c>
      <c r="B577" s="3"/>
      <c r="C577" s="3"/>
      <c r="D577" s="33">
        <f t="shared" si="16"/>
        <v>178.34999999999724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9">
        <v>1.3</v>
      </c>
      <c r="X577" s="9">
        <v>0</v>
      </c>
      <c r="Y577" s="9">
        <v>0</v>
      </c>
      <c r="Z577" s="9">
        <v>5.6</v>
      </c>
      <c r="AA577" s="9">
        <v>0</v>
      </c>
      <c r="AB577" s="9">
        <v>23.799999999999997</v>
      </c>
      <c r="AC577" s="571">
        <v>0</v>
      </c>
      <c r="AD577" s="225"/>
      <c r="AE577" s="225"/>
      <c r="AF577" s="569"/>
      <c r="AG577" s="345"/>
      <c r="AH577" s="570"/>
      <c r="AI577" s="569"/>
    </row>
    <row r="578" spans="1:35" ht="15.75">
      <c r="A578" s="3" t="s">
        <v>761</v>
      </c>
      <c r="B578" s="3"/>
      <c r="C578" s="3"/>
      <c r="D578" s="33">
        <f t="shared" si="16"/>
        <v>389.59999999999792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9">
        <v>9.1</v>
      </c>
      <c r="X578" s="9">
        <v>0</v>
      </c>
      <c r="Y578" s="9">
        <v>8.3999999999999986</v>
      </c>
      <c r="Z578" s="9">
        <v>0</v>
      </c>
      <c r="AA578" s="9">
        <v>58.699999999999996</v>
      </c>
      <c r="AB578" s="9">
        <v>0</v>
      </c>
      <c r="AC578" s="571">
        <v>5.6</v>
      </c>
      <c r="AD578" s="63"/>
      <c r="AE578" s="569"/>
      <c r="AF578" s="569"/>
      <c r="AG578" s="345"/>
      <c r="AH578" s="570"/>
      <c r="AI578" s="569"/>
    </row>
    <row r="579" spans="1:35" ht="15.75">
      <c r="A579" s="3" t="s">
        <v>3367</v>
      </c>
      <c r="B579" s="3"/>
      <c r="C579" s="3"/>
      <c r="D579" s="33">
        <f t="shared" si="16"/>
        <v>297.2999999999991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9">
        <v>0</v>
      </c>
      <c r="X579" s="9">
        <v>3.5999999999999996</v>
      </c>
      <c r="Y579" s="9">
        <v>75.599999999999994</v>
      </c>
      <c r="Z579" s="9">
        <v>0</v>
      </c>
      <c r="AA579" s="9">
        <v>16.799999999999997</v>
      </c>
      <c r="AB579" s="9">
        <v>0</v>
      </c>
      <c r="AC579" s="571">
        <v>0</v>
      </c>
      <c r="AD579" s="63"/>
      <c r="AE579" s="569"/>
      <c r="AF579" s="569"/>
      <c r="AG579" s="358"/>
      <c r="AH579" s="570"/>
      <c r="AI579" s="569"/>
    </row>
    <row r="580" spans="1:35" ht="15.75">
      <c r="A580" s="3" t="s">
        <v>3374</v>
      </c>
      <c r="B580" s="3"/>
      <c r="C580" s="3"/>
      <c r="D580" s="33">
        <f t="shared" si="16"/>
        <v>154.49999999999443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9">
        <v>0</v>
      </c>
      <c r="X580" s="9">
        <v>11.600000000000001</v>
      </c>
      <c r="Y580" s="9">
        <v>6.6000000000000005</v>
      </c>
      <c r="Z580" s="9">
        <v>0</v>
      </c>
      <c r="AA580" s="9">
        <v>0</v>
      </c>
      <c r="AB580" s="9">
        <v>0</v>
      </c>
      <c r="AC580" s="571">
        <v>0</v>
      </c>
      <c r="AD580" s="63"/>
      <c r="AE580" s="569"/>
      <c r="AF580" s="569"/>
      <c r="AG580" s="358"/>
      <c r="AH580" s="570"/>
      <c r="AI580" s="569"/>
    </row>
    <row r="581" spans="1:35" ht="15.75">
      <c r="A581" s="3" t="s">
        <v>762</v>
      </c>
      <c r="B581" s="3"/>
      <c r="C581" s="3"/>
      <c r="D581" s="33">
        <f t="shared" si="16"/>
        <v>519.50000000000807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9">
        <v>6.6000000000000005</v>
      </c>
      <c r="X581" s="9">
        <v>3.9000000000000004</v>
      </c>
      <c r="Y581" s="9">
        <v>15.6</v>
      </c>
      <c r="Z581" s="9">
        <v>0</v>
      </c>
      <c r="AA581" s="9">
        <v>15</v>
      </c>
      <c r="AB581" s="9">
        <v>53.6</v>
      </c>
      <c r="AC581" s="571">
        <v>0</v>
      </c>
      <c r="AD581" s="63"/>
      <c r="AE581" s="569"/>
      <c r="AF581" s="569"/>
      <c r="AG581" s="345"/>
      <c r="AH581" s="570"/>
      <c r="AI581" s="569"/>
    </row>
    <row r="582" spans="1:35" ht="15.75">
      <c r="A582" s="60" t="s">
        <v>23</v>
      </c>
      <c r="B582" s="3"/>
      <c r="C582" s="3"/>
      <c r="D582" s="33">
        <f t="shared" si="16"/>
        <v>207.39999999999603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9">
        <v>0</v>
      </c>
      <c r="X582" s="9">
        <v>11.5</v>
      </c>
      <c r="Y582" s="9">
        <v>1.1000000000000001</v>
      </c>
      <c r="Z582" s="9">
        <v>0</v>
      </c>
      <c r="AA582" s="9">
        <v>41.800000000000004</v>
      </c>
      <c r="AB582" s="9">
        <v>0</v>
      </c>
      <c r="AC582" s="571">
        <v>0</v>
      </c>
      <c r="AD582" s="277"/>
      <c r="AE582" s="572"/>
      <c r="AF582" s="569"/>
      <c r="AG582" s="345"/>
      <c r="AH582" s="570"/>
      <c r="AI582" s="569"/>
    </row>
    <row r="583" spans="1:35" ht="15.75">
      <c r="A583" s="60" t="s">
        <v>25</v>
      </c>
      <c r="B583" s="3"/>
      <c r="C583" s="3"/>
      <c r="D583" s="33">
        <f t="shared" si="16"/>
        <v>379.80000000000399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45.5</v>
      </c>
      <c r="AC583" s="571">
        <v>0</v>
      </c>
      <c r="AD583" s="63"/>
      <c r="AE583" s="569"/>
      <c r="AF583" s="569"/>
      <c r="AG583" s="345"/>
      <c r="AH583" s="570"/>
      <c r="AI583" s="569"/>
    </row>
    <row r="584" spans="1:35" ht="15.75">
      <c r="A584" s="82" t="s">
        <v>1653</v>
      </c>
      <c r="B584" s="3"/>
      <c r="C584" s="3"/>
      <c r="D584" s="33">
        <f t="shared" si="16"/>
        <v>419.49999999999642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9">
        <v>1.4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571">
        <v>0</v>
      </c>
      <c r="AD584" s="225"/>
      <c r="AE584" s="225"/>
      <c r="AF584" s="569"/>
      <c r="AG584" s="345"/>
      <c r="AH584" s="570"/>
      <c r="AI584" s="569"/>
    </row>
    <row r="585" spans="1:35" ht="15.75">
      <c r="A585" s="82" t="s">
        <v>1655</v>
      </c>
      <c r="B585" s="3"/>
      <c r="C585" s="3"/>
      <c r="D585" s="33">
        <f t="shared" si="16"/>
        <v>266.29999999999723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9">
        <v>1.1000000000000001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571">
        <v>0</v>
      </c>
      <c r="AD585" s="225"/>
      <c r="AE585" s="225"/>
      <c r="AF585" s="569"/>
      <c r="AG585" s="346"/>
      <c r="AH585" s="570"/>
      <c r="AI585" s="569"/>
    </row>
    <row r="586" spans="1:35" ht="15.75">
      <c r="A586" s="3" t="s">
        <v>3363</v>
      </c>
      <c r="B586" s="3"/>
      <c r="C586" s="3"/>
      <c r="D586" s="33">
        <f t="shared" si="16"/>
        <v>183.8999999999927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9">
        <v>0</v>
      </c>
      <c r="X586" s="9">
        <v>3.9000000000000004</v>
      </c>
      <c r="Y586" s="9">
        <v>28.1</v>
      </c>
      <c r="Z586" s="9">
        <v>0</v>
      </c>
      <c r="AA586" s="9">
        <v>0</v>
      </c>
      <c r="AB586" s="9">
        <v>0</v>
      </c>
      <c r="AC586" s="571">
        <v>0</v>
      </c>
      <c r="AD586" s="63"/>
      <c r="AE586" s="569"/>
      <c r="AF586" s="569"/>
      <c r="AG586" s="358"/>
      <c r="AH586" s="570"/>
      <c r="AI586" s="569"/>
    </row>
    <row r="587" spans="1:35" ht="15.75">
      <c r="A587" s="3" t="s">
        <v>745</v>
      </c>
      <c r="B587" s="3"/>
      <c r="C587" s="3"/>
      <c r="D587" s="33">
        <f t="shared" si="16"/>
        <v>375.90000000001021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9">
        <v>0</v>
      </c>
      <c r="X587" s="9">
        <v>0</v>
      </c>
      <c r="Y587" s="9">
        <v>0</v>
      </c>
      <c r="Z587" s="9">
        <v>0</v>
      </c>
      <c r="AA587" s="9">
        <v>12</v>
      </c>
      <c r="AB587" s="9">
        <v>38.5</v>
      </c>
      <c r="AC587" s="571">
        <v>0</v>
      </c>
      <c r="AD587" s="63"/>
      <c r="AE587" s="569"/>
      <c r="AF587" s="569"/>
      <c r="AG587" s="345"/>
      <c r="AH587" s="570"/>
      <c r="AI587" s="569"/>
    </row>
    <row r="588" spans="1:35" ht="15.75">
      <c r="A588" s="60" t="s">
        <v>27</v>
      </c>
      <c r="B588" s="3"/>
      <c r="C588" s="3"/>
      <c r="D588" s="33">
        <f t="shared" si="16"/>
        <v>201.4500000000034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9">
        <v>21.349999999999998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571">
        <v>0</v>
      </c>
      <c r="AD588" s="277"/>
      <c r="AE588" s="572"/>
      <c r="AF588" s="569"/>
      <c r="AG588" s="346"/>
      <c r="AH588" s="570"/>
      <c r="AI588" s="569"/>
    </row>
    <row r="589" spans="1:35" ht="15.75">
      <c r="A589" s="3" t="s">
        <v>777</v>
      </c>
      <c r="B589" s="3"/>
      <c r="C589" s="3"/>
      <c r="D589" s="33">
        <f t="shared" ref="D589:D620" si="17">SUM(E589:DZ589)</f>
        <v>482.40000000000009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9">
        <v>11.9</v>
      </c>
      <c r="X589" s="9">
        <v>0</v>
      </c>
      <c r="Y589" s="9">
        <v>31.900000000000002</v>
      </c>
      <c r="Z589" s="9">
        <v>0</v>
      </c>
      <c r="AA589" s="9">
        <v>26.200000000000003</v>
      </c>
      <c r="AB589" s="9">
        <v>38.5</v>
      </c>
      <c r="AC589" s="571">
        <v>0</v>
      </c>
      <c r="AD589" s="63"/>
      <c r="AE589" s="569"/>
      <c r="AF589" s="569"/>
      <c r="AG589" s="346"/>
      <c r="AH589" s="570"/>
      <c r="AI589" s="569"/>
    </row>
    <row r="590" spans="1:35" ht="15.75">
      <c r="A590" s="3" t="s">
        <v>154</v>
      </c>
      <c r="B590" s="3"/>
      <c r="C590" s="3"/>
      <c r="D590" s="33">
        <f t="shared" si="17"/>
        <v>265.70000000000653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9">
        <v>1.3</v>
      </c>
      <c r="X590" s="9">
        <v>0</v>
      </c>
      <c r="Y590" s="9">
        <v>0</v>
      </c>
      <c r="Z590" s="9">
        <v>0</v>
      </c>
      <c r="AA590" s="9">
        <v>3.3000000000000003</v>
      </c>
      <c r="AB590" s="9">
        <v>42</v>
      </c>
      <c r="AC590" s="571">
        <v>0</v>
      </c>
      <c r="AD590" s="277"/>
      <c r="AE590" s="572"/>
      <c r="AF590" s="569"/>
      <c r="AG590" s="345"/>
      <c r="AH590" s="570"/>
      <c r="AI590" s="569"/>
    </row>
    <row r="591" spans="1:35" ht="15.75">
      <c r="A591" s="3" t="s">
        <v>3375</v>
      </c>
      <c r="B591" s="3"/>
      <c r="C591" s="3"/>
      <c r="D591" s="33">
        <f t="shared" si="17"/>
        <v>275.39999999999668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9">
        <v>0</v>
      </c>
      <c r="X591" s="9">
        <v>0</v>
      </c>
      <c r="Y591" s="9">
        <v>35.1</v>
      </c>
      <c r="Z591" s="9">
        <v>0</v>
      </c>
      <c r="AA591" s="9">
        <v>0</v>
      </c>
      <c r="AB591" s="9">
        <v>8.4</v>
      </c>
      <c r="AC591" s="571">
        <v>0</v>
      </c>
      <c r="AD591" s="63"/>
      <c r="AE591" s="569"/>
      <c r="AF591" s="569"/>
      <c r="AG591" s="358"/>
      <c r="AH591" s="570"/>
      <c r="AI591" s="569"/>
    </row>
    <row r="592" spans="1:35" ht="15.75">
      <c r="A592" s="3" t="s">
        <v>763</v>
      </c>
      <c r="B592" s="3"/>
      <c r="C592" s="3"/>
      <c r="D592" s="33">
        <f t="shared" si="17"/>
        <v>461.50000000001251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9">
        <v>1.3</v>
      </c>
      <c r="X592" s="9">
        <v>4.5</v>
      </c>
      <c r="Y592" s="9">
        <v>23.5</v>
      </c>
      <c r="Z592" s="9">
        <v>0</v>
      </c>
      <c r="AA592" s="9">
        <v>71.2</v>
      </c>
      <c r="AB592" s="9">
        <v>0</v>
      </c>
      <c r="AC592" s="571">
        <v>4.4000000000000004</v>
      </c>
      <c r="AD592" s="63"/>
      <c r="AE592" s="569"/>
      <c r="AF592" s="569"/>
      <c r="AG592" s="346"/>
      <c r="AH592" s="570"/>
      <c r="AI592" s="569"/>
    </row>
    <row r="593" spans="1:35" ht="15.75">
      <c r="A593" t="s">
        <v>142</v>
      </c>
      <c r="B593" s="3"/>
      <c r="C593" s="3"/>
      <c r="D593" s="33">
        <f t="shared" si="17"/>
        <v>350.70000000000209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9">
        <v>0</v>
      </c>
      <c r="X593" s="9">
        <v>0</v>
      </c>
      <c r="Y593" s="9">
        <v>60</v>
      </c>
      <c r="Z593" s="9">
        <v>0</v>
      </c>
      <c r="AA593" s="9">
        <v>13.200000000000001</v>
      </c>
      <c r="AB593" s="9">
        <v>0</v>
      </c>
      <c r="AC593" s="571">
        <v>0</v>
      </c>
      <c r="AD593" s="63"/>
      <c r="AE593" s="569"/>
      <c r="AF593" s="569"/>
      <c r="AG593" s="345"/>
      <c r="AH593" s="570"/>
      <c r="AI593" s="569"/>
    </row>
    <row r="594" spans="1:35" ht="15.75">
      <c r="A594" s="3" t="s">
        <v>737</v>
      </c>
      <c r="B594" s="3"/>
      <c r="C594" s="3"/>
      <c r="D594" s="33">
        <f t="shared" si="17"/>
        <v>238.39999999999586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9">
        <v>0</v>
      </c>
      <c r="X594" s="9">
        <v>0</v>
      </c>
      <c r="Y594" s="9">
        <v>11.8</v>
      </c>
      <c r="Z594" s="9">
        <v>0</v>
      </c>
      <c r="AA594" s="9">
        <v>17.899999999999999</v>
      </c>
      <c r="AB594" s="9">
        <v>0</v>
      </c>
      <c r="AC594" s="571">
        <v>0</v>
      </c>
      <c r="AD594" s="63"/>
      <c r="AE594" s="569"/>
      <c r="AF594" s="569"/>
      <c r="AG594" s="345"/>
      <c r="AH594" s="570"/>
      <c r="AI594" s="569"/>
    </row>
    <row r="595" spans="1:35" ht="15.75">
      <c r="A595" s="82" t="s">
        <v>1659</v>
      </c>
      <c r="B595" s="3"/>
      <c r="C595" s="3"/>
      <c r="D595" s="33">
        <f t="shared" si="17"/>
        <v>204.49999999998124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9">
        <v>0</v>
      </c>
      <c r="X595" s="9">
        <v>0</v>
      </c>
      <c r="Y595" s="9">
        <v>13.8</v>
      </c>
      <c r="Z595" s="9">
        <v>0</v>
      </c>
      <c r="AA595" s="9">
        <v>4.8</v>
      </c>
      <c r="AB595" s="9">
        <v>0</v>
      </c>
      <c r="AC595" s="571">
        <v>0</v>
      </c>
      <c r="AD595" s="225"/>
      <c r="AE595" s="225"/>
      <c r="AF595" s="569"/>
      <c r="AG595" s="345"/>
      <c r="AH595" s="570"/>
      <c r="AI595" s="569"/>
    </row>
    <row r="596" spans="1:35" ht="15.75">
      <c r="A596" s="3" t="s">
        <v>3390</v>
      </c>
      <c r="B596" s="3"/>
      <c r="C596" s="3"/>
      <c r="D596" s="33">
        <f t="shared" si="17"/>
        <v>152.20000000000996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9">
        <v>0</v>
      </c>
      <c r="X596" s="9">
        <v>0</v>
      </c>
      <c r="Y596" s="9">
        <v>0</v>
      </c>
      <c r="Z596" s="9">
        <v>0</v>
      </c>
      <c r="AA596" s="9">
        <v>3</v>
      </c>
      <c r="AB596" s="9">
        <v>8.4</v>
      </c>
      <c r="AC596" s="571">
        <v>0</v>
      </c>
      <c r="AD596" s="63"/>
      <c r="AE596" s="569"/>
      <c r="AF596" s="569"/>
      <c r="AG596" s="358"/>
      <c r="AH596" s="570"/>
      <c r="AI596" s="569"/>
    </row>
    <row r="597" spans="1:35" ht="15.75">
      <c r="A597" s="3" t="s">
        <v>778</v>
      </c>
      <c r="B597" s="3"/>
      <c r="C597" s="3"/>
      <c r="D597" s="33">
        <f t="shared" si="17"/>
        <v>293.79999999999558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9">
        <v>2.6</v>
      </c>
      <c r="X597" s="9">
        <v>0</v>
      </c>
      <c r="Y597" s="9">
        <v>0</v>
      </c>
      <c r="Z597" s="9">
        <v>0</v>
      </c>
      <c r="AA597" s="9">
        <v>47.599999999999994</v>
      </c>
      <c r="AB597" s="9">
        <v>0</v>
      </c>
      <c r="AC597" s="571">
        <v>0</v>
      </c>
      <c r="AD597" s="277"/>
      <c r="AE597" s="572"/>
      <c r="AF597" s="569"/>
      <c r="AG597" s="345"/>
      <c r="AH597" s="570"/>
      <c r="AI597" s="569"/>
    </row>
    <row r="598" spans="1:35" ht="15.75">
      <c r="A598" s="60" t="s">
        <v>2046</v>
      </c>
      <c r="B598" s="3"/>
      <c r="C598" s="3"/>
      <c r="D598" s="33">
        <f t="shared" si="17"/>
        <v>191.49999999999662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9">
        <v>6</v>
      </c>
      <c r="X598" s="9">
        <v>13.200000000000001</v>
      </c>
      <c r="Y598" s="9">
        <v>0</v>
      </c>
      <c r="Z598" s="9">
        <v>0</v>
      </c>
      <c r="AA598" s="9">
        <v>2.4</v>
      </c>
      <c r="AB598" s="9">
        <v>0</v>
      </c>
      <c r="AC598" s="571">
        <v>0</v>
      </c>
      <c r="AD598" s="277"/>
      <c r="AE598" s="572"/>
      <c r="AF598" s="569"/>
      <c r="AG598" s="345"/>
      <c r="AH598" s="570"/>
      <c r="AI598" s="569"/>
    </row>
    <row r="599" spans="1:35" ht="15.75">
      <c r="A599" s="3" t="s">
        <v>748</v>
      </c>
      <c r="B599" s="3"/>
      <c r="C599" s="3"/>
      <c r="D599" s="33">
        <f t="shared" si="17"/>
        <v>427.09999999999621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9">
        <v>7.7000000000000011</v>
      </c>
      <c r="X599" s="9">
        <v>0</v>
      </c>
      <c r="Y599" s="9">
        <v>8.3999999999999986</v>
      </c>
      <c r="Z599" s="9">
        <v>0</v>
      </c>
      <c r="AA599" s="9">
        <v>7.1999999999999993</v>
      </c>
      <c r="AB599" s="9">
        <v>0</v>
      </c>
      <c r="AC599" s="571">
        <v>0</v>
      </c>
      <c r="AD599" s="63"/>
      <c r="AE599" s="569"/>
      <c r="AF599" s="569"/>
      <c r="AG599" s="345"/>
      <c r="AH599" s="570"/>
      <c r="AI599" s="569"/>
    </row>
    <row r="600" spans="1:35" ht="15.75">
      <c r="A600" s="3" t="s">
        <v>747</v>
      </c>
      <c r="B600" s="3"/>
      <c r="C600" s="3"/>
      <c r="D600" s="33">
        <f t="shared" si="17"/>
        <v>253.09999999999516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9">
        <v>7.1999999999999993</v>
      </c>
      <c r="X600" s="9">
        <v>0</v>
      </c>
      <c r="Y600" s="9">
        <v>0</v>
      </c>
      <c r="Z600" s="9">
        <v>0</v>
      </c>
      <c r="AA600" s="9">
        <v>2.6</v>
      </c>
      <c r="AB600" s="9">
        <v>0</v>
      </c>
      <c r="AC600" s="571">
        <v>0</v>
      </c>
      <c r="AD600" s="63"/>
      <c r="AE600" s="569"/>
      <c r="AF600" s="569"/>
      <c r="AG600" s="345"/>
      <c r="AH600" s="570"/>
      <c r="AI600" s="569"/>
    </row>
    <row r="601" spans="1:35" ht="15.75">
      <c r="A601" s="60" t="s">
        <v>2048</v>
      </c>
      <c r="B601" s="3"/>
      <c r="C601" s="3"/>
      <c r="D601" s="33">
        <f t="shared" si="17"/>
        <v>258.29999999999461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9">
        <v>16.899999999999999</v>
      </c>
      <c r="X601" s="9">
        <v>0</v>
      </c>
      <c r="Y601" s="9">
        <v>2.4</v>
      </c>
      <c r="Z601" s="9">
        <v>3.3000000000000003</v>
      </c>
      <c r="AA601" s="9">
        <v>32.900000000000006</v>
      </c>
      <c r="AB601" s="9">
        <v>0</v>
      </c>
      <c r="AC601" s="571">
        <v>0</v>
      </c>
      <c r="AD601" s="277"/>
      <c r="AE601" s="572"/>
      <c r="AF601" s="569"/>
      <c r="AG601" s="345"/>
      <c r="AH601" s="570"/>
      <c r="AI601" s="569"/>
    </row>
    <row r="602" spans="1:35" ht="15.75">
      <c r="A602" s="60" t="s">
        <v>2153</v>
      </c>
      <c r="B602" s="3"/>
      <c r="C602" s="3"/>
      <c r="D602" s="33">
        <f t="shared" si="17"/>
        <v>302.39999999999253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9">
        <v>0</v>
      </c>
      <c r="X602" s="9">
        <v>0</v>
      </c>
      <c r="Y602" s="9">
        <v>42.9</v>
      </c>
      <c r="Z602" s="9">
        <v>0</v>
      </c>
      <c r="AA602" s="9">
        <v>27.799999999999997</v>
      </c>
      <c r="AB602" s="9">
        <v>0</v>
      </c>
      <c r="AC602" s="571">
        <v>0</v>
      </c>
      <c r="AD602" s="277"/>
      <c r="AE602" s="572"/>
      <c r="AF602" s="569"/>
      <c r="AG602" s="345"/>
      <c r="AH602" s="570"/>
      <c r="AI602" s="569"/>
    </row>
    <row r="603" spans="1:35" ht="15.75">
      <c r="A603" s="3" t="s">
        <v>3370</v>
      </c>
      <c r="B603" s="3"/>
      <c r="C603" s="3"/>
      <c r="D603" s="33">
        <f t="shared" si="17"/>
        <v>95.800000000004189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2.2000000000000002</v>
      </c>
      <c r="AB603" s="9">
        <v>5.2</v>
      </c>
      <c r="AC603" s="571">
        <v>0</v>
      </c>
      <c r="AD603" s="63"/>
      <c r="AE603" s="569"/>
      <c r="AF603" s="569"/>
      <c r="AG603" s="358"/>
      <c r="AH603" s="570"/>
      <c r="AI603" s="569"/>
    </row>
    <row r="604" spans="1:35" ht="15.75">
      <c r="A604" s="3" t="s">
        <v>732</v>
      </c>
      <c r="B604" s="3"/>
      <c r="C604" s="3"/>
      <c r="D604" s="33">
        <f t="shared" si="17"/>
        <v>329.70000000000545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9">
        <v>9.7999999999999989</v>
      </c>
      <c r="X604" s="9">
        <v>0</v>
      </c>
      <c r="Y604" s="9">
        <v>41.699999999999996</v>
      </c>
      <c r="Z604" s="9">
        <v>0</v>
      </c>
      <c r="AA604" s="9">
        <v>16.799999999999997</v>
      </c>
      <c r="AB604" s="9">
        <v>0</v>
      </c>
      <c r="AC604" s="571">
        <v>0</v>
      </c>
      <c r="AD604" s="63"/>
      <c r="AE604" s="569"/>
      <c r="AF604" s="569"/>
      <c r="AG604" s="345"/>
      <c r="AH604" s="570"/>
      <c r="AI604" s="569"/>
    </row>
    <row r="605" spans="1:35" ht="15.75">
      <c r="A605" s="3" t="s">
        <v>3373</v>
      </c>
      <c r="B605" s="3"/>
      <c r="C605" s="3"/>
      <c r="D605" s="33">
        <f t="shared" si="17"/>
        <v>189.00000000000028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1.2</v>
      </c>
      <c r="AC605" s="571">
        <v>0</v>
      </c>
      <c r="AD605" s="63"/>
      <c r="AE605" s="569"/>
      <c r="AF605" s="569"/>
      <c r="AG605" s="358"/>
      <c r="AH605" s="570"/>
      <c r="AI605" s="569"/>
    </row>
    <row r="606" spans="1:35" ht="15.75">
      <c r="A606" s="60" t="s">
        <v>1998</v>
      </c>
      <c r="B606" s="3"/>
      <c r="C606" s="3"/>
      <c r="D606" s="33">
        <f t="shared" si="17"/>
        <v>132.59999999999025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9">
        <v>0</v>
      </c>
      <c r="X606" s="9">
        <v>0</v>
      </c>
      <c r="Y606" s="9">
        <v>0</v>
      </c>
      <c r="Z606" s="9">
        <v>0</v>
      </c>
      <c r="AA606" s="9">
        <v>1.1000000000000001</v>
      </c>
      <c r="AB606" s="9">
        <v>0</v>
      </c>
      <c r="AC606" s="571">
        <v>0</v>
      </c>
      <c r="AD606" s="277"/>
      <c r="AE606" s="572"/>
      <c r="AF606" s="569"/>
      <c r="AG606" s="345"/>
      <c r="AH606" s="570"/>
      <c r="AI606" s="569"/>
    </row>
    <row r="607" spans="1:35" ht="15.75">
      <c r="A607" s="3" t="s">
        <v>3392</v>
      </c>
      <c r="B607" s="3"/>
      <c r="C607" s="3"/>
      <c r="D607" s="33">
        <f t="shared" si="17"/>
        <v>213.60000000000144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571">
        <v>0</v>
      </c>
      <c r="AD607" s="63"/>
      <c r="AE607" s="569"/>
      <c r="AF607" s="569"/>
      <c r="AG607" s="358"/>
      <c r="AH607" s="570"/>
      <c r="AI607" s="569"/>
    </row>
    <row r="608" spans="1:35" ht="15.75">
      <c r="A608" s="60" t="s">
        <v>31</v>
      </c>
      <c r="B608" s="3"/>
      <c r="C608" s="3"/>
      <c r="D608" s="33">
        <f t="shared" si="17"/>
        <v>375.899999999991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9">
        <v>9.1</v>
      </c>
      <c r="X608" s="9">
        <v>0</v>
      </c>
      <c r="Y608" s="9">
        <v>0</v>
      </c>
      <c r="Z608" s="9">
        <v>0</v>
      </c>
      <c r="AA608" s="9">
        <v>54</v>
      </c>
      <c r="AB608" s="9">
        <v>20.900000000000002</v>
      </c>
      <c r="AC608" s="571">
        <v>4.4000000000000004</v>
      </c>
      <c r="AD608" s="277"/>
      <c r="AE608" s="572"/>
      <c r="AF608" s="569"/>
      <c r="AG608" s="346"/>
      <c r="AH608" s="570"/>
      <c r="AI608" s="569"/>
    </row>
    <row r="609" spans="1:35" ht="15.75">
      <c r="A609" s="3" t="s">
        <v>789</v>
      </c>
      <c r="B609" s="3"/>
      <c r="C609" s="3"/>
      <c r="D609" s="33">
        <f t="shared" si="17"/>
        <v>240.79999999999274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9">
        <v>0</v>
      </c>
      <c r="X609" s="9">
        <v>0</v>
      </c>
      <c r="Y609" s="9">
        <v>0</v>
      </c>
      <c r="Z609" s="9">
        <v>0</v>
      </c>
      <c r="AA609" s="9">
        <v>6.1</v>
      </c>
      <c r="AB609" s="9">
        <v>0</v>
      </c>
      <c r="AC609" s="571">
        <v>0</v>
      </c>
      <c r="AD609" s="63"/>
      <c r="AE609" s="569"/>
      <c r="AF609" s="569"/>
      <c r="AG609" s="345"/>
      <c r="AH609" s="570"/>
      <c r="AI609" s="569"/>
    </row>
    <row r="610" spans="1:35" ht="15.75">
      <c r="A610" s="3" t="s">
        <v>3376</v>
      </c>
      <c r="B610" s="3"/>
      <c r="C610" s="3"/>
      <c r="D610" s="33">
        <f t="shared" si="17"/>
        <v>235.59999999999974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9">
        <v>0</v>
      </c>
      <c r="X610" s="9">
        <v>9.1</v>
      </c>
      <c r="Y610" s="9">
        <v>0</v>
      </c>
      <c r="Z610" s="9">
        <v>0</v>
      </c>
      <c r="AA610" s="9">
        <v>20.900000000000002</v>
      </c>
      <c r="AB610" s="9">
        <v>0</v>
      </c>
      <c r="AC610" s="571">
        <v>0</v>
      </c>
      <c r="AD610" s="63"/>
      <c r="AE610" s="569"/>
      <c r="AF610" s="569"/>
      <c r="AG610" s="358"/>
      <c r="AH610" s="570"/>
      <c r="AI610" s="569"/>
    </row>
    <row r="611" spans="1:35" ht="15.75">
      <c r="A611" s="3" t="s">
        <v>754</v>
      </c>
      <c r="B611" s="3"/>
      <c r="C611" s="3"/>
      <c r="D611" s="33">
        <f t="shared" si="17"/>
        <v>345.29999999999353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9">
        <v>18.700000000000003</v>
      </c>
      <c r="X611" s="9">
        <v>14.3</v>
      </c>
      <c r="Y611" s="9">
        <v>1.5</v>
      </c>
      <c r="Z611" s="9">
        <v>0</v>
      </c>
      <c r="AA611" s="9">
        <v>46.800000000000004</v>
      </c>
      <c r="AB611" s="9">
        <v>11.000000000000002</v>
      </c>
      <c r="AC611" s="571">
        <v>0</v>
      </c>
      <c r="AD611" s="63"/>
      <c r="AE611" s="569"/>
      <c r="AF611" s="569"/>
      <c r="AG611" s="345"/>
      <c r="AH611" s="570"/>
      <c r="AI611" s="569"/>
    </row>
    <row r="612" spans="1:35" ht="15.75">
      <c r="A612" s="3" t="s">
        <v>781</v>
      </c>
      <c r="B612" s="3"/>
      <c r="C612" s="3"/>
      <c r="D612" s="33">
        <f t="shared" si="17"/>
        <v>193.50000000000111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9">
        <v>0</v>
      </c>
      <c r="X612" s="9">
        <v>0</v>
      </c>
      <c r="Y612" s="9">
        <v>0</v>
      </c>
      <c r="Z612" s="9">
        <v>0</v>
      </c>
      <c r="AA612" s="9">
        <v>22.8</v>
      </c>
      <c r="AB612" s="9">
        <v>0</v>
      </c>
      <c r="AC612" s="571">
        <v>0</v>
      </c>
      <c r="AD612" s="63"/>
      <c r="AE612" s="569"/>
      <c r="AF612" s="569"/>
      <c r="AG612" s="346"/>
      <c r="AH612" s="570"/>
      <c r="AI612" s="569"/>
    </row>
    <row r="613" spans="1:35" ht="15.75">
      <c r="A613" s="60" t="s">
        <v>33</v>
      </c>
      <c r="B613" s="3"/>
      <c r="C613" s="3"/>
      <c r="D613" s="33">
        <f t="shared" si="17"/>
        <v>548.90000000001191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9">
        <v>9.1</v>
      </c>
      <c r="X613" s="9">
        <v>0</v>
      </c>
      <c r="Y613" s="9">
        <v>15</v>
      </c>
      <c r="Z613" s="9">
        <v>0</v>
      </c>
      <c r="AA613" s="9">
        <v>12</v>
      </c>
      <c r="AB613" s="9">
        <v>0</v>
      </c>
      <c r="AC613" s="571">
        <v>0</v>
      </c>
      <c r="AD613" s="63"/>
      <c r="AE613" s="569"/>
      <c r="AF613" s="569"/>
      <c r="AG613" s="345"/>
      <c r="AH613" s="570"/>
      <c r="AI613" s="569"/>
    </row>
    <row r="614" spans="1:35" ht="15.75">
      <c r="A614" s="60" t="s">
        <v>37</v>
      </c>
      <c r="B614" s="3"/>
      <c r="C614" s="3"/>
      <c r="D614" s="33">
        <f t="shared" si="17"/>
        <v>245.10000000000085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9">
        <v>1.5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571">
        <v>0</v>
      </c>
      <c r="AD614" s="28"/>
      <c r="AE614" s="573"/>
      <c r="AF614" s="569"/>
      <c r="AG614" s="345"/>
      <c r="AH614" s="570"/>
      <c r="AI614" s="569"/>
    </row>
    <row r="615" spans="1:35" ht="15.75">
      <c r="A615" t="s">
        <v>143</v>
      </c>
      <c r="B615" s="3"/>
      <c r="C615" s="3"/>
      <c r="D615" s="33">
        <f t="shared" si="17"/>
        <v>225.69999999999501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9">
        <v>9.7999999999999989</v>
      </c>
      <c r="X615" s="9">
        <v>0</v>
      </c>
      <c r="Y615" s="9">
        <v>0</v>
      </c>
      <c r="Z615" s="9">
        <v>0</v>
      </c>
      <c r="AA615" s="9">
        <v>2.4</v>
      </c>
      <c r="AB615" s="9">
        <v>0</v>
      </c>
      <c r="AC615" s="571">
        <v>0</v>
      </c>
      <c r="AD615" s="277"/>
      <c r="AE615" s="572"/>
      <c r="AF615" s="569"/>
      <c r="AG615" s="345"/>
      <c r="AH615" s="570"/>
      <c r="AI615" s="569"/>
    </row>
    <row r="616" spans="1:35" ht="15.75">
      <c r="A616" s="82" t="s">
        <v>1661</v>
      </c>
      <c r="B616" s="3"/>
      <c r="C616" s="3"/>
      <c r="D616" s="33">
        <f t="shared" si="17"/>
        <v>242.50000000001069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571">
        <v>0</v>
      </c>
      <c r="AD616" s="225"/>
      <c r="AE616" s="225"/>
      <c r="AF616" s="569"/>
      <c r="AG616" s="345"/>
      <c r="AH616" s="570"/>
      <c r="AI616" s="569"/>
    </row>
    <row r="617" spans="1:35" ht="15.75">
      <c r="A617" s="60" t="s">
        <v>2026</v>
      </c>
      <c r="B617" s="3"/>
      <c r="C617" s="3"/>
      <c r="D617" s="33">
        <f t="shared" si="17"/>
        <v>205.5999999999959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9">
        <v>0</v>
      </c>
      <c r="X617" s="9">
        <v>0</v>
      </c>
      <c r="Y617" s="9">
        <v>26.599999999999998</v>
      </c>
      <c r="Z617" s="9">
        <v>0</v>
      </c>
      <c r="AA617" s="9">
        <v>0</v>
      </c>
      <c r="AB617" s="9">
        <v>0</v>
      </c>
      <c r="AC617" s="571">
        <v>0</v>
      </c>
      <c r="AD617" s="277"/>
      <c r="AE617" s="572"/>
      <c r="AF617" s="569"/>
      <c r="AG617" s="345"/>
      <c r="AH617" s="570"/>
      <c r="AI617" s="569"/>
    </row>
    <row r="618" spans="1:35" ht="15.75">
      <c r="A618" s="3" t="s">
        <v>180</v>
      </c>
      <c r="B618" s="3"/>
      <c r="C618" s="3"/>
      <c r="D618" s="33">
        <f t="shared" si="17"/>
        <v>207.99999999999267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9">
        <v>0</v>
      </c>
      <c r="X618" s="9">
        <v>0</v>
      </c>
      <c r="Y618" s="9">
        <v>0</v>
      </c>
      <c r="Z618" s="9">
        <v>0</v>
      </c>
      <c r="AA618" s="9">
        <v>22.8</v>
      </c>
      <c r="AB618" s="9">
        <v>0</v>
      </c>
      <c r="AC618" s="571">
        <v>0</v>
      </c>
      <c r="AD618" s="63"/>
      <c r="AE618" s="569"/>
      <c r="AF618" s="569"/>
      <c r="AG618" s="358"/>
      <c r="AH618" s="570"/>
      <c r="AI618" s="569"/>
    </row>
    <row r="619" spans="1:35" ht="15.75">
      <c r="A619" s="3" t="s">
        <v>3388</v>
      </c>
      <c r="B619" s="3"/>
      <c r="C619" s="3"/>
      <c r="D619" s="33">
        <f t="shared" si="17"/>
        <v>307.09999999998087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9">
        <v>1.5</v>
      </c>
      <c r="X619" s="9">
        <v>3.9000000000000004</v>
      </c>
      <c r="Y619" s="9">
        <v>0</v>
      </c>
      <c r="Z619" s="9">
        <v>12</v>
      </c>
      <c r="AA619" s="9">
        <v>0</v>
      </c>
      <c r="AB619" s="9">
        <v>2.2000000000000002</v>
      </c>
      <c r="AC619" s="571">
        <v>0</v>
      </c>
      <c r="AD619" s="63"/>
      <c r="AE619" s="569"/>
      <c r="AF619" s="569"/>
      <c r="AG619" s="358"/>
      <c r="AH619" s="570"/>
      <c r="AI619" s="569"/>
    </row>
    <row r="620" spans="1:35" ht="15.75">
      <c r="A620" s="82" t="s">
        <v>1658</v>
      </c>
      <c r="B620" s="3"/>
      <c r="C620" s="3"/>
      <c r="D620" s="33">
        <f t="shared" si="17"/>
        <v>364.80000000001729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9">
        <v>0</v>
      </c>
      <c r="X620" s="9">
        <v>0</v>
      </c>
      <c r="Y620" s="9">
        <v>0</v>
      </c>
      <c r="Z620" s="9">
        <v>0</v>
      </c>
      <c r="AA620" s="9">
        <v>43.199999999999996</v>
      </c>
      <c r="AB620" s="9">
        <v>0</v>
      </c>
      <c r="AC620" s="571">
        <v>0</v>
      </c>
      <c r="AD620" s="225"/>
      <c r="AE620" s="225"/>
      <c r="AF620" s="569"/>
      <c r="AG620" s="345"/>
      <c r="AH620" s="570"/>
      <c r="AI620" s="569"/>
    </row>
    <row r="621" spans="1:35" ht="15.75">
      <c r="A621" s="3" t="s">
        <v>155</v>
      </c>
      <c r="B621" s="3"/>
      <c r="C621" s="3"/>
      <c r="D621" s="33">
        <f>SUM(E621:DZ621)</f>
        <v>501.99999999999864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9">
        <v>10.299999999999999</v>
      </c>
      <c r="X621" s="9">
        <v>0</v>
      </c>
      <c r="Y621" s="9">
        <v>31.900000000000002</v>
      </c>
      <c r="Z621" s="9">
        <v>0</v>
      </c>
      <c r="AA621" s="9">
        <v>67.2</v>
      </c>
      <c r="AB621" s="9">
        <v>0</v>
      </c>
      <c r="AC621" s="571">
        <v>0</v>
      </c>
      <c r="AD621" s="28"/>
      <c r="AE621" s="573"/>
      <c r="AF621" s="569"/>
      <c r="AG621" s="345"/>
      <c r="AH621" s="570"/>
      <c r="AI621" s="569"/>
    </row>
    <row r="622" spans="1:35" ht="15.75">
      <c r="A622" s="3" t="s">
        <v>752</v>
      </c>
      <c r="B622" s="3"/>
      <c r="C622" s="3"/>
      <c r="D622" s="33">
        <f>SUM(E622:DZ622)</f>
        <v>284.8999999999977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9">
        <v>0</v>
      </c>
      <c r="X622" s="9">
        <v>4.1999999999999993</v>
      </c>
      <c r="Y622" s="9">
        <v>2.2000000000000002</v>
      </c>
      <c r="Z622" s="9">
        <v>0</v>
      </c>
      <c r="AA622" s="9">
        <v>26</v>
      </c>
      <c r="AB622" s="9">
        <v>9.1</v>
      </c>
      <c r="AC622" s="571">
        <v>0</v>
      </c>
      <c r="AD622" s="63"/>
      <c r="AE622" s="569"/>
      <c r="AF622" s="569"/>
      <c r="AG622" s="345"/>
      <c r="AH622" s="570"/>
      <c r="AI622" s="569"/>
    </row>
    <row r="623" spans="1:35" ht="15.75">
      <c r="A623" s="60" t="s">
        <v>3359</v>
      </c>
      <c r="B623" s="3"/>
      <c r="C623" s="3"/>
      <c r="D623" s="33">
        <f>SUM(E623:DZ623)</f>
        <v>188.49999999999176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9">
        <v>0</v>
      </c>
      <c r="X623" s="9">
        <v>0</v>
      </c>
      <c r="Y623" s="9">
        <v>10.6</v>
      </c>
      <c r="Z623" s="9">
        <v>0</v>
      </c>
      <c r="AA623" s="9">
        <v>0</v>
      </c>
      <c r="AB623" s="9">
        <v>22.1</v>
      </c>
      <c r="AC623" s="571">
        <v>0</v>
      </c>
      <c r="AD623" s="277"/>
      <c r="AE623" s="572"/>
      <c r="AF623" s="569"/>
      <c r="AG623" s="346"/>
      <c r="AH623" s="570"/>
      <c r="AI623" s="569"/>
    </row>
    <row r="624" spans="1:35" ht="15.75">
      <c r="A624" s="60" t="s">
        <v>2004</v>
      </c>
      <c r="B624" s="3"/>
      <c r="C624" s="3"/>
      <c r="D624" s="33">
        <f>SUM(E624:DZ624)</f>
        <v>324.90000000000992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9">
        <v>0</v>
      </c>
      <c r="X624" s="9">
        <v>0</v>
      </c>
      <c r="Y624" s="9">
        <v>0</v>
      </c>
      <c r="Z624" s="9">
        <v>0</v>
      </c>
      <c r="AA624" s="9">
        <v>20.900000000000002</v>
      </c>
      <c r="AB624" s="9">
        <v>0</v>
      </c>
      <c r="AC624" s="571">
        <v>0</v>
      </c>
      <c r="AD624" s="277"/>
      <c r="AE624" s="572"/>
      <c r="AF624" s="569"/>
      <c r="AG624" s="345"/>
      <c r="AH624" s="570"/>
      <c r="AI624" s="569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4770</v>
      </c>
      <c r="F628" s="110" t="s">
        <v>4783</v>
      </c>
      <c r="G628" s="110" t="s">
        <v>5008</v>
      </c>
      <c r="H628" s="110" t="s">
        <v>5009</v>
      </c>
      <c r="I628" s="110" t="s">
        <v>5332</v>
      </c>
      <c r="J628" s="110" t="s">
        <v>5333</v>
      </c>
      <c r="K628" s="110" t="s">
        <v>5591</v>
      </c>
      <c r="L628" s="110" t="s">
        <v>5592</v>
      </c>
    </row>
    <row r="629" spans="1:35" ht="15.75">
      <c r="A629" s="3" t="s">
        <v>3371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6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2006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1656</v>
      </c>
      <c r="B631" s="3"/>
      <c r="C631" s="3"/>
      <c r="D631" s="33">
        <f t="shared" si="18"/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1999</v>
      </c>
      <c r="B632" s="3"/>
      <c r="C632" s="3"/>
      <c r="D632" s="33">
        <f t="shared" si="18"/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1651</v>
      </c>
      <c r="B633" s="3"/>
      <c r="C633" s="3"/>
      <c r="D633" s="33">
        <f t="shared" si="18"/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1646</v>
      </c>
      <c r="B634" s="3"/>
      <c r="C634" s="3"/>
      <c r="D634" s="33">
        <f t="shared" si="18"/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3360</v>
      </c>
      <c r="B635" s="3"/>
      <c r="C635" s="3"/>
      <c r="D635" s="33">
        <f t="shared" si="18"/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6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2019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6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3379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6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1652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6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770</v>
      </c>
      <c r="B640" s="3"/>
      <c r="C640" s="3"/>
      <c r="D640" s="33">
        <f t="shared" si="18"/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2049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6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787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2002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3361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2020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6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3364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6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3378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6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2014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6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3362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2021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1654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727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2007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3372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782</v>
      </c>
      <c r="B658" s="3"/>
      <c r="C658" s="3"/>
      <c r="D658" s="33">
        <f t="shared" si="18"/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6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733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3387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6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2003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6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756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6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6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3366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3391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3369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6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1642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3365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799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4490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795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3358</v>
      </c>
      <c r="B677" s="3"/>
      <c r="C677" s="3"/>
      <c r="D677" s="33">
        <f t="shared" si="19"/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6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2022</v>
      </c>
      <c r="B678" s="3"/>
      <c r="C678" s="3"/>
      <c r="D678" s="33">
        <f t="shared" si="19"/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3368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2023</v>
      </c>
      <c r="B680" s="3"/>
      <c r="C680" s="3"/>
      <c r="D680" s="33">
        <f t="shared" si="19"/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6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1643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761</v>
      </c>
      <c r="B682" s="3"/>
      <c r="C682" s="3"/>
      <c r="D682" s="33">
        <f t="shared" si="19"/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3367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6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3374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762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1653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1655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3363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745</v>
      </c>
      <c r="B691" s="3"/>
      <c r="C691" s="3"/>
      <c r="D691" s="33">
        <f t="shared" si="19"/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6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777</v>
      </c>
      <c r="B693" s="3"/>
      <c r="C693" s="3"/>
      <c r="D693" s="33">
        <f t="shared" ref="D693:D724" si="20"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6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3375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6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763</v>
      </c>
      <c r="B696" s="3"/>
      <c r="C696" s="3"/>
      <c r="D696" s="33">
        <f t="shared" si="20"/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6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737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6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1659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3390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778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6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2046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748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747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2048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2153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3370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732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3373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63"/>
      <c r="O709" s="63"/>
    </row>
    <row r="710" spans="1:35" ht="15.75">
      <c r="A710" s="60" t="s">
        <v>1998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279"/>
      <c r="O710" s="63"/>
    </row>
    <row r="711" spans="1:35" ht="15.75">
      <c r="A711" s="3" t="s">
        <v>3392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O711" s="63"/>
    </row>
    <row r="712" spans="1:35" ht="15.75">
      <c r="A712" s="60" t="s">
        <v>31</v>
      </c>
      <c r="B712" s="3"/>
      <c r="C712" s="3"/>
      <c r="D712" s="33">
        <f t="shared" si="20"/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3"/>
      <c r="O712" s="63"/>
    </row>
    <row r="713" spans="1:35" ht="15.75">
      <c r="A713" s="3" t="s">
        <v>789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O713" s="63"/>
    </row>
    <row r="714" spans="1:35" ht="15.75">
      <c r="A714" s="3" t="s">
        <v>3376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O714" s="63"/>
    </row>
    <row r="715" spans="1:35" ht="15.75">
      <c r="A715" s="3" t="s">
        <v>754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O715" s="63"/>
    </row>
    <row r="716" spans="1:35" ht="15.75">
      <c r="A716" s="3" t="s">
        <v>781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3"/>
      <c r="O717" s="63"/>
    </row>
    <row r="718" spans="1:35" ht="15.75">
      <c r="A718" s="60" t="s">
        <v>37</v>
      </c>
      <c r="B718" s="3"/>
      <c r="C718" s="3"/>
      <c r="D718" s="33">
        <f t="shared" si="20"/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3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O719" s="63"/>
    </row>
    <row r="720" spans="1:35" ht="15.75">
      <c r="A720" s="82" t="s">
        <v>1661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O720" s="63"/>
    </row>
    <row r="721" spans="1:15" ht="15.75">
      <c r="A721" s="60" t="s">
        <v>2026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O721" s="63"/>
    </row>
    <row r="722" spans="1:15" ht="15.75">
      <c r="A722" s="3" t="s">
        <v>180</v>
      </c>
      <c r="B722" s="3"/>
      <c r="C722" s="3"/>
      <c r="D722" s="33">
        <f t="shared" si="20"/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3"/>
      <c r="O722" s="63"/>
    </row>
    <row r="723" spans="1:15" ht="15.75">
      <c r="A723" s="3" t="s">
        <v>3388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O723" s="63"/>
    </row>
    <row r="724" spans="1:15" ht="15.75">
      <c r="A724" s="82" t="s">
        <v>1658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O725" s="63"/>
    </row>
    <row r="726" spans="1:15" ht="15.75">
      <c r="A726" s="3" t="s">
        <v>752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3"/>
      <c r="O726" s="63"/>
    </row>
    <row r="727" spans="1:15" ht="15.75">
      <c r="A727" s="60" t="s">
        <v>3359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O727" s="63"/>
    </row>
    <row r="728" spans="1:15" ht="15.75">
      <c r="A728" s="60" t="s">
        <v>2004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1197</v>
      </c>
      <c r="F732" s="110" t="s">
        <v>1230</v>
      </c>
    </row>
    <row r="733" spans="1:15" ht="15.75">
      <c r="A733" s="3" t="s">
        <v>3371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15" ht="15.75">
      <c r="A734" s="60" t="s">
        <v>2006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15" ht="15.75">
      <c r="A735" s="82" t="s">
        <v>1656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15" ht="15.75">
      <c r="A736" s="60" t="s">
        <v>1999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1651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1646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3360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2019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3379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1652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770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2049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787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2002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3361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2020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3364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3378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2014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3362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2021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1654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727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2007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3372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782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733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3387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2003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756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3366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3391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3369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1642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3365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799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4490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795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3358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2022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3368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2023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1643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761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3367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3374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762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1653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1655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3363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745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777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3375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763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737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1659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3390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778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2046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748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747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2048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2153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3370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732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3373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1998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3392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789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3376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754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781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1661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2026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3388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1658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752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3359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2004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V400"/>
  <sheetViews>
    <sheetView zoomScaleNormal="100" workbookViewId="0">
      <pane xSplit="2" topLeftCell="EN1" activePane="topRight" state="frozen"/>
      <selection pane="topRight" activeCell="EX1" sqref="EX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8" width="10.42578125" customWidth="1"/>
    <col min="199" max="199" width="9.140625"/>
    <col min="208" max="208" width="9.140625"/>
    <col min="217" max="217" width="9.140625"/>
    <col min="226" max="226" width="9.140625"/>
    <col min="234" max="234" width="11.7109375" bestFit="1" customWidth="1"/>
    <col min="235" max="235" width="9.140625"/>
    <col min="244" max="244" width="9.140625"/>
    <col min="253" max="253" width="9.140625"/>
    <col min="262" max="262" width="9.140625"/>
    <col min="271" max="271" width="9.140625"/>
    <col min="280" max="280" width="9.140625"/>
    <col min="289" max="289" width="9.140625"/>
    <col min="298" max="298" width="9.140625"/>
    <col min="307" max="307" width="9.140625"/>
    <col min="316" max="316" width="9.140625"/>
    <col min="325" max="325" width="9.140625"/>
    <col min="334" max="334" width="9.140625"/>
    <col min="343" max="343" width="9.140625"/>
    <col min="352" max="352" width="9.140625"/>
  </cols>
  <sheetData>
    <row r="1" spans="1:38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</row>
    <row r="2" spans="1:386" ht="30" customHeight="1">
      <c r="A2" s="36"/>
      <c r="B2" s="44" t="s">
        <v>40</v>
      </c>
      <c r="C2" s="42"/>
      <c r="D2" s="22" t="s">
        <v>182</v>
      </c>
      <c r="H2" s="42"/>
      <c r="I2" s="452" t="s">
        <v>4791</v>
      </c>
      <c r="M2" s="42"/>
      <c r="N2" s="452" t="s">
        <v>842</v>
      </c>
      <c r="R2" s="42"/>
      <c r="S2" s="452" t="s">
        <v>2202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2204</v>
      </c>
      <c r="AT2" s="452"/>
      <c r="AV2" s="42"/>
      <c r="AW2" s="452" t="s">
        <v>2203</v>
      </c>
      <c r="AY2" s="452"/>
      <c r="BA2" s="42"/>
      <c r="BB2" s="452" t="s">
        <v>3521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5901</v>
      </c>
      <c r="EK2" s="452"/>
      <c r="EM2" s="42"/>
      <c r="EN2" s="452" t="s">
        <v>207</v>
      </c>
      <c r="EP2" s="452"/>
      <c r="ER2" s="42"/>
      <c r="ES2" s="452" t="s">
        <v>346</v>
      </c>
      <c r="EU2" s="452"/>
      <c r="EW2" s="42"/>
      <c r="EX2" s="452" t="s">
        <v>208</v>
      </c>
      <c r="EZ2" s="452"/>
      <c r="FB2" s="42"/>
      <c r="FC2" s="452" t="s">
        <v>209</v>
      </c>
      <c r="FE2" s="452"/>
      <c r="FG2" s="42"/>
      <c r="FH2" s="452" t="s">
        <v>210</v>
      </c>
      <c r="FJ2" s="452"/>
      <c r="FL2" s="42"/>
      <c r="FM2" s="452" t="s">
        <v>211</v>
      </c>
      <c r="FO2" s="452"/>
      <c r="FQ2" s="42"/>
      <c r="FR2" s="452" t="s">
        <v>212</v>
      </c>
      <c r="FT2" s="452"/>
      <c r="FV2" s="42"/>
      <c r="FW2" s="452" t="s">
        <v>213</v>
      </c>
      <c r="FY2" s="452"/>
      <c r="GA2" s="42"/>
      <c r="GB2" s="452" t="s">
        <v>214</v>
      </c>
      <c r="GD2" s="452"/>
      <c r="GF2" s="42"/>
      <c r="GG2" s="452" t="s">
        <v>351</v>
      </c>
      <c r="GI2" s="452"/>
      <c r="GK2" s="42"/>
      <c r="GL2" s="452" t="s">
        <v>2349</v>
      </c>
      <c r="GN2" s="452"/>
      <c r="GP2" s="452"/>
      <c r="GY2" s="452"/>
      <c r="HH2" s="452"/>
      <c r="HQ2" s="452"/>
      <c r="HZ2" s="452"/>
      <c r="II2" s="452"/>
      <c r="IR2" s="452"/>
      <c r="JA2" s="452"/>
      <c r="JJ2" s="452"/>
      <c r="JS2" s="452"/>
      <c r="KB2" s="452"/>
      <c r="KK2" s="452"/>
      <c r="KT2" s="452"/>
      <c r="LC2" s="452"/>
      <c r="LL2" s="452"/>
      <c r="LU2" s="452"/>
      <c r="MD2" s="452"/>
      <c r="MM2" s="452"/>
      <c r="MV2" s="452"/>
      <c r="NE2" s="452"/>
      <c r="NN2" s="452"/>
      <c r="NO2" t="s">
        <v>2349</v>
      </c>
    </row>
    <row r="3" spans="1:386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2020</v>
      </c>
      <c r="EE3" s="457">
        <v>2021</v>
      </c>
      <c r="EF3" s="457">
        <v>2022</v>
      </c>
      <c r="EG3" s="457">
        <v>2023</v>
      </c>
      <c r="EH3" s="42"/>
      <c r="EI3" s="457">
        <v>2020</v>
      </c>
      <c r="EJ3" s="457">
        <v>2021</v>
      </c>
      <c r="EK3" s="457">
        <v>2022</v>
      </c>
      <c r="EL3" s="457">
        <v>2023</v>
      </c>
      <c r="EM3" s="42"/>
      <c r="EN3" s="457">
        <v>2020</v>
      </c>
      <c r="EO3" s="457">
        <v>2021</v>
      </c>
      <c r="EP3" s="457">
        <v>2022</v>
      </c>
      <c r="EQ3" s="457">
        <v>2023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2020</v>
      </c>
      <c r="EY3" s="457">
        <v>2021</v>
      </c>
      <c r="EZ3" s="457">
        <v>2022</v>
      </c>
      <c r="FA3" s="457">
        <v>2023</v>
      </c>
      <c r="FB3" s="42"/>
      <c r="FC3" s="457">
        <v>2019</v>
      </c>
      <c r="FD3" s="457">
        <v>2020</v>
      </c>
      <c r="FE3" s="457">
        <v>2021</v>
      </c>
      <c r="FF3" s="457">
        <v>2022</v>
      </c>
      <c r="FG3" s="42"/>
      <c r="FH3" s="457">
        <v>2019</v>
      </c>
      <c r="FI3" s="457">
        <v>2020</v>
      </c>
      <c r="FJ3" s="457">
        <v>2021</v>
      </c>
      <c r="FK3" s="457">
        <v>2022</v>
      </c>
      <c r="FL3" s="42"/>
      <c r="FM3" s="457">
        <v>2019</v>
      </c>
      <c r="FN3" s="457">
        <v>2020</v>
      </c>
      <c r="FO3" s="457">
        <v>2021</v>
      </c>
      <c r="FP3" s="457">
        <v>2022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2019</v>
      </c>
      <c r="GH3" s="457">
        <v>2020</v>
      </c>
      <c r="GI3" s="457">
        <v>2021</v>
      </c>
      <c r="GJ3" s="457">
        <v>2022</v>
      </c>
      <c r="GK3" s="42"/>
      <c r="GL3" s="457">
        <v>2020</v>
      </c>
      <c r="GM3" s="457">
        <v>2021</v>
      </c>
      <c r="GN3" s="457">
        <v>2022</v>
      </c>
      <c r="GO3" s="457">
        <v>2023</v>
      </c>
      <c r="GP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O3" s="37"/>
      <c r="IP3" s="37"/>
      <c r="IQ3" s="37"/>
      <c r="IR3" s="37"/>
      <c r="IS3" s="37"/>
      <c r="IT3" s="37"/>
      <c r="IU3" s="37"/>
      <c r="IV3" s="37"/>
      <c r="IX3" s="37"/>
      <c r="IY3" s="37"/>
      <c r="IZ3" s="37"/>
      <c r="JA3" s="37"/>
      <c r="JB3" s="37"/>
      <c r="JC3" s="37"/>
      <c r="JD3" s="37"/>
      <c r="JE3" s="37"/>
      <c r="JG3" s="37"/>
      <c r="JH3" s="37"/>
      <c r="JI3" s="37"/>
      <c r="JJ3" s="37"/>
      <c r="JK3" s="37"/>
      <c r="JL3" s="37"/>
      <c r="JN3" s="37"/>
      <c r="JP3" s="37"/>
      <c r="JQ3" s="37"/>
      <c r="JR3" s="37"/>
      <c r="JS3" s="37"/>
      <c r="JT3" s="37"/>
      <c r="JU3" s="37"/>
      <c r="JV3" s="37"/>
      <c r="JW3" s="37"/>
      <c r="JY3" s="37"/>
      <c r="JZ3" s="37"/>
      <c r="KA3" s="37"/>
      <c r="KB3" s="37"/>
      <c r="KC3" s="37"/>
      <c r="KD3" s="37"/>
      <c r="KE3" s="37"/>
      <c r="KF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X3" s="37"/>
      <c r="KZ3" s="37"/>
      <c r="LA3" s="37"/>
      <c r="LB3" s="37"/>
      <c r="LC3" s="37"/>
      <c r="LD3" s="37"/>
      <c r="LE3" s="37"/>
      <c r="LG3" s="37"/>
      <c r="LI3" s="37"/>
      <c r="LJ3" s="37"/>
      <c r="LK3" s="37"/>
      <c r="LL3" s="37"/>
      <c r="LM3" s="37"/>
      <c r="LN3" s="37"/>
      <c r="LP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>
        <v>2019</v>
      </c>
      <c r="NP3" s="37"/>
      <c r="NQ3" s="37">
        <v>2020</v>
      </c>
      <c r="NR3" s="37"/>
      <c r="NS3" s="37">
        <v>2021</v>
      </c>
      <c r="NT3" s="37"/>
      <c r="NU3" s="37">
        <v>2022</v>
      </c>
      <c r="NV3" s="37"/>
    </row>
    <row r="4" spans="1:386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2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L4" s="456">
        <v>0.25</v>
      </c>
      <c r="GM4" s="456">
        <v>0.5</v>
      </c>
      <c r="GN4" s="456">
        <v>0.75</v>
      </c>
      <c r="GO4" s="456">
        <v>1</v>
      </c>
      <c r="GP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O4" s="37"/>
      <c r="IP4" s="37"/>
      <c r="IQ4" s="37"/>
      <c r="IR4" s="37"/>
      <c r="IS4" s="37"/>
      <c r="IT4" s="37"/>
      <c r="IU4" s="37"/>
      <c r="IV4" s="37"/>
      <c r="IX4" s="37"/>
      <c r="IY4" s="37"/>
      <c r="IZ4" s="37"/>
      <c r="JA4" s="37"/>
      <c r="JB4" s="37"/>
      <c r="JC4" s="37"/>
      <c r="JD4" s="37"/>
      <c r="JE4" s="37"/>
      <c r="JG4" s="37"/>
      <c r="JH4" s="37"/>
      <c r="JI4" s="37"/>
      <c r="JJ4" s="37"/>
      <c r="JK4" s="37"/>
      <c r="JL4" s="37"/>
      <c r="JN4" s="37"/>
      <c r="JP4" s="37"/>
      <c r="JQ4" s="37"/>
      <c r="JR4" s="37"/>
      <c r="JS4" s="37"/>
      <c r="JT4" s="37"/>
      <c r="JU4" s="37"/>
      <c r="JV4" s="37"/>
      <c r="JW4" s="37"/>
      <c r="JY4" s="37"/>
      <c r="JZ4" s="37"/>
      <c r="KA4" s="37"/>
      <c r="KB4" s="37"/>
      <c r="KC4" s="37"/>
      <c r="KD4" s="37"/>
      <c r="KE4" s="37"/>
      <c r="KF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X4" s="37"/>
      <c r="KZ4" s="37"/>
      <c r="LA4" s="37"/>
      <c r="LB4" s="37"/>
      <c r="LC4" s="37"/>
      <c r="LD4" s="37"/>
      <c r="LE4" s="37"/>
      <c r="LG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</row>
    <row r="5" spans="1:38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L5" s="37"/>
      <c r="GM5" s="37"/>
      <c r="GN5" s="37"/>
      <c r="GO5" s="37"/>
      <c r="GP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O5" s="37"/>
      <c r="IP5" s="37"/>
      <c r="IQ5" s="37"/>
      <c r="IR5" s="37"/>
      <c r="IS5" s="37"/>
      <c r="IT5" s="37"/>
      <c r="IU5" s="37"/>
      <c r="IV5" s="37"/>
      <c r="IX5" s="37"/>
      <c r="IY5" s="37"/>
      <c r="IZ5" s="37"/>
      <c r="JA5" s="37"/>
      <c r="JB5" s="37"/>
      <c r="JC5" s="37"/>
      <c r="JD5" s="37"/>
      <c r="JE5" s="37"/>
      <c r="JG5" s="37"/>
      <c r="JH5" s="37"/>
      <c r="JI5" s="37"/>
      <c r="JJ5" s="37"/>
      <c r="JK5" s="37"/>
      <c r="JL5" s="37"/>
      <c r="JN5" s="37"/>
      <c r="JP5" s="37"/>
      <c r="JQ5" s="37"/>
      <c r="JR5" s="37"/>
      <c r="JS5" s="37"/>
      <c r="JT5" s="37"/>
      <c r="JU5" s="37"/>
      <c r="JV5" s="37"/>
      <c r="JW5" s="37"/>
      <c r="JY5" s="37"/>
      <c r="JZ5" s="37"/>
      <c r="KA5" s="37"/>
      <c r="KB5" s="37"/>
      <c r="KC5" s="37"/>
      <c r="KD5" s="37"/>
      <c r="KE5" s="37"/>
      <c r="KF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X5" s="37"/>
      <c r="KZ5" s="37"/>
      <c r="LA5" s="37"/>
      <c r="LB5" s="37"/>
      <c r="LC5" s="37"/>
      <c r="LD5" s="37"/>
      <c r="LE5" s="37"/>
      <c r="LG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</row>
    <row r="6" spans="1:386" s="21" customFormat="1" ht="18" customHeight="1">
      <c r="A6" s="84" t="s">
        <v>3371</v>
      </c>
      <c r="B6" s="46">
        <f t="shared" ref="B6:B37" si="0">SUM(D6:AAE6)</f>
        <v>13620.549999999996</v>
      </c>
      <c r="C6" s="42"/>
      <c r="D6" s="50">
        <v>0</v>
      </c>
      <c r="E6" s="50">
        <v>0</v>
      </c>
      <c r="F6" s="50">
        <v>0</v>
      </c>
      <c r="G6" s="50">
        <v>230.1</v>
      </c>
      <c r="H6" s="461"/>
      <c r="I6" s="50">
        <v>0</v>
      </c>
      <c r="J6" s="50">
        <v>0</v>
      </c>
      <c r="K6" s="50">
        <v>0</v>
      </c>
      <c r="L6" s="50">
        <v>187.8</v>
      </c>
      <c r="M6" s="461"/>
      <c r="N6" s="50">
        <v>0</v>
      </c>
      <c r="O6" s="50">
        <v>0</v>
      </c>
      <c r="P6" s="50">
        <v>0</v>
      </c>
      <c r="Q6" s="50">
        <v>751.7</v>
      </c>
      <c r="R6" s="461"/>
      <c r="S6" s="449">
        <v>0</v>
      </c>
      <c r="T6" s="50">
        <v>0</v>
      </c>
      <c r="U6" s="492">
        <v>0</v>
      </c>
      <c r="V6" s="50"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235.69999999999891</v>
      </c>
      <c r="EH6" s="461"/>
      <c r="EI6" s="50">
        <v>0</v>
      </c>
      <c r="EJ6" s="50">
        <v>0</v>
      </c>
      <c r="EK6" s="50">
        <v>0</v>
      </c>
      <c r="EL6" s="50">
        <v>334.39999999999964</v>
      </c>
      <c r="EM6" s="461"/>
      <c r="EN6" s="50">
        <v>0</v>
      </c>
      <c r="EO6" s="50">
        <v>0</v>
      </c>
      <c r="EP6" s="50">
        <v>0</v>
      </c>
      <c r="EQ6" s="50">
        <v>143.49999999999818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22">
        <v>0</v>
      </c>
      <c r="EY6" s="522">
        <v>0</v>
      </c>
      <c r="EZ6" s="522">
        <v>0</v>
      </c>
      <c r="FA6" s="583">
        <v>127.49999999999818</v>
      </c>
      <c r="FB6" s="461"/>
      <c r="FC6" s="50">
        <v>0</v>
      </c>
      <c r="FD6" s="50">
        <v>0</v>
      </c>
      <c r="FE6" s="50">
        <v>0</v>
      </c>
      <c r="FF6" s="50">
        <v>0</v>
      </c>
      <c r="FG6" s="461"/>
      <c r="FH6" s="50">
        <v>0</v>
      </c>
      <c r="FI6" s="50">
        <v>0</v>
      </c>
      <c r="FJ6" s="50">
        <v>0</v>
      </c>
      <c r="FK6" s="50">
        <v>0</v>
      </c>
      <c r="FL6" s="461"/>
      <c r="FM6" s="50">
        <v>0</v>
      </c>
      <c r="FN6" s="50">
        <v>0</v>
      </c>
      <c r="FO6" s="50">
        <v>0</v>
      </c>
      <c r="FP6" s="50">
        <v>0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50">
        <v>0</v>
      </c>
      <c r="GI6" s="50">
        <v>0</v>
      </c>
      <c r="GJ6" s="50">
        <v>0</v>
      </c>
      <c r="GK6" s="461"/>
      <c r="GL6" s="50">
        <v>0</v>
      </c>
      <c r="GM6" s="334">
        <v>0</v>
      </c>
      <c r="GN6" s="50">
        <v>0</v>
      </c>
      <c r="GO6" s="50">
        <v>0</v>
      </c>
      <c r="GP6" s="37"/>
      <c r="GY6" s="37"/>
      <c r="GZ6" s="37"/>
      <c r="HH6" s="37"/>
      <c r="HI6" s="37"/>
      <c r="HQ6" s="37"/>
      <c r="HR6" s="37"/>
      <c r="HZ6" s="37"/>
      <c r="IA6" s="37"/>
      <c r="II6" s="37"/>
      <c r="IJ6" s="37"/>
      <c r="IR6" s="37"/>
      <c r="IS6" s="37"/>
      <c r="JA6" s="37"/>
      <c r="JB6" s="37"/>
      <c r="JJ6" s="37"/>
      <c r="JK6" s="37"/>
      <c r="JS6" s="37"/>
      <c r="JT6" s="37"/>
      <c r="KB6" s="37"/>
      <c r="KC6" s="37"/>
      <c r="KK6" s="37"/>
      <c r="KL6" s="37"/>
      <c r="KT6" s="37"/>
      <c r="KU6" s="37"/>
      <c r="LU6" s="37"/>
      <c r="LV6" s="37"/>
      <c r="MD6" s="37"/>
      <c r="ME6" s="37"/>
      <c r="MM6" s="37"/>
      <c r="MN6" s="37"/>
      <c r="MV6" s="37"/>
      <c r="MW6" s="37"/>
      <c r="NE6" s="37"/>
      <c r="NF6" s="37"/>
      <c r="NN6" s="37"/>
      <c r="NO6" s="37"/>
      <c r="NP6" s="37"/>
      <c r="NQ6" s="37"/>
      <c r="NR6" s="37"/>
      <c r="NS6" s="37"/>
      <c r="NT6" s="37"/>
      <c r="NU6" s="37"/>
      <c r="NV6" s="37"/>
    </row>
    <row r="7" spans="1:386" ht="18">
      <c r="A7" s="84" t="s">
        <v>2006</v>
      </c>
      <c r="B7" s="46">
        <f t="shared" si="0"/>
        <v>44869.424999999872</v>
      </c>
      <c r="C7" s="42"/>
      <c r="D7" s="50">
        <v>0</v>
      </c>
      <c r="E7" s="50">
        <v>0</v>
      </c>
      <c r="F7" s="50">
        <v>0</v>
      </c>
      <c r="G7" s="50">
        <v>405.2</v>
      </c>
      <c r="H7" s="461"/>
      <c r="I7" s="50">
        <v>0</v>
      </c>
      <c r="J7" s="50">
        <v>0</v>
      </c>
      <c r="K7" s="50">
        <v>0</v>
      </c>
      <c r="L7" s="50"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31.849999999996726</v>
      </c>
      <c r="EF7" s="50">
        <v>183.30000000000109</v>
      </c>
      <c r="EG7" s="50">
        <v>50.800000000006548</v>
      </c>
      <c r="EH7" s="461"/>
      <c r="EI7" s="50">
        <v>0</v>
      </c>
      <c r="EJ7" s="50">
        <v>38.099999999996726</v>
      </c>
      <c r="EK7" s="50">
        <v>0</v>
      </c>
      <c r="EL7" s="50">
        <v>288.5</v>
      </c>
      <c r="EM7" s="461"/>
      <c r="EN7" s="50">
        <v>0</v>
      </c>
      <c r="EO7" s="50">
        <v>0</v>
      </c>
      <c r="EP7" s="50">
        <v>154.80000000000109</v>
      </c>
      <c r="EQ7" s="50">
        <v>186.200000000008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22">
        <v>0</v>
      </c>
      <c r="EY7" s="522">
        <v>64.999999999996362</v>
      </c>
      <c r="EZ7" s="522">
        <v>106.42499999999973</v>
      </c>
      <c r="FA7" s="583">
        <v>188</v>
      </c>
      <c r="FB7" s="461"/>
      <c r="FC7" s="50">
        <v>0</v>
      </c>
      <c r="FD7" s="50">
        <v>0</v>
      </c>
      <c r="FE7" s="50">
        <v>0</v>
      </c>
      <c r="FF7" s="50">
        <v>236.00000000000182</v>
      </c>
      <c r="FG7" s="461"/>
      <c r="FH7" s="50">
        <v>0</v>
      </c>
      <c r="FI7" s="50">
        <v>0</v>
      </c>
      <c r="FJ7" s="50">
        <v>0</v>
      </c>
      <c r="FK7" s="50">
        <v>247.89999999999782</v>
      </c>
      <c r="FL7" s="461"/>
      <c r="FM7" s="50">
        <v>0</v>
      </c>
      <c r="FN7" s="50">
        <v>0</v>
      </c>
      <c r="FO7" s="50">
        <v>0</v>
      </c>
      <c r="FP7" s="50">
        <v>0</v>
      </c>
      <c r="FQ7" s="461"/>
      <c r="FR7" s="50">
        <v>0</v>
      </c>
      <c r="FS7" s="50">
        <v>0</v>
      </c>
      <c r="FT7" s="50">
        <v>448.12499999999454</v>
      </c>
      <c r="FU7" s="50">
        <v>567.99999999999636</v>
      </c>
      <c r="FV7" s="461"/>
      <c r="FW7" s="50">
        <v>0</v>
      </c>
      <c r="FX7" s="50">
        <v>0</v>
      </c>
      <c r="FY7" s="50">
        <v>0</v>
      </c>
      <c r="FZ7" s="50">
        <v>0</v>
      </c>
      <c r="GA7" s="461"/>
      <c r="GB7" s="50">
        <v>0</v>
      </c>
      <c r="GC7" s="50">
        <v>0</v>
      </c>
      <c r="GD7" s="50">
        <v>542.24999999999727</v>
      </c>
      <c r="GE7" s="50">
        <v>642</v>
      </c>
      <c r="GF7" s="461"/>
      <c r="GG7" s="50">
        <v>0</v>
      </c>
      <c r="GH7" s="50">
        <v>0</v>
      </c>
      <c r="GI7" s="50">
        <v>197.62499999999454</v>
      </c>
      <c r="GJ7" s="50">
        <v>346.99999999999818</v>
      </c>
      <c r="GK7" s="461"/>
      <c r="GL7" s="50">
        <v>0</v>
      </c>
      <c r="GM7" s="334">
        <v>563.59999999999309</v>
      </c>
      <c r="GN7" s="50">
        <v>0</v>
      </c>
      <c r="GO7" s="50">
        <v>0</v>
      </c>
      <c r="GZ7" s="9"/>
      <c r="HI7" s="9"/>
      <c r="HR7" s="9"/>
      <c r="IA7" s="9"/>
      <c r="IJ7" s="9"/>
      <c r="IS7" s="9"/>
      <c r="JB7" s="9"/>
      <c r="JK7" s="9"/>
      <c r="JT7" s="9"/>
      <c r="KC7" s="9"/>
      <c r="KL7" s="9"/>
      <c r="KU7" s="9"/>
      <c r="LV7" s="9"/>
      <c r="ME7" s="9"/>
      <c r="MN7" s="9"/>
      <c r="MW7" s="9"/>
      <c r="NF7" s="9"/>
      <c r="NO7" s="9"/>
      <c r="NP7">
        <v>0</v>
      </c>
      <c r="NQ7" s="9"/>
      <c r="NR7" s="21">
        <v>0</v>
      </c>
      <c r="NS7" s="9"/>
      <c r="NT7" s="21">
        <v>845.39999999998963</v>
      </c>
      <c r="NU7" s="9"/>
      <c r="NV7">
        <v>0</v>
      </c>
    </row>
    <row r="8" spans="1:386" ht="18">
      <c r="A8" s="84" t="s">
        <v>1656</v>
      </c>
      <c r="B8" s="46">
        <f t="shared" si="0"/>
        <v>48390.512499999866</v>
      </c>
      <c r="C8" s="42"/>
      <c r="D8" s="50">
        <v>36.025000000000006</v>
      </c>
      <c r="E8" s="50">
        <v>0</v>
      </c>
      <c r="F8" s="50">
        <v>0</v>
      </c>
      <c r="G8" s="50">
        <v>367.00000000000006</v>
      </c>
      <c r="H8" s="461"/>
      <c r="I8" s="50">
        <v>50.67499999999999</v>
      </c>
      <c r="J8" s="50">
        <v>0</v>
      </c>
      <c r="K8" s="50">
        <v>0</v>
      </c>
      <c r="L8" s="50"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37.125000000000114</v>
      </c>
      <c r="EE8" s="50">
        <v>226.29999999999745</v>
      </c>
      <c r="EF8" s="50">
        <v>146.47499999999673</v>
      </c>
      <c r="EG8" s="50">
        <v>197.20000000000073</v>
      </c>
      <c r="EH8" s="461"/>
      <c r="EI8" s="50">
        <v>93.649999999999636</v>
      </c>
      <c r="EJ8" s="50">
        <v>68.849999999996726</v>
      </c>
      <c r="EK8" s="50">
        <v>0</v>
      </c>
      <c r="EL8" s="50">
        <v>374.50000000000364</v>
      </c>
      <c r="EM8" s="461"/>
      <c r="EN8" s="50">
        <v>0</v>
      </c>
      <c r="EO8" s="50">
        <v>0</v>
      </c>
      <c r="EP8" s="50">
        <v>224.17499999999563</v>
      </c>
      <c r="EQ8" s="50">
        <v>261.90000000000873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22">
        <v>32.500000000000227</v>
      </c>
      <c r="EY8" s="522">
        <v>216.19999999999709</v>
      </c>
      <c r="EZ8" s="522">
        <v>192.44999999999618</v>
      </c>
      <c r="FA8" s="583">
        <v>11.700000000000728</v>
      </c>
      <c r="FB8" s="461"/>
      <c r="FC8" s="50">
        <v>0</v>
      </c>
      <c r="FD8" s="50">
        <v>0</v>
      </c>
      <c r="FE8" s="50">
        <v>0</v>
      </c>
      <c r="FF8" s="50">
        <v>240.99999999999636</v>
      </c>
      <c r="FG8" s="461"/>
      <c r="FH8" s="50">
        <v>0</v>
      </c>
      <c r="FI8" s="50">
        <v>0</v>
      </c>
      <c r="FJ8" s="50">
        <v>0</v>
      </c>
      <c r="FK8" s="50">
        <v>363.99999999999272</v>
      </c>
      <c r="FL8" s="461"/>
      <c r="FM8" s="50">
        <v>0</v>
      </c>
      <c r="FN8" s="50">
        <v>0</v>
      </c>
      <c r="FO8" s="50">
        <v>0</v>
      </c>
      <c r="FP8" s="50">
        <v>0</v>
      </c>
      <c r="FQ8" s="461"/>
      <c r="FR8" s="50">
        <v>0</v>
      </c>
      <c r="FS8" s="50">
        <v>101.65000000000032</v>
      </c>
      <c r="FT8" s="50">
        <v>496.79999999999018</v>
      </c>
      <c r="FU8" s="50">
        <v>294.29999999999927</v>
      </c>
      <c r="FV8" s="461"/>
      <c r="FW8" s="50">
        <v>0</v>
      </c>
      <c r="FX8" s="50">
        <v>0</v>
      </c>
      <c r="FY8" s="50">
        <v>0</v>
      </c>
      <c r="FZ8" s="50">
        <v>0</v>
      </c>
      <c r="GA8" s="461"/>
      <c r="GB8" s="50">
        <v>0</v>
      </c>
      <c r="GC8" s="50">
        <v>276</v>
      </c>
      <c r="GD8" s="50">
        <v>685.79999999998472</v>
      </c>
      <c r="GE8" s="50">
        <v>763.99999999999636</v>
      </c>
      <c r="GF8" s="461"/>
      <c r="GG8" s="50">
        <v>0</v>
      </c>
      <c r="GH8" s="50">
        <v>117.50000000000364</v>
      </c>
      <c r="GI8" s="50">
        <v>190.12499999998363</v>
      </c>
      <c r="GJ8" s="50">
        <v>346.99999999999636</v>
      </c>
      <c r="GK8" s="461"/>
      <c r="GL8" s="50">
        <v>0</v>
      </c>
      <c r="GM8" s="334">
        <v>684.54999999999563</v>
      </c>
      <c r="GN8" s="50">
        <v>0</v>
      </c>
      <c r="GO8" s="50">
        <v>0</v>
      </c>
      <c r="GZ8" s="9"/>
      <c r="HI8" s="9"/>
      <c r="HR8" s="9"/>
      <c r="IA8" s="9"/>
      <c r="IJ8" s="9"/>
      <c r="IS8" s="9"/>
      <c r="JB8" s="9"/>
      <c r="JK8" s="9"/>
      <c r="JT8" s="9"/>
      <c r="KC8" s="9"/>
      <c r="KL8" s="9"/>
      <c r="KU8" s="9"/>
      <c r="LV8" s="9"/>
      <c r="ME8" s="9"/>
      <c r="MN8" s="9"/>
      <c r="MW8" s="9"/>
      <c r="NF8" s="9"/>
      <c r="NO8" s="9"/>
      <c r="NP8">
        <v>0</v>
      </c>
      <c r="NQ8" s="9"/>
      <c r="NR8">
        <v>0</v>
      </c>
      <c r="NS8" s="9"/>
      <c r="NT8">
        <v>1026.8249999999935</v>
      </c>
      <c r="NU8" s="9"/>
      <c r="NV8">
        <v>0</v>
      </c>
    </row>
    <row r="9" spans="1:386" ht="18">
      <c r="A9" s="84" t="s">
        <v>1999</v>
      </c>
      <c r="B9" s="46">
        <f t="shared" si="0"/>
        <v>34002.699999999961</v>
      </c>
      <c r="C9" s="42"/>
      <c r="D9" s="50">
        <v>0</v>
      </c>
      <c r="E9" s="50">
        <v>0</v>
      </c>
      <c r="F9" s="50">
        <v>0</v>
      </c>
      <c r="G9" s="50">
        <v>302.59999999999997</v>
      </c>
      <c r="H9" s="461"/>
      <c r="I9" s="50">
        <v>0</v>
      </c>
      <c r="J9" s="50">
        <v>0</v>
      </c>
      <c r="K9" s="50">
        <v>0</v>
      </c>
      <c r="L9" s="50"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157.95000000000073</v>
      </c>
      <c r="EF9" s="50">
        <v>368.92499999999836</v>
      </c>
      <c r="EG9" s="50">
        <v>262.19999999999709</v>
      </c>
      <c r="EH9" s="461"/>
      <c r="EI9" s="50">
        <v>0</v>
      </c>
      <c r="EJ9" s="50">
        <v>113.09999999999945</v>
      </c>
      <c r="EK9" s="50">
        <v>0</v>
      </c>
      <c r="EL9" s="50">
        <v>7.6999999999952706</v>
      </c>
      <c r="EM9" s="461"/>
      <c r="EN9" s="50">
        <v>0</v>
      </c>
      <c r="EO9" s="50">
        <v>0</v>
      </c>
      <c r="EP9" s="50">
        <v>172.12499999999727</v>
      </c>
      <c r="EQ9" s="50">
        <v>289.49999999999818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22">
        <v>0</v>
      </c>
      <c r="EY9" s="522">
        <v>84.75</v>
      </c>
      <c r="EZ9" s="522">
        <v>43.649999999999181</v>
      </c>
      <c r="FA9" s="583">
        <v>355.99999999999636</v>
      </c>
      <c r="FB9" s="461"/>
      <c r="FC9" s="50">
        <v>0</v>
      </c>
      <c r="FD9" s="50">
        <v>0</v>
      </c>
      <c r="FE9" s="50">
        <v>0</v>
      </c>
      <c r="FF9" s="50">
        <v>138</v>
      </c>
      <c r="FG9" s="461"/>
      <c r="FH9" s="50">
        <v>0</v>
      </c>
      <c r="FI9" s="50">
        <v>0</v>
      </c>
      <c r="FJ9" s="50">
        <v>0</v>
      </c>
      <c r="FK9" s="50">
        <v>29.899999999999636</v>
      </c>
      <c r="FL9" s="461"/>
      <c r="FM9" s="50">
        <v>0</v>
      </c>
      <c r="FN9" s="50">
        <v>0</v>
      </c>
      <c r="FO9" s="50">
        <v>0</v>
      </c>
      <c r="FP9" s="50">
        <v>0</v>
      </c>
      <c r="FQ9" s="461"/>
      <c r="FR9" s="50">
        <v>0</v>
      </c>
      <c r="FS9" s="50">
        <v>0</v>
      </c>
      <c r="FT9" s="50">
        <v>123.74999999999727</v>
      </c>
      <c r="FU9" s="50">
        <v>112.80000000000109</v>
      </c>
      <c r="FV9" s="461"/>
      <c r="FW9" s="50">
        <v>0</v>
      </c>
      <c r="FX9" s="50">
        <v>0</v>
      </c>
      <c r="FY9" s="50">
        <v>0</v>
      </c>
      <c r="FZ9" s="50">
        <v>0</v>
      </c>
      <c r="GA9" s="461"/>
      <c r="GB9" s="50">
        <v>0</v>
      </c>
      <c r="GC9" s="50">
        <v>0</v>
      </c>
      <c r="GD9" s="50">
        <v>563.39999999999509</v>
      </c>
      <c r="GE9" s="50">
        <v>1042.3999999999996</v>
      </c>
      <c r="GF9" s="461"/>
      <c r="GG9" s="50">
        <v>0</v>
      </c>
      <c r="GH9" s="50">
        <v>0</v>
      </c>
      <c r="GI9" s="50">
        <v>167.62499999999454</v>
      </c>
      <c r="GJ9" s="50">
        <v>249.5</v>
      </c>
      <c r="GK9" s="461"/>
      <c r="GL9" s="50">
        <v>0</v>
      </c>
      <c r="GM9" s="50">
        <v>325.10000000000309</v>
      </c>
      <c r="GN9" s="50">
        <v>0</v>
      </c>
      <c r="GO9" s="50">
        <v>0</v>
      </c>
      <c r="GZ9" s="9"/>
      <c r="HI9" s="9"/>
      <c r="HR9" s="9"/>
      <c r="IA9" s="9"/>
      <c r="IJ9" s="9"/>
      <c r="IS9" s="9"/>
      <c r="JB9" s="9"/>
      <c r="JK9" s="9"/>
      <c r="JT9" s="9"/>
      <c r="KC9" s="9"/>
      <c r="KL9" s="9"/>
      <c r="KU9" s="9"/>
      <c r="LV9" s="9"/>
      <c r="ME9" s="9"/>
      <c r="MN9" s="9"/>
      <c r="MW9" s="9"/>
      <c r="NF9" s="9"/>
      <c r="NO9" s="9"/>
      <c r="NP9">
        <v>0</v>
      </c>
      <c r="NQ9" s="9"/>
      <c r="NR9" s="21">
        <v>0</v>
      </c>
      <c r="NS9" s="9"/>
      <c r="NT9" s="21">
        <v>487.65000000000464</v>
      </c>
      <c r="NU9" s="9"/>
      <c r="NV9">
        <v>0</v>
      </c>
    </row>
    <row r="10" spans="1:386" ht="18">
      <c r="A10" s="84" t="s">
        <v>1651</v>
      </c>
      <c r="B10" s="46">
        <f t="shared" si="0"/>
        <v>53823.51249999999</v>
      </c>
      <c r="C10" s="42"/>
      <c r="D10" s="50">
        <v>77.624999999999986</v>
      </c>
      <c r="E10" s="50">
        <v>0</v>
      </c>
      <c r="F10" s="50">
        <v>0</v>
      </c>
      <c r="G10" s="50">
        <v>501.29999999999995</v>
      </c>
      <c r="H10" s="461"/>
      <c r="I10" s="50">
        <v>49.25</v>
      </c>
      <c r="J10" s="50">
        <v>0</v>
      </c>
      <c r="K10" s="50">
        <v>0</v>
      </c>
      <c r="L10" s="50"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20.125000000000114</v>
      </c>
      <c r="EE10" s="50">
        <v>147.34999999999854</v>
      </c>
      <c r="EF10" s="50">
        <v>281.24999999999727</v>
      </c>
      <c r="EG10" s="50">
        <v>532.90000000000873</v>
      </c>
      <c r="EH10" s="461"/>
      <c r="EI10" s="50">
        <v>87.625</v>
      </c>
      <c r="EJ10" s="50">
        <v>197.99999999999818</v>
      </c>
      <c r="EK10" s="50">
        <v>0</v>
      </c>
      <c r="EL10" s="50">
        <v>480.10000000000582</v>
      </c>
      <c r="EM10" s="461"/>
      <c r="EN10" s="50">
        <v>0</v>
      </c>
      <c r="EO10" s="50">
        <v>0</v>
      </c>
      <c r="EP10" s="50">
        <v>193.94999999999618</v>
      </c>
      <c r="EQ10" s="50">
        <v>82.500000000003638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22">
        <v>13.5</v>
      </c>
      <c r="EY10" s="522">
        <v>98.399999999995998</v>
      </c>
      <c r="EZ10" s="522">
        <v>238.87499999999727</v>
      </c>
      <c r="FA10" s="583">
        <v>104.90000000000509</v>
      </c>
      <c r="FB10" s="461"/>
      <c r="FC10" s="50">
        <v>0</v>
      </c>
      <c r="FD10" s="50">
        <v>0</v>
      </c>
      <c r="FE10" s="50">
        <v>0</v>
      </c>
      <c r="FF10" s="50">
        <v>107.99999999999636</v>
      </c>
      <c r="FG10" s="461"/>
      <c r="FH10" s="50">
        <v>0</v>
      </c>
      <c r="FI10" s="50">
        <v>0</v>
      </c>
      <c r="FJ10" s="50">
        <v>0</v>
      </c>
      <c r="FK10" s="50">
        <v>320</v>
      </c>
      <c r="FL10" s="461"/>
      <c r="FM10" s="50">
        <v>0</v>
      </c>
      <c r="FN10" s="50">
        <v>0</v>
      </c>
      <c r="FO10" s="50">
        <v>0</v>
      </c>
      <c r="FP10" s="50">
        <v>0</v>
      </c>
      <c r="FQ10" s="461"/>
      <c r="FR10" s="50">
        <v>0</v>
      </c>
      <c r="FS10" s="50">
        <v>142.85000000000036</v>
      </c>
      <c r="FT10" s="50">
        <v>370.08750000000327</v>
      </c>
      <c r="FU10" s="50">
        <v>326.39999999999418</v>
      </c>
      <c r="FV10" s="461"/>
      <c r="FW10" s="50">
        <v>0</v>
      </c>
      <c r="FX10" s="50">
        <v>0</v>
      </c>
      <c r="FY10" s="50">
        <v>0</v>
      </c>
      <c r="FZ10" s="50">
        <v>0</v>
      </c>
      <c r="GA10" s="461"/>
      <c r="GB10" s="50">
        <v>0</v>
      </c>
      <c r="GC10" s="50">
        <v>378.54999999999745</v>
      </c>
      <c r="GD10" s="50">
        <v>837.45000000000437</v>
      </c>
      <c r="GE10" s="50">
        <v>962.39999999999782</v>
      </c>
      <c r="GF10" s="461"/>
      <c r="GG10" s="50">
        <v>0</v>
      </c>
      <c r="GH10" s="50">
        <v>156.24999999999818</v>
      </c>
      <c r="GI10" s="50">
        <v>152.25000000000546</v>
      </c>
      <c r="GJ10" s="50">
        <v>373.49999999999091</v>
      </c>
      <c r="GK10" s="461"/>
      <c r="GL10" s="50">
        <v>0</v>
      </c>
      <c r="GM10" s="50">
        <v>660.17500000000109</v>
      </c>
      <c r="GN10" s="50">
        <v>0</v>
      </c>
      <c r="GO10" s="50">
        <v>0</v>
      </c>
      <c r="GZ10" s="9"/>
      <c r="HI10" s="9"/>
      <c r="HR10" s="9"/>
      <c r="IA10" s="9"/>
      <c r="IJ10" s="9"/>
      <c r="IS10" s="9"/>
      <c r="JB10" s="9"/>
      <c r="JK10" s="9"/>
      <c r="JT10" s="9"/>
      <c r="KC10" s="9"/>
      <c r="KL10" s="9"/>
      <c r="KU10" s="9"/>
      <c r="LV10" s="9"/>
      <c r="ME10" s="9"/>
      <c r="MN10" s="9"/>
      <c r="MW10" s="9"/>
      <c r="NF10" s="9"/>
      <c r="NO10" s="9"/>
      <c r="NP10">
        <v>0</v>
      </c>
      <c r="NQ10" s="9"/>
      <c r="NR10">
        <v>0</v>
      </c>
      <c r="NS10" s="9"/>
      <c r="NT10">
        <v>990.26250000000164</v>
      </c>
      <c r="NU10" s="9"/>
      <c r="NV10">
        <v>0</v>
      </c>
    </row>
    <row r="11" spans="1:386" ht="18">
      <c r="A11" s="84" t="s">
        <v>1646</v>
      </c>
      <c r="B11" s="46">
        <f t="shared" si="0"/>
        <v>61032.687499999913</v>
      </c>
      <c r="C11" s="42"/>
      <c r="D11" s="50">
        <v>117.77500000000001</v>
      </c>
      <c r="E11" s="50">
        <v>0</v>
      </c>
      <c r="F11" s="50">
        <v>0</v>
      </c>
      <c r="G11" s="50">
        <v>545.1</v>
      </c>
      <c r="H11" s="461"/>
      <c r="I11" s="50">
        <v>32.400000000000034</v>
      </c>
      <c r="J11" s="50">
        <v>0</v>
      </c>
      <c r="K11" s="50">
        <v>0</v>
      </c>
      <c r="L11" s="50"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122.52499999999998</v>
      </c>
      <c r="EE11" s="50">
        <v>79.199999999993452</v>
      </c>
      <c r="EF11" s="50">
        <v>375.224999999994</v>
      </c>
      <c r="EG11" s="50">
        <v>445.50000000000364</v>
      </c>
      <c r="EH11" s="461"/>
      <c r="EI11" s="50">
        <v>79.550000000000637</v>
      </c>
      <c r="EJ11" s="50">
        <v>191.94999999999527</v>
      </c>
      <c r="EK11" s="50">
        <v>0</v>
      </c>
      <c r="EL11" s="50">
        <v>324.80000000000291</v>
      </c>
      <c r="EM11" s="461"/>
      <c r="EN11" s="50">
        <v>0</v>
      </c>
      <c r="EO11" s="50">
        <v>0</v>
      </c>
      <c r="EP11" s="50">
        <v>222.15000000000327</v>
      </c>
      <c r="EQ11" s="50">
        <v>100.50000000000364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22">
        <v>35.524999999999864</v>
      </c>
      <c r="EY11" s="522">
        <v>102.49999999999636</v>
      </c>
      <c r="EZ11" s="522">
        <v>193.12500000000273</v>
      </c>
      <c r="FA11" s="583">
        <v>73.000000000003638</v>
      </c>
      <c r="FB11" s="461"/>
      <c r="FC11" s="50">
        <v>0</v>
      </c>
      <c r="FD11" s="50">
        <v>0</v>
      </c>
      <c r="FE11" s="50">
        <v>0</v>
      </c>
      <c r="FF11" s="50">
        <v>360.30000000000291</v>
      </c>
      <c r="FG11" s="461"/>
      <c r="FH11" s="50">
        <v>0</v>
      </c>
      <c r="FI11" s="50">
        <v>0</v>
      </c>
      <c r="FJ11" s="50">
        <v>0</v>
      </c>
      <c r="FK11" s="50">
        <v>492.60000000000218</v>
      </c>
      <c r="FL11" s="461"/>
      <c r="FM11" s="50">
        <v>0</v>
      </c>
      <c r="FN11" s="50">
        <v>0</v>
      </c>
      <c r="FO11" s="50">
        <v>0</v>
      </c>
      <c r="FP11" s="50">
        <v>0</v>
      </c>
      <c r="FQ11" s="461"/>
      <c r="FR11" s="50">
        <v>0</v>
      </c>
      <c r="FS11" s="50">
        <v>52.275000000000091</v>
      </c>
      <c r="FT11" s="50">
        <v>472.87499999999454</v>
      </c>
      <c r="FU11" s="50">
        <v>500</v>
      </c>
      <c r="FV11" s="461"/>
      <c r="FW11" s="50">
        <v>0</v>
      </c>
      <c r="FX11" s="50">
        <v>0</v>
      </c>
      <c r="FY11" s="50">
        <v>0</v>
      </c>
      <c r="FZ11" s="50">
        <v>0</v>
      </c>
      <c r="GA11" s="461"/>
      <c r="GB11" s="50">
        <v>0</v>
      </c>
      <c r="GC11" s="50">
        <v>341.59999999999945</v>
      </c>
      <c r="GD11" s="50">
        <v>916.724999999994</v>
      </c>
      <c r="GE11" s="50">
        <v>1421.1999999999935</v>
      </c>
      <c r="GF11" s="461"/>
      <c r="GG11" s="50">
        <v>0</v>
      </c>
      <c r="GH11" s="50">
        <v>150.75000000000364</v>
      </c>
      <c r="GI11" s="50">
        <v>211.87499999999181</v>
      </c>
      <c r="GJ11" s="50">
        <v>444.50000000001091</v>
      </c>
      <c r="GK11" s="461"/>
      <c r="GL11" s="50">
        <v>0</v>
      </c>
      <c r="GM11" s="50">
        <v>822.79999999999563</v>
      </c>
      <c r="GN11" s="50">
        <v>0</v>
      </c>
      <c r="GO11" s="50">
        <v>0</v>
      </c>
      <c r="GZ11" s="9"/>
      <c r="HI11" s="9"/>
      <c r="HR11" s="9"/>
      <c r="IA11" s="9"/>
      <c r="IJ11" s="9"/>
      <c r="IS11" s="9"/>
      <c r="JB11" s="9"/>
      <c r="JK11" s="9"/>
      <c r="JT11" s="9"/>
      <c r="KC11" s="9"/>
      <c r="KL11" s="9"/>
      <c r="KU11" s="9"/>
      <c r="LV11" s="9"/>
      <c r="ME11" s="9"/>
      <c r="MN11" s="9"/>
      <c r="MW11" s="9"/>
      <c r="NF11" s="9"/>
      <c r="NO11" s="9"/>
      <c r="NP11">
        <v>0</v>
      </c>
      <c r="NQ11" s="9"/>
      <c r="NR11">
        <v>0</v>
      </c>
      <c r="NS11" s="9"/>
      <c r="NT11">
        <v>1234.1999999999935</v>
      </c>
      <c r="NU11" s="9"/>
      <c r="NV11">
        <v>0</v>
      </c>
    </row>
    <row r="12" spans="1:386" s="39" customFormat="1" ht="18">
      <c r="A12" s="40" t="s">
        <v>3360</v>
      </c>
      <c r="B12" s="46">
        <f t="shared" si="0"/>
        <v>17415.649999999969</v>
      </c>
      <c r="C12" s="42"/>
      <c r="D12" s="50">
        <v>0</v>
      </c>
      <c r="E12" s="50">
        <v>0</v>
      </c>
      <c r="F12" s="50">
        <v>0</v>
      </c>
      <c r="G12" s="50">
        <v>426.10000000000008</v>
      </c>
      <c r="H12" s="461"/>
      <c r="I12" s="50">
        <v>0</v>
      </c>
      <c r="J12" s="50">
        <v>0</v>
      </c>
      <c r="K12" s="50">
        <v>0</v>
      </c>
      <c r="L12" s="50">
        <v>240.70000000000005</v>
      </c>
      <c r="M12" s="461"/>
      <c r="N12" s="50">
        <v>0</v>
      </c>
      <c r="O12" s="50">
        <v>0</v>
      </c>
      <c r="P12" s="50">
        <v>0</v>
      </c>
      <c r="Q12" s="50">
        <v>470.5</v>
      </c>
      <c r="R12" s="461"/>
      <c r="S12" s="449">
        <v>0</v>
      </c>
      <c r="T12" s="50">
        <v>0</v>
      </c>
      <c r="U12" s="492">
        <v>0</v>
      </c>
      <c r="V12" s="50"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>
        <v>0</v>
      </c>
      <c r="EE12" s="50">
        <v>0</v>
      </c>
      <c r="EF12" s="50">
        <v>0</v>
      </c>
      <c r="EG12" s="50">
        <v>291.29999999999563</v>
      </c>
      <c r="EH12" s="461"/>
      <c r="EI12" s="50">
        <v>0</v>
      </c>
      <c r="EJ12" s="50">
        <v>0</v>
      </c>
      <c r="EK12" s="50">
        <v>0</v>
      </c>
      <c r="EL12" s="50">
        <v>329.799999999992</v>
      </c>
      <c r="EM12" s="461"/>
      <c r="EN12" s="50">
        <v>0</v>
      </c>
      <c r="EO12" s="50">
        <v>0</v>
      </c>
      <c r="EP12" s="50">
        <v>0</v>
      </c>
      <c r="EQ12" s="50">
        <v>165.79999999999563</v>
      </c>
      <c r="ER12" s="461"/>
      <c r="ES12" s="50"/>
      <c r="ET12" s="50"/>
      <c r="EU12" s="50"/>
      <c r="EV12" s="50"/>
      <c r="EW12" s="461"/>
      <c r="EX12" s="522">
        <v>0</v>
      </c>
      <c r="EY12" s="522">
        <v>0</v>
      </c>
      <c r="EZ12" s="522">
        <v>0</v>
      </c>
      <c r="FA12" s="583">
        <v>370.49999999999272</v>
      </c>
      <c r="FB12" s="461"/>
      <c r="FC12" s="50"/>
      <c r="FD12" s="50"/>
      <c r="FE12" s="50"/>
      <c r="FF12" s="50"/>
      <c r="FG12" s="461"/>
      <c r="FH12" s="50"/>
      <c r="FI12" s="50"/>
      <c r="FJ12" s="50"/>
      <c r="FK12" s="50"/>
      <c r="FL12" s="461"/>
      <c r="FM12" s="50"/>
      <c r="FN12" s="50"/>
      <c r="FO12" s="50"/>
      <c r="FP12" s="50"/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/>
      <c r="GH12" s="50"/>
      <c r="GI12" s="50"/>
      <c r="GJ12" s="50"/>
      <c r="GK12" s="461"/>
      <c r="GL12" s="50">
        <v>0</v>
      </c>
      <c r="GM12" s="50">
        <v>0</v>
      </c>
      <c r="GN12" s="50">
        <v>0</v>
      </c>
      <c r="GO12" s="50">
        <v>0</v>
      </c>
      <c r="GZ12" s="455"/>
      <c r="HI12" s="455"/>
      <c r="HR12" s="455"/>
      <c r="IA12" s="455"/>
      <c r="IJ12" s="455"/>
      <c r="IS12" s="455"/>
      <c r="JB12" s="455"/>
      <c r="JK12" s="455"/>
      <c r="JT12" s="455"/>
      <c r="KC12" s="455"/>
      <c r="KL12" s="455"/>
      <c r="KU12" s="455"/>
      <c r="LV12" s="455"/>
      <c r="ME12" s="455"/>
      <c r="MN12" s="455"/>
      <c r="MW12" s="455"/>
      <c r="NF12" s="455"/>
      <c r="NO12" s="455"/>
      <c r="NU12" s="37"/>
    </row>
    <row r="13" spans="1:386" ht="18">
      <c r="A13" s="41" t="s">
        <v>1</v>
      </c>
      <c r="B13" s="46">
        <f t="shared" si="0"/>
        <v>41512.150000000038</v>
      </c>
      <c r="C13" s="42"/>
      <c r="D13" s="50">
        <v>73.674999999999997</v>
      </c>
      <c r="E13" s="50">
        <v>0</v>
      </c>
      <c r="F13" s="50">
        <v>0</v>
      </c>
      <c r="G13" s="50">
        <v>192.9</v>
      </c>
      <c r="H13" s="461"/>
      <c r="I13" s="50">
        <v>77.624999999999972</v>
      </c>
      <c r="J13" s="50">
        <v>0</v>
      </c>
      <c r="K13" s="50">
        <v>0</v>
      </c>
      <c r="L13" s="50"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110.85000000000002</v>
      </c>
      <c r="EE13" s="50">
        <v>207.64999999999964</v>
      </c>
      <c r="EF13" s="50">
        <v>37.049999999998363</v>
      </c>
      <c r="EG13" s="50">
        <v>149.50000000000546</v>
      </c>
      <c r="EH13" s="461"/>
      <c r="EI13" s="50">
        <v>68.550000000000182</v>
      </c>
      <c r="EJ13" s="50">
        <v>116.60000000000036</v>
      </c>
      <c r="EK13" s="50">
        <v>0</v>
      </c>
      <c r="EL13" s="50">
        <v>118</v>
      </c>
      <c r="EM13" s="461"/>
      <c r="EN13" s="50">
        <v>0</v>
      </c>
      <c r="EO13" s="50">
        <v>0</v>
      </c>
      <c r="EP13" s="50">
        <v>0</v>
      </c>
      <c r="EQ13" s="50">
        <v>328.20000000000073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22">
        <v>8.0999999999999091</v>
      </c>
      <c r="EY13" s="522">
        <v>113.25000000000092</v>
      </c>
      <c r="EZ13" s="522">
        <v>29.249999999994543</v>
      </c>
      <c r="FA13" s="583">
        <v>38.5</v>
      </c>
      <c r="FB13" s="461"/>
      <c r="FC13" s="50">
        <v>131.875</v>
      </c>
      <c r="FD13" s="50">
        <v>0</v>
      </c>
      <c r="FE13" s="50">
        <v>0</v>
      </c>
      <c r="FF13" s="50">
        <v>175.399999999996</v>
      </c>
      <c r="FG13" s="461"/>
      <c r="FH13" s="50">
        <v>138.07500000000164</v>
      </c>
      <c r="FI13" s="50">
        <v>0</v>
      </c>
      <c r="FJ13" s="50">
        <v>0</v>
      </c>
      <c r="FK13" s="50">
        <v>395.89999999999236</v>
      </c>
      <c r="FL13" s="461"/>
      <c r="FM13" s="50">
        <v>117.14999999999986</v>
      </c>
      <c r="FN13" s="50">
        <v>0</v>
      </c>
      <c r="FO13" s="50">
        <v>0</v>
      </c>
      <c r="FP13" s="50">
        <v>0</v>
      </c>
      <c r="FQ13" s="461"/>
      <c r="FR13" s="50">
        <v>130.64999999999964</v>
      </c>
      <c r="FS13" s="50">
        <v>73.650000000000091</v>
      </c>
      <c r="FT13" s="50">
        <v>305.25000000000546</v>
      </c>
      <c r="FU13" s="50">
        <v>345.39999999999782</v>
      </c>
      <c r="FV13" s="461"/>
      <c r="FW13" s="50">
        <v>24</v>
      </c>
      <c r="FX13" s="50">
        <v>0</v>
      </c>
      <c r="FY13" s="50">
        <v>0</v>
      </c>
      <c r="FZ13" s="50">
        <v>0</v>
      </c>
      <c r="GA13" s="461"/>
      <c r="GB13" s="50">
        <v>133.17499999999836</v>
      </c>
      <c r="GC13" s="50">
        <v>352.60000000000127</v>
      </c>
      <c r="GD13" s="50">
        <v>515.77500000001419</v>
      </c>
      <c r="GE13" s="50">
        <v>602.79999999999927</v>
      </c>
      <c r="GF13" s="461"/>
      <c r="GG13" s="50">
        <v>52.125</v>
      </c>
      <c r="GH13" s="50">
        <v>130.49999999999818</v>
      </c>
      <c r="GI13" s="50">
        <v>147.00000000001364</v>
      </c>
      <c r="GJ13" s="50">
        <v>169.99999999999636</v>
      </c>
      <c r="GK13" s="461"/>
      <c r="GL13" s="50">
        <v>0</v>
      </c>
      <c r="GM13" s="50">
        <v>537.29999999999927</v>
      </c>
      <c r="GN13" s="50">
        <v>0</v>
      </c>
      <c r="GO13" s="50">
        <v>0</v>
      </c>
      <c r="GP13" s="18"/>
      <c r="GY13" s="18"/>
      <c r="GZ13" s="9"/>
      <c r="HH13" s="18"/>
      <c r="HI13" s="9"/>
      <c r="HR13" s="9"/>
      <c r="IA13" s="9"/>
      <c r="IJ13" s="9"/>
      <c r="IS13" s="9"/>
      <c r="JB13" s="9"/>
      <c r="JK13" s="9"/>
      <c r="JT13" s="9"/>
      <c r="KC13" s="9"/>
      <c r="KL13" s="9"/>
      <c r="KU13" s="9"/>
      <c r="LV13" s="9"/>
      <c r="ME13" s="9"/>
      <c r="MN13" s="9"/>
      <c r="MW13" s="9"/>
      <c r="NF13" s="9"/>
      <c r="NO13" s="9"/>
      <c r="NP13">
        <v>0</v>
      </c>
      <c r="NQ13" s="9"/>
      <c r="NR13">
        <v>0</v>
      </c>
      <c r="NS13" s="9"/>
      <c r="NT13">
        <v>805.94999999999891</v>
      </c>
      <c r="NU13" s="9"/>
      <c r="NV13">
        <v>0</v>
      </c>
    </row>
    <row r="14" spans="1:386" ht="18">
      <c r="A14" s="84" t="s">
        <v>2019</v>
      </c>
      <c r="B14" s="46">
        <f t="shared" si="0"/>
        <v>33751.575000000012</v>
      </c>
      <c r="C14" s="42"/>
      <c r="D14" s="50">
        <v>0</v>
      </c>
      <c r="E14" s="50">
        <v>0</v>
      </c>
      <c r="F14" s="50">
        <v>0</v>
      </c>
      <c r="G14" s="50">
        <v>554.59999999999991</v>
      </c>
      <c r="H14" s="461"/>
      <c r="I14" s="50">
        <v>0</v>
      </c>
      <c r="J14" s="50">
        <v>0</v>
      </c>
      <c r="K14" s="50">
        <v>0</v>
      </c>
      <c r="L14" s="50">
        <v>240.69999999999993</v>
      </c>
      <c r="M14" s="461"/>
      <c r="N14" s="50">
        <v>0</v>
      </c>
      <c r="O14" s="50">
        <v>0</v>
      </c>
      <c r="P14" s="50">
        <v>576.375</v>
      </c>
      <c r="Q14" s="50"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189.37500000000273</v>
      </c>
      <c r="EG14" s="50">
        <v>617.80000000000291</v>
      </c>
      <c r="EH14" s="461"/>
      <c r="EI14" s="50">
        <v>0</v>
      </c>
      <c r="EJ14" s="50">
        <v>0</v>
      </c>
      <c r="EK14" s="50">
        <v>0</v>
      </c>
      <c r="EL14" s="50">
        <v>110.49999999999272</v>
      </c>
      <c r="EM14" s="461"/>
      <c r="EN14" s="50">
        <v>0</v>
      </c>
      <c r="EO14" s="50">
        <v>0</v>
      </c>
      <c r="EP14" s="50">
        <v>278.55000000000382</v>
      </c>
      <c r="EQ14" s="50">
        <v>169.99999999999272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22">
        <v>0</v>
      </c>
      <c r="EY14" s="522">
        <v>0</v>
      </c>
      <c r="EZ14" s="522">
        <v>192.60000000000218</v>
      </c>
      <c r="FA14" s="583">
        <v>25.199999999993452</v>
      </c>
      <c r="FB14" s="461"/>
      <c r="FC14" s="50">
        <v>0</v>
      </c>
      <c r="FD14" s="50">
        <v>0</v>
      </c>
      <c r="FE14" s="50">
        <v>0</v>
      </c>
      <c r="FF14" s="50">
        <v>166.00000000000364</v>
      </c>
      <c r="FG14" s="461"/>
      <c r="FH14" s="50">
        <v>0</v>
      </c>
      <c r="FI14" s="50">
        <v>0</v>
      </c>
      <c r="FJ14" s="50">
        <v>0</v>
      </c>
      <c r="FK14" s="50">
        <v>389.69999999999709</v>
      </c>
      <c r="FL14" s="461"/>
      <c r="FM14" s="50">
        <v>0</v>
      </c>
      <c r="FN14" s="50">
        <v>0</v>
      </c>
      <c r="FO14" s="50">
        <v>0</v>
      </c>
      <c r="FP14" s="50">
        <v>0</v>
      </c>
      <c r="FQ14" s="461"/>
      <c r="FR14" s="50">
        <v>0</v>
      </c>
      <c r="FS14" s="50">
        <v>0</v>
      </c>
      <c r="FT14" s="50">
        <v>0</v>
      </c>
      <c r="FU14" s="50">
        <v>465.5</v>
      </c>
      <c r="FV14" s="461"/>
      <c r="FW14" s="50">
        <v>0</v>
      </c>
      <c r="FX14" s="50">
        <v>0</v>
      </c>
      <c r="FY14" s="50">
        <v>0</v>
      </c>
      <c r="FZ14" s="50">
        <v>0</v>
      </c>
      <c r="GA14" s="461"/>
      <c r="GB14" s="50">
        <v>0</v>
      </c>
      <c r="GC14" s="50">
        <v>0</v>
      </c>
      <c r="GD14" s="50">
        <v>0</v>
      </c>
      <c r="GE14" s="50">
        <v>929.1000000000131</v>
      </c>
      <c r="GF14" s="461"/>
      <c r="GG14" s="50">
        <v>0</v>
      </c>
      <c r="GH14" s="50">
        <v>0</v>
      </c>
      <c r="GI14" s="50">
        <v>0</v>
      </c>
      <c r="GJ14" s="50">
        <v>181.5</v>
      </c>
      <c r="GK14" s="461"/>
      <c r="GL14" s="50">
        <v>0</v>
      </c>
      <c r="GM14" s="50">
        <v>0</v>
      </c>
      <c r="GN14" s="50">
        <v>0</v>
      </c>
      <c r="GO14" s="50">
        <v>0</v>
      </c>
      <c r="GZ14" s="9"/>
      <c r="HI14" s="9"/>
      <c r="HR14" s="9"/>
      <c r="IA14" s="9"/>
      <c r="IJ14" s="9"/>
      <c r="IS14" s="9"/>
      <c r="JB14" s="9"/>
      <c r="JK14" s="9"/>
      <c r="JT14" s="9"/>
      <c r="KC14" s="9"/>
      <c r="KL14" s="9"/>
      <c r="KU14" s="9"/>
      <c r="LV14" s="9"/>
      <c r="ME14" s="9"/>
      <c r="MN14" s="9"/>
      <c r="MW14" s="9"/>
      <c r="NF14" s="9"/>
      <c r="NO14" s="9"/>
      <c r="NP14">
        <v>0</v>
      </c>
      <c r="NQ14" s="9"/>
      <c r="NR14">
        <v>0</v>
      </c>
      <c r="NS14" s="9"/>
      <c r="NT14" s="21">
        <v>0</v>
      </c>
      <c r="NU14" s="9"/>
      <c r="NV14">
        <v>0</v>
      </c>
    </row>
    <row r="15" spans="1:386" s="39" customFormat="1" ht="18">
      <c r="A15" s="41" t="s">
        <v>3379</v>
      </c>
      <c r="B15" s="46">
        <f t="shared" si="0"/>
        <v>18462.449999999972</v>
      </c>
      <c r="C15" s="42"/>
      <c r="D15" s="50">
        <v>0</v>
      </c>
      <c r="E15" s="50">
        <v>0</v>
      </c>
      <c r="F15" s="50">
        <v>0</v>
      </c>
      <c r="G15" s="50">
        <v>599.40000000000009</v>
      </c>
      <c r="H15" s="461"/>
      <c r="I15" s="50">
        <v>0</v>
      </c>
      <c r="J15" s="50">
        <v>0</v>
      </c>
      <c r="K15" s="50">
        <v>0</v>
      </c>
      <c r="L15" s="50">
        <v>157.10000000000014</v>
      </c>
      <c r="M15" s="461"/>
      <c r="N15" s="50">
        <v>0</v>
      </c>
      <c r="O15" s="50">
        <v>0</v>
      </c>
      <c r="P15" s="50">
        <v>0</v>
      </c>
      <c r="Q15" s="50">
        <v>770.69999999999982</v>
      </c>
      <c r="R15" s="461"/>
      <c r="S15" s="449">
        <v>0</v>
      </c>
      <c r="T15" s="50">
        <v>0</v>
      </c>
      <c r="U15" s="492">
        <v>0</v>
      </c>
      <c r="V15" s="50"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>
        <v>0</v>
      </c>
      <c r="EE15" s="50">
        <v>0</v>
      </c>
      <c r="EF15" s="50">
        <v>0</v>
      </c>
      <c r="EG15" s="50">
        <v>365.99999999999272</v>
      </c>
      <c r="EH15" s="461"/>
      <c r="EI15" s="50">
        <v>0</v>
      </c>
      <c r="EJ15" s="50">
        <v>0</v>
      </c>
      <c r="EK15" s="50">
        <v>0</v>
      </c>
      <c r="EL15" s="50">
        <v>424.39999999999418</v>
      </c>
      <c r="EM15" s="461"/>
      <c r="EN15" s="50">
        <v>0</v>
      </c>
      <c r="EO15" s="50">
        <v>0</v>
      </c>
      <c r="EP15" s="50">
        <v>0</v>
      </c>
      <c r="EQ15" s="50">
        <v>109.29999999999927</v>
      </c>
      <c r="ER15" s="461"/>
      <c r="ES15" s="50"/>
      <c r="ET15" s="50"/>
      <c r="EU15" s="50"/>
      <c r="EV15" s="50"/>
      <c r="EW15" s="461"/>
      <c r="EX15" s="522">
        <v>0</v>
      </c>
      <c r="EY15" s="522">
        <v>0</v>
      </c>
      <c r="EZ15" s="522">
        <v>0</v>
      </c>
      <c r="FA15" s="583">
        <v>29.399999999997817</v>
      </c>
      <c r="FB15" s="461"/>
      <c r="FC15" s="50"/>
      <c r="FD15" s="50"/>
      <c r="FE15" s="50"/>
      <c r="FF15" s="50"/>
      <c r="FG15" s="461"/>
      <c r="FH15" s="50"/>
      <c r="FI15" s="50"/>
      <c r="FJ15" s="50"/>
      <c r="FK15" s="50"/>
      <c r="FL15" s="461"/>
      <c r="FM15" s="50"/>
      <c r="FN15" s="50"/>
      <c r="FO15" s="50"/>
      <c r="FP15" s="50"/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/>
      <c r="GH15" s="50"/>
      <c r="GI15" s="50"/>
      <c r="GJ15" s="50"/>
      <c r="GK15" s="461"/>
      <c r="GL15" s="50">
        <v>0</v>
      </c>
      <c r="GM15" s="50">
        <v>0</v>
      </c>
      <c r="GN15" s="50">
        <v>0</v>
      </c>
      <c r="GO15" s="50">
        <v>0</v>
      </c>
      <c r="GP15" s="143"/>
      <c r="GY15" s="143"/>
      <c r="GZ15" s="455"/>
      <c r="HH15" s="143"/>
      <c r="HI15" s="455"/>
      <c r="HR15" s="455"/>
      <c r="IA15" s="455"/>
      <c r="IJ15" s="455"/>
      <c r="IS15" s="455"/>
      <c r="JB15" s="455"/>
      <c r="JK15" s="455"/>
      <c r="JT15" s="455"/>
      <c r="KC15" s="455"/>
      <c r="KL15" s="455"/>
      <c r="KU15" s="455"/>
      <c r="LV15" s="455"/>
      <c r="ME15" s="455"/>
      <c r="MN15" s="455"/>
      <c r="MW15" s="455"/>
      <c r="NF15" s="455"/>
      <c r="NO15" s="455"/>
      <c r="NU15" s="37"/>
    </row>
    <row r="16" spans="1:386" ht="18">
      <c r="A16" s="84" t="s">
        <v>1652</v>
      </c>
      <c r="B16" s="46">
        <f t="shared" si="0"/>
        <v>54564.025000000052</v>
      </c>
      <c r="C16" s="42"/>
      <c r="D16" s="50">
        <v>85.275000000000006</v>
      </c>
      <c r="E16" s="50">
        <v>0</v>
      </c>
      <c r="F16" s="50">
        <v>0</v>
      </c>
      <c r="G16" s="50">
        <v>447.1</v>
      </c>
      <c r="H16" s="461"/>
      <c r="I16" s="50">
        <v>46.25</v>
      </c>
      <c r="J16" s="50">
        <v>0</v>
      </c>
      <c r="K16" s="50">
        <v>0</v>
      </c>
      <c r="L16" s="50"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82.575000000000045</v>
      </c>
      <c r="EE16" s="50">
        <v>209.80000000000291</v>
      </c>
      <c r="EF16" s="50">
        <v>201.67500000000109</v>
      </c>
      <c r="EG16" s="50">
        <v>273.60000000000946</v>
      </c>
      <c r="EH16" s="461"/>
      <c r="EI16" s="50">
        <v>74.524999999999636</v>
      </c>
      <c r="EJ16" s="50">
        <v>125.95000000000255</v>
      </c>
      <c r="EK16" s="50">
        <v>0</v>
      </c>
      <c r="EL16" s="50">
        <v>404.90000000001237</v>
      </c>
      <c r="EM16" s="461"/>
      <c r="EN16" s="50">
        <v>0</v>
      </c>
      <c r="EO16" s="50">
        <v>0</v>
      </c>
      <c r="EP16" s="50">
        <v>237.37499999999727</v>
      </c>
      <c r="EQ16" s="50">
        <v>278.70000000001164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22">
        <v>26.499999999999318</v>
      </c>
      <c r="EY16" s="522">
        <v>196.25000000000182</v>
      </c>
      <c r="EZ16" s="522">
        <v>129.375</v>
      </c>
      <c r="FA16" s="583">
        <v>10.800000000010186</v>
      </c>
      <c r="FB16" s="461"/>
      <c r="FC16" s="50">
        <v>0</v>
      </c>
      <c r="FD16" s="50">
        <v>0</v>
      </c>
      <c r="FE16" s="50">
        <v>0</v>
      </c>
      <c r="FF16" s="50">
        <v>126.70000000000073</v>
      </c>
      <c r="FG16" s="461"/>
      <c r="FH16" s="50">
        <v>0</v>
      </c>
      <c r="FI16" s="50">
        <v>0</v>
      </c>
      <c r="FJ16" s="50">
        <v>0</v>
      </c>
      <c r="FK16" s="50">
        <v>513</v>
      </c>
      <c r="FL16" s="461"/>
      <c r="FM16" s="50">
        <v>0</v>
      </c>
      <c r="FN16" s="50">
        <v>0</v>
      </c>
      <c r="FO16" s="50">
        <v>0</v>
      </c>
      <c r="FP16" s="50">
        <v>0</v>
      </c>
      <c r="FQ16" s="461"/>
      <c r="FR16" s="50">
        <v>0</v>
      </c>
      <c r="FS16" s="50">
        <v>90.199999999999818</v>
      </c>
      <c r="FT16" s="50">
        <v>345.86250000000109</v>
      </c>
      <c r="FU16" s="50">
        <v>361.40000000000873</v>
      </c>
      <c r="FV16" s="461"/>
      <c r="FW16" s="50">
        <v>0</v>
      </c>
      <c r="FX16" s="50">
        <v>0</v>
      </c>
      <c r="FY16" s="50">
        <v>0</v>
      </c>
      <c r="FZ16" s="50">
        <v>0</v>
      </c>
      <c r="GA16" s="461"/>
      <c r="GB16" s="50">
        <v>0</v>
      </c>
      <c r="GC16" s="50">
        <v>415.29999999999836</v>
      </c>
      <c r="GD16" s="50">
        <v>930.59999999999945</v>
      </c>
      <c r="GE16" s="50">
        <v>1200.9000000000101</v>
      </c>
      <c r="GF16" s="461"/>
      <c r="GG16" s="50">
        <v>0</v>
      </c>
      <c r="GH16" s="50">
        <v>138.24999999999636</v>
      </c>
      <c r="GI16" s="50">
        <v>200.0625</v>
      </c>
      <c r="GJ16" s="50">
        <v>294.5</v>
      </c>
      <c r="GK16" s="461"/>
      <c r="GL16" s="50">
        <v>0</v>
      </c>
      <c r="GM16" s="50">
        <v>764.60000000000036</v>
      </c>
      <c r="GN16" s="50">
        <v>0</v>
      </c>
      <c r="GO16" s="50">
        <v>0</v>
      </c>
      <c r="GZ16" s="9"/>
      <c r="HI16" s="9"/>
      <c r="HR16" s="9"/>
      <c r="IA16" s="9"/>
      <c r="IJ16" s="9"/>
      <c r="IS16" s="9"/>
      <c r="JB16" s="9"/>
      <c r="JK16" s="9"/>
      <c r="JT16" s="9"/>
      <c r="KC16" s="9"/>
      <c r="KL16" s="9"/>
      <c r="KU16" s="9"/>
      <c r="LV16" s="9"/>
      <c r="ME16" s="9"/>
      <c r="MN16" s="9"/>
      <c r="MW16" s="9"/>
      <c r="NF16" s="9"/>
      <c r="NO16" s="9"/>
      <c r="NP16">
        <v>0</v>
      </c>
      <c r="NQ16" s="9"/>
      <c r="NR16">
        <v>0</v>
      </c>
      <c r="NS16" s="9"/>
      <c r="NT16">
        <v>1146.9000000000005</v>
      </c>
      <c r="NU16" s="9"/>
      <c r="NV16">
        <v>0</v>
      </c>
    </row>
    <row r="17" spans="1:386" ht="18">
      <c r="A17" s="40" t="s">
        <v>770</v>
      </c>
      <c r="B17" s="46">
        <f t="shared" si="0"/>
        <v>50295.375000000175</v>
      </c>
      <c r="C17" s="42"/>
      <c r="D17" s="50">
        <v>109.65</v>
      </c>
      <c r="E17" s="50">
        <v>0</v>
      </c>
      <c r="F17" s="50">
        <v>0</v>
      </c>
      <c r="G17" s="50">
        <v>134</v>
      </c>
      <c r="H17" s="461"/>
      <c r="I17" s="50">
        <v>46.199999999999989</v>
      </c>
      <c r="J17" s="50">
        <v>0</v>
      </c>
      <c r="K17" s="50">
        <v>0</v>
      </c>
      <c r="L17" s="50"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113.20000000000016</v>
      </c>
      <c r="EE17" s="50">
        <v>0</v>
      </c>
      <c r="EF17" s="50">
        <v>333.22500000000491</v>
      </c>
      <c r="EG17" s="50">
        <v>343.20000000000437</v>
      </c>
      <c r="EH17" s="461"/>
      <c r="EI17" s="50">
        <v>88.400000000000546</v>
      </c>
      <c r="EJ17" s="50">
        <v>88.649999999999636</v>
      </c>
      <c r="EK17" s="50">
        <v>0</v>
      </c>
      <c r="EL17" s="50">
        <v>703.70000000000073</v>
      </c>
      <c r="EM17" s="461"/>
      <c r="EN17" s="50">
        <v>0</v>
      </c>
      <c r="EO17" s="50">
        <v>0</v>
      </c>
      <c r="EP17" s="50">
        <v>224.25000000000819</v>
      </c>
      <c r="EQ17" s="50">
        <v>403.60000000000218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22">
        <v>0.32500000000004547</v>
      </c>
      <c r="EY17" s="522">
        <v>115.99999999999818</v>
      </c>
      <c r="EZ17" s="522">
        <v>137.47500000000218</v>
      </c>
      <c r="FA17" s="583">
        <v>237</v>
      </c>
      <c r="FB17" s="461"/>
      <c r="FC17" s="50">
        <v>104.82500000000073</v>
      </c>
      <c r="FD17" s="50">
        <v>0</v>
      </c>
      <c r="FE17" s="50">
        <v>0</v>
      </c>
      <c r="FF17" s="50">
        <v>115.10000000000218</v>
      </c>
      <c r="FG17" s="461"/>
      <c r="FH17" s="50">
        <v>46.475000000000364</v>
      </c>
      <c r="FI17" s="50">
        <v>0</v>
      </c>
      <c r="FJ17" s="50">
        <v>0</v>
      </c>
      <c r="FK17" s="50">
        <v>395.80000000000291</v>
      </c>
      <c r="FL17" s="461"/>
      <c r="FM17" s="50">
        <v>2.2499999999997726</v>
      </c>
      <c r="FN17" s="50">
        <v>0</v>
      </c>
      <c r="FO17" s="50">
        <v>0</v>
      </c>
      <c r="FP17" s="50">
        <v>0</v>
      </c>
      <c r="FQ17" s="461"/>
      <c r="FR17" s="50">
        <v>58.250000000000909</v>
      </c>
      <c r="FS17" s="50">
        <v>66</v>
      </c>
      <c r="FT17" s="50">
        <v>267.67500000000109</v>
      </c>
      <c r="FU17" s="50">
        <v>401.10000000000946</v>
      </c>
      <c r="FV17" s="461"/>
      <c r="FW17" s="50">
        <v>44.850000000000364</v>
      </c>
      <c r="FX17" s="50">
        <v>0</v>
      </c>
      <c r="FY17" s="50">
        <v>0</v>
      </c>
      <c r="FZ17" s="50">
        <v>0</v>
      </c>
      <c r="GA17" s="461"/>
      <c r="GB17" s="50">
        <v>214.95000000000255</v>
      </c>
      <c r="GC17" s="50">
        <v>545.54999999999927</v>
      </c>
      <c r="GD17" s="50">
        <v>762.82500000000437</v>
      </c>
      <c r="GE17" s="50">
        <v>1043.100000000024</v>
      </c>
      <c r="GF17" s="461"/>
      <c r="GG17" s="50">
        <v>68.499999999999091</v>
      </c>
      <c r="GH17" s="50">
        <v>193.75</v>
      </c>
      <c r="GI17" s="50">
        <v>209.25</v>
      </c>
      <c r="GJ17" s="50">
        <v>300.00000000000364</v>
      </c>
      <c r="GK17" s="461"/>
      <c r="GL17" s="50">
        <v>0</v>
      </c>
      <c r="GM17" s="50">
        <v>841.649999999996</v>
      </c>
      <c r="GN17" s="50">
        <v>0</v>
      </c>
      <c r="GO17" s="50">
        <v>0</v>
      </c>
      <c r="GP17" s="18"/>
      <c r="GY17" s="18"/>
      <c r="GZ17" s="9"/>
      <c r="HH17" s="18"/>
      <c r="HI17" s="9"/>
      <c r="HR17" s="9"/>
      <c r="IA17" s="9"/>
      <c r="IJ17" s="9"/>
      <c r="IS17" s="9"/>
      <c r="JB17" s="9"/>
      <c r="JK17" s="9"/>
      <c r="JT17" s="9"/>
      <c r="KC17" s="9"/>
      <c r="KL17" s="9"/>
      <c r="KU17" s="9"/>
      <c r="LV17" s="9"/>
      <c r="ME17" s="9"/>
      <c r="MN17" s="9"/>
      <c r="MW17" s="9"/>
      <c r="NF17" s="9"/>
      <c r="NO17" s="9"/>
      <c r="NP17">
        <v>0</v>
      </c>
      <c r="NQ17" s="9"/>
      <c r="NR17">
        <v>0</v>
      </c>
      <c r="NS17" s="9"/>
      <c r="NT17">
        <v>1262.474999999994</v>
      </c>
      <c r="NU17" s="9"/>
      <c r="NV17">
        <v>0</v>
      </c>
    </row>
    <row r="18" spans="1:386" ht="18">
      <c r="A18" s="40" t="s">
        <v>2049</v>
      </c>
      <c r="B18" s="46">
        <f t="shared" si="0"/>
        <v>25463.10000000006</v>
      </c>
      <c r="C18" s="42"/>
      <c r="D18" s="50">
        <v>0</v>
      </c>
      <c r="E18" s="50">
        <v>0</v>
      </c>
      <c r="F18" s="50">
        <v>0</v>
      </c>
      <c r="G18" s="50">
        <v>133.4</v>
      </c>
      <c r="H18" s="461"/>
      <c r="I18" s="50">
        <v>0</v>
      </c>
      <c r="J18" s="50">
        <v>0</v>
      </c>
      <c r="K18" s="50">
        <v>0</v>
      </c>
      <c r="L18" s="50">
        <v>66</v>
      </c>
      <c r="M18" s="461"/>
      <c r="N18" s="50">
        <v>0</v>
      </c>
      <c r="O18" s="50">
        <v>0</v>
      </c>
      <c r="P18" s="50">
        <v>344.85</v>
      </c>
      <c r="Q18" s="50"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103.12499999999864</v>
      </c>
      <c r="EG18" s="50">
        <v>247.09999999999673</v>
      </c>
      <c r="EH18" s="461"/>
      <c r="EI18" s="50">
        <v>0</v>
      </c>
      <c r="EJ18" s="50">
        <v>0</v>
      </c>
      <c r="EK18" s="50">
        <v>0</v>
      </c>
      <c r="EL18" s="50">
        <v>219.70000000000073</v>
      </c>
      <c r="EM18" s="461"/>
      <c r="EN18" s="50">
        <v>0</v>
      </c>
      <c r="EO18" s="50">
        <v>0</v>
      </c>
      <c r="EP18" s="50">
        <v>45.149999999999181</v>
      </c>
      <c r="EQ18" s="50">
        <v>324.90000000000327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22">
        <v>0</v>
      </c>
      <c r="EY18" s="522">
        <v>0</v>
      </c>
      <c r="EZ18" s="522">
        <v>7.3500000000008185</v>
      </c>
      <c r="FA18" s="583">
        <v>405.69999999999891</v>
      </c>
      <c r="FB18" s="461"/>
      <c r="FC18" s="50">
        <v>0</v>
      </c>
      <c r="FD18" s="50">
        <v>0</v>
      </c>
      <c r="FE18" s="50">
        <v>0</v>
      </c>
      <c r="FF18" s="50">
        <v>238.59999999999854</v>
      </c>
      <c r="FG18" s="461"/>
      <c r="FH18" s="50">
        <v>0</v>
      </c>
      <c r="FI18" s="50">
        <v>0</v>
      </c>
      <c r="FJ18" s="50">
        <v>0</v>
      </c>
      <c r="FK18" s="50">
        <v>385.69999999999891</v>
      </c>
      <c r="FL18" s="461"/>
      <c r="FM18" s="50">
        <v>0</v>
      </c>
      <c r="FN18" s="50">
        <v>0</v>
      </c>
      <c r="FO18" s="50">
        <v>0</v>
      </c>
      <c r="FP18" s="50">
        <v>0</v>
      </c>
      <c r="FQ18" s="461"/>
      <c r="FR18" s="50">
        <v>0</v>
      </c>
      <c r="FS18" s="50">
        <v>0</v>
      </c>
      <c r="FT18" s="50">
        <v>0</v>
      </c>
      <c r="FU18" s="50">
        <v>288</v>
      </c>
      <c r="FV18" s="461"/>
      <c r="FW18" s="50">
        <v>0</v>
      </c>
      <c r="FX18" s="50">
        <v>0</v>
      </c>
      <c r="FY18" s="50">
        <v>0</v>
      </c>
      <c r="FZ18" s="50">
        <v>0</v>
      </c>
      <c r="GA18" s="461"/>
      <c r="GB18" s="50">
        <v>0</v>
      </c>
      <c r="GC18" s="50">
        <v>0</v>
      </c>
      <c r="GD18" s="50">
        <v>0</v>
      </c>
      <c r="GE18" s="50">
        <v>563.40000000000509</v>
      </c>
      <c r="GF18" s="461"/>
      <c r="GG18" s="50">
        <v>0</v>
      </c>
      <c r="GH18" s="50">
        <v>0</v>
      </c>
      <c r="GI18" s="50">
        <v>0</v>
      </c>
      <c r="GJ18" s="50">
        <v>125.00000000000728</v>
      </c>
      <c r="GK18" s="461"/>
      <c r="GL18" s="50">
        <v>0</v>
      </c>
      <c r="GM18" s="50">
        <v>0</v>
      </c>
      <c r="GN18" s="50">
        <v>0</v>
      </c>
      <c r="GO18" s="50">
        <v>0</v>
      </c>
      <c r="GZ18" s="9"/>
      <c r="HI18" s="9"/>
      <c r="HR18" s="9"/>
      <c r="IA18" s="9"/>
      <c r="IJ18" s="9"/>
      <c r="IS18" s="9"/>
      <c r="JB18" s="9"/>
      <c r="JK18" s="9"/>
      <c r="JT18" s="9"/>
      <c r="KC18" s="9"/>
      <c r="KL18" s="9"/>
      <c r="KU18" s="9"/>
      <c r="LV18" s="9"/>
      <c r="ME18" s="9"/>
      <c r="MN18" s="9"/>
      <c r="MW18" s="9"/>
      <c r="NF18" s="9"/>
      <c r="NO18" s="9"/>
      <c r="NP18">
        <v>0</v>
      </c>
      <c r="NQ18" s="9"/>
      <c r="NR18">
        <v>0</v>
      </c>
      <c r="NS18" s="9"/>
      <c r="NT18" s="21">
        <v>0</v>
      </c>
      <c r="NU18" s="9"/>
      <c r="NV18">
        <v>0</v>
      </c>
    </row>
    <row r="19" spans="1:386" ht="18">
      <c r="A19" s="40" t="s">
        <v>787</v>
      </c>
      <c r="B19" s="46">
        <f t="shared" si="0"/>
        <v>42349.712499999965</v>
      </c>
      <c r="C19" s="42"/>
      <c r="D19" s="50">
        <v>81.45</v>
      </c>
      <c r="E19" s="50">
        <v>0</v>
      </c>
      <c r="F19" s="50">
        <v>0</v>
      </c>
      <c r="G19" s="50"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111.42500000000007</v>
      </c>
      <c r="EE19" s="50">
        <v>131.80000000000109</v>
      </c>
      <c r="EF19" s="50">
        <v>118.05000000000382</v>
      </c>
      <c r="EG19" s="50">
        <v>296.90000000000327</v>
      </c>
      <c r="EH19" s="461"/>
      <c r="EI19" s="50">
        <v>55.124999999999545</v>
      </c>
      <c r="EJ19" s="50">
        <v>142.80000000000291</v>
      </c>
      <c r="EK19" s="50">
        <v>0</v>
      </c>
      <c r="EL19" s="50">
        <v>131.30000000000109</v>
      </c>
      <c r="EM19" s="461"/>
      <c r="EN19" s="50">
        <v>0</v>
      </c>
      <c r="EO19" s="50">
        <v>0</v>
      </c>
      <c r="EP19" s="50">
        <v>205.19999999999891</v>
      </c>
      <c r="EQ19" s="50">
        <v>176.50000000000364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22">
        <v>4.9499999999998181</v>
      </c>
      <c r="EY19" s="522">
        <v>119.35000000000218</v>
      </c>
      <c r="EZ19" s="522">
        <v>239.47499999999945</v>
      </c>
      <c r="FA19" s="583">
        <v>163.50000000000182</v>
      </c>
      <c r="FB19" s="461"/>
      <c r="FC19" s="50">
        <v>105.57499999999891</v>
      </c>
      <c r="FD19" s="50">
        <v>0</v>
      </c>
      <c r="FE19" s="50">
        <v>0</v>
      </c>
      <c r="FF19" s="50">
        <v>393.29999999998836</v>
      </c>
      <c r="FG19" s="461"/>
      <c r="FH19" s="50">
        <v>115.02499999999873</v>
      </c>
      <c r="FI19" s="50">
        <v>0</v>
      </c>
      <c r="FJ19" s="50">
        <v>0</v>
      </c>
      <c r="FK19" s="50">
        <v>366.29999999998836</v>
      </c>
      <c r="FL19" s="461"/>
      <c r="FM19" s="50">
        <v>87.749999999999773</v>
      </c>
      <c r="FN19" s="50">
        <v>0</v>
      </c>
      <c r="FO19" s="50">
        <v>0</v>
      </c>
      <c r="FP19" s="50">
        <v>0</v>
      </c>
      <c r="FQ19" s="461"/>
      <c r="FR19" s="50">
        <v>113.84999999999945</v>
      </c>
      <c r="FS19" s="50">
        <v>245.10000000000036</v>
      </c>
      <c r="FT19" s="50">
        <v>375.90000000000055</v>
      </c>
      <c r="FU19" s="50">
        <v>250.99999999999272</v>
      </c>
      <c r="FV19" s="461"/>
      <c r="FW19" s="50">
        <v>54.225000000001273</v>
      </c>
      <c r="FX19" s="50">
        <v>0</v>
      </c>
      <c r="FY19" s="50">
        <v>0</v>
      </c>
      <c r="FZ19" s="50">
        <v>0</v>
      </c>
      <c r="GA19" s="461"/>
      <c r="GB19" s="50">
        <v>116.10000000000218</v>
      </c>
      <c r="GC19" s="50">
        <v>450.60000000000036</v>
      </c>
      <c r="GD19" s="50">
        <v>643.87499999999727</v>
      </c>
      <c r="GE19" s="50">
        <v>1562.8999999999801</v>
      </c>
      <c r="GF19" s="461"/>
      <c r="GG19" s="50">
        <v>61.125000000000455</v>
      </c>
      <c r="GH19" s="50">
        <v>104.5</v>
      </c>
      <c r="GI19" s="50">
        <v>216.375</v>
      </c>
      <c r="GJ19" s="50">
        <v>403</v>
      </c>
      <c r="GK19" s="461"/>
      <c r="GL19" s="50">
        <v>0</v>
      </c>
      <c r="GM19" s="50">
        <v>632.17500000000109</v>
      </c>
      <c r="GN19" s="50">
        <v>0</v>
      </c>
      <c r="GO19" s="50">
        <v>0</v>
      </c>
      <c r="GP19" s="18"/>
      <c r="GY19" s="18"/>
      <c r="GZ19" s="9"/>
      <c r="HH19" s="18"/>
      <c r="HI19" s="9"/>
      <c r="HR19" s="9"/>
      <c r="IA19" s="9"/>
      <c r="IJ19" s="9"/>
      <c r="IS19" s="9"/>
      <c r="JB19" s="9"/>
      <c r="JK19" s="9"/>
      <c r="JT19" s="9"/>
      <c r="KC19" s="9"/>
      <c r="KL19" s="9"/>
      <c r="KU19" s="9"/>
      <c r="LV19" s="9"/>
      <c r="ME19" s="9"/>
      <c r="MN19" s="9"/>
      <c r="MW19" s="9"/>
      <c r="NF19" s="9"/>
      <c r="NO19" s="9"/>
      <c r="NP19">
        <v>0</v>
      </c>
      <c r="NQ19" s="9"/>
      <c r="NR19">
        <v>0</v>
      </c>
      <c r="NS19" s="9"/>
      <c r="NT19">
        <v>948.26250000000164</v>
      </c>
      <c r="NU19" s="9"/>
      <c r="NV19">
        <v>0</v>
      </c>
    </row>
    <row r="20" spans="1:386" ht="18">
      <c r="A20" s="84" t="s">
        <v>2002</v>
      </c>
      <c r="B20" s="46">
        <f t="shared" si="0"/>
        <v>50854.874999999913</v>
      </c>
      <c r="C20" s="42"/>
      <c r="D20" s="50">
        <v>0</v>
      </c>
      <c r="E20" s="50">
        <v>0</v>
      </c>
      <c r="F20" s="50">
        <v>0</v>
      </c>
      <c r="G20" s="50">
        <v>366.00000000000006</v>
      </c>
      <c r="H20" s="461"/>
      <c r="I20" s="50">
        <v>0</v>
      </c>
      <c r="J20" s="50">
        <v>0</v>
      </c>
      <c r="K20" s="50">
        <v>0</v>
      </c>
      <c r="L20" s="50"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59.599999999998545</v>
      </c>
      <c r="EF20" s="50">
        <v>273.60000000000491</v>
      </c>
      <c r="EG20" s="50">
        <v>357.09999999999491</v>
      </c>
      <c r="EH20" s="461"/>
      <c r="EI20" s="50">
        <v>0</v>
      </c>
      <c r="EJ20" s="50">
        <v>129.79999999999927</v>
      </c>
      <c r="EK20" s="50">
        <v>0</v>
      </c>
      <c r="EL20" s="50">
        <v>415.09999999999127</v>
      </c>
      <c r="EM20" s="461"/>
      <c r="EN20" s="50">
        <v>0</v>
      </c>
      <c r="EO20" s="50">
        <v>0</v>
      </c>
      <c r="EP20" s="50">
        <v>222.82499999999891</v>
      </c>
      <c r="EQ20" s="50">
        <v>210.29999999999563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22">
        <v>0</v>
      </c>
      <c r="EY20" s="522">
        <v>127.49999999999818</v>
      </c>
      <c r="EZ20" s="522">
        <v>187.80000000000109</v>
      </c>
      <c r="FA20" s="583">
        <v>132.99999999999272</v>
      </c>
      <c r="FB20" s="461"/>
      <c r="FC20" s="50">
        <v>0</v>
      </c>
      <c r="FD20" s="50">
        <v>0</v>
      </c>
      <c r="FE20" s="50">
        <v>0</v>
      </c>
      <c r="FF20" s="50">
        <v>268.39999999999782</v>
      </c>
      <c r="FG20" s="461"/>
      <c r="FH20" s="50">
        <v>0</v>
      </c>
      <c r="FI20" s="50">
        <v>0</v>
      </c>
      <c r="FJ20" s="50">
        <v>0</v>
      </c>
      <c r="FK20" s="50">
        <v>437</v>
      </c>
      <c r="FL20" s="461"/>
      <c r="FM20" s="50">
        <v>0</v>
      </c>
      <c r="FN20" s="50">
        <v>0</v>
      </c>
      <c r="FO20" s="50">
        <v>0</v>
      </c>
      <c r="FP20" s="50">
        <v>0</v>
      </c>
      <c r="FQ20" s="461"/>
      <c r="FR20" s="50">
        <v>0</v>
      </c>
      <c r="FS20" s="50">
        <v>0</v>
      </c>
      <c r="FT20" s="50">
        <v>394.38750000000437</v>
      </c>
      <c r="FU20" s="50">
        <v>193.19999999999709</v>
      </c>
      <c r="FV20" s="461"/>
      <c r="FW20" s="50">
        <v>0</v>
      </c>
      <c r="FX20" s="50">
        <v>0</v>
      </c>
      <c r="FY20" s="50">
        <v>0</v>
      </c>
      <c r="FZ20" s="50">
        <v>0</v>
      </c>
      <c r="GA20" s="461"/>
      <c r="GB20" s="50">
        <v>0</v>
      </c>
      <c r="GC20" s="50">
        <v>0</v>
      </c>
      <c r="GD20" s="50">
        <v>808.65000000001146</v>
      </c>
      <c r="GE20" s="50">
        <v>1051.0999999999985</v>
      </c>
      <c r="GF20" s="461"/>
      <c r="GG20" s="50">
        <v>0</v>
      </c>
      <c r="GH20" s="50">
        <v>0</v>
      </c>
      <c r="GI20" s="50">
        <v>197.43750000000819</v>
      </c>
      <c r="GJ20" s="50">
        <v>385.49999999999272</v>
      </c>
      <c r="GK20" s="461"/>
      <c r="GL20" s="50">
        <v>0</v>
      </c>
      <c r="GM20" s="50">
        <v>725.399999999996</v>
      </c>
      <c r="GN20" s="50">
        <v>0</v>
      </c>
      <c r="GO20" s="50">
        <v>0</v>
      </c>
      <c r="GZ20" s="9"/>
      <c r="HI20" s="9"/>
      <c r="HR20" s="9"/>
      <c r="IA20" s="9"/>
      <c r="IJ20" s="9"/>
      <c r="IS20" s="9"/>
      <c r="JB20" s="9"/>
      <c r="JK20" s="9"/>
      <c r="JT20" s="9"/>
      <c r="KC20" s="9"/>
      <c r="KL20" s="9"/>
      <c r="KU20" s="9"/>
      <c r="LV20" s="9"/>
      <c r="ME20" s="9"/>
      <c r="MN20" s="9"/>
      <c r="MW20" s="9"/>
      <c r="NF20" s="9"/>
      <c r="NO20" s="9"/>
      <c r="NP20">
        <v>0</v>
      </c>
      <c r="NQ20" s="9"/>
      <c r="NR20" s="21">
        <v>0</v>
      </c>
      <c r="NS20" s="9"/>
      <c r="NT20" s="21">
        <v>1088.099999999994</v>
      </c>
      <c r="NU20" s="9"/>
      <c r="NV20">
        <v>0</v>
      </c>
    </row>
    <row r="21" spans="1:386" s="39" customFormat="1" ht="18">
      <c r="A21" s="40" t="s">
        <v>3361</v>
      </c>
      <c r="B21" s="46">
        <f t="shared" si="0"/>
        <v>14401.400000000011</v>
      </c>
      <c r="C21" s="42"/>
      <c r="D21" s="50">
        <v>0</v>
      </c>
      <c r="E21" s="479">
        <v>0</v>
      </c>
      <c r="F21" s="50">
        <v>0</v>
      </c>
      <c r="G21" s="50">
        <v>494.40000000000003</v>
      </c>
      <c r="H21" s="461"/>
      <c r="I21" s="50">
        <v>0</v>
      </c>
      <c r="J21" s="50">
        <v>0</v>
      </c>
      <c r="K21" s="50">
        <v>0</v>
      </c>
      <c r="L21" s="50">
        <v>204.5999999999998</v>
      </c>
      <c r="M21" s="461"/>
      <c r="N21" s="50">
        <v>0</v>
      </c>
      <c r="O21" s="50">
        <v>0</v>
      </c>
      <c r="P21" s="50">
        <v>0</v>
      </c>
      <c r="Q21" s="50">
        <v>404.60000000000014</v>
      </c>
      <c r="R21" s="461"/>
      <c r="S21" s="449">
        <v>0</v>
      </c>
      <c r="T21" s="50">
        <v>0</v>
      </c>
      <c r="U21" s="492">
        <v>0</v>
      </c>
      <c r="V21" s="50"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>
        <v>0</v>
      </c>
      <c r="EE21" s="50">
        <v>0</v>
      </c>
      <c r="EF21" s="50">
        <v>0</v>
      </c>
      <c r="EG21" s="50">
        <v>430.30000000000109</v>
      </c>
      <c r="EH21" s="461"/>
      <c r="EI21" s="50">
        <v>0</v>
      </c>
      <c r="EJ21" s="50">
        <v>0</v>
      </c>
      <c r="EK21" s="50">
        <v>0</v>
      </c>
      <c r="EL21" s="50">
        <v>336.79999999999927</v>
      </c>
      <c r="EM21" s="461"/>
      <c r="EN21" s="50">
        <v>0</v>
      </c>
      <c r="EO21" s="50">
        <v>0</v>
      </c>
      <c r="EP21" s="50">
        <v>0</v>
      </c>
      <c r="EQ21" s="50">
        <v>133</v>
      </c>
      <c r="ER21" s="461"/>
      <c r="ES21" s="50"/>
      <c r="ET21" s="50"/>
      <c r="EU21" s="50"/>
      <c r="EV21" s="50"/>
      <c r="EW21" s="461"/>
      <c r="EX21" s="522">
        <v>0</v>
      </c>
      <c r="EY21" s="522">
        <v>0</v>
      </c>
      <c r="EZ21" s="522">
        <v>0</v>
      </c>
      <c r="FA21" s="583">
        <v>89.799999999999272</v>
      </c>
      <c r="FB21" s="461"/>
      <c r="FC21" s="50"/>
      <c r="FD21" s="50"/>
      <c r="FE21" s="50"/>
      <c r="FF21" s="50"/>
      <c r="FG21" s="461"/>
      <c r="FH21" s="50"/>
      <c r="FI21" s="50"/>
      <c r="FJ21" s="50"/>
      <c r="FK21" s="50"/>
      <c r="FL21" s="461"/>
      <c r="FM21" s="50"/>
      <c r="FN21" s="50"/>
      <c r="FO21" s="50"/>
      <c r="FP21" s="50"/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/>
      <c r="GH21" s="50"/>
      <c r="GI21" s="50"/>
      <c r="GJ21" s="50"/>
      <c r="GK21" s="461"/>
      <c r="GL21" s="50">
        <v>0</v>
      </c>
      <c r="GM21" s="50">
        <v>0</v>
      </c>
      <c r="GN21" s="50">
        <v>0</v>
      </c>
      <c r="GO21" s="50">
        <v>0</v>
      </c>
      <c r="GP21" s="21"/>
      <c r="GY21" s="454"/>
      <c r="GZ21" s="37"/>
      <c r="HH21" s="21"/>
      <c r="HI21" s="37"/>
      <c r="HQ21" s="21"/>
      <c r="HR21" s="37"/>
      <c r="HZ21" s="21"/>
      <c r="IA21" s="37"/>
      <c r="II21" s="21"/>
      <c r="IJ21" s="37"/>
      <c r="IR21" s="21"/>
      <c r="IS21" s="37"/>
      <c r="JA21" s="21"/>
      <c r="JB21" s="37"/>
      <c r="JJ21" s="21"/>
      <c r="JK21" s="37"/>
      <c r="JS21" s="21"/>
      <c r="JT21" s="37"/>
      <c r="KB21" s="21"/>
      <c r="KC21" s="37"/>
      <c r="KK21" s="21"/>
      <c r="KL21" s="37"/>
      <c r="KT21" s="21"/>
      <c r="KU21" s="37"/>
      <c r="LU21" s="21"/>
      <c r="LV21" s="37"/>
      <c r="MD21" s="21"/>
      <c r="ME21" s="37"/>
      <c r="MM21" s="21"/>
      <c r="MN21" s="37"/>
      <c r="MV21" s="21"/>
      <c r="MW21" s="37"/>
      <c r="NE21" s="21"/>
      <c r="NF21" s="37"/>
      <c r="NN21" s="21"/>
      <c r="NO21" s="37"/>
      <c r="NP21" s="21"/>
      <c r="NQ21" s="37"/>
      <c r="NR21" s="21"/>
      <c r="NS21" s="21"/>
      <c r="NT21" s="21"/>
      <c r="NU21" s="37"/>
      <c r="NV21" s="37"/>
    </row>
    <row r="22" spans="1:386" ht="18">
      <c r="A22" s="40" t="s">
        <v>153</v>
      </c>
      <c r="B22" s="46">
        <f t="shared" si="0"/>
        <v>50686.662500000122</v>
      </c>
      <c r="C22" s="42"/>
      <c r="D22" s="50">
        <v>30.475000000000001</v>
      </c>
      <c r="E22" s="50">
        <v>0</v>
      </c>
      <c r="F22" s="50">
        <v>0</v>
      </c>
      <c r="G22" s="50">
        <v>384.6</v>
      </c>
      <c r="H22" s="461"/>
      <c r="I22" s="50">
        <v>35.900000000000006</v>
      </c>
      <c r="J22" s="50">
        <v>0</v>
      </c>
      <c r="K22" s="50">
        <v>0</v>
      </c>
      <c r="L22" s="50"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32.899999999999864</v>
      </c>
      <c r="EE22" s="50">
        <v>137.00000000000182</v>
      </c>
      <c r="EF22" s="50">
        <v>408.82500000000437</v>
      </c>
      <c r="EG22" s="50">
        <v>169.79999999999927</v>
      </c>
      <c r="EH22" s="461"/>
      <c r="EI22" s="50">
        <v>58.649999999999181</v>
      </c>
      <c r="EJ22" s="50">
        <v>149.45000000000255</v>
      </c>
      <c r="EK22" s="50">
        <v>0</v>
      </c>
      <c r="EL22" s="50">
        <v>438.299999999992</v>
      </c>
      <c r="EM22" s="461"/>
      <c r="EN22" s="50">
        <v>0</v>
      </c>
      <c r="EO22" s="50">
        <v>0</v>
      </c>
      <c r="EP22" s="50">
        <v>273.82500000000982</v>
      </c>
      <c r="EQ22" s="50">
        <v>449.99999999999636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22">
        <v>0</v>
      </c>
      <c r="EY22" s="522">
        <v>181.25000000000182</v>
      </c>
      <c r="EZ22" s="522">
        <v>135.00000000001091</v>
      </c>
      <c r="FA22" s="583">
        <v>84.499999999992724</v>
      </c>
      <c r="FB22" s="461"/>
      <c r="FC22" s="50">
        <v>74.624999999999091</v>
      </c>
      <c r="FD22" s="50">
        <v>0</v>
      </c>
      <c r="FE22" s="50">
        <v>0</v>
      </c>
      <c r="FF22" s="50">
        <v>341.80000000001382</v>
      </c>
      <c r="FG22" s="461"/>
      <c r="FH22" s="50">
        <v>24.275000000000546</v>
      </c>
      <c r="FI22" s="50">
        <v>0</v>
      </c>
      <c r="FJ22" s="50">
        <v>0</v>
      </c>
      <c r="FK22" s="50">
        <v>452.50000000001455</v>
      </c>
      <c r="FL22" s="461"/>
      <c r="FM22" s="50">
        <v>50.599999999999682</v>
      </c>
      <c r="FN22" s="50">
        <v>0</v>
      </c>
      <c r="FO22" s="50">
        <v>0</v>
      </c>
      <c r="FP22" s="50">
        <v>0</v>
      </c>
      <c r="FQ22" s="461"/>
      <c r="FR22" s="50">
        <v>111.57500000000346</v>
      </c>
      <c r="FS22" s="50">
        <v>34.849999999999682</v>
      </c>
      <c r="FT22" s="50">
        <v>402.00000000000273</v>
      </c>
      <c r="FU22" s="50">
        <v>240.30000000001382</v>
      </c>
      <c r="FV22" s="461"/>
      <c r="FW22" s="50">
        <v>60.275000000002365</v>
      </c>
      <c r="FX22" s="50">
        <v>0</v>
      </c>
      <c r="FY22" s="50">
        <v>0</v>
      </c>
      <c r="FZ22" s="50">
        <v>0</v>
      </c>
      <c r="GA22" s="461"/>
      <c r="GB22" s="50">
        <v>102.75000000000364</v>
      </c>
      <c r="GC22" s="50">
        <v>344.09999999999854</v>
      </c>
      <c r="GD22" s="50">
        <v>817.349999999994</v>
      </c>
      <c r="GE22" s="50">
        <v>1492.5000000000182</v>
      </c>
      <c r="GF22" s="461"/>
      <c r="GG22" s="50">
        <v>45.624999999999091</v>
      </c>
      <c r="GH22" s="50">
        <v>121.00000000000546</v>
      </c>
      <c r="GI22" s="50">
        <v>213.75</v>
      </c>
      <c r="GJ22" s="50">
        <v>342.49999999999636</v>
      </c>
      <c r="GK22" s="461"/>
      <c r="GL22" s="50">
        <v>0</v>
      </c>
      <c r="GM22" s="50">
        <v>825.85000000000036</v>
      </c>
      <c r="GN22" s="50">
        <v>0</v>
      </c>
      <c r="GO22" s="50">
        <v>0</v>
      </c>
      <c r="GP22" s="18"/>
      <c r="GY22" s="18"/>
      <c r="GZ22" s="9"/>
      <c r="HH22" s="18"/>
      <c r="HI22" s="9"/>
      <c r="HR22" s="9"/>
      <c r="IA22" s="9"/>
      <c r="IJ22" s="9"/>
      <c r="IS22" s="9"/>
      <c r="JB22" s="9"/>
      <c r="JK22" s="9"/>
      <c r="JT22" s="9"/>
      <c r="KC22" s="9"/>
      <c r="KL22" s="9"/>
      <c r="KU22" s="9"/>
      <c r="LV22" s="9"/>
      <c r="ME22" s="9"/>
      <c r="MN22" s="9"/>
      <c r="MW22" s="9"/>
      <c r="NE22" s="1"/>
      <c r="NF22" s="9"/>
      <c r="NN22" s="3"/>
      <c r="NO22" s="9"/>
      <c r="NP22" s="1">
        <v>0</v>
      </c>
      <c r="NQ22" s="9"/>
      <c r="NR22">
        <v>0</v>
      </c>
      <c r="NS22" s="9"/>
      <c r="NT22">
        <v>1238.7750000000005</v>
      </c>
      <c r="NU22" s="9"/>
      <c r="NV22">
        <v>0</v>
      </c>
    </row>
    <row r="23" spans="1:386" ht="18">
      <c r="A23" s="40" t="s">
        <v>2020</v>
      </c>
      <c r="B23" s="46">
        <f t="shared" si="0"/>
        <v>28642.349999999984</v>
      </c>
      <c r="C23" s="42"/>
      <c r="D23" s="50">
        <v>0</v>
      </c>
      <c r="E23" s="50">
        <v>0</v>
      </c>
      <c r="F23" s="50">
        <v>0</v>
      </c>
      <c r="G23" s="50">
        <v>512.5</v>
      </c>
      <c r="H23" s="461"/>
      <c r="I23" s="50">
        <v>0</v>
      </c>
      <c r="J23" s="50">
        <v>0</v>
      </c>
      <c r="K23" s="50">
        <v>0</v>
      </c>
      <c r="L23" s="50">
        <v>232</v>
      </c>
      <c r="M23" s="461"/>
      <c r="N23" s="50">
        <v>0</v>
      </c>
      <c r="O23" s="50">
        <v>0</v>
      </c>
      <c r="P23" s="50">
        <v>226.64999999999998</v>
      </c>
      <c r="Q23" s="50"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286.12500000000273</v>
      </c>
      <c r="EG23" s="50">
        <v>88.5</v>
      </c>
      <c r="EH23" s="461"/>
      <c r="EI23" s="50">
        <v>0</v>
      </c>
      <c r="EJ23" s="50">
        <v>0</v>
      </c>
      <c r="EK23" s="50">
        <v>0</v>
      </c>
      <c r="EL23" s="50">
        <v>219.90000000000146</v>
      </c>
      <c r="EM23" s="461"/>
      <c r="EN23" s="50">
        <v>0</v>
      </c>
      <c r="EO23" s="50">
        <v>0</v>
      </c>
      <c r="EP23" s="50">
        <v>75.524999999997817</v>
      </c>
      <c r="EQ23" s="50">
        <v>389.90000000000146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22">
        <v>0</v>
      </c>
      <c r="EY23" s="522">
        <v>0</v>
      </c>
      <c r="EZ23" s="522">
        <v>24.75</v>
      </c>
      <c r="FA23" s="583">
        <v>290.70000000000073</v>
      </c>
      <c r="FB23" s="461"/>
      <c r="FC23" s="50">
        <v>0</v>
      </c>
      <c r="FD23" s="50">
        <v>0</v>
      </c>
      <c r="FE23" s="50">
        <v>0</v>
      </c>
      <c r="FF23" s="50">
        <v>33.600000000000364</v>
      </c>
      <c r="FG23" s="461"/>
      <c r="FH23" s="50">
        <v>0</v>
      </c>
      <c r="FI23" s="50">
        <v>0</v>
      </c>
      <c r="FJ23" s="50">
        <v>0</v>
      </c>
      <c r="FK23" s="50">
        <v>118.79999999999745</v>
      </c>
      <c r="FL23" s="461"/>
      <c r="FM23" s="50">
        <v>0</v>
      </c>
      <c r="FN23" s="50">
        <v>0</v>
      </c>
      <c r="FO23" s="50">
        <v>0</v>
      </c>
      <c r="FP23" s="50">
        <v>0</v>
      </c>
      <c r="FQ23" s="461"/>
      <c r="FR23" s="50">
        <v>0</v>
      </c>
      <c r="FS23" s="50">
        <v>0</v>
      </c>
      <c r="FT23" s="50">
        <v>0</v>
      </c>
      <c r="FU23" s="50">
        <v>223.49999999999454</v>
      </c>
      <c r="FV23" s="461"/>
      <c r="FW23" s="50">
        <v>0</v>
      </c>
      <c r="FX23" s="50">
        <v>0</v>
      </c>
      <c r="FY23" s="50">
        <v>0</v>
      </c>
      <c r="FZ23" s="50">
        <v>0</v>
      </c>
      <c r="GA23" s="461"/>
      <c r="GB23" s="50">
        <v>0</v>
      </c>
      <c r="GC23" s="50">
        <v>0</v>
      </c>
      <c r="GD23" s="50">
        <v>0</v>
      </c>
      <c r="GE23" s="50">
        <v>765.79999999999927</v>
      </c>
      <c r="GF23" s="461"/>
      <c r="GG23" s="50">
        <v>0</v>
      </c>
      <c r="GH23" s="50">
        <v>0</v>
      </c>
      <c r="GI23" s="50">
        <v>0</v>
      </c>
      <c r="GJ23" s="50">
        <v>292.50000000000364</v>
      </c>
      <c r="GK23" s="461"/>
      <c r="GL23" s="50">
        <v>0</v>
      </c>
      <c r="GM23" s="50">
        <v>0</v>
      </c>
      <c r="GN23" s="50">
        <v>0</v>
      </c>
      <c r="GO23" s="50">
        <v>0</v>
      </c>
      <c r="GZ23" s="9"/>
      <c r="HI23" s="9"/>
      <c r="HR23" s="9"/>
      <c r="IA23" s="9"/>
      <c r="IJ23" s="9"/>
      <c r="IS23" s="9"/>
      <c r="JB23" s="9"/>
      <c r="JK23" s="9"/>
      <c r="JT23" s="9"/>
      <c r="KC23" s="9"/>
      <c r="KL23" s="9"/>
      <c r="KU23" s="9"/>
      <c r="LV23" s="9"/>
      <c r="ME23" s="9"/>
      <c r="MN23" s="9"/>
      <c r="MW23" s="9"/>
      <c r="NF23" s="9"/>
      <c r="NO23" s="9"/>
      <c r="NP23">
        <v>0</v>
      </c>
      <c r="NQ23" s="9"/>
      <c r="NR23">
        <v>0</v>
      </c>
      <c r="NS23" s="9"/>
      <c r="NT23" s="21">
        <v>0</v>
      </c>
      <c r="NU23" s="9"/>
      <c r="NV23">
        <v>0</v>
      </c>
    </row>
    <row r="24" spans="1:386" s="39" customFormat="1" ht="18">
      <c r="A24" s="40" t="s">
        <v>3364</v>
      </c>
      <c r="B24" s="46">
        <f t="shared" si="0"/>
        <v>15855.999999999987</v>
      </c>
      <c r="C24" s="42"/>
      <c r="D24" s="50">
        <v>0</v>
      </c>
      <c r="E24" s="50">
        <v>0</v>
      </c>
      <c r="F24" s="50">
        <v>0</v>
      </c>
      <c r="G24" s="50">
        <v>613.70000000000005</v>
      </c>
      <c r="H24" s="461"/>
      <c r="I24" s="50">
        <v>0</v>
      </c>
      <c r="J24" s="50">
        <v>0</v>
      </c>
      <c r="K24" s="50">
        <v>0</v>
      </c>
      <c r="L24" s="50">
        <v>299.80000000000007</v>
      </c>
      <c r="M24" s="461"/>
      <c r="N24" s="50">
        <v>0</v>
      </c>
      <c r="O24" s="50">
        <v>0</v>
      </c>
      <c r="P24" s="50">
        <v>0</v>
      </c>
      <c r="Q24" s="50">
        <v>541.49999999999932</v>
      </c>
      <c r="R24" s="461"/>
      <c r="S24" s="449">
        <v>0</v>
      </c>
      <c r="T24" s="50">
        <v>0</v>
      </c>
      <c r="U24" s="492">
        <v>0</v>
      </c>
      <c r="V24" s="50"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>
        <v>0</v>
      </c>
      <c r="EE24" s="50">
        <v>0</v>
      </c>
      <c r="EF24" s="50">
        <v>0</v>
      </c>
      <c r="EG24" s="50">
        <v>351.80000000000291</v>
      </c>
      <c r="EH24" s="461"/>
      <c r="EI24" s="50">
        <v>0</v>
      </c>
      <c r="EJ24" s="50">
        <v>0</v>
      </c>
      <c r="EK24" s="50">
        <v>0</v>
      </c>
      <c r="EL24" s="50">
        <v>132.49999999999636</v>
      </c>
      <c r="EM24" s="461"/>
      <c r="EN24" s="50">
        <v>0</v>
      </c>
      <c r="EO24" s="50">
        <v>0</v>
      </c>
      <c r="EP24" s="50">
        <v>0</v>
      </c>
      <c r="EQ24" s="50">
        <v>201.99999999999636</v>
      </c>
      <c r="ER24" s="461"/>
      <c r="ES24" s="50"/>
      <c r="ET24" s="50"/>
      <c r="EU24" s="50"/>
      <c r="EV24" s="50"/>
      <c r="EW24" s="461"/>
      <c r="EX24" s="522">
        <v>0</v>
      </c>
      <c r="EY24" s="522">
        <v>0</v>
      </c>
      <c r="EZ24" s="522">
        <v>0</v>
      </c>
      <c r="FA24" s="583">
        <v>206.29999999999563</v>
      </c>
      <c r="FB24" s="461"/>
      <c r="FC24" s="50"/>
      <c r="FD24" s="50"/>
      <c r="FE24" s="50"/>
      <c r="FF24" s="50"/>
      <c r="FG24" s="461"/>
      <c r="FH24" s="50"/>
      <c r="FI24" s="50"/>
      <c r="FJ24" s="50"/>
      <c r="FK24" s="50"/>
      <c r="FL24" s="461"/>
      <c r="FM24" s="50"/>
      <c r="FN24" s="50"/>
      <c r="FO24" s="50"/>
      <c r="FP24" s="50"/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/>
      <c r="GH24" s="50"/>
      <c r="GI24" s="50"/>
      <c r="GJ24" s="50"/>
      <c r="GK24" s="461"/>
      <c r="GL24" s="50">
        <v>0</v>
      </c>
      <c r="GM24" s="50">
        <v>0</v>
      </c>
      <c r="GN24" s="50">
        <v>0</v>
      </c>
      <c r="GO24" s="50">
        <v>0</v>
      </c>
      <c r="GP24" s="18"/>
      <c r="GY24" s="18"/>
      <c r="GZ24" s="9"/>
      <c r="HH24" s="18"/>
      <c r="HI24" s="9"/>
      <c r="HQ24"/>
      <c r="HR24" s="9"/>
      <c r="IA24"/>
      <c r="II24"/>
      <c r="IJ24" s="9"/>
      <c r="IR24"/>
      <c r="IS24" s="9"/>
      <c r="JA24"/>
      <c r="JB24" s="9"/>
      <c r="JJ24"/>
      <c r="JK24" s="9"/>
      <c r="JS24"/>
      <c r="JT24" s="9"/>
      <c r="KB24"/>
      <c r="KC24" s="9"/>
      <c r="KK24"/>
      <c r="KL24" s="9"/>
      <c r="KT24"/>
      <c r="KU24" s="9"/>
      <c r="LU24"/>
      <c r="LV24" s="9"/>
      <c r="MD24"/>
      <c r="ME24" s="9"/>
      <c r="MM24"/>
      <c r="MN24" s="9"/>
      <c r="MV24"/>
      <c r="MW24" s="9"/>
      <c r="NE24" s="1"/>
      <c r="NF24" s="9"/>
      <c r="NN24" s="3"/>
      <c r="NO24" s="9"/>
      <c r="NP24" s="1"/>
      <c r="NQ24" s="9"/>
      <c r="NR24"/>
      <c r="NS24" s="9"/>
      <c r="NT24"/>
      <c r="NU24" s="37"/>
      <c r="NV24"/>
    </row>
    <row r="25" spans="1:386" s="39" customFormat="1" ht="18">
      <c r="A25" s="40" t="s">
        <v>3378</v>
      </c>
      <c r="B25" s="46">
        <f t="shared" si="0"/>
        <v>18909.600000000013</v>
      </c>
      <c r="C25" s="42"/>
      <c r="D25" s="50">
        <v>0</v>
      </c>
      <c r="E25" s="50">
        <v>0</v>
      </c>
      <c r="F25" s="50">
        <v>0</v>
      </c>
      <c r="G25" s="50">
        <v>360.8</v>
      </c>
      <c r="H25" s="461"/>
      <c r="I25" s="50">
        <v>0</v>
      </c>
      <c r="J25" s="50">
        <v>0</v>
      </c>
      <c r="K25" s="50">
        <v>0</v>
      </c>
      <c r="L25" s="50">
        <v>435.90000000000009</v>
      </c>
      <c r="M25" s="461"/>
      <c r="N25" s="50">
        <v>0</v>
      </c>
      <c r="O25" s="50">
        <v>0</v>
      </c>
      <c r="P25" s="50">
        <v>0</v>
      </c>
      <c r="Q25" s="50">
        <v>722.599999999999</v>
      </c>
      <c r="R25" s="461"/>
      <c r="S25" s="449">
        <v>0</v>
      </c>
      <c r="T25" s="50">
        <v>0</v>
      </c>
      <c r="U25" s="492">
        <v>0</v>
      </c>
      <c r="V25" s="50"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>
        <v>0</v>
      </c>
      <c r="EE25" s="50">
        <v>0</v>
      </c>
      <c r="EF25" s="50">
        <v>0</v>
      </c>
      <c r="EG25" s="50">
        <v>329.49999999999636</v>
      </c>
      <c r="EH25" s="461"/>
      <c r="EI25" s="50">
        <v>0</v>
      </c>
      <c r="EJ25" s="50">
        <v>0</v>
      </c>
      <c r="EK25" s="50">
        <v>0</v>
      </c>
      <c r="EL25" s="50">
        <v>455.79999999999927</v>
      </c>
      <c r="EM25" s="461"/>
      <c r="EN25" s="50">
        <v>0</v>
      </c>
      <c r="EO25" s="50">
        <v>0</v>
      </c>
      <c r="EP25" s="50">
        <v>0</v>
      </c>
      <c r="EQ25" s="50">
        <v>110.80000000000291</v>
      </c>
      <c r="ER25" s="461"/>
      <c r="ES25" s="50"/>
      <c r="ET25" s="50"/>
      <c r="EU25" s="50"/>
      <c r="EV25" s="50"/>
      <c r="EW25" s="461"/>
      <c r="EX25" s="522">
        <v>0</v>
      </c>
      <c r="EY25" s="522">
        <v>0</v>
      </c>
      <c r="EZ25" s="522">
        <v>0</v>
      </c>
      <c r="FA25" s="583">
        <v>233.20000000000073</v>
      </c>
      <c r="FB25" s="461"/>
      <c r="FC25" s="50"/>
      <c r="FD25" s="50"/>
      <c r="FE25" s="50"/>
      <c r="FF25" s="50"/>
      <c r="FG25" s="461"/>
      <c r="FH25" s="50"/>
      <c r="FI25" s="50"/>
      <c r="FJ25" s="50"/>
      <c r="FK25" s="50"/>
      <c r="FL25" s="461"/>
      <c r="FM25" s="50"/>
      <c r="FN25" s="50"/>
      <c r="FO25" s="50"/>
      <c r="FP25" s="50"/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/>
      <c r="GH25" s="50"/>
      <c r="GI25" s="50"/>
      <c r="GJ25" s="50"/>
      <c r="GK25" s="461"/>
      <c r="GL25" s="50">
        <v>0</v>
      </c>
      <c r="GM25" s="50">
        <v>0</v>
      </c>
      <c r="GN25" s="50">
        <v>0</v>
      </c>
      <c r="GO25" s="50">
        <v>0</v>
      </c>
      <c r="GP25" s="18"/>
      <c r="GY25" s="18"/>
      <c r="GZ25" s="9"/>
      <c r="HH25" s="18"/>
      <c r="HI25" s="9"/>
      <c r="HQ25"/>
      <c r="HR25" s="9"/>
      <c r="IA25"/>
      <c r="II25"/>
      <c r="IJ25" s="9"/>
      <c r="IR25"/>
      <c r="IS25" s="9"/>
      <c r="JA25"/>
      <c r="JB25" s="9"/>
      <c r="JJ25"/>
      <c r="JK25" s="9"/>
      <c r="JS25"/>
      <c r="JT25" s="9"/>
      <c r="KB25"/>
      <c r="KC25" s="9"/>
      <c r="KK25"/>
      <c r="KL25" s="9"/>
      <c r="KT25"/>
      <c r="KU25" s="9"/>
      <c r="LU25"/>
      <c r="LV25" s="9"/>
      <c r="MD25"/>
      <c r="ME25" s="9"/>
      <c r="MM25"/>
      <c r="MN25" s="9"/>
      <c r="MV25"/>
      <c r="MW25" s="9"/>
      <c r="NE25" s="1"/>
      <c r="NF25" s="9"/>
      <c r="NN25" s="3"/>
      <c r="NO25" s="9"/>
      <c r="NP25" s="1"/>
      <c r="NQ25" s="9"/>
      <c r="NR25"/>
      <c r="NS25" s="9"/>
      <c r="NT25"/>
      <c r="NU25" s="37"/>
      <c r="NV25"/>
    </row>
    <row r="26" spans="1:386" ht="18">
      <c r="A26" s="41" t="s">
        <v>9</v>
      </c>
      <c r="B26" s="46">
        <f t="shared" si="0"/>
        <v>53731.200000000019</v>
      </c>
      <c r="C26" s="42"/>
      <c r="D26" s="50">
        <v>70.474999999999994</v>
      </c>
      <c r="E26" s="50">
        <v>0</v>
      </c>
      <c r="F26" s="50">
        <v>0</v>
      </c>
      <c r="G26" s="50">
        <v>709</v>
      </c>
      <c r="H26" s="461"/>
      <c r="I26" s="50">
        <v>11.375</v>
      </c>
      <c r="J26" s="50">
        <v>0</v>
      </c>
      <c r="K26" s="50">
        <v>0</v>
      </c>
      <c r="L26" s="50"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115.67499999999984</v>
      </c>
      <c r="EE26" s="50">
        <v>64.19999999999709</v>
      </c>
      <c r="EF26" s="50">
        <v>203.24999999999864</v>
      </c>
      <c r="EG26" s="50">
        <v>356.59999999998763</v>
      </c>
      <c r="EH26" s="461"/>
      <c r="EI26" s="50">
        <v>128.80000000000018</v>
      </c>
      <c r="EJ26" s="50">
        <v>74.749999999996362</v>
      </c>
      <c r="EK26" s="50">
        <v>0</v>
      </c>
      <c r="EL26" s="50">
        <v>262.299999999992</v>
      </c>
      <c r="EM26" s="461"/>
      <c r="EN26" s="50">
        <v>0</v>
      </c>
      <c r="EO26" s="50">
        <v>0</v>
      </c>
      <c r="EP26" s="50">
        <v>142.87499999999727</v>
      </c>
      <c r="EQ26" s="50">
        <v>36.799999999995634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22">
        <v>14.625000000000227</v>
      </c>
      <c r="EY26" s="522">
        <v>69.999999999998181</v>
      </c>
      <c r="EZ26" s="522">
        <v>161.55000000000109</v>
      </c>
      <c r="FA26" s="583">
        <v>0</v>
      </c>
      <c r="FB26" s="461"/>
      <c r="FC26" s="50">
        <v>45.399999999998727</v>
      </c>
      <c r="FD26" s="50">
        <v>0</v>
      </c>
      <c r="FE26" s="50">
        <v>0</v>
      </c>
      <c r="FF26" s="50">
        <v>183.69999999999709</v>
      </c>
      <c r="FG26" s="461"/>
      <c r="FH26" s="50">
        <v>34.725000000000364</v>
      </c>
      <c r="FI26" s="50">
        <v>0</v>
      </c>
      <c r="FJ26" s="50">
        <v>0</v>
      </c>
      <c r="FK26" s="50">
        <v>478.60000000000946</v>
      </c>
      <c r="FL26" s="461"/>
      <c r="FM26" s="50">
        <v>18.475000000000591</v>
      </c>
      <c r="FN26" s="50">
        <v>0</v>
      </c>
      <c r="FO26" s="50">
        <v>0</v>
      </c>
      <c r="FP26" s="50">
        <v>0</v>
      </c>
      <c r="FQ26" s="461"/>
      <c r="FR26" s="50">
        <v>131.324999999998</v>
      </c>
      <c r="FS26" s="50">
        <v>22.75</v>
      </c>
      <c r="FT26" s="50">
        <v>379.87499999999454</v>
      </c>
      <c r="FU26" s="50">
        <v>350.70000000000437</v>
      </c>
      <c r="FV26" s="461"/>
      <c r="FW26" s="50">
        <v>152.64999999999964</v>
      </c>
      <c r="FX26" s="50">
        <v>0</v>
      </c>
      <c r="FY26" s="50">
        <v>0</v>
      </c>
      <c r="FZ26" s="50">
        <v>0</v>
      </c>
      <c r="GA26" s="461"/>
      <c r="GB26" s="50">
        <v>115.65000000000146</v>
      </c>
      <c r="GC26" s="50">
        <v>390.15000000000146</v>
      </c>
      <c r="GD26" s="50">
        <v>856.04999999999018</v>
      </c>
      <c r="GE26" s="50">
        <v>1089.1000000000099</v>
      </c>
      <c r="GF26" s="461"/>
      <c r="GG26" s="50">
        <v>85.374999999998636</v>
      </c>
      <c r="GH26" s="50">
        <v>123.25</v>
      </c>
      <c r="GI26" s="50">
        <v>233.24999999999181</v>
      </c>
      <c r="GJ26" s="50">
        <v>300.5</v>
      </c>
      <c r="GK26" s="461"/>
      <c r="GL26" s="50">
        <v>0</v>
      </c>
      <c r="GM26" s="50">
        <v>851.75000000000273</v>
      </c>
      <c r="GN26" s="50">
        <v>0</v>
      </c>
      <c r="GO26" s="50">
        <v>0</v>
      </c>
      <c r="GP26" s="18"/>
      <c r="GY26" s="18"/>
      <c r="GZ26" s="9"/>
      <c r="HH26" s="18"/>
      <c r="HI26" s="9"/>
      <c r="HR26" s="9"/>
      <c r="IA26" s="9"/>
      <c r="IJ26" s="9"/>
      <c r="IS26" s="9"/>
      <c r="JB26" s="9"/>
      <c r="JK26" s="9"/>
      <c r="JT26" s="9"/>
      <c r="KC26" s="9"/>
      <c r="KL26" s="9"/>
      <c r="KU26" s="9"/>
      <c r="LV26" s="9"/>
      <c r="ME26" s="9"/>
      <c r="MN26" s="9"/>
      <c r="MW26" s="9"/>
      <c r="NE26" s="1"/>
      <c r="NF26" s="9"/>
      <c r="NN26" s="3"/>
      <c r="NO26" s="9"/>
      <c r="NP26" s="1">
        <v>0</v>
      </c>
      <c r="NQ26" s="9"/>
      <c r="NR26">
        <v>0</v>
      </c>
      <c r="NS26" s="9"/>
      <c r="NT26">
        <v>1277.6250000000041</v>
      </c>
      <c r="NU26" s="9"/>
      <c r="NV26">
        <v>0</v>
      </c>
    </row>
    <row r="27" spans="1:386" ht="18">
      <c r="A27" s="84" t="s">
        <v>2014</v>
      </c>
      <c r="B27" s="46">
        <f t="shared" si="0"/>
        <v>50584.399999999907</v>
      </c>
      <c r="C27" s="42"/>
      <c r="D27" s="50">
        <v>0</v>
      </c>
      <c r="E27" s="50">
        <v>0</v>
      </c>
      <c r="F27" s="50">
        <v>0</v>
      </c>
      <c r="G27" s="50">
        <v>330</v>
      </c>
      <c r="H27" s="461"/>
      <c r="I27" s="50">
        <v>0</v>
      </c>
      <c r="J27" s="50">
        <v>0</v>
      </c>
      <c r="K27" s="50">
        <v>0</v>
      </c>
      <c r="L27" s="50"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132.49999999999636</v>
      </c>
      <c r="EF27" s="50">
        <v>216.44999999999618</v>
      </c>
      <c r="EG27" s="50">
        <v>215.80000000000291</v>
      </c>
      <c r="EH27" s="461"/>
      <c r="EI27" s="50">
        <v>0</v>
      </c>
      <c r="EJ27" s="50">
        <v>67.899999999995998</v>
      </c>
      <c r="EK27" s="50">
        <v>0</v>
      </c>
      <c r="EL27" s="50">
        <v>389.79999999999563</v>
      </c>
      <c r="EM27" s="461"/>
      <c r="EN27" s="50">
        <v>0</v>
      </c>
      <c r="EO27" s="50">
        <v>0</v>
      </c>
      <c r="EP27" s="50">
        <v>247.12499999999454</v>
      </c>
      <c r="EQ27" s="50">
        <v>369.39999999999782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22">
        <v>0</v>
      </c>
      <c r="EY27" s="522">
        <v>183.24999999999636</v>
      </c>
      <c r="EZ27" s="522">
        <v>125.99999999999727</v>
      </c>
      <c r="FA27" s="583">
        <v>65.899999999997817</v>
      </c>
      <c r="FB27" s="461"/>
      <c r="FC27" s="50">
        <v>0</v>
      </c>
      <c r="FD27" s="50">
        <v>0</v>
      </c>
      <c r="FE27" s="50">
        <v>0</v>
      </c>
      <c r="FF27" s="50">
        <v>123.39999999999782</v>
      </c>
      <c r="FG27" s="461"/>
      <c r="FH27" s="50">
        <v>0</v>
      </c>
      <c r="FI27" s="50">
        <v>0</v>
      </c>
      <c r="FJ27" s="50">
        <v>0</v>
      </c>
      <c r="FK27" s="50">
        <v>515.19999999999345</v>
      </c>
      <c r="FL27" s="461"/>
      <c r="FM27" s="50">
        <v>0</v>
      </c>
      <c r="FN27" s="50">
        <v>0</v>
      </c>
      <c r="FO27" s="50">
        <v>0</v>
      </c>
      <c r="FP27" s="50">
        <v>0</v>
      </c>
      <c r="FQ27" s="461"/>
      <c r="FR27" s="50">
        <v>0</v>
      </c>
      <c r="FS27" s="50">
        <v>0</v>
      </c>
      <c r="FT27" s="50">
        <v>469.724999999994</v>
      </c>
      <c r="FU27" s="50">
        <v>384.49999999999272</v>
      </c>
      <c r="FV27" s="461"/>
      <c r="FW27" s="50">
        <v>0</v>
      </c>
      <c r="FX27" s="50">
        <v>0</v>
      </c>
      <c r="FY27" s="50">
        <v>0</v>
      </c>
      <c r="FZ27" s="50">
        <v>0</v>
      </c>
      <c r="GA27" s="461"/>
      <c r="GB27" s="50">
        <v>0</v>
      </c>
      <c r="GC27" s="50">
        <v>0</v>
      </c>
      <c r="GD27" s="50">
        <v>865.64999999999236</v>
      </c>
      <c r="GE27" s="50">
        <v>1015.3999999999978</v>
      </c>
      <c r="GF27" s="461"/>
      <c r="GG27" s="50">
        <v>0</v>
      </c>
      <c r="GH27" s="50">
        <v>0</v>
      </c>
      <c r="GI27" s="50">
        <v>254.99999999998909</v>
      </c>
      <c r="GJ27" s="50">
        <v>323.50000000000364</v>
      </c>
      <c r="GK27" s="461"/>
      <c r="GL27" s="50">
        <v>0</v>
      </c>
      <c r="GM27" s="50">
        <v>774.85000000000036</v>
      </c>
      <c r="GN27" s="50">
        <v>0</v>
      </c>
      <c r="GO27" s="50">
        <v>0</v>
      </c>
      <c r="GZ27" s="9"/>
      <c r="HI27" s="9"/>
      <c r="HR27" s="9"/>
      <c r="IA27" s="9"/>
      <c r="IJ27" s="9"/>
      <c r="IS27" s="9"/>
      <c r="JB27" s="9"/>
      <c r="JK27" s="9"/>
      <c r="JT27" s="9"/>
      <c r="KC27" s="9"/>
      <c r="KL27" s="9"/>
      <c r="KU27" s="9"/>
      <c r="LV27" s="9"/>
      <c r="ME27" s="9"/>
      <c r="MN27" s="9"/>
      <c r="MW27" s="9"/>
      <c r="NF27" s="9"/>
      <c r="NO27" s="9"/>
      <c r="NP27">
        <v>0</v>
      </c>
      <c r="NQ27" s="9"/>
      <c r="NR27" s="21">
        <v>0</v>
      </c>
      <c r="NS27" s="9"/>
      <c r="NT27" s="21">
        <v>1162.2750000000005</v>
      </c>
      <c r="NU27" s="9"/>
      <c r="NV27">
        <v>0</v>
      </c>
    </row>
    <row r="28" spans="1:386" ht="18">
      <c r="A28" s="41" t="s">
        <v>11</v>
      </c>
      <c r="B28" s="46">
        <f t="shared" si="0"/>
        <v>58344.375000000124</v>
      </c>
      <c r="C28" s="42"/>
      <c r="D28" s="50">
        <v>75.999999999999986</v>
      </c>
      <c r="E28" s="50">
        <v>0</v>
      </c>
      <c r="F28" s="50">
        <v>0</v>
      </c>
      <c r="G28" s="50">
        <v>241.8</v>
      </c>
      <c r="H28" s="461"/>
      <c r="I28" s="50">
        <v>26.699999999999989</v>
      </c>
      <c r="J28" s="50">
        <v>0</v>
      </c>
      <c r="K28" s="50">
        <v>0</v>
      </c>
      <c r="L28" s="50"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148.45000000000005</v>
      </c>
      <c r="EE28" s="50">
        <v>218.17499999999927</v>
      </c>
      <c r="EF28" s="50">
        <v>240.82499999999891</v>
      </c>
      <c r="EG28" s="50">
        <v>929.60000000000218</v>
      </c>
      <c r="EH28" s="461"/>
      <c r="EI28" s="50">
        <v>100.80000000000064</v>
      </c>
      <c r="EJ28" s="50">
        <v>217.02500000000146</v>
      </c>
      <c r="EK28" s="50">
        <v>0</v>
      </c>
      <c r="EL28" s="50">
        <v>305.79999999999927</v>
      </c>
      <c r="EM28" s="461"/>
      <c r="EN28" s="50">
        <v>0</v>
      </c>
      <c r="EO28" s="50">
        <v>0</v>
      </c>
      <c r="EP28" s="50">
        <v>167.47499999999945</v>
      </c>
      <c r="EQ28" s="50">
        <v>45.499999999996362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22">
        <v>64.574999999999818</v>
      </c>
      <c r="EY28" s="522">
        <v>90.399999999999636</v>
      </c>
      <c r="EZ28" s="522">
        <v>182.17500000000109</v>
      </c>
      <c r="FA28" s="583">
        <v>142.79999999999927</v>
      </c>
      <c r="FB28" s="461"/>
      <c r="FC28" s="50">
        <v>113.27499999999964</v>
      </c>
      <c r="FD28" s="50">
        <v>0</v>
      </c>
      <c r="FE28" s="50">
        <v>0</v>
      </c>
      <c r="FF28" s="50">
        <v>296.80000000000291</v>
      </c>
      <c r="FG28" s="461"/>
      <c r="FH28" s="50">
        <v>57.800000000000182</v>
      </c>
      <c r="FI28" s="50">
        <v>0</v>
      </c>
      <c r="FJ28" s="50">
        <v>0</v>
      </c>
      <c r="FK28" s="50">
        <v>348.5</v>
      </c>
      <c r="FL28" s="461"/>
      <c r="FM28" s="50">
        <v>27.300000000000182</v>
      </c>
      <c r="FN28" s="50">
        <v>0</v>
      </c>
      <c r="FO28" s="50">
        <v>0</v>
      </c>
      <c r="FP28" s="50">
        <v>0</v>
      </c>
      <c r="FQ28" s="461"/>
      <c r="FR28" s="50">
        <v>92.399999999999636</v>
      </c>
      <c r="FS28" s="50">
        <v>131.65000000000009</v>
      </c>
      <c r="FT28" s="50">
        <v>490.72500000000491</v>
      </c>
      <c r="FU28" s="50">
        <v>452.40000000001601</v>
      </c>
      <c r="FV28" s="461"/>
      <c r="FW28" s="50">
        <v>135.05000000000018</v>
      </c>
      <c r="FX28" s="50">
        <v>0</v>
      </c>
      <c r="FY28" s="50">
        <v>0</v>
      </c>
      <c r="FZ28" s="50">
        <v>0</v>
      </c>
      <c r="GA28" s="461"/>
      <c r="GB28" s="50">
        <v>163.37499999999909</v>
      </c>
      <c r="GC28" s="50">
        <v>550.40000000000418</v>
      </c>
      <c r="GD28" s="50">
        <v>850.35000000001037</v>
      </c>
      <c r="GE28" s="50">
        <v>962.20000000001528</v>
      </c>
      <c r="GF28" s="461"/>
      <c r="GG28" s="50">
        <v>69.999999999998181</v>
      </c>
      <c r="GH28" s="50">
        <v>127.25</v>
      </c>
      <c r="GI28" s="50">
        <v>236.62500000001091</v>
      </c>
      <c r="GJ28" s="50">
        <v>287.00000000000728</v>
      </c>
      <c r="GK28" s="461"/>
      <c r="GL28" s="50">
        <v>0</v>
      </c>
      <c r="GM28" s="50">
        <v>675.35000000000036</v>
      </c>
      <c r="GN28" s="50">
        <v>0</v>
      </c>
      <c r="GO28" s="50">
        <v>0</v>
      </c>
      <c r="GP28" s="18"/>
      <c r="GY28" s="18"/>
      <c r="GZ28" s="9"/>
      <c r="HH28" s="18"/>
      <c r="HI28" s="9"/>
      <c r="HR28" s="9"/>
      <c r="IA28" s="9"/>
      <c r="IJ28" s="9"/>
      <c r="IS28" s="9"/>
      <c r="JB28" s="9"/>
      <c r="JK28" s="9"/>
      <c r="JT28" s="9"/>
      <c r="KC28" s="9"/>
      <c r="KL28" s="9"/>
      <c r="KU28" s="9"/>
      <c r="LV28" s="9"/>
      <c r="ME28" s="9"/>
      <c r="MN28" s="9"/>
      <c r="MW28" s="9"/>
      <c r="NF28" s="9"/>
      <c r="NO28" s="9"/>
      <c r="NP28">
        <v>0</v>
      </c>
      <c r="NQ28" s="9"/>
      <c r="NR28">
        <v>0</v>
      </c>
      <c r="NS28" s="9"/>
      <c r="NT28">
        <v>1013.0250000000005</v>
      </c>
      <c r="NU28" s="9"/>
      <c r="NV28">
        <v>0</v>
      </c>
    </row>
    <row r="29" spans="1:386" ht="18">
      <c r="A29" s="41" t="s">
        <v>3362</v>
      </c>
      <c r="B29" s="46">
        <f t="shared" si="0"/>
        <v>15733.35</v>
      </c>
      <c r="C29" s="42"/>
      <c r="D29" s="50">
        <v>0</v>
      </c>
      <c r="E29" s="50">
        <v>0</v>
      </c>
      <c r="F29" s="50">
        <v>0</v>
      </c>
      <c r="G29" s="50">
        <v>198</v>
      </c>
      <c r="H29" s="461"/>
      <c r="I29" s="50">
        <v>0</v>
      </c>
      <c r="J29" s="50">
        <v>0</v>
      </c>
      <c r="K29" s="50">
        <v>0</v>
      </c>
      <c r="L29" s="50">
        <v>238.19999999999987</v>
      </c>
      <c r="M29" s="461"/>
      <c r="N29" s="50">
        <v>0</v>
      </c>
      <c r="O29" s="50">
        <v>0</v>
      </c>
      <c r="P29" s="50">
        <v>0</v>
      </c>
      <c r="Q29" s="50">
        <v>584.79999999999973</v>
      </c>
      <c r="R29" s="461"/>
      <c r="S29" s="449">
        <v>0</v>
      </c>
      <c r="T29" s="50">
        <v>0</v>
      </c>
      <c r="U29" s="492">
        <v>0</v>
      </c>
      <c r="V29" s="50"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>
        <v>0</v>
      </c>
      <c r="EE29" s="50">
        <v>0</v>
      </c>
      <c r="EF29" s="50">
        <v>0</v>
      </c>
      <c r="EG29" s="50">
        <v>351.80000000000655</v>
      </c>
      <c r="EH29" s="461"/>
      <c r="EI29" s="50">
        <v>0</v>
      </c>
      <c r="EJ29" s="50">
        <v>0</v>
      </c>
      <c r="EK29" s="50">
        <v>0</v>
      </c>
      <c r="EL29" s="50">
        <v>288.99999999999636</v>
      </c>
      <c r="EM29" s="461"/>
      <c r="EN29" s="50">
        <v>0</v>
      </c>
      <c r="EO29" s="50">
        <v>0</v>
      </c>
      <c r="EP29" s="50">
        <v>0</v>
      </c>
      <c r="EQ29" s="50">
        <v>290.89999999999782</v>
      </c>
      <c r="ER29" s="461"/>
      <c r="ES29" s="50"/>
      <c r="ET29" s="50"/>
      <c r="EU29" s="50"/>
      <c r="EV29" s="50"/>
      <c r="EW29" s="461"/>
      <c r="EX29" s="522">
        <v>0</v>
      </c>
      <c r="EY29" s="522">
        <v>0</v>
      </c>
      <c r="EZ29" s="522">
        <v>0</v>
      </c>
      <c r="FA29" s="583">
        <v>276.29999999999563</v>
      </c>
      <c r="FB29" s="461"/>
      <c r="FC29" s="50"/>
      <c r="FD29" s="50"/>
      <c r="FE29" s="50"/>
      <c r="FF29" s="50"/>
      <c r="FG29" s="461"/>
      <c r="FH29" s="50"/>
      <c r="FI29" s="50"/>
      <c r="FJ29" s="50"/>
      <c r="FK29" s="50"/>
      <c r="FL29" s="461"/>
      <c r="FM29" s="50"/>
      <c r="FN29" s="50"/>
      <c r="FO29" s="50"/>
      <c r="FP29" s="50"/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/>
      <c r="GH29" s="50"/>
      <c r="GI29" s="50"/>
      <c r="GJ29" s="50"/>
      <c r="GK29" s="461"/>
      <c r="GL29" s="50">
        <v>0</v>
      </c>
      <c r="GM29" s="50">
        <v>0</v>
      </c>
      <c r="GN29" s="50">
        <v>0</v>
      </c>
      <c r="GO29" s="50">
        <v>0</v>
      </c>
      <c r="GP29" s="18"/>
      <c r="GY29" s="18"/>
      <c r="GZ29" s="9"/>
      <c r="HH29" s="18"/>
      <c r="HI29" s="9"/>
      <c r="HR29" s="9"/>
      <c r="IA29" s="9"/>
      <c r="IJ29" s="9"/>
      <c r="IS29" s="9"/>
      <c r="JB29" s="9"/>
      <c r="JK29" s="9"/>
      <c r="JT29" s="9"/>
      <c r="KC29" s="9"/>
      <c r="KL29" s="9"/>
      <c r="KU29" s="9"/>
      <c r="LV29" s="9"/>
      <c r="ME29" s="9"/>
      <c r="MN29" s="9"/>
      <c r="MW29" s="9"/>
      <c r="NF29" s="9"/>
      <c r="NO29" s="9"/>
      <c r="NQ29" s="9"/>
      <c r="NS29" s="9"/>
      <c r="NU29" s="9"/>
    </row>
    <row r="30" spans="1:386" ht="18">
      <c r="A30" s="41" t="s">
        <v>2021</v>
      </c>
      <c r="B30" s="46">
        <f t="shared" si="0"/>
        <v>35173.750000000029</v>
      </c>
      <c r="C30" s="42"/>
      <c r="D30" s="50">
        <v>0</v>
      </c>
      <c r="E30" s="50">
        <v>0</v>
      </c>
      <c r="F30" s="50">
        <v>0</v>
      </c>
      <c r="G30" s="50">
        <v>622.6</v>
      </c>
      <c r="H30" s="461"/>
      <c r="I30" s="50">
        <v>0</v>
      </c>
      <c r="J30" s="50">
        <v>0</v>
      </c>
      <c r="K30" s="50">
        <v>0</v>
      </c>
      <c r="L30" s="50"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83.17500000000382</v>
      </c>
      <c r="EG30" s="50">
        <v>503.69999999999709</v>
      </c>
      <c r="EH30" s="461"/>
      <c r="EI30" s="50">
        <v>0</v>
      </c>
      <c r="EJ30" s="50">
        <v>0</v>
      </c>
      <c r="EK30" s="50">
        <v>0</v>
      </c>
      <c r="EL30" s="50">
        <v>380.29999999999563</v>
      </c>
      <c r="EM30" s="461"/>
      <c r="EN30" s="50">
        <v>0</v>
      </c>
      <c r="EO30" s="50">
        <v>0</v>
      </c>
      <c r="EP30" s="50">
        <v>124.50000000000273</v>
      </c>
      <c r="EQ30" s="50">
        <v>186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22">
        <v>0</v>
      </c>
      <c r="EY30" s="522">
        <v>0</v>
      </c>
      <c r="EZ30" s="522">
        <v>117</v>
      </c>
      <c r="FA30" s="583">
        <v>62.999999999996362</v>
      </c>
      <c r="FB30" s="461"/>
      <c r="FC30" s="50">
        <v>0</v>
      </c>
      <c r="FD30" s="50">
        <v>0</v>
      </c>
      <c r="FE30" s="50">
        <v>0</v>
      </c>
      <c r="FF30" s="50">
        <v>99.900000000001455</v>
      </c>
      <c r="FG30" s="461"/>
      <c r="FH30" s="50">
        <v>0</v>
      </c>
      <c r="FI30" s="50">
        <v>0</v>
      </c>
      <c r="FJ30" s="50">
        <v>0</v>
      </c>
      <c r="FK30" s="50">
        <v>274</v>
      </c>
      <c r="FL30" s="461"/>
      <c r="FM30" s="50">
        <v>0</v>
      </c>
      <c r="FN30" s="50">
        <v>0</v>
      </c>
      <c r="FO30" s="50">
        <v>0</v>
      </c>
      <c r="FP30" s="50">
        <v>0</v>
      </c>
      <c r="FQ30" s="461"/>
      <c r="FR30" s="50">
        <v>0</v>
      </c>
      <c r="FS30" s="50">
        <v>0</v>
      </c>
      <c r="FT30" s="50">
        <v>0</v>
      </c>
      <c r="FU30" s="50">
        <v>156.09999999999854</v>
      </c>
      <c r="FV30" s="461"/>
      <c r="FW30" s="50">
        <v>0</v>
      </c>
      <c r="FX30" s="50">
        <v>0</v>
      </c>
      <c r="FY30" s="50">
        <v>0</v>
      </c>
      <c r="FZ30" s="50">
        <v>0</v>
      </c>
      <c r="GA30" s="461"/>
      <c r="GB30" s="50">
        <v>0</v>
      </c>
      <c r="GC30" s="50">
        <v>0</v>
      </c>
      <c r="GD30" s="50">
        <v>0</v>
      </c>
      <c r="GE30" s="50">
        <v>782.59999999999854</v>
      </c>
      <c r="GF30" s="461"/>
      <c r="GG30" s="50">
        <v>0</v>
      </c>
      <c r="GH30" s="50">
        <v>0</v>
      </c>
      <c r="GI30" s="50">
        <v>0</v>
      </c>
      <c r="GJ30" s="50">
        <v>256.50000000000364</v>
      </c>
      <c r="GK30" s="461"/>
      <c r="GL30" s="50">
        <v>0</v>
      </c>
      <c r="GM30" s="50">
        <v>0</v>
      </c>
      <c r="GN30" s="50">
        <v>0</v>
      </c>
      <c r="GO30" s="50">
        <v>0</v>
      </c>
      <c r="GZ30" s="9"/>
      <c r="HI30" s="9"/>
      <c r="HR30" s="9"/>
      <c r="IA30" s="9"/>
      <c r="IJ30" s="9"/>
      <c r="IS30" s="9"/>
      <c r="JB30" s="9"/>
      <c r="JK30" s="9"/>
      <c r="JT30" s="9"/>
      <c r="KC30" s="9"/>
      <c r="KL30" s="9"/>
      <c r="KU30" s="9"/>
      <c r="LV30" s="9"/>
      <c r="ME30" s="9"/>
      <c r="MN30" s="9"/>
      <c r="MW30" s="9"/>
      <c r="NF30" s="9"/>
      <c r="NO30" s="9"/>
      <c r="NP30">
        <v>0</v>
      </c>
      <c r="NQ30" s="9"/>
      <c r="NR30">
        <v>0</v>
      </c>
      <c r="NS30" s="9"/>
      <c r="NT30" s="21">
        <v>0</v>
      </c>
      <c r="NU30" s="9"/>
      <c r="NV30">
        <v>0</v>
      </c>
    </row>
    <row r="31" spans="1:386" ht="18">
      <c r="A31" s="84" t="s">
        <v>1654</v>
      </c>
      <c r="B31" s="46">
        <f t="shared" si="0"/>
        <v>52532.249999999913</v>
      </c>
      <c r="C31" s="42"/>
      <c r="D31" s="50">
        <v>75.400000000000006</v>
      </c>
      <c r="E31" s="50">
        <v>0</v>
      </c>
      <c r="F31" s="50">
        <v>0</v>
      </c>
      <c r="G31" s="50"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161.09999999999968</v>
      </c>
      <c r="EE31" s="50">
        <v>88.349999999998545</v>
      </c>
      <c r="EF31" s="50">
        <v>34.725000000004911</v>
      </c>
      <c r="EG31" s="50">
        <v>463.89999999999054</v>
      </c>
      <c r="EH31" s="461"/>
      <c r="EI31" s="50">
        <v>11.524999999999636</v>
      </c>
      <c r="EJ31" s="50">
        <v>64.599999999996726</v>
      </c>
      <c r="EK31" s="50">
        <v>0</v>
      </c>
      <c r="EL31" s="50">
        <v>256.39999999999054</v>
      </c>
      <c r="EM31" s="461"/>
      <c r="EN31" s="50">
        <v>0</v>
      </c>
      <c r="EO31" s="50">
        <v>0</v>
      </c>
      <c r="EP31" s="50">
        <v>186.30000000000655</v>
      </c>
      <c r="EQ31" s="50">
        <v>177.59999999999491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22">
        <v>0</v>
      </c>
      <c r="EY31" s="522">
        <v>174.29999999999563</v>
      </c>
      <c r="EZ31" s="522">
        <v>148.27500000000055</v>
      </c>
      <c r="FA31" s="583">
        <v>143.99999999999272</v>
      </c>
      <c r="FB31" s="461"/>
      <c r="FC31" s="50">
        <v>0</v>
      </c>
      <c r="FD31" s="50">
        <v>0</v>
      </c>
      <c r="FE31" s="50">
        <v>0</v>
      </c>
      <c r="FF31" s="50">
        <v>189.10000000000218</v>
      </c>
      <c r="FG31" s="461"/>
      <c r="FH31" s="50">
        <v>0</v>
      </c>
      <c r="FI31" s="50">
        <v>0</v>
      </c>
      <c r="FJ31" s="50">
        <v>0</v>
      </c>
      <c r="FK31" s="50">
        <v>543.20000000000437</v>
      </c>
      <c r="FL31" s="461"/>
      <c r="FM31" s="50">
        <v>0</v>
      </c>
      <c r="FN31" s="50">
        <v>0</v>
      </c>
      <c r="FO31" s="50">
        <v>0</v>
      </c>
      <c r="FP31" s="50">
        <v>0</v>
      </c>
      <c r="FQ31" s="461"/>
      <c r="FR31" s="50">
        <v>0</v>
      </c>
      <c r="FS31" s="50">
        <v>121.25</v>
      </c>
      <c r="FT31" s="50">
        <v>372.37499999999727</v>
      </c>
      <c r="FU31" s="50">
        <v>616.70000000001164</v>
      </c>
      <c r="FV31" s="461"/>
      <c r="FW31" s="50">
        <v>0</v>
      </c>
      <c r="FX31" s="50">
        <v>0</v>
      </c>
      <c r="FY31" s="50">
        <v>0</v>
      </c>
      <c r="FZ31" s="50">
        <v>0</v>
      </c>
      <c r="GA31" s="461"/>
      <c r="GB31" s="50">
        <v>0</v>
      </c>
      <c r="GC31" s="50">
        <v>305.09999999999854</v>
      </c>
      <c r="GD31" s="50">
        <v>756.599999999994</v>
      </c>
      <c r="GE31" s="50">
        <v>812.20000000002619</v>
      </c>
      <c r="GF31" s="461"/>
      <c r="GG31" s="50">
        <v>0</v>
      </c>
      <c r="GH31" s="50">
        <v>69.999999999998181</v>
      </c>
      <c r="GI31" s="50">
        <v>223.49999999999454</v>
      </c>
      <c r="GJ31" s="50">
        <v>298.00000000000728</v>
      </c>
      <c r="GK31" s="461"/>
      <c r="GL31" s="50">
        <v>0</v>
      </c>
      <c r="GM31" s="50">
        <v>529.59999999999491</v>
      </c>
      <c r="GN31" s="50">
        <v>0</v>
      </c>
      <c r="GO31" s="50">
        <v>0</v>
      </c>
      <c r="GZ31" s="9"/>
      <c r="HI31" s="9"/>
      <c r="HR31" s="9"/>
      <c r="IA31" s="9"/>
      <c r="IJ31" s="9"/>
      <c r="IS31" s="9"/>
      <c r="JB31" s="9"/>
      <c r="JK31" s="9"/>
      <c r="JT31" s="9"/>
      <c r="KC31" s="9"/>
      <c r="KL31" s="9"/>
      <c r="KU31" s="9"/>
      <c r="LV31" s="9"/>
      <c r="ME31" s="9"/>
      <c r="MN31" s="9"/>
      <c r="MW31" s="9"/>
      <c r="NF31" s="9"/>
      <c r="NO31" s="9"/>
      <c r="NP31">
        <v>0</v>
      </c>
      <c r="NQ31" s="9"/>
      <c r="NR31">
        <v>0</v>
      </c>
      <c r="NS31" s="9"/>
      <c r="NT31">
        <v>794.39999999999236</v>
      </c>
      <c r="NU31" s="9"/>
      <c r="NV31">
        <v>0</v>
      </c>
    </row>
    <row r="32" spans="1:386" ht="18">
      <c r="A32" s="41" t="s">
        <v>727</v>
      </c>
      <c r="B32" s="46">
        <f t="shared" si="0"/>
        <v>40918.974999999897</v>
      </c>
      <c r="C32" s="42"/>
      <c r="D32" s="50">
        <v>34.375</v>
      </c>
      <c r="E32" s="50">
        <v>0</v>
      </c>
      <c r="F32" s="50">
        <v>0</v>
      </c>
      <c r="G32" s="50">
        <v>318.7</v>
      </c>
      <c r="H32" s="461"/>
      <c r="I32" s="50">
        <v>17.774999999999999</v>
      </c>
      <c r="J32" s="50">
        <v>0</v>
      </c>
      <c r="K32" s="50">
        <v>0</v>
      </c>
      <c r="L32" s="50"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93.675000000000182</v>
      </c>
      <c r="EE32" s="50">
        <v>275.99999999999909</v>
      </c>
      <c r="EF32" s="50">
        <v>13.800000000001091</v>
      </c>
      <c r="EG32" s="50">
        <v>277.399999999996</v>
      </c>
      <c r="EH32" s="461"/>
      <c r="EI32" s="50">
        <v>24.949999999999363</v>
      </c>
      <c r="EJ32" s="50">
        <v>56.199999999999818</v>
      </c>
      <c r="EK32" s="50">
        <v>0</v>
      </c>
      <c r="EL32" s="50">
        <v>311.89999999999418</v>
      </c>
      <c r="EM32" s="461"/>
      <c r="EN32" s="50">
        <v>0</v>
      </c>
      <c r="EO32" s="50">
        <v>0</v>
      </c>
      <c r="EP32" s="50">
        <v>153.14999999999918</v>
      </c>
      <c r="EQ32" s="50">
        <v>26.499999999994543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22">
        <v>45.000000000000227</v>
      </c>
      <c r="EY32" s="522">
        <v>39.500000000000909</v>
      </c>
      <c r="EZ32" s="522">
        <v>191.54999999999703</v>
      </c>
      <c r="FA32" s="583">
        <v>147.49999999998909</v>
      </c>
      <c r="FB32" s="461"/>
      <c r="FC32" s="50">
        <v>79.875000000002728</v>
      </c>
      <c r="FD32" s="50">
        <v>0</v>
      </c>
      <c r="FE32" s="50">
        <v>0</v>
      </c>
      <c r="FF32" s="50">
        <v>169.44999999999709</v>
      </c>
      <c r="FG32" s="461"/>
      <c r="FH32" s="50">
        <v>72.250000000003638</v>
      </c>
      <c r="FI32" s="50">
        <v>0</v>
      </c>
      <c r="FJ32" s="50">
        <v>0</v>
      </c>
      <c r="FK32" s="50">
        <v>409.49999999999818</v>
      </c>
      <c r="FL32" s="461"/>
      <c r="FM32" s="50">
        <v>49.899999999999864</v>
      </c>
      <c r="FN32" s="50">
        <v>0</v>
      </c>
      <c r="FO32" s="50">
        <v>0</v>
      </c>
      <c r="FP32" s="50">
        <v>0</v>
      </c>
      <c r="FQ32" s="461"/>
      <c r="FR32" s="50">
        <v>91.800000000002001</v>
      </c>
      <c r="FS32" s="50">
        <v>47.150000000000546</v>
      </c>
      <c r="FT32" s="50">
        <v>285.07499999999891</v>
      </c>
      <c r="FU32" s="50">
        <v>332.79999999999927</v>
      </c>
      <c r="FV32" s="461"/>
      <c r="FW32" s="50">
        <v>84.900000000002365</v>
      </c>
      <c r="FX32" s="50">
        <v>0</v>
      </c>
      <c r="FY32" s="50">
        <v>0</v>
      </c>
      <c r="FZ32" s="50">
        <v>0</v>
      </c>
      <c r="GA32" s="461"/>
      <c r="GB32" s="50">
        <v>153.22500000000491</v>
      </c>
      <c r="GC32" s="50">
        <v>279.14999999999873</v>
      </c>
      <c r="GD32" s="50">
        <v>368.54999999999836</v>
      </c>
      <c r="GE32" s="50">
        <v>848.99999999999636</v>
      </c>
      <c r="GF32" s="461"/>
      <c r="GG32" s="50">
        <v>70.500000000000909</v>
      </c>
      <c r="GH32" s="50">
        <v>133.99999999999818</v>
      </c>
      <c r="GI32" s="50">
        <v>158.99999999999727</v>
      </c>
      <c r="GJ32" s="50">
        <v>165.49999999999272</v>
      </c>
      <c r="GK32" s="461"/>
      <c r="GL32" s="50">
        <v>0</v>
      </c>
      <c r="GM32" s="50">
        <v>552.10000000000036</v>
      </c>
      <c r="GN32" s="50">
        <v>0</v>
      </c>
      <c r="GO32" s="50">
        <v>0</v>
      </c>
      <c r="GP32" s="18"/>
      <c r="GY32" s="18"/>
      <c r="GZ32" s="9"/>
      <c r="HH32" s="18"/>
      <c r="HI32" s="9"/>
      <c r="HR32" s="9"/>
      <c r="IA32" s="9"/>
      <c r="IJ32" s="9"/>
      <c r="IS32" s="9"/>
      <c r="JB32" s="9"/>
      <c r="JK32" s="9"/>
      <c r="JT32" s="9"/>
      <c r="KC32" s="9"/>
      <c r="KL32" s="9"/>
      <c r="KU32" s="9"/>
      <c r="LV32" s="9"/>
      <c r="ME32" s="9"/>
      <c r="MN32" s="9"/>
      <c r="MW32" s="9"/>
      <c r="NF32" s="9"/>
      <c r="NO32" s="9"/>
      <c r="NP32">
        <v>0</v>
      </c>
      <c r="NQ32" s="9"/>
      <c r="NR32">
        <v>0</v>
      </c>
      <c r="NS32" s="9"/>
      <c r="NT32">
        <v>828.15000000000055</v>
      </c>
      <c r="NU32" s="9"/>
      <c r="NV32">
        <v>0</v>
      </c>
    </row>
    <row r="33" spans="1:386" ht="18">
      <c r="A33" s="84" t="s">
        <v>2007</v>
      </c>
      <c r="B33" s="46">
        <f t="shared" si="0"/>
        <v>44137.900000000169</v>
      </c>
      <c r="C33" s="42"/>
      <c r="D33" s="50">
        <v>0</v>
      </c>
      <c r="E33" s="50">
        <v>0</v>
      </c>
      <c r="F33" s="50">
        <v>0</v>
      </c>
      <c r="G33" s="50">
        <v>333.20000000000005</v>
      </c>
      <c r="H33" s="461"/>
      <c r="I33" s="50">
        <v>0</v>
      </c>
      <c r="J33" s="50">
        <v>0</v>
      </c>
      <c r="K33" s="50">
        <v>0</v>
      </c>
      <c r="L33" s="50"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147.99999999999818</v>
      </c>
      <c r="EF33" s="50">
        <v>159.89999999999782</v>
      </c>
      <c r="EG33" s="50">
        <v>257.30000000000291</v>
      </c>
      <c r="EH33" s="461"/>
      <c r="EI33" s="50">
        <v>0</v>
      </c>
      <c r="EJ33" s="50">
        <v>73.249999999998181</v>
      </c>
      <c r="EK33" s="50">
        <v>0</v>
      </c>
      <c r="EL33" s="50">
        <v>209.59999999999854</v>
      </c>
      <c r="EM33" s="461"/>
      <c r="EN33" s="50">
        <v>0</v>
      </c>
      <c r="EO33" s="50">
        <v>0</v>
      </c>
      <c r="EP33" s="50">
        <v>196.12499999999591</v>
      </c>
      <c r="EQ33" s="50">
        <v>126.90000000000509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22">
        <v>0</v>
      </c>
      <c r="EY33" s="522">
        <v>131.64999999999782</v>
      </c>
      <c r="EZ33" s="522">
        <v>166.19999999999618</v>
      </c>
      <c r="FA33" s="583">
        <v>74.099999999998545</v>
      </c>
      <c r="FB33" s="461"/>
      <c r="FC33" s="50">
        <v>0</v>
      </c>
      <c r="FD33" s="50">
        <v>0</v>
      </c>
      <c r="FE33" s="50">
        <v>0</v>
      </c>
      <c r="FF33" s="50">
        <v>489.19999999999345</v>
      </c>
      <c r="FG33" s="461"/>
      <c r="FH33" s="50">
        <v>0</v>
      </c>
      <c r="FI33" s="50">
        <v>0</v>
      </c>
      <c r="FJ33" s="50">
        <v>0</v>
      </c>
      <c r="FK33" s="50">
        <v>485.89999999999054</v>
      </c>
      <c r="FL33" s="461"/>
      <c r="FM33" s="50">
        <v>0</v>
      </c>
      <c r="FN33" s="50">
        <v>0</v>
      </c>
      <c r="FO33" s="50">
        <v>0</v>
      </c>
      <c r="FP33" s="50">
        <v>0</v>
      </c>
      <c r="FQ33" s="461"/>
      <c r="FR33" s="50">
        <v>0</v>
      </c>
      <c r="FS33" s="50">
        <v>0</v>
      </c>
      <c r="FT33" s="50">
        <v>318.18750000000273</v>
      </c>
      <c r="FU33" s="50">
        <v>290.60000000000218</v>
      </c>
      <c r="FV33" s="461"/>
      <c r="FW33" s="50">
        <v>0</v>
      </c>
      <c r="FX33" s="50">
        <v>0</v>
      </c>
      <c r="FY33" s="50">
        <v>0</v>
      </c>
      <c r="FZ33" s="50">
        <v>0</v>
      </c>
      <c r="GA33" s="461"/>
      <c r="GB33" s="50">
        <v>0</v>
      </c>
      <c r="GC33" s="50">
        <v>0</v>
      </c>
      <c r="GD33" s="50">
        <v>783.37500000001091</v>
      </c>
      <c r="GE33" s="50">
        <v>1127.9000000000051</v>
      </c>
      <c r="GF33" s="461"/>
      <c r="GG33" s="50">
        <v>0</v>
      </c>
      <c r="GH33" s="50">
        <v>0</v>
      </c>
      <c r="GI33" s="50">
        <v>211.31250000000546</v>
      </c>
      <c r="GJ33" s="50">
        <v>201.5</v>
      </c>
      <c r="GK33" s="461"/>
      <c r="GL33" s="50">
        <v>0</v>
      </c>
      <c r="GM33" s="50">
        <v>698.74999999999272</v>
      </c>
      <c r="GN33" s="50">
        <v>0</v>
      </c>
      <c r="GO33" s="50">
        <v>0</v>
      </c>
      <c r="GZ33" s="9"/>
      <c r="HI33" s="9"/>
      <c r="HR33" s="9"/>
      <c r="IA33" s="9"/>
      <c r="IJ33" s="9"/>
      <c r="IS33" s="9"/>
      <c r="JB33" s="9"/>
      <c r="JK33" s="9"/>
      <c r="JT33" s="9"/>
      <c r="KC33" s="9"/>
      <c r="KL33" s="9"/>
      <c r="KU33" s="9"/>
      <c r="LV33" s="9"/>
      <c r="ME33" s="9"/>
      <c r="MN33" s="9"/>
      <c r="MW33" s="9"/>
      <c r="NF33" s="9"/>
      <c r="NO33" s="9"/>
      <c r="NP33">
        <v>0</v>
      </c>
      <c r="NQ33" s="9"/>
      <c r="NR33" s="21">
        <v>0</v>
      </c>
      <c r="NS33" s="9"/>
      <c r="NT33" s="21">
        <v>1048.1249999999891</v>
      </c>
      <c r="NU33" s="9"/>
      <c r="NV33">
        <v>0</v>
      </c>
    </row>
    <row r="34" spans="1:386" s="39" customFormat="1" ht="18">
      <c r="A34" s="41" t="s">
        <v>3372</v>
      </c>
      <c r="B34" s="46">
        <f t="shared" si="0"/>
        <v>15755.100000000009</v>
      </c>
      <c r="C34" s="42"/>
      <c r="D34" s="50">
        <v>0</v>
      </c>
      <c r="E34" s="479">
        <v>0</v>
      </c>
      <c r="F34" s="50">
        <v>0</v>
      </c>
      <c r="G34" s="50">
        <v>205.5</v>
      </c>
      <c r="H34" s="461"/>
      <c r="I34" s="50">
        <v>0</v>
      </c>
      <c r="J34" s="50">
        <v>0</v>
      </c>
      <c r="K34" s="50">
        <v>0</v>
      </c>
      <c r="L34" s="50">
        <v>208.90000000000003</v>
      </c>
      <c r="M34" s="461"/>
      <c r="N34" s="50">
        <v>0</v>
      </c>
      <c r="O34" s="50">
        <v>0</v>
      </c>
      <c r="P34" s="50">
        <v>0</v>
      </c>
      <c r="Q34" s="50">
        <v>699.89999999999986</v>
      </c>
      <c r="R34" s="461"/>
      <c r="S34" s="449">
        <v>0</v>
      </c>
      <c r="T34" s="50">
        <v>0</v>
      </c>
      <c r="U34" s="492">
        <v>0</v>
      </c>
      <c r="V34" s="50"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>
        <v>0</v>
      </c>
      <c r="EE34" s="50">
        <v>0</v>
      </c>
      <c r="EF34" s="50">
        <v>0</v>
      </c>
      <c r="EG34" s="50">
        <v>227.59999999999854</v>
      </c>
      <c r="EH34" s="461"/>
      <c r="EI34" s="50">
        <v>0</v>
      </c>
      <c r="EJ34" s="50">
        <v>0</v>
      </c>
      <c r="EK34" s="50">
        <v>0</v>
      </c>
      <c r="EL34" s="50">
        <v>395.59999999999854</v>
      </c>
      <c r="EM34" s="461"/>
      <c r="EN34" s="50">
        <v>0</v>
      </c>
      <c r="EO34" s="50">
        <v>0</v>
      </c>
      <c r="EP34" s="50">
        <v>0</v>
      </c>
      <c r="EQ34" s="50">
        <v>241.40000000000509</v>
      </c>
      <c r="ER34" s="461"/>
      <c r="ES34" s="50"/>
      <c r="ET34" s="50"/>
      <c r="EU34" s="50"/>
      <c r="EV34" s="50"/>
      <c r="EW34" s="461"/>
      <c r="EX34" s="522">
        <v>0</v>
      </c>
      <c r="EY34" s="522">
        <v>0</v>
      </c>
      <c r="EZ34" s="522">
        <v>0</v>
      </c>
      <c r="FA34" s="583">
        <v>200.10000000000218</v>
      </c>
      <c r="FB34" s="461"/>
      <c r="FC34" s="50"/>
      <c r="FD34" s="50"/>
      <c r="FE34" s="50"/>
      <c r="FF34" s="50"/>
      <c r="FG34" s="461"/>
      <c r="FH34" s="50"/>
      <c r="FI34" s="50"/>
      <c r="FJ34" s="50"/>
      <c r="FK34" s="50"/>
      <c r="FL34" s="461"/>
      <c r="FM34" s="50"/>
      <c r="FN34" s="50"/>
      <c r="FO34" s="50"/>
      <c r="FP34" s="50"/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/>
      <c r="GH34" s="50"/>
      <c r="GI34" s="50"/>
      <c r="GJ34" s="50"/>
      <c r="GK34" s="461"/>
      <c r="GL34" s="50">
        <v>0</v>
      </c>
      <c r="GM34" s="50">
        <v>0</v>
      </c>
      <c r="GN34" s="50">
        <v>0</v>
      </c>
      <c r="GO34" s="50">
        <v>0</v>
      </c>
      <c r="GP34" s="21"/>
      <c r="GY34" s="454"/>
      <c r="GZ34" s="37"/>
      <c r="HH34" s="21"/>
      <c r="HI34" s="37"/>
      <c r="HQ34" s="21"/>
      <c r="HR34" s="37"/>
      <c r="HZ34" s="21"/>
      <c r="IA34" s="37"/>
      <c r="II34" s="21"/>
      <c r="IJ34" s="37"/>
      <c r="IR34" s="21"/>
      <c r="IS34" s="37"/>
      <c r="JA34" s="21"/>
      <c r="JB34" s="37"/>
      <c r="JJ34" s="21"/>
      <c r="JK34" s="37"/>
      <c r="JS34" s="21"/>
      <c r="JT34" s="37"/>
      <c r="KB34" s="21"/>
      <c r="KC34" s="37"/>
      <c r="KK34" s="21"/>
      <c r="KL34" s="37"/>
      <c r="KT34" s="21"/>
      <c r="KU34" s="37"/>
      <c r="LU34" s="21"/>
      <c r="LV34" s="37"/>
      <c r="MD34" s="21"/>
      <c r="ME34" s="37"/>
      <c r="MM34" s="21"/>
      <c r="MN34" s="37"/>
      <c r="MV34" s="21"/>
      <c r="MW34" s="37"/>
      <c r="NE34" s="21"/>
      <c r="NF34" s="37"/>
      <c r="NN34" s="21"/>
      <c r="NO34" s="37"/>
      <c r="NP34" s="21"/>
      <c r="NQ34" s="37"/>
      <c r="NR34" s="21"/>
      <c r="NS34" s="21"/>
      <c r="NT34" s="21"/>
      <c r="NU34" s="37"/>
      <c r="NV34" s="37"/>
    </row>
    <row r="35" spans="1:386" ht="18">
      <c r="A35" s="41" t="s">
        <v>782</v>
      </c>
      <c r="B35" s="46">
        <f t="shared" si="0"/>
        <v>59960.887499999808</v>
      </c>
      <c r="C35" s="42"/>
      <c r="D35" s="50">
        <v>83.575000000000003</v>
      </c>
      <c r="E35" s="50">
        <v>0</v>
      </c>
      <c r="F35" s="50">
        <v>0</v>
      </c>
      <c r="G35" s="50">
        <v>791</v>
      </c>
      <c r="H35" s="461"/>
      <c r="I35" s="50">
        <v>28.875000000000028</v>
      </c>
      <c r="J35" s="50">
        <v>0</v>
      </c>
      <c r="K35" s="50">
        <v>0</v>
      </c>
      <c r="L35" s="50"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105.37499999999977</v>
      </c>
      <c r="EE35" s="50">
        <v>58.94999999999709</v>
      </c>
      <c r="EF35" s="50">
        <v>464.10000000000491</v>
      </c>
      <c r="EG35" s="50">
        <v>308.09999999999491</v>
      </c>
      <c r="EH35" s="461"/>
      <c r="EI35" s="50">
        <v>107.57499999999891</v>
      </c>
      <c r="EJ35" s="50">
        <v>134.09999999999673</v>
      </c>
      <c r="EK35" s="50">
        <v>0</v>
      </c>
      <c r="EL35" s="50">
        <v>492.19999999998981</v>
      </c>
      <c r="EM35" s="461"/>
      <c r="EN35" s="50">
        <v>0</v>
      </c>
      <c r="EO35" s="50">
        <v>0</v>
      </c>
      <c r="EP35" s="50">
        <v>195.75</v>
      </c>
      <c r="EQ35" s="50">
        <v>228.49999999998909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22">
        <v>43.499999999999773</v>
      </c>
      <c r="EY35" s="522">
        <v>157.79999999999563</v>
      </c>
      <c r="EZ35" s="522">
        <v>231.18749999999727</v>
      </c>
      <c r="FA35" s="583">
        <v>97.899999999986903</v>
      </c>
      <c r="FB35" s="461"/>
      <c r="FC35" s="50">
        <v>105.07500000000073</v>
      </c>
      <c r="FD35" s="50">
        <v>0</v>
      </c>
      <c r="FE35" s="50">
        <v>0</v>
      </c>
      <c r="FF35" s="50">
        <v>338.64999999999418</v>
      </c>
      <c r="FG35" s="461"/>
      <c r="FH35" s="50">
        <v>104.35000000000036</v>
      </c>
      <c r="FI35" s="50">
        <v>0</v>
      </c>
      <c r="FJ35" s="50">
        <v>0</v>
      </c>
      <c r="FK35" s="50">
        <v>411.29999999999927</v>
      </c>
      <c r="FL35" s="461"/>
      <c r="FM35" s="50">
        <v>22.074999999999818</v>
      </c>
      <c r="FN35" s="50">
        <v>0</v>
      </c>
      <c r="FO35" s="50">
        <v>0</v>
      </c>
      <c r="FP35" s="50">
        <v>0</v>
      </c>
      <c r="FQ35" s="461"/>
      <c r="FR35" s="50">
        <v>128.84999999999854</v>
      </c>
      <c r="FS35" s="50">
        <v>113.89999999999964</v>
      </c>
      <c r="FT35" s="50">
        <v>372.67499999999563</v>
      </c>
      <c r="FU35" s="50">
        <v>399.70000000000437</v>
      </c>
      <c r="FV35" s="461"/>
      <c r="FW35" s="50">
        <v>132.54999999999745</v>
      </c>
      <c r="FX35" s="50">
        <v>0</v>
      </c>
      <c r="FY35" s="50">
        <v>0</v>
      </c>
      <c r="FZ35" s="50">
        <v>0</v>
      </c>
      <c r="GA35" s="461"/>
      <c r="GB35" s="50">
        <v>215.52499999999509</v>
      </c>
      <c r="GC35" s="50">
        <v>530.84999999999673</v>
      </c>
      <c r="GD35" s="50">
        <v>994.72499999998854</v>
      </c>
      <c r="GE35" s="50">
        <v>1186.9000000000196</v>
      </c>
      <c r="GF35" s="461"/>
      <c r="GG35" s="50">
        <v>74.749999999999091</v>
      </c>
      <c r="GH35" s="50">
        <v>120.50000000000182</v>
      </c>
      <c r="GI35" s="50">
        <v>187.49999999998909</v>
      </c>
      <c r="GJ35" s="50">
        <v>470.00000000000364</v>
      </c>
      <c r="GK35" s="461"/>
      <c r="GL35" s="50">
        <v>0</v>
      </c>
      <c r="GM35" s="50">
        <v>721.49999999999818</v>
      </c>
      <c r="GN35" s="50">
        <v>0</v>
      </c>
      <c r="GO35" s="50">
        <v>0</v>
      </c>
      <c r="GP35" s="18"/>
      <c r="GY35" s="18"/>
      <c r="GZ35" s="9"/>
      <c r="HH35" s="18"/>
      <c r="HI35" s="9"/>
      <c r="HR35" s="9"/>
      <c r="IA35" s="9"/>
      <c r="IJ35" s="9"/>
      <c r="IS35" s="9"/>
      <c r="JB35" s="9"/>
      <c r="JK35" s="9"/>
      <c r="JT35" s="9"/>
      <c r="KC35" s="9"/>
      <c r="KL35" s="9"/>
      <c r="KU35" s="9"/>
      <c r="LV35" s="9"/>
      <c r="ME35" s="9"/>
      <c r="MN35" s="9"/>
      <c r="MW35" s="9"/>
      <c r="NF35" s="9"/>
      <c r="NO35" s="9"/>
      <c r="NP35">
        <v>0</v>
      </c>
      <c r="NQ35" s="9"/>
      <c r="NR35">
        <v>0</v>
      </c>
      <c r="NS35" s="9"/>
      <c r="NT35">
        <v>1082.2499999999973</v>
      </c>
      <c r="NU35" s="9"/>
      <c r="NV35">
        <v>0</v>
      </c>
    </row>
    <row r="36" spans="1:386" ht="18">
      <c r="A36" s="41" t="s">
        <v>13</v>
      </c>
      <c r="B36" s="46">
        <f t="shared" si="0"/>
        <v>48084.437500000102</v>
      </c>
      <c r="C36" s="42"/>
      <c r="D36" s="50">
        <v>155.47499999999999</v>
      </c>
      <c r="E36" s="50">
        <v>0</v>
      </c>
      <c r="F36" s="50">
        <v>0</v>
      </c>
      <c r="G36" s="50">
        <v>280.89999999999998</v>
      </c>
      <c r="H36" s="461"/>
      <c r="I36" s="50">
        <v>104.125</v>
      </c>
      <c r="J36" s="50">
        <v>0</v>
      </c>
      <c r="K36" s="50">
        <v>0</v>
      </c>
      <c r="L36" s="50"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79.774999999999977</v>
      </c>
      <c r="EE36" s="50">
        <v>137.39999999999964</v>
      </c>
      <c r="EF36" s="50">
        <v>62.324999999998909</v>
      </c>
      <c r="EG36" s="50">
        <v>626.80000000000109</v>
      </c>
      <c r="EH36" s="461"/>
      <c r="EI36" s="50">
        <v>67.375</v>
      </c>
      <c r="EJ36" s="50">
        <v>245.24999999999818</v>
      </c>
      <c r="EK36" s="50">
        <v>0</v>
      </c>
      <c r="EL36" s="50">
        <v>231.40000000000873</v>
      </c>
      <c r="EM36" s="461"/>
      <c r="EN36" s="50">
        <v>0</v>
      </c>
      <c r="EO36" s="50">
        <v>0</v>
      </c>
      <c r="EP36" s="50">
        <v>123.75000000000273</v>
      </c>
      <c r="EQ36" s="50">
        <v>72.800000000006548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22">
        <v>0.32500000000004547</v>
      </c>
      <c r="EY36" s="522">
        <v>175.50000000000182</v>
      </c>
      <c r="EZ36" s="522">
        <v>179.77500000000055</v>
      </c>
      <c r="FA36" s="583">
        <v>234.50000000000364</v>
      </c>
      <c r="FB36" s="461"/>
      <c r="FC36" s="50">
        <v>70.875000000000909</v>
      </c>
      <c r="FD36" s="50">
        <v>0</v>
      </c>
      <c r="FE36" s="50">
        <v>0</v>
      </c>
      <c r="FF36" s="50">
        <v>470.44999999999345</v>
      </c>
      <c r="FG36" s="461"/>
      <c r="FH36" s="50">
        <v>32.050000000000182</v>
      </c>
      <c r="FI36" s="50">
        <v>0</v>
      </c>
      <c r="FJ36" s="50">
        <v>0</v>
      </c>
      <c r="FK36" s="50">
        <v>469.39999999999782</v>
      </c>
      <c r="FL36" s="461"/>
      <c r="FM36" s="50">
        <v>41.474999999999</v>
      </c>
      <c r="FN36" s="50">
        <v>0</v>
      </c>
      <c r="FO36" s="50">
        <v>0</v>
      </c>
      <c r="FP36" s="50">
        <v>0</v>
      </c>
      <c r="FQ36" s="461"/>
      <c r="FR36" s="50">
        <v>124.35000000000036</v>
      </c>
      <c r="FS36" s="50">
        <v>92.249999999999773</v>
      </c>
      <c r="FT36" s="50">
        <v>355.72499999999673</v>
      </c>
      <c r="FU36" s="50">
        <v>347.89999999999782</v>
      </c>
      <c r="FV36" s="461"/>
      <c r="FW36" s="50">
        <v>53.500000000001819</v>
      </c>
      <c r="FX36" s="50">
        <v>0</v>
      </c>
      <c r="FY36" s="50">
        <v>0</v>
      </c>
      <c r="FZ36" s="50">
        <v>0</v>
      </c>
      <c r="GA36" s="461"/>
      <c r="GB36" s="50">
        <v>116.90000000000509</v>
      </c>
      <c r="GC36" s="50">
        <v>387.40000000000146</v>
      </c>
      <c r="GD36" s="50">
        <v>758.77499999999782</v>
      </c>
      <c r="GE36" s="50">
        <v>1059.3999999999869</v>
      </c>
      <c r="GF36" s="461"/>
      <c r="GG36" s="50">
        <v>54.874999999995453</v>
      </c>
      <c r="GH36" s="50">
        <v>154.25000000000182</v>
      </c>
      <c r="GI36" s="50">
        <v>287.62499999999454</v>
      </c>
      <c r="GJ36" s="50">
        <v>272.50000000000728</v>
      </c>
      <c r="GK36" s="461"/>
      <c r="GL36" s="50">
        <v>0</v>
      </c>
      <c r="GM36" s="50">
        <v>840.62500000000546</v>
      </c>
      <c r="GN36" s="50">
        <v>0</v>
      </c>
      <c r="GO36" s="50">
        <v>0</v>
      </c>
      <c r="GP36" s="18"/>
      <c r="GQ36" s="41"/>
      <c r="GR36" s="89"/>
      <c r="GS36" s="9"/>
      <c r="GT36" s="37"/>
      <c r="GY36" s="18"/>
      <c r="GZ36" s="9"/>
      <c r="HH36" s="18"/>
      <c r="HI36" s="9"/>
      <c r="HR36" s="9"/>
      <c r="IA36" s="9"/>
      <c r="IJ36" s="9"/>
      <c r="IS36" s="9"/>
      <c r="JB36" s="9"/>
      <c r="JK36" s="9"/>
      <c r="JT36" s="9"/>
      <c r="KC36" s="9"/>
      <c r="KL36" s="9"/>
      <c r="KU36" s="9"/>
      <c r="LV36" s="9"/>
      <c r="ME36" s="9"/>
      <c r="MN36" s="9"/>
      <c r="MW36" s="9"/>
      <c r="NF36" s="9"/>
      <c r="NO36" s="9"/>
      <c r="NP36">
        <v>0</v>
      </c>
      <c r="NQ36" s="9"/>
      <c r="NR36">
        <v>0</v>
      </c>
      <c r="NS36" s="9"/>
      <c r="NT36">
        <v>1260.9375000000082</v>
      </c>
      <c r="NU36" s="9"/>
      <c r="NV36">
        <v>0</v>
      </c>
    </row>
    <row r="37" spans="1:386" ht="18">
      <c r="A37" s="41" t="s">
        <v>733</v>
      </c>
      <c r="B37" s="46">
        <f t="shared" si="0"/>
        <v>52109.037500000144</v>
      </c>
      <c r="C37" s="42"/>
      <c r="D37" s="50">
        <v>78.375</v>
      </c>
      <c r="E37" s="50">
        <v>0</v>
      </c>
      <c r="F37" s="50">
        <v>0</v>
      </c>
      <c r="G37" s="50">
        <v>115.6</v>
      </c>
      <c r="H37" s="461"/>
      <c r="I37" s="50">
        <v>49.875</v>
      </c>
      <c r="J37" s="50">
        <v>0</v>
      </c>
      <c r="K37" s="50">
        <v>0</v>
      </c>
      <c r="L37" s="50"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101.30000000000018</v>
      </c>
      <c r="EE37" s="50">
        <v>105.45000000000255</v>
      </c>
      <c r="EF37" s="50">
        <v>340.20000000000437</v>
      </c>
      <c r="EG37" s="50">
        <v>58.80000000000291</v>
      </c>
      <c r="EH37" s="461"/>
      <c r="EI37" s="50">
        <v>80.025000000001</v>
      </c>
      <c r="EJ37" s="50">
        <v>78.600000000002183</v>
      </c>
      <c r="EK37" s="50">
        <v>0</v>
      </c>
      <c r="EL37" s="50">
        <v>343.200000000008</v>
      </c>
      <c r="EM37" s="461"/>
      <c r="EN37" s="50">
        <v>0</v>
      </c>
      <c r="EO37" s="50">
        <v>0</v>
      </c>
      <c r="EP37" s="50">
        <v>259.80000000000655</v>
      </c>
      <c r="EQ37" s="50">
        <v>349.00000000000728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22">
        <v>37.750000000000455</v>
      </c>
      <c r="EY37" s="522">
        <v>124.55000000000199</v>
      </c>
      <c r="EZ37" s="522">
        <v>172.12500000000546</v>
      </c>
      <c r="FA37" s="583">
        <v>107.80000000000655</v>
      </c>
      <c r="FB37" s="461"/>
      <c r="FC37" s="50">
        <v>59.300000000000182</v>
      </c>
      <c r="FD37" s="50">
        <v>0</v>
      </c>
      <c r="FE37" s="50">
        <v>0</v>
      </c>
      <c r="FF37" s="50">
        <v>120.90000000001237</v>
      </c>
      <c r="FG37" s="461"/>
      <c r="FH37" s="50">
        <v>61.199999999998909</v>
      </c>
      <c r="FI37" s="50">
        <v>0</v>
      </c>
      <c r="FJ37" s="50">
        <v>0</v>
      </c>
      <c r="FK37" s="50">
        <v>437.00000000001091</v>
      </c>
      <c r="FL37" s="461"/>
      <c r="FM37" s="50">
        <v>46.900000000000773</v>
      </c>
      <c r="FN37" s="50">
        <v>0</v>
      </c>
      <c r="FO37" s="50">
        <v>0</v>
      </c>
      <c r="FP37" s="50">
        <v>0</v>
      </c>
      <c r="FQ37" s="461"/>
      <c r="FR37" s="50">
        <v>25.574999999999818</v>
      </c>
      <c r="FS37" s="50">
        <v>139.95000000000073</v>
      </c>
      <c r="FT37" s="50">
        <v>325.31250000000273</v>
      </c>
      <c r="FU37" s="50">
        <v>465.90000000001237</v>
      </c>
      <c r="FV37" s="461"/>
      <c r="FW37" s="50">
        <v>61.475000000000364</v>
      </c>
      <c r="FX37" s="50">
        <v>0</v>
      </c>
      <c r="FY37" s="50">
        <v>0</v>
      </c>
      <c r="FZ37" s="50">
        <v>0</v>
      </c>
      <c r="GA37" s="461"/>
      <c r="GB37" s="50">
        <v>131.17500000000018</v>
      </c>
      <c r="GC37" s="50">
        <v>473.25000000000182</v>
      </c>
      <c r="GD37" s="50">
        <v>718.650000000006</v>
      </c>
      <c r="GE37" s="50">
        <v>998.20000000002256</v>
      </c>
      <c r="GF37" s="461"/>
      <c r="GG37" s="50">
        <v>58.000000000001819</v>
      </c>
      <c r="GH37" s="50">
        <v>188.25</v>
      </c>
      <c r="GI37" s="50">
        <v>237.75000000000546</v>
      </c>
      <c r="GJ37" s="50">
        <v>334.99999999999636</v>
      </c>
      <c r="GK37" s="461"/>
      <c r="GL37" s="50">
        <v>0</v>
      </c>
      <c r="GM37" s="50">
        <v>569.07499999999709</v>
      </c>
      <c r="GN37" s="50">
        <v>0</v>
      </c>
      <c r="GO37" s="50">
        <v>0</v>
      </c>
      <c r="GP37" s="18"/>
      <c r="GQ37" s="567"/>
      <c r="GS37" s="39"/>
      <c r="GT37" s="37"/>
      <c r="GY37" s="18"/>
      <c r="GZ37" s="9"/>
      <c r="HH37" s="18"/>
      <c r="HI37" s="9"/>
      <c r="HR37" s="9"/>
      <c r="IA37" s="9"/>
      <c r="IJ37" s="9"/>
      <c r="IS37" s="9"/>
      <c r="JB37" s="9"/>
      <c r="JK37" s="9"/>
      <c r="JT37" s="9"/>
      <c r="KC37" s="9"/>
      <c r="KL37" s="9"/>
      <c r="KU37" s="9"/>
      <c r="LV37" s="9"/>
      <c r="ME37" s="9"/>
      <c r="MN37" s="9"/>
      <c r="MW37" s="9"/>
      <c r="NF37" s="9"/>
      <c r="NO37" s="9"/>
      <c r="NP37">
        <v>0</v>
      </c>
      <c r="NQ37" s="9"/>
      <c r="NR37">
        <v>0</v>
      </c>
      <c r="NS37" s="9"/>
      <c r="NT37">
        <v>853.61249999999563</v>
      </c>
      <c r="NU37" s="9"/>
      <c r="NV37">
        <v>0</v>
      </c>
    </row>
    <row r="38" spans="1:386" ht="18">
      <c r="A38" s="41" t="s">
        <v>15</v>
      </c>
      <c r="B38" s="46">
        <f t="shared" ref="B38:B69" si="1">SUM(D38:AAE38)</f>
        <v>53971.1624999997</v>
      </c>
      <c r="C38" s="42"/>
      <c r="D38" s="50">
        <v>141.72499999999999</v>
      </c>
      <c r="E38" s="50">
        <v>0</v>
      </c>
      <c r="F38" s="50">
        <v>0</v>
      </c>
      <c r="G38" s="50"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77.10000000000025</v>
      </c>
      <c r="EE38" s="50">
        <v>243.649999999996</v>
      </c>
      <c r="EF38" s="50">
        <v>348.52500000000327</v>
      </c>
      <c r="EG38" s="50">
        <v>627.70000000000073</v>
      </c>
      <c r="EH38" s="461"/>
      <c r="EI38" s="50">
        <v>55.524999999999181</v>
      </c>
      <c r="EJ38" s="50">
        <v>138.649999999996</v>
      </c>
      <c r="EK38" s="50">
        <v>0</v>
      </c>
      <c r="EL38" s="50">
        <v>567.30000000000291</v>
      </c>
      <c r="EM38" s="461"/>
      <c r="EN38" s="50">
        <v>0</v>
      </c>
      <c r="EO38" s="50">
        <v>0</v>
      </c>
      <c r="EP38" s="50">
        <v>121.80000000000382</v>
      </c>
      <c r="EQ38" s="50">
        <v>64.900000000001455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22">
        <v>0</v>
      </c>
      <c r="EY38" s="522">
        <v>74.999999999996362</v>
      </c>
      <c r="EZ38" s="522">
        <v>126.00000000000273</v>
      </c>
      <c r="FA38" s="583">
        <v>71.500000000003638</v>
      </c>
      <c r="FB38" s="461"/>
      <c r="FC38" s="50">
        <v>70.5</v>
      </c>
      <c r="FD38" s="50">
        <v>0</v>
      </c>
      <c r="FE38" s="50">
        <v>0</v>
      </c>
      <c r="FF38" s="50">
        <v>229.700000000008</v>
      </c>
      <c r="FG38" s="461"/>
      <c r="FH38" s="50">
        <v>6.5999999999994543</v>
      </c>
      <c r="FI38" s="50">
        <v>0</v>
      </c>
      <c r="FJ38" s="50">
        <v>0</v>
      </c>
      <c r="FK38" s="50">
        <v>419.00000000000364</v>
      </c>
      <c r="FL38" s="461"/>
      <c r="FM38" s="50">
        <v>41.325000000000045</v>
      </c>
      <c r="FN38" s="50">
        <v>0</v>
      </c>
      <c r="FO38" s="50">
        <v>0</v>
      </c>
      <c r="FP38" s="50">
        <v>0</v>
      </c>
      <c r="FQ38" s="461"/>
      <c r="FR38" s="50">
        <v>87.824999999999818</v>
      </c>
      <c r="FS38" s="50">
        <v>33.000000000000909</v>
      </c>
      <c r="FT38" s="50">
        <v>360.224999999994</v>
      </c>
      <c r="FU38" s="50">
        <v>268.10000000000218</v>
      </c>
      <c r="FV38" s="461"/>
      <c r="FW38" s="50">
        <v>14.5</v>
      </c>
      <c r="FX38" s="50">
        <v>0</v>
      </c>
      <c r="FY38" s="50">
        <v>0</v>
      </c>
      <c r="FZ38" s="50">
        <v>0</v>
      </c>
      <c r="GA38" s="461"/>
      <c r="GB38" s="50">
        <v>108.32500000000073</v>
      </c>
      <c r="GC38" s="50">
        <v>413.44999999999709</v>
      </c>
      <c r="GD38" s="50">
        <v>628.79999999998199</v>
      </c>
      <c r="GE38" s="50">
        <v>1392.9999999999891</v>
      </c>
      <c r="GF38" s="461"/>
      <c r="GG38" s="50">
        <v>44.375</v>
      </c>
      <c r="GH38" s="50">
        <v>151.24999999999454</v>
      </c>
      <c r="GI38" s="50">
        <v>182.24999999998363</v>
      </c>
      <c r="GJ38" s="50">
        <v>352.50000000000364</v>
      </c>
      <c r="GK38" s="461"/>
      <c r="GL38" s="50">
        <v>0</v>
      </c>
      <c r="GM38" s="50">
        <v>573.29999999999291</v>
      </c>
      <c r="GN38" s="50">
        <v>0</v>
      </c>
      <c r="GO38" s="50">
        <v>0</v>
      </c>
      <c r="GP38" s="18"/>
      <c r="GQ38" s="568"/>
      <c r="GS38" s="1"/>
      <c r="GT38" s="37"/>
      <c r="GY38" s="18"/>
      <c r="GZ38" s="9"/>
      <c r="HH38" s="18"/>
      <c r="HI38" s="9"/>
      <c r="HR38" s="9"/>
      <c r="IA38" s="9"/>
      <c r="IJ38" s="9"/>
      <c r="IS38" s="9"/>
      <c r="JB38" s="9"/>
      <c r="JK38" s="9"/>
      <c r="JT38" s="9"/>
      <c r="KC38" s="9"/>
      <c r="KL38" s="9"/>
      <c r="KU38" s="9"/>
      <c r="LV38" s="9"/>
      <c r="ME38" s="9"/>
      <c r="MN38" s="9"/>
      <c r="MW38" s="9"/>
      <c r="NF38" s="9"/>
      <c r="NO38" s="9"/>
      <c r="NP38">
        <v>0</v>
      </c>
      <c r="NQ38" s="9"/>
      <c r="NR38">
        <v>0</v>
      </c>
      <c r="NS38" s="9"/>
      <c r="NT38">
        <v>859.94999999998936</v>
      </c>
      <c r="NU38" s="9"/>
      <c r="NV38">
        <v>0</v>
      </c>
    </row>
    <row r="39" spans="1:386" s="39" customFormat="1" ht="18">
      <c r="A39" s="41" t="s">
        <v>3387</v>
      </c>
      <c r="B39" s="46">
        <f t="shared" si="1"/>
        <v>18612.200000000023</v>
      </c>
      <c r="C39" s="42"/>
      <c r="D39" s="50">
        <v>0</v>
      </c>
      <c r="E39" s="50">
        <v>0</v>
      </c>
      <c r="F39" s="50">
        <v>0</v>
      </c>
      <c r="G39" s="50">
        <v>327.09999999999997</v>
      </c>
      <c r="H39" s="461"/>
      <c r="I39" s="50">
        <v>0</v>
      </c>
      <c r="J39" s="50">
        <v>0</v>
      </c>
      <c r="K39" s="50">
        <v>0</v>
      </c>
      <c r="L39" s="50">
        <v>211.69999999999982</v>
      </c>
      <c r="M39" s="461"/>
      <c r="N39" s="50">
        <v>0</v>
      </c>
      <c r="O39" s="50">
        <v>0</v>
      </c>
      <c r="P39" s="50">
        <v>0</v>
      </c>
      <c r="Q39" s="50">
        <v>447.60000000000059</v>
      </c>
      <c r="R39" s="461"/>
      <c r="S39" s="449">
        <v>0</v>
      </c>
      <c r="T39" s="50">
        <v>0</v>
      </c>
      <c r="U39" s="492">
        <v>0</v>
      </c>
      <c r="V39" s="50"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>
        <v>0</v>
      </c>
      <c r="EE39" s="50">
        <v>0</v>
      </c>
      <c r="EF39" s="50">
        <v>0</v>
      </c>
      <c r="EG39" s="50">
        <v>295.00000000000728</v>
      </c>
      <c r="EH39" s="461"/>
      <c r="EI39" s="50">
        <v>0</v>
      </c>
      <c r="EJ39" s="50">
        <v>0</v>
      </c>
      <c r="EK39" s="50">
        <v>0</v>
      </c>
      <c r="EL39" s="50">
        <v>421.40000000000146</v>
      </c>
      <c r="EM39" s="461"/>
      <c r="EN39" s="50">
        <v>0</v>
      </c>
      <c r="EO39" s="50">
        <v>0</v>
      </c>
      <c r="EP39" s="50">
        <v>0</v>
      </c>
      <c r="EQ39" s="50">
        <v>239.70000000000437</v>
      </c>
      <c r="ER39" s="461"/>
      <c r="ES39" s="50"/>
      <c r="ET39" s="50"/>
      <c r="EU39" s="50"/>
      <c r="EV39" s="50"/>
      <c r="EW39" s="461"/>
      <c r="EX39" s="522">
        <v>0</v>
      </c>
      <c r="EY39" s="522">
        <v>0</v>
      </c>
      <c r="EZ39" s="522">
        <v>0</v>
      </c>
      <c r="FA39" s="583">
        <v>104.60000000000218</v>
      </c>
      <c r="FB39" s="461"/>
      <c r="FC39" s="50"/>
      <c r="FD39" s="50"/>
      <c r="FE39" s="50"/>
      <c r="FF39" s="50"/>
      <c r="FG39" s="461"/>
      <c r="FH39" s="50"/>
      <c r="FI39" s="50"/>
      <c r="FJ39" s="50"/>
      <c r="FK39" s="50"/>
      <c r="FL39" s="461"/>
      <c r="FM39" s="50"/>
      <c r="FN39" s="50"/>
      <c r="FO39" s="50"/>
      <c r="FP39" s="50"/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/>
      <c r="GH39" s="50"/>
      <c r="GI39" s="50"/>
      <c r="GJ39" s="50"/>
      <c r="GK39" s="461"/>
      <c r="GL39" s="50">
        <v>0</v>
      </c>
      <c r="GM39" s="50">
        <v>0</v>
      </c>
      <c r="GN39" s="50">
        <v>0</v>
      </c>
      <c r="GO39" s="50">
        <v>0</v>
      </c>
      <c r="GP39" s="18"/>
      <c r="GQ39" s="41"/>
      <c r="GR39"/>
      <c r="GS39" s="9"/>
      <c r="GT39" s="37"/>
      <c r="GY39" s="18"/>
      <c r="GZ39" s="9"/>
      <c r="HH39" s="18"/>
      <c r="HI39" s="9"/>
      <c r="HQ39"/>
      <c r="HR39" s="9"/>
      <c r="HZ39"/>
      <c r="IA39" s="9"/>
      <c r="II39"/>
      <c r="IJ39" s="9"/>
      <c r="IR39"/>
      <c r="IS39" s="9"/>
      <c r="JA39"/>
      <c r="JB39" s="9"/>
      <c r="JJ39"/>
      <c r="JK39" s="9"/>
      <c r="JS39"/>
      <c r="JT39" s="9"/>
      <c r="KB39"/>
      <c r="KC39" s="9"/>
      <c r="KK39"/>
      <c r="KL39" s="9"/>
      <c r="KT39"/>
      <c r="KU39" s="9"/>
      <c r="LU39"/>
      <c r="LV39" s="9"/>
      <c r="MD39"/>
      <c r="ME39" s="9"/>
      <c r="MM39"/>
      <c r="MN39" s="9"/>
      <c r="MV39"/>
      <c r="MW39" s="9"/>
      <c r="NE39"/>
      <c r="NF39" s="9"/>
      <c r="NN39"/>
      <c r="NO39" s="9"/>
      <c r="NP39"/>
      <c r="NQ39" s="9"/>
      <c r="NR39"/>
      <c r="NS39" s="9"/>
      <c r="NT39"/>
      <c r="NU39" s="37"/>
      <c r="NV39"/>
    </row>
    <row r="40" spans="1:386" ht="18">
      <c r="A40" s="84" t="s">
        <v>2003</v>
      </c>
      <c r="B40" s="46">
        <f t="shared" si="1"/>
        <v>36527.974999999948</v>
      </c>
      <c r="C40" s="42"/>
      <c r="D40" s="50">
        <v>0</v>
      </c>
      <c r="E40" s="50">
        <v>0</v>
      </c>
      <c r="F40" s="50">
        <v>0</v>
      </c>
      <c r="G40" s="50">
        <v>915.30000000000007</v>
      </c>
      <c r="H40" s="461"/>
      <c r="I40" s="50">
        <v>0</v>
      </c>
      <c r="J40" s="50">
        <v>0</v>
      </c>
      <c r="K40" s="50">
        <v>0</v>
      </c>
      <c r="L40" s="50"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272.30000000000018</v>
      </c>
      <c r="EF40" s="50">
        <v>251.02499999999782</v>
      </c>
      <c r="EG40" s="50">
        <v>359.59999999999854</v>
      </c>
      <c r="EH40" s="461"/>
      <c r="EI40" s="50">
        <v>0</v>
      </c>
      <c r="EJ40" s="50">
        <v>122.35000000000218</v>
      </c>
      <c r="EK40" s="50">
        <v>0</v>
      </c>
      <c r="EL40" s="50">
        <v>15</v>
      </c>
      <c r="EM40" s="461"/>
      <c r="EN40" s="50">
        <v>0</v>
      </c>
      <c r="EO40" s="50">
        <v>0</v>
      </c>
      <c r="EP40" s="50">
        <v>313.049999999997</v>
      </c>
      <c r="EQ40" s="50">
        <v>37.800000000001091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22">
        <v>0</v>
      </c>
      <c r="EY40" s="522">
        <v>146.25000000000182</v>
      </c>
      <c r="EZ40" s="522">
        <v>189.52499999999509</v>
      </c>
      <c r="FA40" s="583">
        <v>70.399999999999636</v>
      </c>
      <c r="FB40" s="461"/>
      <c r="FC40" s="50">
        <v>0</v>
      </c>
      <c r="FD40" s="50">
        <v>0</v>
      </c>
      <c r="FE40" s="50">
        <v>0</v>
      </c>
      <c r="FF40" s="50">
        <v>335.84999999999491</v>
      </c>
      <c r="FG40" s="461"/>
      <c r="FH40" s="50">
        <v>0</v>
      </c>
      <c r="FI40" s="50">
        <v>0</v>
      </c>
      <c r="FJ40" s="50">
        <v>0</v>
      </c>
      <c r="FK40" s="50">
        <v>431.59999999999854</v>
      </c>
      <c r="FL40" s="461"/>
      <c r="FM40" s="50">
        <v>0</v>
      </c>
      <c r="FN40" s="50">
        <v>0</v>
      </c>
      <c r="FO40" s="50">
        <v>0</v>
      </c>
      <c r="FP40" s="50">
        <v>0</v>
      </c>
      <c r="FQ40" s="461"/>
      <c r="FR40" s="50">
        <v>0</v>
      </c>
      <c r="FS40" s="50">
        <v>0</v>
      </c>
      <c r="FT40" s="50">
        <v>413.36250000000109</v>
      </c>
      <c r="FU40" s="50">
        <v>245.30000000000291</v>
      </c>
      <c r="FV40" s="461"/>
      <c r="FW40" s="50">
        <v>0</v>
      </c>
      <c r="FX40" s="50">
        <v>0</v>
      </c>
      <c r="FY40" s="50">
        <v>0</v>
      </c>
      <c r="FZ40" s="50">
        <v>0</v>
      </c>
      <c r="GA40" s="461"/>
      <c r="GB40" s="50">
        <v>0</v>
      </c>
      <c r="GC40" s="50">
        <v>0</v>
      </c>
      <c r="GD40" s="50">
        <v>969</v>
      </c>
      <c r="GE40" s="50">
        <v>551.90000000000873</v>
      </c>
      <c r="GF40" s="461"/>
      <c r="GG40" s="50">
        <v>0</v>
      </c>
      <c r="GH40" s="50">
        <v>0</v>
      </c>
      <c r="GI40" s="50">
        <v>376.31250000000273</v>
      </c>
      <c r="GJ40" s="50">
        <v>232.49999999999272</v>
      </c>
      <c r="GK40" s="461"/>
      <c r="GL40" s="50">
        <v>0</v>
      </c>
      <c r="GM40" s="50">
        <v>711.59999999999945</v>
      </c>
      <c r="GN40" s="50">
        <v>0</v>
      </c>
      <c r="GO40" s="50">
        <v>0</v>
      </c>
      <c r="GQ40" s="567"/>
      <c r="GS40" s="39"/>
      <c r="GT40" s="37"/>
      <c r="GZ40" s="9"/>
      <c r="HI40" s="9"/>
      <c r="HR40" s="9"/>
      <c r="IA40" s="9"/>
      <c r="IJ40" s="9"/>
      <c r="IS40" s="9"/>
      <c r="JB40" s="9"/>
      <c r="JK40" s="9"/>
      <c r="JT40" s="9"/>
      <c r="KC40" s="9"/>
      <c r="KL40" s="9"/>
      <c r="KU40" s="9"/>
      <c r="LV40" s="9"/>
      <c r="ME40" s="9"/>
      <c r="MN40" s="9"/>
      <c r="MW40" s="9"/>
      <c r="NF40" s="9"/>
      <c r="NO40" s="9"/>
      <c r="NP40">
        <v>0</v>
      </c>
      <c r="NQ40" s="9"/>
      <c r="NR40">
        <v>0</v>
      </c>
      <c r="NS40" s="9"/>
      <c r="NT40">
        <v>1067.3999999999992</v>
      </c>
      <c r="NU40" s="9"/>
      <c r="NV40">
        <v>0</v>
      </c>
    </row>
    <row r="41" spans="1:386" ht="18">
      <c r="A41" s="41" t="s">
        <v>17</v>
      </c>
      <c r="B41" s="46">
        <f t="shared" si="1"/>
        <v>57427.47500000021</v>
      </c>
      <c r="C41" s="42"/>
      <c r="D41" s="50">
        <v>130.32499999999999</v>
      </c>
      <c r="E41" s="50">
        <v>0</v>
      </c>
      <c r="F41" s="50">
        <v>0</v>
      </c>
      <c r="G41" s="50">
        <v>352.2</v>
      </c>
      <c r="H41" s="461"/>
      <c r="I41" s="50">
        <v>69.450000000000017</v>
      </c>
      <c r="J41" s="50">
        <v>0</v>
      </c>
      <c r="K41" s="50">
        <v>0</v>
      </c>
      <c r="L41" s="50"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116.75000000000023</v>
      </c>
      <c r="EE41" s="50">
        <v>185.40000000000146</v>
      </c>
      <c r="EF41" s="50">
        <v>224.85000000000218</v>
      </c>
      <c r="EG41" s="50">
        <v>404.60000000000582</v>
      </c>
      <c r="EH41" s="461"/>
      <c r="EI41" s="50">
        <v>47.249999999999545</v>
      </c>
      <c r="EJ41" s="50">
        <v>261.55000000000109</v>
      </c>
      <c r="EK41" s="50">
        <v>0</v>
      </c>
      <c r="EL41" s="50">
        <v>318.80000000000291</v>
      </c>
      <c r="EM41" s="461"/>
      <c r="EN41" s="50">
        <v>0</v>
      </c>
      <c r="EO41" s="50">
        <v>0</v>
      </c>
      <c r="EP41" s="50">
        <v>139.12500000000273</v>
      </c>
      <c r="EQ41" s="50">
        <v>62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22">
        <v>3.1499999999998636</v>
      </c>
      <c r="EY41" s="522">
        <v>89.850000000002183</v>
      </c>
      <c r="EZ41" s="522">
        <v>117</v>
      </c>
      <c r="FA41" s="583">
        <v>149.40000000000146</v>
      </c>
      <c r="FB41" s="461"/>
      <c r="FC41" s="50">
        <v>78.299999999999272</v>
      </c>
      <c r="FD41" s="50">
        <v>0</v>
      </c>
      <c r="FE41" s="50">
        <v>0</v>
      </c>
      <c r="FF41" s="50">
        <v>282.79999999999927</v>
      </c>
      <c r="FG41" s="461"/>
      <c r="FH41" s="50">
        <v>30.099999999998545</v>
      </c>
      <c r="FI41" s="50">
        <v>0</v>
      </c>
      <c r="FJ41" s="50">
        <v>0</v>
      </c>
      <c r="FK41" s="50">
        <v>439.69999999999709</v>
      </c>
      <c r="FL41" s="461"/>
      <c r="FM41" s="50">
        <v>8.8500000000001364</v>
      </c>
      <c r="FN41" s="50">
        <v>0</v>
      </c>
      <c r="FO41" s="50">
        <v>0</v>
      </c>
      <c r="FP41" s="50">
        <v>0</v>
      </c>
      <c r="FQ41" s="461"/>
      <c r="FR41" s="50">
        <v>111.07499999999891</v>
      </c>
      <c r="FS41" s="50">
        <v>179.25000000000091</v>
      </c>
      <c r="FT41" s="50">
        <v>401.47500000000764</v>
      </c>
      <c r="FU41" s="50">
        <v>517.39999999999418</v>
      </c>
      <c r="FV41" s="461"/>
      <c r="FW41" s="50">
        <v>130.97499999999945</v>
      </c>
      <c r="FX41" s="50">
        <v>0</v>
      </c>
      <c r="FY41" s="50">
        <v>0</v>
      </c>
      <c r="FZ41" s="50">
        <v>0</v>
      </c>
      <c r="GA41" s="461"/>
      <c r="GB41" s="50">
        <v>124.14999999999782</v>
      </c>
      <c r="GC41" s="50">
        <v>567.90000000000055</v>
      </c>
      <c r="GD41" s="50">
        <v>846.07500000000982</v>
      </c>
      <c r="GE41" s="50">
        <v>1082.9999999999927</v>
      </c>
      <c r="GF41" s="461"/>
      <c r="GG41" s="50">
        <v>50.999999999998181</v>
      </c>
      <c r="GH41" s="50">
        <v>160.99999999999818</v>
      </c>
      <c r="GI41" s="50">
        <v>236.62500000001364</v>
      </c>
      <c r="GJ41" s="50">
        <v>328.00000000000364</v>
      </c>
      <c r="GK41" s="461"/>
      <c r="GL41" s="50">
        <v>0</v>
      </c>
      <c r="GM41" s="50">
        <v>530.70000000000073</v>
      </c>
      <c r="GN41" s="50">
        <v>0</v>
      </c>
      <c r="GO41" s="50">
        <v>0</v>
      </c>
      <c r="GP41" s="18"/>
      <c r="GQ41" s="41"/>
      <c r="GS41" s="1"/>
      <c r="GT41" s="37"/>
      <c r="GY41" s="18"/>
      <c r="GZ41" s="9"/>
      <c r="HH41" s="18"/>
      <c r="HI41" s="9"/>
      <c r="HR41" s="9"/>
      <c r="IA41" s="9"/>
      <c r="IJ41" s="9"/>
      <c r="IS41" s="9"/>
      <c r="JB41" s="9"/>
      <c r="JK41" s="9"/>
      <c r="JT41" s="9"/>
      <c r="KC41" s="9"/>
      <c r="KL41" s="9"/>
      <c r="KU41" s="9"/>
      <c r="LV41" s="9"/>
      <c r="ME41" s="9"/>
      <c r="MN41" s="9"/>
      <c r="MW41" s="9"/>
      <c r="NF41" s="9"/>
      <c r="NO41" s="9"/>
      <c r="NP41">
        <v>0</v>
      </c>
      <c r="NQ41" s="9"/>
      <c r="NR41">
        <v>0</v>
      </c>
      <c r="NS41" s="9"/>
      <c r="NT41">
        <v>796.05000000000109</v>
      </c>
      <c r="NU41" s="9"/>
      <c r="NV41">
        <v>0</v>
      </c>
    </row>
    <row r="42" spans="1:386" ht="18">
      <c r="A42" s="41" t="s">
        <v>756</v>
      </c>
      <c r="B42" s="46">
        <f t="shared" si="1"/>
        <v>52020.550000000221</v>
      </c>
      <c r="C42" s="42"/>
      <c r="D42" s="50">
        <v>111.69999999999999</v>
      </c>
      <c r="E42" s="50">
        <v>0</v>
      </c>
      <c r="F42" s="50">
        <v>0</v>
      </c>
      <c r="G42" s="50">
        <v>240.20000000000002</v>
      </c>
      <c r="H42" s="461"/>
      <c r="I42" s="50">
        <v>47.75</v>
      </c>
      <c r="J42" s="50">
        <v>0</v>
      </c>
      <c r="K42" s="50">
        <v>0</v>
      </c>
      <c r="L42" s="50"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166.59999999999968</v>
      </c>
      <c r="EE42" s="50">
        <v>40.600000000000364</v>
      </c>
      <c r="EF42" s="50">
        <v>156.67499999999973</v>
      </c>
      <c r="EG42" s="50">
        <v>307.90000000000509</v>
      </c>
      <c r="EH42" s="461"/>
      <c r="EI42" s="50">
        <v>118.07499999999982</v>
      </c>
      <c r="EJ42" s="50">
        <v>189.04999999999927</v>
      </c>
      <c r="EK42" s="50">
        <v>0</v>
      </c>
      <c r="EL42" s="50">
        <v>862.90000000000509</v>
      </c>
      <c r="EM42" s="461"/>
      <c r="EN42" s="50">
        <v>0</v>
      </c>
      <c r="EO42" s="50">
        <v>0</v>
      </c>
      <c r="EP42" s="50">
        <v>305.40000000000327</v>
      </c>
      <c r="EQ42" s="50">
        <v>299.70000000000437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22">
        <v>29.999999999999773</v>
      </c>
      <c r="EY42" s="522">
        <v>164.99999999999818</v>
      </c>
      <c r="EZ42" s="522">
        <v>150.15000000000327</v>
      </c>
      <c r="FA42" s="583">
        <v>13.500000000007276</v>
      </c>
      <c r="FB42" s="461"/>
      <c r="FC42" s="50">
        <v>99.325000000001637</v>
      </c>
      <c r="FD42" s="50">
        <v>0</v>
      </c>
      <c r="FE42" s="50">
        <v>0</v>
      </c>
      <c r="FF42" s="50">
        <v>197.70000000000073</v>
      </c>
      <c r="FG42" s="461"/>
      <c r="FH42" s="50">
        <v>52.050000000001091</v>
      </c>
      <c r="FI42" s="50">
        <v>0</v>
      </c>
      <c r="FJ42" s="50">
        <v>0</v>
      </c>
      <c r="FK42" s="50">
        <v>451.09999999999854</v>
      </c>
      <c r="FL42" s="461"/>
      <c r="FM42" s="50">
        <v>108.54999999999973</v>
      </c>
      <c r="FN42" s="50">
        <v>0</v>
      </c>
      <c r="FO42" s="50">
        <v>0</v>
      </c>
      <c r="FP42" s="50">
        <v>0</v>
      </c>
      <c r="FQ42" s="461"/>
      <c r="FR42" s="50">
        <v>97.875000000001819</v>
      </c>
      <c r="FS42" s="50">
        <v>102.34999999999945</v>
      </c>
      <c r="FT42" s="50">
        <v>302.62500000000273</v>
      </c>
      <c r="FU42" s="50">
        <v>419</v>
      </c>
      <c r="FV42" s="461"/>
      <c r="FW42" s="50">
        <v>67.275000000002365</v>
      </c>
      <c r="FX42" s="50">
        <v>0</v>
      </c>
      <c r="FY42" s="50">
        <v>0</v>
      </c>
      <c r="FZ42" s="50">
        <v>0</v>
      </c>
      <c r="GA42" s="461"/>
      <c r="GB42" s="50">
        <v>188.57500000000346</v>
      </c>
      <c r="GC42" s="50">
        <v>505.22499999999945</v>
      </c>
      <c r="GD42" s="50">
        <v>1000.0500000000093</v>
      </c>
      <c r="GE42" s="50">
        <v>805.60000000000946</v>
      </c>
      <c r="GF42" s="461"/>
      <c r="GG42" s="50">
        <v>60.999999999998181</v>
      </c>
      <c r="GH42" s="50">
        <v>102.00000000000546</v>
      </c>
      <c r="GI42" s="50">
        <v>246.37500000000546</v>
      </c>
      <c r="GJ42" s="50">
        <v>306</v>
      </c>
      <c r="GK42" s="461"/>
      <c r="GL42" s="50">
        <v>0</v>
      </c>
      <c r="GM42" s="50">
        <v>718.14999999999964</v>
      </c>
      <c r="GN42" s="50">
        <v>0</v>
      </c>
      <c r="GO42" s="50">
        <v>0</v>
      </c>
      <c r="GP42" s="18"/>
      <c r="GQ42" s="41"/>
      <c r="GS42" s="9"/>
      <c r="GT42" s="37"/>
      <c r="GY42" s="18"/>
      <c r="GZ42" s="9"/>
      <c r="HH42" s="18"/>
      <c r="HI42" s="9"/>
      <c r="HR42" s="9"/>
      <c r="IA42" s="9"/>
      <c r="IJ42" s="9"/>
      <c r="IS42" s="9"/>
      <c r="JB42" s="9"/>
      <c r="JK42" s="9"/>
      <c r="JT42" s="9"/>
      <c r="KC42" s="9"/>
      <c r="KL42" s="9"/>
      <c r="KU42" s="9"/>
      <c r="LV42" s="9"/>
      <c r="ME42" s="9"/>
      <c r="MN42" s="9"/>
      <c r="MW42" s="9"/>
      <c r="NF42" s="9"/>
      <c r="NO42" s="9"/>
      <c r="NP42">
        <v>0</v>
      </c>
      <c r="NQ42" s="9"/>
      <c r="NR42">
        <v>0</v>
      </c>
      <c r="NS42" s="9"/>
      <c r="NT42">
        <v>1077.2249999999995</v>
      </c>
      <c r="NU42" s="9"/>
      <c r="NV42">
        <v>0</v>
      </c>
    </row>
    <row r="43" spans="1:386" ht="18">
      <c r="A43" s="40" t="s">
        <v>162</v>
      </c>
      <c r="B43" s="46">
        <f t="shared" si="1"/>
        <v>55555.249999999862</v>
      </c>
      <c r="C43" s="42"/>
      <c r="D43" s="50">
        <v>46.424999999999997</v>
      </c>
      <c r="E43" s="50">
        <v>0</v>
      </c>
      <c r="F43" s="50">
        <v>0</v>
      </c>
      <c r="G43" s="50">
        <v>164.2</v>
      </c>
      <c r="H43" s="461"/>
      <c r="I43" s="50">
        <v>5.2499999999999858</v>
      </c>
      <c r="J43" s="50">
        <v>0</v>
      </c>
      <c r="K43" s="50">
        <v>0</v>
      </c>
      <c r="L43" s="50"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83.100000000000136</v>
      </c>
      <c r="EE43" s="50">
        <v>135.90000000000055</v>
      </c>
      <c r="EF43" s="50">
        <v>490.94999999999345</v>
      </c>
      <c r="EG43" s="50">
        <v>202.49999999999636</v>
      </c>
      <c r="EH43" s="461"/>
      <c r="EI43" s="50">
        <v>98.850000000000364</v>
      </c>
      <c r="EJ43" s="50">
        <v>81.199999999999818</v>
      </c>
      <c r="EK43" s="50">
        <v>0</v>
      </c>
      <c r="EL43" s="50">
        <v>591.29999999999927</v>
      </c>
      <c r="EM43" s="461"/>
      <c r="EN43" s="50">
        <v>0</v>
      </c>
      <c r="EO43" s="50">
        <v>0</v>
      </c>
      <c r="EP43" s="50">
        <v>194.54999999999563</v>
      </c>
      <c r="EQ43" s="50">
        <v>190.49999999999636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22">
        <v>44.375000000000455</v>
      </c>
      <c r="EY43" s="522">
        <v>75</v>
      </c>
      <c r="EZ43" s="522">
        <v>119.92499999999291</v>
      </c>
      <c r="FA43" s="583">
        <v>219.60000000000218</v>
      </c>
      <c r="FB43" s="461"/>
      <c r="FC43" s="50">
        <v>129.55000000000109</v>
      </c>
      <c r="FD43" s="50">
        <v>0</v>
      </c>
      <c r="FE43" s="50">
        <v>0</v>
      </c>
      <c r="FF43" s="50">
        <v>164.59999999999491</v>
      </c>
      <c r="FG43" s="461"/>
      <c r="FH43" s="50">
        <v>88.574999999999818</v>
      </c>
      <c r="FI43" s="50">
        <v>0</v>
      </c>
      <c r="FJ43" s="50">
        <v>0</v>
      </c>
      <c r="FK43" s="50">
        <v>428.99999999999272</v>
      </c>
      <c r="FL43" s="461"/>
      <c r="FM43" s="50">
        <v>32.249999999999545</v>
      </c>
      <c r="FN43" s="50">
        <v>0</v>
      </c>
      <c r="FO43" s="50">
        <v>0</v>
      </c>
      <c r="FP43" s="50">
        <v>0</v>
      </c>
      <c r="FQ43" s="461"/>
      <c r="FR43" s="50">
        <v>123.30000000000018</v>
      </c>
      <c r="FS43" s="50">
        <v>174.65000000000032</v>
      </c>
      <c r="FT43" s="50">
        <v>256.49999999999727</v>
      </c>
      <c r="FU43" s="50">
        <v>309.49999999999636</v>
      </c>
      <c r="FV43" s="461"/>
      <c r="FW43" s="50">
        <v>86.975000000000364</v>
      </c>
      <c r="FX43" s="50">
        <v>0</v>
      </c>
      <c r="FY43" s="50">
        <v>0</v>
      </c>
      <c r="FZ43" s="50">
        <v>0</v>
      </c>
      <c r="GA43" s="461"/>
      <c r="GB43" s="50">
        <v>182.97500000000218</v>
      </c>
      <c r="GC43" s="50">
        <v>590.59999999999945</v>
      </c>
      <c r="GD43" s="50">
        <v>535.19999999999891</v>
      </c>
      <c r="GE43" s="50">
        <v>945.5</v>
      </c>
      <c r="GF43" s="461"/>
      <c r="GG43" s="50">
        <v>74.375000000001819</v>
      </c>
      <c r="GH43" s="50">
        <v>146.74999999999818</v>
      </c>
      <c r="GI43" s="50">
        <v>244.5</v>
      </c>
      <c r="GJ43" s="50">
        <v>279.50000000000364</v>
      </c>
      <c r="GK43" s="461"/>
      <c r="GL43" s="50">
        <v>0</v>
      </c>
      <c r="GM43" s="50">
        <v>614.94999999999891</v>
      </c>
      <c r="GN43" s="50">
        <v>0</v>
      </c>
      <c r="GO43" s="50">
        <v>0</v>
      </c>
      <c r="GP43" s="18"/>
      <c r="GQ43" s="567"/>
      <c r="GR43" s="348"/>
      <c r="GS43" s="39"/>
      <c r="GT43" s="37"/>
      <c r="GY43" s="18"/>
      <c r="GZ43" s="9"/>
      <c r="HH43" s="18"/>
      <c r="HI43" s="9"/>
      <c r="HR43" s="9"/>
      <c r="IA43" s="9"/>
      <c r="IJ43" s="9"/>
      <c r="IS43" s="9"/>
      <c r="JB43" s="9"/>
      <c r="JK43" s="9"/>
      <c r="JT43" s="9"/>
      <c r="KC43" s="9"/>
      <c r="KL43" s="9"/>
      <c r="KU43" s="9"/>
      <c r="LV43" s="9"/>
      <c r="ME43" s="9"/>
      <c r="MN43" s="9"/>
      <c r="MW43" s="9"/>
      <c r="NF43" s="9"/>
      <c r="NO43" s="9"/>
      <c r="NP43">
        <v>0</v>
      </c>
      <c r="NQ43" s="9"/>
      <c r="NR43">
        <v>0</v>
      </c>
      <c r="NS43" s="9"/>
      <c r="NT43">
        <v>922.42499999999836</v>
      </c>
      <c r="NU43" s="9"/>
      <c r="NV43">
        <v>0</v>
      </c>
    </row>
    <row r="44" spans="1:386" s="39" customFormat="1" ht="18">
      <c r="A44" s="41" t="s">
        <v>3366</v>
      </c>
      <c r="B44" s="46">
        <f t="shared" si="1"/>
        <v>15082.050000000027</v>
      </c>
      <c r="C44" s="42"/>
      <c r="D44" s="50">
        <v>0</v>
      </c>
      <c r="E44" s="50">
        <v>0</v>
      </c>
      <c r="F44" s="50">
        <v>0</v>
      </c>
      <c r="G44" s="50">
        <v>622.70000000000005</v>
      </c>
      <c r="H44" s="461"/>
      <c r="I44" s="50">
        <v>0</v>
      </c>
      <c r="J44" s="50">
        <v>0</v>
      </c>
      <c r="K44" s="50">
        <v>0</v>
      </c>
      <c r="L44" s="50">
        <v>166.89999999999998</v>
      </c>
      <c r="M44" s="461"/>
      <c r="N44" s="50">
        <v>0</v>
      </c>
      <c r="O44" s="50">
        <v>0</v>
      </c>
      <c r="P44" s="50">
        <v>0</v>
      </c>
      <c r="Q44" s="50">
        <v>514.09999999999945</v>
      </c>
      <c r="R44" s="461"/>
      <c r="S44" s="449">
        <v>0</v>
      </c>
      <c r="T44" s="50">
        <v>0</v>
      </c>
      <c r="U44" s="492">
        <v>0</v>
      </c>
      <c r="V44" s="50"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>
        <v>0</v>
      </c>
      <c r="EE44" s="50">
        <v>0</v>
      </c>
      <c r="EF44" s="50">
        <v>0</v>
      </c>
      <c r="EG44" s="50">
        <v>42.900000000001455</v>
      </c>
      <c r="EH44" s="461"/>
      <c r="EI44" s="50">
        <v>0</v>
      </c>
      <c r="EJ44" s="50">
        <v>0</v>
      </c>
      <c r="EK44" s="50">
        <v>0</v>
      </c>
      <c r="EL44" s="50">
        <v>484.20000000000437</v>
      </c>
      <c r="EM44" s="461"/>
      <c r="EN44" s="50">
        <v>0</v>
      </c>
      <c r="EO44" s="50">
        <v>0</v>
      </c>
      <c r="EP44" s="50">
        <v>0</v>
      </c>
      <c r="EQ44" s="50">
        <v>124.70000000000073</v>
      </c>
      <c r="ER44" s="461"/>
      <c r="ES44" s="50"/>
      <c r="ET44" s="50"/>
      <c r="EU44" s="50"/>
      <c r="EV44" s="50"/>
      <c r="EW44" s="461"/>
      <c r="EX44" s="522">
        <v>0</v>
      </c>
      <c r="EY44" s="522">
        <v>0</v>
      </c>
      <c r="EZ44" s="522">
        <v>0</v>
      </c>
      <c r="FA44" s="583">
        <v>107.40000000000509</v>
      </c>
      <c r="FB44" s="461"/>
      <c r="FC44" s="50"/>
      <c r="FD44" s="50"/>
      <c r="FE44" s="50"/>
      <c r="FF44" s="50"/>
      <c r="FG44" s="461"/>
      <c r="FH44" s="50"/>
      <c r="FI44" s="50"/>
      <c r="FJ44" s="50"/>
      <c r="FK44" s="50"/>
      <c r="FL44" s="461"/>
      <c r="FM44" s="50"/>
      <c r="FN44" s="50"/>
      <c r="FO44" s="50"/>
      <c r="FP44" s="50"/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/>
      <c r="GH44" s="50"/>
      <c r="GI44" s="50"/>
      <c r="GJ44" s="50"/>
      <c r="GK44" s="461"/>
      <c r="GL44" s="50">
        <v>0</v>
      </c>
      <c r="GM44" s="50">
        <v>0</v>
      </c>
      <c r="GN44" s="50">
        <v>0</v>
      </c>
      <c r="GO44" s="50">
        <v>0</v>
      </c>
      <c r="GP44" s="143"/>
      <c r="GQ44" s="567"/>
      <c r="GR44" s="472"/>
      <c r="GS44" s="1"/>
      <c r="GT44" s="37"/>
      <c r="GY44" s="143"/>
      <c r="GZ44" s="455"/>
      <c r="HH44" s="143"/>
      <c r="HI44" s="455"/>
      <c r="HR44" s="455"/>
      <c r="IA44" s="455"/>
      <c r="IJ44" s="455"/>
      <c r="IS44" s="455"/>
      <c r="JB44" s="455"/>
      <c r="JK44" s="455"/>
      <c r="JT44" s="455"/>
      <c r="KC44" s="455"/>
      <c r="KL44" s="455"/>
      <c r="KU44" s="455"/>
      <c r="LV44" s="455"/>
      <c r="ME44" s="455"/>
      <c r="MN44" s="455"/>
      <c r="MW44" s="455"/>
      <c r="NF44" s="455"/>
      <c r="NO44" s="455"/>
      <c r="NU44" s="37"/>
    </row>
    <row r="45" spans="1:386" s="39" customFormat="1" ht="18">
      <c r="A45" s="41" t="s">
        <v>3391</v>
      </c>
      <c r="B45" s="46">
        <f t="shared" si="1"/>
        <v>16229.49999999998</v>
      </c>
      <c r="C45" s="42"/>
      <c r="D45" s="50">
        <v>0</v>
      </c>
      <c r="E45" s="50">
        <v>0</v>
      </c>
      <c r="F45" s="50">
        <v>0</v>
      </c>
      <c r="G45" s="50">
        <v>699.9</v>
      </c>
      <c r="H45" s="461"/>
      <c r="I45" s="50">
        <v>0</v>
      </c>
      <c r="J45" s="50">
        <v>0</v>
      </c>
      <c r="K45" s="50">
        <v>0</v>
      </c>
      <c r="L45" s="50">
        <v>38.800000000000068</v>
      </c>
      <c r="M45" s="461"/>
      <c r="N45" s="50">
        <v>0</v>
      </c>
      <c r="O45" s="50">
        <v>0</v>
      </c>
      <c r="P45" s="50">
        <v>0</v>
      </c>
      <c r="Q45" s="50">
        <v>611.80000000000018</v>
      </c>
      <c r="R45" s="461"/>
      <c r="S45" s="449">
        <v>0</v>
      </c>
      <c r="T45" s="50">
        <v>0</v>
      </c>
      <c r="U45" s="492">
        <v>0</v>
      </c>
      <c r="V45" s="50"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>
        <v>0</v>
      </c>
      <c r="EE45" s="50">
        <v>0</v>
      </c>
      <c r="EF45" s="50">
        <v>0</v>
      </c>
      <c r="EG45" s="50">
        <v>163.89999999999782</v>
      </c>
      <c r="EH45" s="461"/>
      <c r="EI45" s="50">
        <v>0</v>
      </c>
      <c r="EJ45" s="50">
        <v>0</v>
      </c>
      <c r="EK45" s="50">
        <v>0</v>
      </c>
      <c r="EL45" s="50">
        <v>338.39999999999782</v>
      </c>
      <c r="EM45" s="461"/>
      <c r="EN45" s="50">
        <v>0</v>
      </c>
      <c r="EO45" s="50">
        <v>0</v>
      </c>
      <c r="EP45" s="50">
        <v>0</v>
      </c>
      <c r="EQ45" s="50">
        <v>106.99999999999636</v>
      </c>
      <c r="ER45" s="461"/>
      <c r="ES45" s="50"/>
      <c r="ET45" s="50"/>
      <c r="EU45" s="50"/>
      <c r="EV45" s="50"/>
      <c r="EW45" s="461"/>
      <c r="EX45" s="522">
        <v>0</v>
      </c>
      <c r="EY45" s="522">
        <v>0</v>
      </c>
      <c r="EZ45" s="522">
        <v>0</v>
      </c>
      <c r="FA45" s="583">
        <v>13.499999999996362</v>
      </c>
      <c r="FB45" s="461"/>
      <c r="FC45" s="50"/>
      <c r="FD45" s="50"/>
      <c r="FE45" s="50"/>
      <c r="FF45" s="50"/>
      <c r="FG45" s="461"/>
      <c r="FH45" s="50"/>
      <c r="FI45" s="50"/>
      <c r="FJ45" s="50"/>
      <c r="FK45" s="50"/>
      <c r="FL45" s="461"/>
      <c r="FM45" s="50"/>
      <c r="FN45" s="50"/>
      <c r="FO45" s="50"/>
      <c r="FP45" s="50"/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/>
      <c r="GH45" s="50"/>
      <c r="GI45" s="50"/>
      <c r="GJ45" s="50"/>
      <c r="GK45" s="461"/>
      <c r="GL45" s="50">
        <v>0</v>
      </c>
      <c r="GM45" s="50">
        <v>0</v>
      </c>
      <c r="GN45" s="50">
        <v>0</v>
      </c>
      <c r="GO45" s="50">
        <v>0</v>
      </c>
      <c r="GP45" s="143"/>
      <c r="GQ45" s="40"/>
      <c r="GR45" s="18"/>
      <c r="GS45" s="9"/>
      <c r="GT45" s="37"/>
      <c r="GY45" s="143"/>
      <c r="GZ45" s="455"/>
      <c r="HH45" s="143"/>
      <c r="HI45" s="455"/>
      <c r="HR45" s="455"/>
      <c r="IA45" s="455"/>
      <c r="IJ45" s="455"/>
      <c r="IS45" s="455"/>
      <c r="JB45" s="455"/>
      <c r="JK45" s="455"/>
      <c r="JT45" s="455"/>
      <c r="KC45" s="455"/>
      <c r="KL45" s="455"/>
      <c r="KU45" s="455"/>
      <c r="LV45" s="455"/>
      <c r="ME45" s="455"/>
      <c r="MN45" s="455"/>
      <c r="MW45" s="455"/>
      <c r="NF45" s="455"/>
      <c r="NO45" s="455"/>
      <c r="NU45" s="37"/>
    </row>
    <row r="46" spans="1:386" ht="18">
      <c r="A46" s="41" t="s">
        <v>3369</v>
      </c>
      <c r="B46" s="46">
        <f t="shared" si="1"/>
        <v>12533.300000000057</v>
      </c>
      <c r="C46" s="42"/>
      <c r="D46" s="50">
        <v>0</v>
      </c>
      <c r="E46" s="50">
        <v>0</v>
      </c>
      <c r="F46" s="50">
        <v>0</v>
      </c>
      <c r="G46" s="50">
        <v>144.19999999999999</v>
      </c>
      <c r="H46" s="461"/>
      <c r="I46" s="50">
        <v>0</v>
      </c>
      <c r="J46" s="50">
        <v>0</v>
      </c>
      <c r="K46" s="50">
        <v>0</v>
      </c>
      <c r="L46" s="50">
        <v>77.000000000000057</v>
      </c>
      <c r="M46" s="461"/>
      <c r="N46" s="50">
        <v>0</v>
      </c>
      <c r="O46" s="50">
        <v>0</v>
      </c>
      <c r="P46" s="50">
        <v>0</v>
      </c>
      <c r="Q46" s="50">
        <v>227.29999999999973</v>
      </c>
      <c r="R46" s="461"/>
      <c r="S46" s="449">
        <v>0</v>
      </c>
      <c r="T46" s="50">
        <v>0</v>
      </c>
      <c r="U46" s="492">
        <v>0</v>
      </c>
      <c r="V46" s="50"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>
        <v>0</v>
      </c>
      <c r="EE46" s="50">
        <v>0</v>
      </c>
      <c r="EF46" s="50">
        <v>0</v>
      </c>
      <c r="EG46" s="50">
        <v>287.80000000000837</v>
      </c>
      <c r="EH46" s="461"/>
      <c r="EI46" s="50">
        <v>0</v>
      </c>
      <c r="EJ46" s="50">
        <v>0</v>
      </c>
      <c r="EK46" s="50">
        <v>0</v>
      </c>
      <c r="EL46" s="50">
        <v>239.30000000000655</v>
      </c>
      <c r="EM46" s="461"/>
      <c r="EN46" s="50">
        <v>0</v>
      </c>
      <c r="EO46" s="50">
        <v>0</v>
      </c>
      <c r="EP46" s="50">
        <v>0</v>
      </c>
      <c r="EQ46" s="50">
        <v>321.90000000000691</v>
      </c>
      <c r="ER46" s="461"/>
      <c r="ES46" s="50"/>
      <c r="ET46" s="50"/>
      <c r="EU46" s="50"/>
      <c r="EV46" s="50"/>
      <c r="EW46" s="461"/>
      <c r="EX46" s="522">
        <v>0</v>
      </c>
      <c r="EY46" s="522">
        <v>0</v>
      </c>
      <c r="EZ46" s="522">
        <v>0</v>
      </c>
      <c r="FA46" s="583">
        <v>7.7000000000061846</v>
      </c>
      <c r="FB46" s="461"/>
      <c r="FC46" s="50"/>
      <c r="FD46" s="50"/>
      <c r="FE46" s="50"/>
      <c r="FF46" s="50"/>
      <c r="FG46" s="461"/>
      <c r="FH46" s="50"/>
      <c r="FI46" s="50"/>
      <c r="FJ46" s="50"/>
      <c r="FK46" s="50"/>
      <c r="FL46" s="461"/>
      <c r="FM46" s="50"/>
      <c r="FN46" s="50"/>
      <c r="FO46" s="50"/>
      <c r="FP46" s="50"/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/>
      <c r="GH46" s="50"/>
      <c r="GI46" s="50"/>
      <c r="GJ46" s="50"/>
      <c r="GK46" s="461"/>
      <c r="GL46" s="50">
        <v>0</v>
      </c>
      <c r="GM46" s="50">
        <v>0</v>
      </c>
      <c r="GN46" s="50">
        <v>0</v>
      </c>
      <c r="GO46" s="50">
        <v>0</v>
      </c>
      <c r="GQ46" s="565"/>
      <c r="GR46" s="348"/>
      <c r="GS46" s="9"/>
      <c r="GT46" s="37"/>
    </row>
    <row r="47" spans="1:386" ht="18">
      <c r="A47" s="84" t="s">
        <v>1642</v>
      </c>
      <c r="B47" s="46">
        <f t="shared" si="1"/>
        <v>44153.287499999962</v>
      </c>
      <c r="C47" s="42"/>
      <c r="D47" s="50">
        <v>69.400000000000006</v>
      </c>
      <c r="E47" s="50">
        <v>0</v>
      </c>
      <c r="F47" s="50">
        <v>0</v>
      </c>
      <c r="G47" s="50">
        <v>264.5</v>
      </c>
      <c r="H47" s="461"/>
      <c r="I47" s="50">
        <v>17.875</v>
      </c>
      <c r="J47" s="50">
        <v>0</v>
      </c>
      <c r="K47" s="50">
        <v>0</v>
      </c>
      <c r="L47" s="50"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64.375</v>
      </c>
      <c r="EE47" s="50">
        <v>72.199999999999818</v>
      </c>
      <c r="EF47" s="50">
        <v>116.77499999999918</v>
      </c>
      <c r="EG47" s="50">
        <v>194.799999999992</v>
      </c>
      <c r="EH47" s="461"/>
      <c r="EI47" s="50">
        <v>76.925000000000637</v>
      </c>
      <c r="EJ47" s="50">
        <v>223.10000000000036</v>
      </c>
      <c r="EK47" s="50">
        <v>0</v>
      </c>
      <c r="EL47" s="50">
        <v>297.99999999999272</v>
      </c>
      <c r="EM47" s="461"/>
      <c r="EN47" s="50">
        <v>0</v>
      </c>
      <c r="EO47" s="50">
        <v>0</v>
      </c>
      <c r="EP47" s="50">
        <v>18.900000000000546</v>
      </c>
      <c r="EQ47" s="50">
        <v>207.39999999999418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22">
        <v>71.875</v>
      </c>
      <c r="EY47" s="522">
        <v>94.25</v>
      </c>
      <c r="EZ47" s="522">
        <v>12.224999999999454</v>
      </c>
      <c r="FA47" s="583">
        <v>110.09999999999127</v>
      </c>
      <c r="FB47" s="461"/>
      <c r="FC47" s="50">
        <v>0</v>
      </c>
      <c r="FD47" s="50">
        <v>0</v>
      </c>
      <c r="FE47" s="50">
        <v>0</v>
      </c>
      <c r="FF47" s="50">
        <v>176.89999999999964</v>
      </c>
      <c r="FG47" s="461"/>
      <c r="FH47" s="50">
        <v>0</v>
      </c>
      <c r="FI47" s="50">
        <v>0</v>
      </c>
      <c r="FJ47" s="50">
        <v>0</v>
      </c>
      <c r="FK47" s="50">
        <v>360.79999999999745</v>
      </c>
      <c r="FL47" s="461"/>
      <c r="FM47" s="50">
        <v>0</v>
      </c>
      <c r="FN47" s="50">
        <v>0</v>
      </c>
      <c r="FO47" s="50">
        <v>0</v>
      </c>
      <c r="FP47" s="50">
        <v>0</v>
      </c>
      <c r="FQ47" s="461"/>
      <c r="FR47" s="50">
        <v>0</v>
      </c>
      <c r="FS47" s="50">
        <v>83.849999999999682</v>
      </c>
      <c r="FT47" s="50">
        <v>454.91249999999945</v>
      </c>
      <c r="FU47" s="50">
        <v>359.89999999999418</v>
      </c>
      <c r="FV47" s="461"/>
      <c r="FW47" s="50">
        <v>0</v>
      </c>
      <c r="FX47" s="50">
        <v>0</v>
      </c>
      <c r="FY47" s="50">
        <v>0</v>
      </c>
      <c r="FZ47" s="50">
        <v>0</v>
      </c>
      <c r="GA47" s="461"/>
      <c r="GB47" s="50">
        <v>0</v>
      </c>
      <c r="GC47" s="50">
        <v>368.85000000000127</v>
      </c>
      <c r="GD47" s="50">
        <v>887.24999999999727</v>
      </c>
      <c r="GE47" s="50">
        <v>795.59999999998763</v>
      </c>
      <c r="GF47" s="461"/>
      <c r="GG47" s="50">
        <v>0</v>
      </c>
      <c r="GH47" s="50">
        <v>116.50000000000364</v>
      </c>
      <c r="GI47" s="50">
        <v>151.125</v>
      </c>
      <c r="GJ47" s="50">
        <v>253.50000000000364</v>
      </c>
      <c r="GK47" s="461"/>
      <c r="GL47" s="50">
        <v>0</v>
      </c>
      <c r="GM47" s="50">
        <v>518.12499999999818</v>
      </c>
      <c r="GN47" s="50">
        <v>0</v>
      </c>
      <c r="GO47" s="50">
        <v>0</v>
      </c>
      <c r="GQ47" s="565"/>
      <c r="GR47" s="472"/>
      <c r="GS47" s="1"/>
      <c r="GT47" s="37"/>
      <c r="GZ47" s="9"/>
      <c r="HI47" s="9"/>
      <c r="HR47" s="9"/>
      <c r="IA47" s="9"/>
      <c r="IJ47" s="9"/>
      <c r="IS47" s="9"/>
      <c r="JB47" s="9"/>
      <c r="JK47" s="9"/>
      <c r="JT47" s="9"/>
      <c r="KC47" s="9"/>
      <c r="KL47" s="9"/>
      <c r="KU47" s="9"/>
      <c r="LV47" s="9"/>
      <c r="ME47" s="9"/>
      <c r="MN47" s="9"/>
      <c r="MW47" s="9"/>
      <c r="NF47" s="9"/>
      <c r="NO47" s="9"/>
      <c r="NP47">
        <v>0</v>
      </c>
      <c r="NQ47" s="9"/>
      <c r="NR47">
        <v>0</v>
      </c>
      <c r="NS47" s="9"/>
      <c r="NT47">
        <v>777.18749999999727</v>
      </c>
      <c r="NU47" s="9"/>
      <c r="NV47">
        <v>0</v>
      </c>
    </row>
    <row r="48" spans="1:386" s="39" customFormat="1" ht="18">
      <c r="A48" s="84" t="s">
        <v>3365</v>
      </c>
      <c r="B48" s="46">
        <f t="shared" si="1"/>
        <v>17340.40000000002</v>
      </c>
      <c r="C48" s="42"/>
      <c r="D48" s="50">
        <v>0</v>
      </c>
      <c r="E48" s="50">
        <v>0</v>
      </c>
      <c r="F48" s="50">
        <v>0</v>
      </c>
      <c r="G48" s="50">
        <v>357.4</v>
      </c>
      <c r="H48" s="461"/>
      <c r="I48" s="50">
        <v>0</v>
      </c>
      <c r="J48" s="50">
        <v>0</v>
      </c>
      <c r="K48" s="50">
        <v>0</v>
      </c>
      <c r="L48" s="50">
        <v>143.29999999999995</v>
      </c>
      <c r="M48" s="461"/>
      <c r="N48" s="50">
        <v>0</v>
      </c>
      <c r="O48" s="50">
        <v>0</v>
      </c>
      <c r="P48" s="50">
        <v>0</v>
      </c>
      <c r="Q48" s="50">
        <v>620.19999999999982</v>
      </c>
      <c r="R48" s="461"/>
      <c r="S48" s="449">
        <v>0</v>
      </c>
      <c r="T48" s="50">
        <v>0</v>
      </c>
      <c r="U48" s="492">
        <v>0</v>
      </c>
      <c r="V48" s="50"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>
        <v>0</v>
      </c>
      <c r="EE48" s="50">
        <v>0</v>
      </c>
      <c r="EF48" s="50">
        <v>0</v>
      </c>
      <c r="EG48" s="50">
        <v>113.10000000000218</v>
      </c>
      <c r="EH48" s="461"/>
      <c r="EI48" s="50">
        <v>0</v>
      </c>
      <c r="EJ48" s="50">
        <v>0</v>
      </c>
      <c r="EK48" s="50">
        <v>0</v>
      </c>
      <c r="EL48" s="50">
        <v>705.79999999999563</v>
      </c>
      <c r="EM48" s="461"/>
      <c r="EN48" s="50">
        <v>0</v>
      </c>
      <c r="EO48" s="50">
        <v>0</v>
      </c>
      <c r="EP48" s="50">
        <v>0</v>
      </c>
      <c r="EQ48" s="50">
        <v>347.99999999999636</v>
      </c>
      <c r="ER48" s="461"/>
      <c r="ES48" s="50"/>
      <c r="ET48" s="50"/>
      <c r="EU48" s="50"/>
      <c r="EV48" s="50"/>
      <c r="EW48" s="461"/>
      <c r="EX48" s="522">
        <v>0</v>
      </c>
      <c r="EY48" s="522">
        <v>0</v>
      </c>
      <c r="EZ48" s="522">
        <v>0</v>
      </c>
      <c r="FA48" s="583">
        <v>88.69999999999709</v>
      </c>
      <c r="FB48" s="461"/>
      <c r="FC48" s="50"/>
      <c r="FD48" s="50"/>
      <c r="FE48" s="50"/>
      <c r="FF48" s="50"/>
      <c r="FG48" s="461"/>
      <c r="FH48" s="50"/>
      <c r="FI48" s="50"/>
      <c r="FJ48" s="50"/>
      <c r="FK48" s="50"/>
      <c r="FL48" s="461"/>
      <c r="FM48" s="50"/>
      <c r="FN48" s="50"/>
      <c r="FO48" s="50"/>
      <c r="FP48" s="50"/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/>
      <c r="GH48" s="50"/>
      <c r="GI48" s="50"/>
      <c r="GJ48" s="50"/>
      <c r="GK48" s="461"/>
      <c r="GL48" s="50">
        <v>0</v>
      </c>
      <c r="GM48" s="50">
        <v>0</v>
      </c>
      <c r="GN48" s="50">
        <v>0</v>
      </c>
      <c r="GO48" s="50">
        <v>0</v>
      </c>
      <c r="GQ48" s="40"/>
      <c r="GR48" s="472"/>
      <c r="GS48" s="9"/>
      <c r="GT48" s="37"/>
      <c r="GZ48" s="455"/>
      <c r="HI48" s="455"/>
      <c r="HR48" s="455"/>
      <c r="IA48" s="455"/>
      <c r="IJ48" s="455"/>
      <c r="IS48" s="455"/>
      <c r="JB48" s="455"/>
      <c r="JK48" s="455"/>
      <c r="JT48" s="455"/>
      <c r="KC48" s="455"/>
      <c r="KL48" s="455"/>
      <c r="KU48" s="455"/>
      <c r="LV48" s="455"/>
      <c r="ME48" s="455"/>
      <c r="MN48" s="455"/>
      <c r="MW48" s="455"/>
      <c r="NF48" s="455"/>
      <c r="NO48" s="455"/>
      <c r="NU48" s="37"/>
    </row>
    <row r="49" spans="1:386" ht="18">
      <c r="A49" s="41" t="s">
        <v>799</v>
      </c>
      <c r="B49" s="46">
        <f t="shared" si="1"/>
        <v>61529.087499999958</v>
      </c>
      <c r="C49" s="42"/>
      <c r="D49" s="50">
        <v>115.1</v>
      </c>
      <c r="E49" s="50">
        <v>0</v>
      </c>
      <c r="F49" s="50">
        <v>0</v>
      </c>
      <c r="G49" s="50">
        <v>761.8</v>
      </c>
      <c r="H49" s="461"/>
      <c r="I49" s="50">
        <v>69.625</v>
      </c>
      <c r="J49" s="50">
        <v>0</v>
      </c>
      <c r="K49" s="50">
        <v>0</v>
      </c>
      <c r="L49" s="50"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108.89999999999964</v>
      </c>
      <c r="EE49" s="50">
        <v>19.349999999998545</v>
      </c>
      <c r="EF49" s="50">
        <v>328.42499999999836</v>
      </c>
      <c r="EG49" s="50">
        <v>184.50000000000364</v>
      </c>
      <c r="EH49" s="461"/>
      <c r="EI49" s="50">
        <v>120.62500000000045</v>
      </c>
      <c r="EJ49" s="50">
        <v>71.850000000002183</v>
      </c>
      <c r="EK49" s="50">
        <v>0</v>
      </c>
      <c r="EL49" s="50">
        <v>547.30000000000291</v>
      </c>
      <c r="EM49" s="461"/>
      <c r="EN49" s="50">
        <v>0</v>
      </c>
      <c r="EO49" s="50">
        <v>0</v>
      </c>
      <c r="EP49" s="50">
        <v>170.625</v>
      </c>
      <c r="EQ49" s="50">
        <v>79.500000000003638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22">
        <v>78.500000000000227</v>
      </c>
      <c r="EY49" s="522">
        <v>92.050000000001091</v>
      </c>
      <c r="EZ49" s="522">
        <v>180.00000000000273</v>
      </c>
      <c r="FA49" s="583">
        <v>55.599999999998545</v>
      </c>
      <c r="FB49" s="461"/>
      <c r="FC49" s="50">
        <v>80.624999999998181</v>
      </c>
      <c r="FD49" s="50">
        <v>0</v>
      </c>
      <c r="FE49" s="50">
        <v>0</v>
      </c>
      <c r="FF49" s="50">
        <v>282.50000000000728</v>
      </c>
      <c r="FG49" s="461"/>
      <c r="FH49" s="50">
        <v>65.362499999999272</v>
      </c>
      <c r="FI49" s="50">
        <v>0</v>
      </c>
      <c r="FJ49" s="50">
        <v>0</v>
      </c>
      <c r="FK49" s="50">
        <v>519.00000000000728</v>
      </c>
      <c r="FL49" s="461"/>
      <c r="FM49" s="50">
        <v>42.9249999999995</v>
      </c>
      <c r="FN49" s="50">
        <v>0</v>
      </c>
      <c r="FO49" s="50">
        <v>0</v>
      </c>
      <c r="FP49" s="50">
        <v>0</v>
      </c>
      <c r="FQ49" s="461"/>
      <c r="FR49" s="50">
        <v>90.625000000000909</v>
      </c>
      <c r="FS49" s="50">
        <v>40.099999999999</v>
      </c>
      <c r="FT49" s="50">
        <v>426.48749999999563</v>
      </c>
      <c r="FU49" s="50">
        <v>603.80000000000655</v>
      </c>
      <c r="FV49" s="461"/>
      <c r="FW49" s="50">
        <v>161.425000000002</v>
      </c>
      <c r="FX49" s="50">
        <v>0</v>
      </c>
      <c r="FY49" s="50">
        <v>0</v>
      </c>
      <c r="FZ49" s="50">
        <v>0</v>
      </c>
      <c r="GA49" s="461"/>
      <c r="GB49" s="50">
        <v>107.65000000000236</v>
      </c>
      <c r="GC49" s="50">
        <v>446.29999999999927</v>
      </c>
      <c r="GD49" s="50">
        <v>812.02499999999236</v>
      </c>
      <c r="GE49" s="50">
        <v>1058.0000000000182</v>
      </c>
      <c r="GF49" s="461"/>
      <c r="GG49" s="50">
        <v>62.374999999997272</v>
      </c>
      <c r="GH49" s="50">
        <v>132.00000000000273</v>
      </c>
      <c r="GI49" s="50">
        <v>201.93749999999454</v>
      </c>
      <c r="GJ49" s="50">
        <v>337</v>
      </c>
      <c r="GK49" s="461"/>
      <c r="GL49" s="50">
        <v>0</v>
      </c>
      <c r="GM49" s="50">
        <v>674.149999999996</v>
      </c>
      <c r="GN49" s="50">
        <v>0</v>
      </c>
      <c r="GO49" s="50">
        <v>0</v>
      </c>
      <c r="GP49" s="18"/>
      <c r="GQ49" s="565"/>
      <c r="GR49" s="348"/>
      <c r="GS49" s="39"/>
      <c r="GT49" s="37"/>
      <c r="GY49" s="18"/>
      <c r="GZ49" s="9"/>
      <c r="HH49" s="18"/>
      <c r="HI49" s="9"/>
      <c r="HR49" s="9"/>
      <c r="IA49" s="9"/>
      <c r="IJ49" s="9"/>
      <c r="IS49" s="9"/>
      <c r="JB49" s="9"/>
      <c r="JK49" s="9"/>
      <c r="JT49" s="9"/>
      <c r="KC49" s="9"/>
      <c r="KL49" s="9"/>
      <c r="KU49" s="9"/>
      <c r="LV49" s="9"/>
      <c r="ME49" s="9"/>
      <c r="MN49" s="9"/>
      <c r="MW49" s="9"/>
      <c r="NF49" s="9"/>
      <c r="NO49" s="9"/>
      <c r="NP49">
        <v>0</v>
      </c>
      <c r="NQ49" s="9"/>
      <c r="NR49">
        <v>0</v>
      </c>
      <c r="NS49" s="9"/>
      <c r="NT49">
        <v>1011.224999999994</v>
      </c>
      <c r="NU49" s="9"/>
      <c r="NV49">
        <v>0</v>
      </c>
    </row>
    <row r="50" spans="1:386" ht="18">
      <c r="A50" s="41" t="s">
        <v>4490</v>
      </c>
      <c r="B50" s="46">
        <f t="shared" si="1"/>
        <v>33707.950000000041</v>
      </c>
      <c r="C50" s="42"/>
      <c r="D50" s="50">
        <v>0</v>
      </c>
      <c r="E50" s="50">
        <v>0</v>
      </c>
      <c r="F50" s="50">
        <v>0</v>
      </c>
      <c r="G50" s="50">
        <v>626.1</v>
      </c>
      <c r="H50" s="461"/>
      <c r="I50" s="50">
        <v>0</v>
      </c>
      <c r="J50" s="50">
        <v>0</v>
      </c>
      <c r="K50" s="50">
        <v>0</v>
      </c>
      <c r="L50" s="50"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237.00000000000273</v>
      </c>
      <c r="EG50" s="50">
        <v>528.99999999999272</v>
      </c>
      <c r="EH50" s="461"/>
      <c r="EI50" s="50">
        <v>0</v>
      </c>
      <c r="EJ50" s="50">
        <v>0</v>
      </c>
      <c r="EK50" s="50">
        <v>0</v>
      </c>
      <c r="EL50" s="50">
        <v>477.10000000000582</v>
      </c>
      <c r="EM50" s="461"/>
      <c r="EN50" s="50">
        <v>0</v>
      </c>
      <c r="EO50" s="50">
        <v>0</v>
      </c>
      <c r="EP50" s="50">
        <v>186.67500000000382</v>
      </c>
      <c r="EQ50" s="50">
        <v>125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22">
        <v>0</v>
      </c>
      <c r="EY50" s="522">
        <v>0</v>
      </c>
      <c r="EZ50" s="522">
        <v>196.95000000000437</v>
      </c>
      <c r="FA50" s="583">
        <v>73.100000000005821</v>
      </c>
      <c r="FB50" s="461"/>
      <c r="FC50" s="50">
        <v>0</v>
      </c>
      <c r="FD50" s="50">
        <v>0</v>
      </c>
      <c r="FE50" s="50">
        <v>0</v>
      </c>
      <c r="FF50" s="50">
        <v>113.10000000000218</v>
      </c>
      <c r="FG50" s="461"/>
      <c r="FH50" s="50">
        <v>0</v>
      </c>
      <c r="FI50" s="50">
        <v>0</v>
      </c>
      <c r="FJ50" s="50">
        <v>0</v>
      </c>
      <c r="FK50" s="50">
        <v>440.00000000000364</v>
      </c>
      <c r="FL50" s="461"/>
      <c r="FM50" s="50">
        <v>0</v>
      </c>
      <c r="FN50" s="50">
        <v>0</v>
      </c>
      <c r="FO50" s="50">
        <v>0</v>
      </c>
      <c r="FP50" s="50">
        <v>0</v>
      </c>
      <c r="FQ50" s="461"/>
      <c r="FR50" s="50">
        <v>0</v>
      </c>
      <c r="FS50" s="50">
        <v>0</v>
      </c>
      <c r="FT50" s="50">
        <v>0</v>
      </c>
      <c r="FU50" s="50">
        <v>270.20000000000073</v>
      </c>
      <c r="FV50" s="461"/>
      <c r="FW50" s="50">
        <v>0</v>
      </c>
      <c r="FX50" s="50">
        <v>0</v>
      </c>
      <c r="FY50" s="50">
        <v>0</v>
      </c>
      <c r="FZ50" s="50">
        <v>0</v>
      </c>
      <c r="GA50" s="461"/>
      <c r="GB50" s="50">
        <v>0</v>
      </c>
      <c r="GC50" s="50">
        <v>0</v>
      </c>
      <c r="GD50" s="50">
        <v>0</v>
      </c>
      <c r="GE50" s="50">
        <v>971.00000000000364</v>
      </c>
      <c r="GF50" s="461"/>
      <c r="GG50" s="50">
        <v>0</v>
      </c>
      <c r="GH50" s="50">
        <v>0</v>
      </c>
      <c r="GI50" s="50">
        <v>0</v>
      </c>
      <c r="GJ50" s="50">
        <v>239.5</v>
      </c>
      <c r="GK50" s="461"/>
      <c r="GL50" s="50">
        <v>0</v>
      </c>
      <c r="GM50" s="50">
        <v>0</v>
      </c>
      <c r="GN50" s="50">
        <v>0</v>
      </c>
      <c r="GO50" s="50">
        <v>0</v>
      </c>
      <c r="GQ50" s="566"/>
      <c r="GR50" s="348"/>
      <c r="GS50" s="1"/>
      <c r="GT50" s="37"/>
      <c r="GZ50" s="9"/>
      <c r="HI50" s="9"/>
      <c r="HR50" s="9"/>
      <c r="IA50" s="9"/>
      <c r="IJ50" s="9"/>
      <c r="IS50" s="9"/>
      <c r="JB50" s="9"/>
      <c r="JK50" s="9"/>
      <c r="JT50" s="9"/>
      <c r="KC50" s="9"/>
      <c r="KL50" s="9"/>
      <c r="KU50" s="9"/>
      <c r="LV50" s="9"/>
      <c r="ME50" s="9"/>
      <c r="MN50" s="9"/>
      <c r="MW50" s="9"/>
      <c r="NF50" s="9"/>
      <c r="NO50" s="9"/>
      <c r="NP50">
        <v>0</v>
      </c>
      <c r="NQ50" s="9"/>
      <c r="NR50">
        <v>0</v>
      </c>
      <c r="NS50" s="9"/>
      <c r="NT50" s="21">
        <v>0</v>
      </c>
      <c r="NU50" s="9"/>
      <c r="NV50">
        <v>0</v>
      </c>
    </row>
    <row r="51" spans="1:386" ht="18">
      <c r="A51" s="41" t="s">
        <v>795</v>
      </c>
      <c r="B51" s="46">
        <f t="shared" si="1"/>
        <v>51310.587499999878</v>
      </c>
      <c r="C51" s="42"/>
      <c r="D51" s="50">
        <v>112.4</v>
      </c>
      <c r="E51" s="50">
        <v>0</v>
      </c>
      <c r="F51" s="50">
        <v>0</v>
      </c>
      <c r="G51" s="50">
        <v>550.20000000000005</v>
      </c>
      <c r="H51" s="461"/>
      <c r="I51" s="50">
        <v>46.375</v>
      </c>
      <c r="J51" s="50">
        <v>0</v>
      </c>
      <c r="K51" s="50">
        <v>0</v>
      </c>
      <c r="L51" s="50"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156.39999999999998</v>
      </c>
      <c r="EE51" s="50">
        <v>261.95000000000073</v>
      </c>
      <c r="EF51" s="50">
        <v>100.64999999999918</v>
      </c>
      <c r="EG51" s="50">
        <v>85.200000000000728</v>
      </c>
      <c r="EH51" s="461"/>
      <c r="EI51" s="50">
        <v>157.5</v>
      </c>
      <c r="EJ51" s="50">
        <v>269.79999999999927</v>
      </c>
      <c r="EK51" s="50">
        <v>0</v>
      </c>
      <c r="EL51" s="50">
        <v>621.60000000000946</v>
      </c>
      <c r="EM51" s="461"/>
      <c r="EN51" s="50">
        <v>0</v>
      </c>
      <c r="EO51" s="50">
        <v>0</v>
      </c>
      <c r="EP51" s="50">
        <v>123.82499999999618</v>
      </c>
      <c r="EQ51" s="50">
        <v>434.10000000000218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22">
        <v>8.9999999999997726</v>
      </c>
      <c r="EY51" s="522">
        <v>70</v>
      </c>
      <c r="EZ51" s="522">
        <v>124.724999999994</v>
      </c>
      <c r="FA51" s="583">
        <v>65.100000000002183</v>
      </c>
      <c r="FB51" s="461"/>
      <c r="FC51" s="50">
        <v>97.049999999996544</v>
      </c>
      <c r="FD51" s="50">
        <v>0</v>
      </c>
      <c r="FE51" s="50">
        <v>0</v>
      </c>
      <c r="FF51" s="50">
        <v>111.299999999992</v>
      </c>
      <c r="FG51" s="461"/>
      <c r="FH51" s="50">
        <v>100.92499999999836</v>
      </c>
      <c r="FI51" s="50">
        <v>0</v>
      </c>
      <c r="FJ51" s="50">
        <v>0</v>
      </c>
      <c r="FK51" s="50">
        <v>408.10000000000218</v>
      </c>
      <c r="FL51" s="461"/>
      <c r="FM51" s="50">
        <v>42.674999999999727</v>
      </c>
      <c r="FN51" s="50">
        <v>0</v>
      </c>
      <c r="FO51" s="50">
        <v>0</v>
      </c>
      <c r="FP51" s="50">
        <v>0</v>
      </c>
      <c r="FQ51" s="461"/>
      <c r="FR51" s="50">
        <v>173.89999999999873</v>
      </c>
      <c r="FS51" s="50">
        <v>191.09999999999991</v>
      </c>
      <c r="FT51" s="50">
        <v>411.37499999999727</v>
      </c>
      <c r="FU51" s="50">
        <v>258.00000000000364</v>
      </c>
      <c r="FV51" s="461"/>
      <c r="FW51" s="50">
        <v>48.225000000000364</v>
      </c>
      <c r="FX51" s="50">
        <v>0</v>
      </c>
      <c r="FY51" s="50">
        <v>0</v>
      </c>
      <c r="FZ51" s="50">
        <v>0</v>
      </c>
      <c r="GA51" s="461"/>
      <c r="GB51" s="50">
        <v>213.22499999999854</v>
      </c>
      <c r="GC51" s="50">
        <v>488.99999999999909</v>
      </c>
      <c r="GD51" s="50">
        <v>1018.0499999999929</v>
      </c>
      <c r="GE51" s="50">
        <v>1086.3000000000102</v>
      </c>
      <c r="GF51" s="461"/>
      <c r="GG51" s="50">
        <v>68.499999999999091</v>
      </c>
      <c r="GH51" s="50">
        <v>118.74999999999818</v>
      </c>
      <c r="GI51" s="50">
        <v>229.87499999999454</v>
      </c>
      <c r="GJ51" s="50">
        <v>232.50000000000364</v>
      </c>
      <c r="GK51" s="461"/>
      <c r="GL51" s="50">
        <v>0</v>
      </c>
      <c r="GM51" s="50">
        <v>782.89999999999964</v>
      </c>
      <c r="GN51" s="50">
        <v>0</v>
      </c>
      <c r="GO51" s="50">
        <v>0</v>
      </c>
      <c r="GP51" s="18"/>
      <c r="GQ51" s="84"/>
      <c r="GR51" s="348"/>
      <c r="GS51" s="9"/>
      <c r="GT51" s="37"/>
      <c r="GY51" s="18"/>
      <c r="GZ51" s="9"/>
      <c r="HH51" s="18"/>
      <c r="HI51" s="9"/>
      <c r="HR51" s="9"/>
      <c r="IA51" s="9"/>
      <c r="IJ51" s="9"/>
      <c r="IS51" s="9"/>
      <c r="JB51" s="9"/>
      <c r="JK51" s="9"/>
      <c r="JT51" s="9"/>
      <c r="KC51" s="9"/>
      <c r="KL51" s="9"/>
      <c r="KU51" s="9"/>
      <c r="LV51" s="9"/>
      <c r="ME51" s="9"/>
      <c r="MN51" s="9"/>
      <c r="MW51" s="9"/>
      <c r="NF51" s="9"/>
      <c r="NO51" s="9"/>
      <c r="NP51">
        <v>0</v>
      </c>
      <c r="NQ51" s="9"/>
      <c r="NR51">
        <v>0</v>
      </c>
      <c r="NS51" s="9"/>
      <c r="NT51">
        <v>1174.3499999999995</v>
      </c>
      <c r="NU51" s="9"/>
      <c r="NV51">
        <v>0</v>
      </c>
    </row>
    <row r="52" spans="1:386" ht="18">
      <c r="A52" s="41" t="s">
        <v>21</v>
      </c>
      <c r="B52" s="46">
        <f t="shared" si="1"/>
        <v>62858.999999999767</v>
      </c>
      <c r="C52" s="42"/>
      <c r="D52" s="50">
        <v>24.7</v>
      </c>
      <c r="E52" s="50">
        <v>0</v>
      </c>
      <c r="F52" s="50">
        <v>0</v>
      </c>
      <c r="G52" s="50">
        <v>427.4</v>
      </c>
      <c r="H52" s="461"/>
      <c r="I52" s="50">
        <v>12.249999999999993</v>
      </c>
      <c r="J52" s="50">
        <v>0</v>
      </c>
      <c r="K52" s="50">
        <v>0</v>
      </c>
      <c r="L52" s="50"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101.42499999999927</v>
      </c>
      <c r="EE52" s="50">
        <v>131.74999999999818</v>
      </c>
      <c r="EF52" s="50">
        <v>315.30000000000109</v>
      </c>
      <c r="EG52" s="50">
        <v>515.69999999999345</v>
      </c>
      <c r="EH52" s="461"/>
      <c r="EI52" s="50">
        <v>44.624999999999545</v>
      </c>
      <c r="EJ52" s="50">
        <v>64.75</v>
      </c>
      <c r="EK52" s="50">
        <v>0</v>
      </c>
      <c r="EL52" s="50">
        <v>262.59999999999491</v>
      </c>
      <c r="EM52" s="461"/>
      <c r="EN52" s="50">
        <v>0</v>
      </c>
      <c r="EO52" s="50">
        <v>0</v>
      </c>
      <c r="EP52" s="50">
        <v>281.625</v>
      </c>
      <c r="EQ52" s="50">
        <v>121.29999999999563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22">
        <v>0</v>
      </c>
      <c r="EY52" s="522">
        <v>131.35000000000036</v>
      </c>
      <c r="EZ52" s="522">
        <v>187.87499999999727</v>
      </c>
      <c r="FA52" s="583">
        <v>0</v>
      </c>
      <c r="FB52" s="461"/>
      <c r="FC52" s="50">
        <v>100.37500000000182</v>
      </c>
      <c r="FD52" s="50">
        <v>0</v>
      </c>
      <c r="FE52" s="50">
        <v>0</v>
      </c>
      <c r="FF52" s="50">
        <v>395</v>
      </c>
      <c r="FG52" s="461"/>
      <c r="FH52" s="50">
        <v>45.625000000000909</v>
      </c>
      <c r="FI52" s="50">
        <v>0</v>
      </c>
      <c r="FJ52" s="50">
        <v>0</v>
      </c>
      <c r="FK52" s="50">
        <v>346.40000000000146</v>
      </c>
      <c r="FL52" s="461"/>
      <c r="FM52" s="50">
        <v>2.1000000000001364</v>
      </c>
      <c r="FN52" s="50">
        <v>0</v>
      </c>
      <c r="FO52" s="50">
        <v>0</v>
      </c>
      <c r="FP52" s="50">
        <v>0</v>
      </c>
      <c r="FQ52" s="461"/>
      <c r="FR52" s="50">
        <v>110.87500000000091</v>
      </c>
      <c r="FS52" s="50">
        <v>61.549999999998818</v>
      </c>
      <c r="FT52" s="50">
        <v>527.02499999999509</v>
      </c>
      <c r="FU52" s="50">
        <v>540.29999999999563</v>
      </c>
      <c r="FV52" s="461"/>
      <c r="FW52" s="50">
        <v>127.57500000000164</v>
      </c>
      <c r="FX52" s="50">
        <v>0</v>
      </c>
      <c r="FY52" s="50">
        <v>0</v>
      </c>
      <c r="FZ52" s="50">
        <v>0</v>
      </c>
      <c r="GA52" s="461"/>
      <c r="GB52" s="50">
        <v>101.75000000000182</v>
      </c>
      <c r="GC52" s="50">
        <v>567.84999999999945</v>
      </c>
      <c r="GD52" s="50">
        <v>997.31249999998909</v>
      </c>
      <c r="GE52" s="50">
        <v>1576.1999999999971</v>
      </c>
      <c r="GF52" s="461"/>
      <c r="GG52" s="50">
        <v>56.125000000000909</v>
      </c>
      <c r="GH52" s="50">
        <v>164.75000000000182</v>
      </c>
      <c r="GI52" s="50">
        <v>240.37499999998909</v>
      </c>
      <c r="GJ52" s="50">
        <v>478.99999999999272</v>
      </c>
      <c r="GK52" s="461"/>
      <c r="GL52" s="50">
        <v>0</v>
      </c>
      <c r="GM52" s="50">
        <v>703.94999999999891</v>
      </c>
      <c r="GN52" s="50">
        <v>0</v>
      </c>
      <c r="GO52" s="50">
        <v>0</v>
      </c>
      <c r="GP52" s="18"/>
      <c r="GQ52" s="565"/>
      <c r="GR52" s="472"/>
      <c r="GS52" s="9"/>
      <c r="GT52" s="37"/>
      <c r="GY52" s="18"/>
      <c r="GZ52" s="9"/>
      <c r="HH52" s="18"/>
      <c r="HI52" s="9"/>
      <c r="HR52" s="9"/>
      <c r="IA52" s="9"/>
      <c r="IJ52" s="9"/>
      <c r="IS52" s="9"/>
      <c r="JB52" s="9"/>
      <c r="JK52" s="9"/>
      <c r="JT52" s="9"/>
      <c r="KC52" s="9"/>
      <c r="KL52" s="9"/>
      <c r="KU52" s="9"/>
      <c r="LV52" s="9"/>
      <c r="ME52" s="9"/>
      <c r="MN52" s="9"/>
      <c r="MW52" s="9"/>
      <c r="NF52" s="9"/>
      <c r="NO52" s="9"/>
      <c r="NP52">
        <v>0</v>
      </c>
      <c r="NQ52" s="9"/>
      <c r="NR52">
        <v>0</v>
      </c>
      <c r="NS52" s="9"/>
      <c r="NT52">
        <v>1055.9249999999984</v>
      </c>
      <c r="NU52" s="9"/>
      <c r="NV52">
        <v>0</v>
      </c>
    </row>
    <row r="53" spans="1:386" ht="18">
      <c r="A53" s="40" t="s">
        <v>141</v>
      </c>
      <c r="B53" s="46">
        <f t="shared" si="1"/>
        <v>56610.049999999799</v>
      </c>
      <c r="C53" s="42"/>
      <c r="D53" s="50">
        <v>63.5</v>
      </c>
      <c r="E53" s="50">
        <v>0</v>
      </c>
      <c r="F53" s="50">
        <v>0</v>
      </c>
      <c r="G53" s="50">
        <v>756.1</v>
      </c>
      <c r="H53" s="461"/>
      <c r="I53" s="50">
        <v>44.750000000000014</v>
      </c>
      <c r="J53" s="50">
        <v>0</v>
      </c>
      <c r="K53" s="50">
        <v>0</v>
      </c>
      <c r="L53" s="50"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99.624999999999886</v>
      </c>
      <c r="EE53" s="50">
        <v>48.249999999998181</v>
      </c>
      <c r="EF53" s="50">
        <v>155.54999999999836</v>
      </c>
      <c r="EG53" s="50">
        <v>372.59999999999854</v>
      </c>
      <c r="EH53" s="461"/>
      <c r="EI53" s="50">
        <v>85.324999999998909</v>
      </c>
      <c r="EJ53" s="50">
        <v>115.899999999996</v>
      </c>
      <c r="EK53" s="50">
        <v>0</v>
      </c>
      <c r="EL53" s="50">
        <v>141.79999999999927</v>
      </c>
      <c r="EM53" s="461"/>
      <c r="EN53" s="50">
        <v>0</v>
      </c>
      <c r="EO53" s="50">
        <v>0</v>
      </c>
      <c r="EP53" s="50">
        <v>273.59999999999945</v>
      </c>
      <c r="EQ53" s="50">
        <v>77.299999999999272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22">
        <v>0</v>
      </c>
      <c r="EY53" s="522">
        <v>69.999999999996362</v>
      </c>
      <c r="EZ53" s="522">
        <v>111.37500000000546</v>
      </c>
      <c r="FA53" s="583">
        <v>71.5</v>
      </c>
      <c r="FB53" s="461"/>
      <c r="FC53" s="50">
        <v>72.249999999999091</v>
      </c>
      <c r="FD53" s="50">
        <v>0</v>
      </c>
      <c r="FE53" s="50">
        <v>0</v>
      </c>
      <c r="FF53" s="50">
        <v>164.10000000000582</v>
      </c>
      <c r="FG53" s="461"/>
      <c r="FH53" s="50">
        <v>19.199999999999818</v>
      </c>
      <c r="FI53" s="50">
        <v>0</v>
      </c>
      <c r="FJ53" s="50">
        <v>0</v>
      </c>
      <c r="FK53" s="50">
        <v>305.30000000000655</v>
      </c>
      <c r="FL53" s="461"/>
      <c r="FM53" s="50">
        <v>72.150000000000091</v>
      </c>
      <c r="FN53" s="50">
        <v>0</v>
      </c>
      <c r="FO53" s="50">
        <v>0</v>
      </c>
      <c r="FP53" s="50">
        <v>0</v>
      </c>
      <c r="FQ53" s="461"/>
      <c r="FR53" s="50">
        <v>116.17500000000018</v>
      </c>
      <c r="FS53" s="50">
        <v>146.74999999999955</v>
      </c>
      <c r="FT53" s="50">
        <v>469.94999999998799</v>
      </c>
      <c r="FU53" s="50">
        <v>244.90000000000146</v>
      </c>
      <c r="FV53" s="461"/>
      <c r="FW53" s="50">
        <v>139.52499999999873</v>
      </c>
      <c r="FX53" s="50">
        <v>0</v>
      </c>
      <c r="FY53" s="50">
        <v>0</v>
      </c>
      <c r="FZ53" s="50">
        <v>0</v>
      </c>
      <c r="GA53" s="461"/>
      <c r="GB53" s="50">
        <v>97.549999999998363</v>
      </c>
      <c r="GC53" s="50">
        <v>426.74999999999727</v>
      </c>
      <c r="GD53" s="50">
        <v>845.17499999998472</v>
      </c>
      <c r="GE53" s="50">
        <v>823</v>
      </c>
      <c r="GF53" s="461"/>
      <c r="GG53" s="50">
        <v>64.25</v>
      </c>
      <c r="GH53" s="50">
        <v>146.74999999999636</v>
      </c>
      <c r="GI53" s="50">
        <v>221.99999999997817</v>
      </c>
      <c r="GJ53" s="50">
        <v>385.99999999999636</v>
      </c>
      <c r="GK53" s="461"/>
      <c r="GL53" s="50">
        <v>0</v>
      </c>
      <c r="GM53" s="50">
        <v>706.99999999999454</v>
      </c>
      <c r="GN53" s="50">
        <v>0</v>
      </c>
      <c r="GO53" s="50">
        <v>0</v>
      </c>
      <c r="GP53" s="18"/>
      <c r="GQ53" s="565"/>
      <c r="GR53" s="18"/>
      <c r="GS53" s="1"/>
      <c r="GT53" s="37"/>
      <c r="GY53" s="18"/>
      <c r="GZ53" s="9"/>
      <c r="HH53" s="18"/>
      <c r="HI53" s="9"/>
      <c r="HR53" s="9"/>
      <c r="IA53" s="9"/>
      <c r="IJ53" s="9"/>
      <c r="IS53" s="9"/>
      <c r="JB53" s="9"/>
      <c r="JK53" s="9"/>
      <c r="JT53" s="9"/>
      <c r="KC53" s="9"/>
      <c r="KL53" s="9"/>
      <c r="KU53" s="9"/>
      <c r="LV53" s="9"/>
      <c r="ME53" s="9"/>
      <c r="MN53" s="9"/>
      <c r="MW53" s="9"/>
      <c r="NF53" s="9"/>
      <c r="NO53" s="9"/>
      <c r="NP53">
        <v>0</v>
      </c>
      <c r="NQ53" s="9"/>
      <c r="NR53">
        <v>0</v>
      </c>
      <c r="NS53" s="9"/>
      <c r="NT53">
        <v>1060.4999999999918</v>
      </c>
      <c r="NU53" s="9"/>
      <c r="NV53">
        <v>0</v>
      </c>
    </row>
    <row r="54" spans="1:386" ht="18">
      <c r="A54" s="40" t="s">
        <v>3358</v>
      </c>
      <c r="B54" s="46">
        <f t="shared" si="1"/>
        <v>15166.900000000025</v>
      </c>
      <c r="C54" s="42"/>
      <c r="D54" s="50">
        <v>0</v>
      </c>
      <c r="E54" s="50">
        <v>0</v>
      </c>
      <c r="F54" s="50">
        <v>0</v>
      </c>
      <c r="G54" s="50">
        <v>219.3</v>
      </c>
      <c r="H54" s="461"/>
      <c r="I54" s="50">
        <v>0</v>
      </c>
      <c r="J54" s="50">
        <v>0</v>
      </c>
      <c r="K54" s="50">
        <v>0</v>
      </c>
      <c r="L54" s="50">
        <v>269.00000000000006</v>
      </c>
      <c r="M54" s="461"/>
      <c r="N54" s="50">
        <v>0</v>
      </c>
      <c r="O54" s="50">
        <v>0</v>
      </c>
      <c r="P54" s="50">
        <v>0</v>
      </c>
      <c r="Q54" s="50">
        <v>339.70000000000005</v>
      </c>
      <c r="R54" s="461"/>
      <c r="S54" s="449">
        <v>0</v>
      </c>
      <c r="T54" s="50">
        <v>0</v>
      </c>
      <c r="U54" s="492">
        <v>0</v>
      </c>
      <c r="V54" s="50"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>
        <v>0</v>
      </c>
      <c r="EE54" s="50">
        <v>0</v>
      </c>
      <c r="EF54" s="50">
        <v>0</v>
      </c>
      <c r="EG54" s="50">
        <v>275.70000000000073</v>
      </c>
      <c r="EH54" s="461"/>
      <c r="EI54" s="50">
        <v>0</v>
      </c>
      <c r="EJ54" s="50">
        <v>0</v>
      </c>
      <c r="EK54" s="50">
        <v>0</v>
      </c>
      <c r="EL54" s="50">
        <v>136.79999999999927</v>
      </c>
      <c r="EM54" s="461"/>
      <c r="EN54" s="50">
        <v>0</v>
      </c>
      <c r="EO54" s="50">
        <v>0</v>
      </c>
      <c r="EP54" s="50">
        <v>0</v>
      </c>
      <c r="EQ54" s="50">
        <v>84.100000000002183</v>
      </c>
      <c r="ER54" s="461"/>
      <c r="ES54" s="50"/>
      <c r="ET54" s="50"/>
      <c r="EU54" s="50"/>
      <c r="EV54" s="50"/>
      <c r="EW54" s="461"/>
      <c r="EX54" s="522">
        <v>0</v>
      </c>
      <c r="EY54" s="522">
        <v>0</v>
      </c>
      <c r="EZ54" s="522">
        <v>0</v>
      </c>
      <c r="FA54" s="583">
        <v>203.59999999999854</v>
      </c>
      <c r="FB54" s="461"/>
      <c r="FC54" s="50"/>
      <c r="FD54" s="50"/>
      <c r="FE54" s="50"/>
      <c r="FF54" s="50"/>
      <c r="FG54" s="461"/>
      <c r="FH54" s="50"/>
      <c r="FI54" s="50"/>
      <c r="FJ54" s="50"/>
      <c r="FK54" s="50"/>
      <c r="FL54" s="461"/>
      <c r="FM54" s="50"/>
      <c r="FN54" s="50"/>
      <c r="FO54" s="50"/>
      <c r="FP54" s="50"/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/>
      <c r="GH54" s="50"/>
      <c r="GI54" s="50"/>
      <c r="GJ54" s="50"/>
      <c r="GK54" s="461"/>
      <c r="GL54" s="50">
        <v>0</v>
      </c>
      <c r="GM54" s="50">
        <v>0</v>
      </c>
      <c r="GN54" s="50">
        <v>0</v>
      </c>
      <c r="GO54" s="50">
        <v>0</v>
      </c>
      <c r="GP54" s="18"/>
      <c r="GQ54" s="84"/>
      <c r="GR54" s="348"/>
      <c r="GS54" s="9"/>
      <c r="GT54" s="37"/>
      <c r="GY54" s="18"/>
      <c r="GZ54" s="9"/>
      <c r="HH54" s="18"/>
      <c r="HI54" s="9"/>
      <c r="HR54" s="9"/>
      <c r="IA54" s="9"/>
      <c r="IJ54" s="9"/>
      <c r="IS54" s="9"/>
      <c r="JB54" s="9"/>
      <c r="JK54" s="9"/>
      <c r="JT54" s="9"/>
      <c r="KC54" s="9"/>
      <c r="KL54" s="9"/>
      <c r="KU54" s="9"/>
      <c r="LV54" s="9"/>
      <c r="ME54" s="9"/>
      <c r="MN54" s="9"/>
      <c r="MW54" s="9"/>
      <c r="NF54" s="9"/>
      <c r="NO54" s="9"/>
      <c r="NQ54" s="9"/>
      <c r="NS54" s="9"/>
      <c r="NU54" s="9"/>
    </row>
    <row r="55" spans="1:386" ht="18">
      <c r="A55" s="40" t="s">
        <v>2022</v>
      </c>
      <c r="B55" s="46">
        <f t="shared" si="1"/>
        <v>28285.95000000003</v>
      </c>
      <c r="C55" s="42"/>
      <c r="D55" s="50">
        <v>0</v>
      </c>
      <c r="E55" s="50">
        <v>0</v>
      </c>
      <c r="F55" s="50">
        <v>0</v>
      </c>
      <c r="G55" s="50">
        <v>274.3</v>
      </c>
      <c r="H55" s="461"/>
      <c r="I55" s="50">
        <v>0</v>
      </c>
      <c r="J55" s="50">
        <v>0</v>
      </c>
      <c r="K55" s="50">
        <v>0</v>
      </c>
      <c r="L55" s="50">
        <v>315.99999999999989</v>
      </c>
      <c r="M55" s="461"/>
      <c r="N55" s="50">
        <v>0</v>
      </c>
      <c r="O55" s="50">
        <v>0</v>
      </c>
      <c r="P55" s="50">
        <v>456.6</v>
      </c>
      <c r="Q55" s="50"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61.949999999998909</v>
      </c>
      <c r="EG55" s="50">
        <v>300.19999999999345</v>
      </c>
      <c r="EH55" s="461"/>
      <c r="EI55" s="50">
        <v>0</v>
      </c>
      <c r="EJ55" s="50">
        <v>0</v>
      </c>
      <c r="EK55" s="50">
        <v>0</v>
      </c>
      <c r="EL55" s="50">
        <v>64.999999999996362</v>
      </c>
      <c r="EM55" s="461"/>
      <c r="EN55" s="50">
        <v>0</v>
      </c>
      <c r="EO55" s="50">
        <v>0</v>
      </c>
      <c r="EP55" s="50">
        <v>31.5</v>
      </c>
      <c r="EQ55" s="50">
        <v>99.899999999994179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22">
        <v>0</v>
      </c>
      <c r="EY55" s="522">
        <v>0</v>
      </c>
      <c r="EZ55" s="522">
        <v>18.224999999999454</v>
      </c>
      <c r="FA55" s="583">
        <v>74.399999999994179</v>
      </c>
      <c r="FB55" s="461"/>
      <c r="FC55" s="50">
        <v>0</v>
      </c>
      <c r="FD55" s="50">
        <v>0</v>
      </c>
      <c r="FE55" s="50">
        <v>0</v>
      </c>
      <c r="FF55" s="50">
        <v>205.09999999999673</v>
      </c>
      <c r="FG55" s="461"/>
      <c r="FH55" s="50">
        <v>0</v>
      </c>
      <c r="FI55" s="50">
        <v>0</v>
      </c>
      <c r="FJ55" s="50">
        <v>0</v>
      </c>
      <c r="FK55" s="50">
        <v>401.20000000000073</v>
      </c>
      <c r="FL55" s="461"/>
      <c r="FM55" s="50">
        <v>0</v>
      </c>
      <c r="FN55" s="50">
        <v>0</v>
      </c>
      <c r="FO55" s="50">
        <v>0</v>
      </c>
      <c r="FP55" s="50">
        <v>0</v>
      </c>
      <c r="FQ55" s="461"/>
      <c r="FR55" s="50">
        <v>0</v>
      </c>
      <c r="FS55" s="50">
        <v>0</v>
      </c>
      <c r="FT55" s="50">
        <v>0</v>
      </c>
      <c r="FU55" s="50">
        <v>364.89999999999782</v>
      </c>
      <c r="FV55" s="461"/>
      <c r="FW55" s="50">
        <v>0</v>
      </c>
      <c r="FX55" s="50">
        <v>0</v>
      </c>
      <c r="FY55" s="50">
        <v>0</v>
      </c>
      <c r="FZ55" s="50">
        <v>0</v>
      </c>
      <c r="GA55" s="461"/>
      <c r="GB55" s="50">
        <v>0</v>
      </c>
      <c r="GC55" s="50">
        <v>0</v>
      </c>
      <c r="GD55" s="50">
        <v>0</v>
      </c>
      <c r="GE55" s="50">
        <v>385.59999999998763</v>
      </c>
      <c r="GF55" s="461"/>
      <c r="GG55" s="50">
        <v>0</v>
      </c>
      <c r="GH55" s="50">
        <v>0</v>
      </c>
      <c r="GI55" s="50">
        <v>0</v>
      </c>
      <c r="GJ55" s="50">
        <v>220.00000000000728</v>
      </c>
      <c r="GK55" s="461"/>
      <c r="GL55" s="50">
        <v>0</v>
      </c>
      <c r="GM55" s="50">
        <v>0</v>
      </c>
      <c r="GN55" s="50">
        <v>0</v>
      </c>
      <c r="GO55" s="50">
        <v>0</v>
      </c>
      <c r="GQ55" s="565"/>
      <c r="GR55" s="18"/>
      <c r="GS55" s="39"/>
      <c r="GT55" s="37"/>
      <c r="GZ55" s="9"/>
      <c r="HI55" s="9"/>
      <c r="HR55" s="9"/>
      <c r="IA55" s="9"/>
      <c r="IJ55" s="9"/>
      <c r="IS55" s="9"/>
      <c r="JB55" s="9"/>
      <c r="JK55" s="9"/>
      <c r="JT55" s="9"/>
      <c r="KC55" s="9"/>
      <c r="KL55" s="9"/>
      <c r="KU55" s="9"/>
      <c r="LV55" s="9"/>
      <c r="ME55" s="9"/>
      <c r="MN55" s="9"/>
      <c r="MW55" s="9"/>
      <c r="NF55" s="9"/>
      <c r="NO55" s="9"/>
      <c r="NP55">
        <v>0</v>
      </c>
      <c r="NQ55" s="9"/>
      <c r="NR55">
        <v>0</v>
      </c>
      <c r="NS55" s="9"/>
      <c r="NT55" s="21">
        <v>0</v>
      </c>
      <c r="NU55" s="9"/>
      <c r="NV55">
        <v>0</v>
      </c>
    </row>
    <row r="56" spans="1:386" ht="18">
      <c r="A56" s="84" t="s">
        <v>3368</v>
      </c>
      <c r="B56" s="46">
        <f t="shared" si="1"/>
        <v>17367.500000000029</v>
      </c>
      <c r="C56" s="42"/>
      <c r="D56" s="50">
        <v>0</v>
      </c>
      <c r="E56" s="50">
        <v>0</v>
      </c>
      <c r="F56" s="50">
        <v>0</v>
      </c>
      <c r="G56" s="50">
        <v>168.8</v>
      </c>
      <c r="H56" s="461"/>
      <c r="I56" s="50">
        <v>0</v>
      </c>
      <c r="J56" s="50">
        <v>0</v>
      </c>
      <c r="K56" s="50">
        <v>0</v>
      </c>
      <c r="L56" s="50">
        <v>244.20000000000022</v>
      </c>
      <c r="M56" s="461"/>
      <c r="N56" s="50">
        <v>0</v>
      </c>
      <c r="O56" s="50">
        <v>0</v>
      </c>
      <c r="P56" s="50">
        <v>0</v>
      </c>
      <c r="Q56" s="50">
        <v>559.49999999999864</v>
      </c>
      <c r="R56" s="461"/>
      <c r="S56" s="449">
        <v>0</v>
      </c>
      <c r="T56" s="50">
        <v>0</v>
      </c>
      <c r="U56" s="492">
        <v>0</v>
      </c>
      <c r="V56" s="50"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>
        <v>0</v>
      </c>
      <c r="EE56" s="50">
        <v>0</v>
      </c>
      <c r="EF56" s="50">
        <v>0</v>
      </c>
      <c r="EG56" s="50">
        <v>367.00000000000364</v>
      </c>
      <c r="EH56" s="461"/>
      <c r="EI56" s="50">
        <v>0</v>
      </c>
      <c r="EJ56" s="50">
        <v>0</v>
      </c>
      <c r="EK56" s="50">
        <v>0</v>
      </c>
      <c r="EL56" s="50">
        <v>560.20000000000437</v>
      </c>
      <c r="EM56" s="461"/>
      <c r="EN56" s="50">
        <v>0</v>
      </c>
      <c r="EO56" s="50">
        <v>0</v>
      </c>
      <c r="EP56" s="50">
        <v>0</v>
      </c>
      <c r="EQ56" s="50">
        <v>466.80000000000655</v>
      </c>
      <c r="ER56" s="461"/>
      <c r="ES56" s="50"/>
      <c r="ET56" s="50"/>
      <c r="EU56" s="50"/>
      <c r="EV56" s="50"/>
      <c r="EW56" s="461"/>
      <c r="EX56" s="522">
        <v>0</v>
      </c>
      <c r="EY56" s="522">
        <v>0</v>
      </c>
      <c r="EZ56" s="522">
        <v>0</v>
      </c>
      <c r="FA56" s="583">
        <v>163.90000000000509</v>
      </c>
      <c r="FB56" s="461"/>
      <c r="FC56" s="50"/>
      <c r="FD56" s="50"/>
      <c r="FE56" s="50"/>
      <c r="FF56" s="50"/>
      <c r="FG56" s="461"/>
      <c r="FH56" s="50"/>
      <c r="FI56" s="50"/>
      <c r="FJ56" s="50"/>
      <c r="FK56" s="50"/>
      <c r="FL56" s="461"/>
      <c r="FM56" s="50"/>
      <c r="FN56" s="50"/>
      <c r="FO56" s="50"/>
      <c r="FP56" s="50"/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/>
      <c r="GH56" s="50"/>
      <c r="GI56" s="50"/>
      <c r="GJ56" s="50"/>
      <c r="GK56" s="461"/>
      <c r="GL56" s="50">
        <v>0</v>
      </c>
      <c r="GM56" s="50">
        <v>0</v>
      </c>
      <c r="GN56" s="50">
        <v>0</v>
      </c>
      <c r="GO56" s="50">
        <v>0</v>
      </c>
      <c r="GQ56" s="39"/>
      <c r="GR56" s="348"/>
      <c r="GS56" s="1"/>
      <c r="GT56" s="37"/>
      <c r="GZ56" s="9"/>
      <c r="HI56" s="9"/>
      <c r="HR56" s="9"/>
      <c r="IA56" s="9"/>
      <c r="IJ56" s="9"/>
      <c r="IS56" s="9"/>
      <c r="JB56" s="9"/>
      <c r="JK56" s="9"/>
      <c r="JT56" s="9"/>
      <c r="KC56" s="9"/>
      <c r="KL56" s="9"/>
      <c r="KU56" s="9"/>
      <c r="LV56" s="9"/>
      <c r="ME56" s="9"/>
      <c r="MN56" s="9"/>
      <c r="MW56" s="9"/>
      <c r="NF56" s="9"/>
      <c r="NO56" s="9"/>
      <c r="NQ56" s="9"/>
      <c r="NS56" s="9"/>
      <c r="NU56" s="9"/>
    </row>
    <row r="57" spans="1:386" ht="18">
      <c r="A57" s="84" t="s">
        <v>2023</v>
      </c>
      <c r="B57" s="46">
        <f t="shared" si="1"/>
        <v>33974.174999999945</v>
      </c>
      <c r="C57" s="42"/>
      <c r="D57" s="50">
        <v>0</v>
      </c>
      <c r="E57" s="50">
        <v>0</v>
      </c>
      <c r="F57" s="50">
        <v>0</v>
      </c>
      <c r="G57" s="50">
        <v>484.49999999999994</v>
      </c>
      <c r="H57" s="461"/>
      <c r="I57" s="50">
        <v>0</v>
      </c>
      <c r="J57" s="50">
        <v>0</v>
      </c>
      <c r="K57" s="50">
        <v>0</v>
      </c>
      <c r="L57" s="50"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300.82499999999618</v>
      </c>
      <c r="EG57" s="50">
        <v>272.49999999999636</v>
      </c>
      <c r="EH57" s="461"/>
      <c r="EI57" s="50">
        <v>0</v>
      </c>
      <c r="EJ57" s="50">
        <v>0</v>
      </c>
      <c r="EK57" s="50">
        <v>0</v>
      </c>
      <c r="EL57" s="50">
        <v>205.49999999999636</v>
      </c>
      <c r="EM57" s="461"/>
      <c r="EN57" s="50">
        <v>0</v>
      </c>
      <c r="EO57" s="50">
        <v>0</v>
      </c>
      <c r="EP57" s="50">
        <v>172.19999999999618</v>
      </c>
      <c r="EQ57" s="50">
        <v>250.39999999999782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22">
        <v>0</v>
      </c>
      <c r="EY57" s="522">
        <v>0</v>
      </c>
      <c r="EZ57" s="522">
        <v>190.57499999999618</v>
      </c>
      <c r="FA57" s="583">
        <v>33.599999999994907</v>
      </c>
      <c r="FB57" s="461"/>
      <c r="FC57" s="50">
        <v>0</v>
      </c>
      <c r="FD57" s="50">
        <v>0</v>
      </c>
      <c r="FE57" s="50">
        <v>0</v>
      </c>
      <c r="FF57" s="50">
        <v>304.59999999999491</v>
      </c>
      <c r="FG57" s="461"/>
      <c r="FH57" s="50">
        <v>0</v>
      </c>
      <c r="FI57" s="50">
        <v>0</v>
      </c>
      <c r="FJ57" s="50">
        <v>0</v>
      </c>
      <c r="FK57" s="50">
        <v>446.39999999999418</v>
      </c>
      <c r="FL57" s="461"/>
      <c r="FM57" s="50">
        <v>0</v>
      </c>
      <c r="FN57" s="50">
        <v>0</v>
      </c>
      <c r="FO57" s="50">
        <v>0</v>
      </c>
      <c r="FP57" s="50">
        <v>0</v>
      </c>
      <c r="FQ57" s="461"/>
      <c r="FR57" s="50">
        <v>0</v>
      </c>
      <c r="FS57" s="50">
        <v>0</v>
      </c>
      <c r="FT57" s="50">
        <v>0</v>
      </c>
      <c r="FU57" s="50">
        <v>250.19999999999345</v>
      </c>
      <c r="FV57" s="461"/>
      <c r="FW57" s="50">
        <v>0</v>
      </c>
      <c r="FX57" s="50">
        <v>0</v>
      </c>
      <c r="FY57" s="50">
        <v>0</v>
      </c>
      <c r="FZ57" s="50">
        <v>0</v>
      </c>
      <c r="GA57" s="461"/>
      <c r="GB57" s="50">
        <v>0</v>
      </c>
      <c r="GC57" s="50">
        <v>0</v>
      </c>
      <c r="GD57" s="50">
        <v>0</v>
      </c>
      <c r="GE57" s="50">
        <v>1213.3999999999905</v>
      </c>
      <c r="GF57" s="461"/>
      <c r="GG57" s="50">
        <v>0</v>
      </c>
      <c r="GH57" s="50">
        <v>0</v>
      </c>
      <c r="GI57" s="50">
        <v>0</v>
      </c>
      <c r="GJ57" s="50">
        <v>373</v>
      </c>
      <c r="GK57" s="461"/>
      <c r="GL57" s="50">
        <v>0</v>
      </c>
      <c r="GM57" s="50">
        <v>0</v>
      </c>
      <c r="GN57" s="50">
        <v>0</v>
      </c>
      <c r="GO57" s="50">
        <v>0</v>
      </c>
      <c r="GQ57" s="84"/>
      <c r="GR57" s="18"/>
      <c r="GS57" s="9"/>
      <c r="GT57" s="37"/>
      <c r="GZ57" s="9"/>
      <c r="HI57" s="9"/>
      <c r="HR57" s="9"/>
      <c r="IA57" s="9"/>
      <c r="IJ57" s="9"/>
      <c r="IS57" s="9"/>
      <c r="JB57" s="9"/>
      <c r="JK57" s="9"/>
      <c r="JT57" s="9"/>
      <c r="KC57" s="9"/>
      <c r="KL57" s="9"/>
      <c r="KU57" s="9"/>
      <c r="LV57" s="9"/>
      <c r="ME57" s="9"/>
      <c r="MN57" s="9"/>
      <c r="MW57" s="9"/>
      <c r="NF57" s="9"/>
      <c r="NO57" s="9"/>
      <c r="NP57">
        <v>0</v>
      </c>
      <c r="NQ57" s="9"/>
      <c r="NR57">
        <v>0</v>
      </c>
      <c r="NS57" s="9"/>
      <c r="NT57" s="21">
        <v>0</v>
      </c>
      <c r="NU57" s="9"/>
      <c r="NV57">
        <v>0</v>
      </c>
    </row>
    <row r="58" spans="1:386" ht="18">
      <c r="A58" s="84" t="s">
        <v>1643</v>
      </c>
      <c r="B58" s="46">
        <f t="shared" si="1"/>
        <v>44861.162499999926</v>
      </c>
      <c r="C58" s="42"/>
      <c r="D58" s="50">
        <v>83</v>
      </c>
      <c r="E58" s="50">
        <v>0</v>
      </c>
      <c r="F58" s="50">
        <v>0</v>
      </c>
      <c r="G58" s="50">
        <v>213.2</v>
      </c>
      <c r="H58" s="461"/>
      <c r="I58" s="50">
        <v>10.500000000000014</v>
      </c>
      <c r="J58" s="50">
        <v>0</v>
      </c>
      <c r="K58" s="50">
        <v>0</v>
      </c>
      <c r="L58" s="50"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80.800000000000182</v>
      </c>
      <c r="EE58" s="50">
        <v>162.10000000000127</v>
      </c>
      <c r="EF58" s="50">
        <v>383.25000000000273</v>
      </c>
      <c r="EG58" s="50">
        <v>531.60000000000218</v>
      </c>
      <c r="EH58" s="461"/>
      <c r="EI58" s="50">
        <v>96.175000000000182</v>
      </c>
      <c r="EJ58" s="50">
        <v>171.050000000002</v>
      </c>
      <c r="EK58" s="50">
        <v>0</v>
      </c>
      <c r="EL58" s="50">
        <v>167.10000000000582</v>
      </c>
      <c r="EM58" s="461"/>
      <c r="EN58" s="50">
        <v>0</v>
      </c>
      <c r="EO58" s="50">
        <v>0</v>
      </c>
      <c r="EP58" s="50">
        <v>84.375000000002728</v>
      </c>
      <c r="EQ58" s="50">
        <v>133.70000000000437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22">
        <v>12.250000000000227</v>
      </c>
      <c r="EY58" s="522">
        <v>4.5500000000001819</v>
      </c>
      <c r="EZ58" s="522">
        <v>14.625000000002728</v>
      </c>
      <c r="FA58" s="583">
        <v>120.29999999999927</v>
      </c>
      <c r="FB58" s="461"/>
      <c r="FC58" s="50">
        <v>0</v>
      </c>
      <c r="FD58" s="50">
        <v>0</v>
      </c>
      <c r="FE58" s="50">
        <v>0</v>
      </c>
      <c r="FF58" s="50">
        <v>218.100000000004</v>
      </c>
      <c r="FG58" s="461"/>
      <c r="FH58" s="50">
        <v>0</v>
      </c>
      <c r="FI58" s="50">
        <v>0</v>
      </c>
      <c r="FJ58" s="50">
        <v>0</v>
      </c>
      <c r="FK58" s="50">
        <v>424.80000000000291</v>
      </c>
      <c r="FL58" s="461"/>
      <c r="FM58" s="50">
        <v>0</v>
      </c>
      <c r="FN58" s="50">
        <v>0</v>
      </c>
      <c r="FO58" s="50">
        <v>0</v>
      </c>
      <c r="FP58" s="50">
        <v>0</v>
      </c>
      <c r="FQ58" s="461"/>
      <c r="FR58" s="50">
        <v>0</v>
      </c>
      <c r="FS58" s="50">
        <v>117.70000000000073</v>
      </c>
      <c r="FT58" s="50">
        <v>220.05000000000246</v>
      </c>
      <c r="FU58" s="50">
        <v>529.29999999999563</v>
      </c>
      <c r="FV58" s="461"/>
      <c r="FW58" s="50">
        <v>0</v>
      </c>
      <c r="FX58" s="50">
        <v>0</v>
      </c>
      <c r="FY58" s="50">
        <v>0</v>
      </c>
      <c r="FZ58" s="50">
        <v>0</v>
      </c>
      <c r="GA58" s="461"/>
      <c r="GB58" s="50">
        <v>0</v>
      </c>
      <c r="GC58" s="50">
        <v>324.29999999999836</v>
      </c>
      <c r="GD58" s="50">
        <v>384.67499999999973</v>
      </c>
      <c r="GE58" s="50">
        <v>1460.5999999999949</v>
      </c>
      <c r="GF58" s="461"/>
      <c r="GG58" s="50">
        <v>0</v>
      </c>
      <c r="GH58" s="50">
        <v>95.999999999996362</v>
      </c>
      <c r="GI58" s="50">
        <v>126.75000000000273</v>
      </c>
      <c r="GJ58" s="50">
        <v>320.5</v>
      </c>
      <c r="GK58" s="461"/>
      <c r="GL58" s="50">
        <v>0</v>
      </c>
      <c r="GM58" s="50">
        <v>494.20000000000346</v>
      </c>
      <c r="GN58" s="50">
        <v>0</v>
      </c>
      <c r="GO58" s="50">
        <v>0</v>
      </c>
      <c r="GQ58" s="565"/>
      <c r="GR58" s="348"/>
      <c r="GS58" s="39"/>
      <c r="GT58" s="37"/>
      <c r="GZ58" s="9"/>
      <c r="HI58" s="9"/>
      <c r="HR58" s="9"/>
      <c r="IA58" s="9"/>
      <c r="IJ58" s="9"/>
      <c r="IS58" s="9"/>
      <c r="JB58" s="9"/>
      <c r="JK58" s="9"/>
      <c r="JT58" s="9"/>
      <c r="KC58" s="9"/>
      <c r="KL58" s="9"/>
      <c r="KU58" s="9"/>
      <c r="LV58" s="9"/>
      <c r="ME58" s="9"/>
      <c r="MN58" s="9"/>
      <c r="MW58" s="9"/>
      <c r="NF58" s="9"/>
      <c r="NO58" s="9"/>
      <c r="NP58">
        <v>0</v>
      </c>
      <c r="NQ58" s="9"/>
      <c r="NR58">
        <v>0</v>
      </c>
      <c r="NS58" s="9"/>
      <c r="NT58">
        <v>741.30000000000518</v>
      </c>
      <c r="NU58" s="9"/>
      <c r="NV58">
        <v>0</v>
      </c>
    </row>
    <row r="59" spans="1:386" ht="18">
      <c r="A59" s="41" t="s">
        <v>761</v>
      </c>
      <c r="B59" s="46">
        <f t="shared" si="1"/>
        <v>55894.524999999856</v>
      </c>
      <c r="C59" s="42"/>
      <c r="D59" s="50">
        <v>58.075000000000003</v>
      </c>
      <c r="E59" s="50">
        <v>0</v>
      </c>
      <c r="F59" s="50">
        <v>0</v>
      </c>
      <c r="G59" s="50">
        <v>249.8</v>
      </c>
      <c r="H59" s="461"/>
      <c r="I59" s="50">
        <v>51.200000000000017</v>
      </c>
      <c r="J59" s="50">
        <v>0</v>
      </c>
      <c r="K59" s="50">
        <v>0</v>
      </c>
      <c r="L59" s="50"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92.25</v>
      </c>
      <c r="EE59" s="50">
        <v>45.200000000006185</v>
      </c>
      <c r="EF59" s="50">
        <v>265.72500000000491</v>
      </c>
      <c r="EG59" s="50">
        <v>525.59999999999491</v>
      </c>
      <c r="EH59" s="461"/>
      <c r="EI59" s="50">
        <v>98.175000000000182</v>
      </c>
      <c r="EJ59" s="50">
        <v>274.89999999999782</v>
      </c>
      <c r="EK59" s="50">
        <v>0</v>
      </c>
      <c r="EL59" s="50">
        <v>556.19999999999345</v>
      </c>
      <c r="EM59" s="461"/>
      <c r="EN59" s="50">
        <v>0</v>
      </c>
      <c r="EO59" s="50">
        <v>0</v>
      </c>
      <c r="EP59" s="50">
        <v>198.75000000000546</v>
      </c>
      <c r="EQ59" s="50">
        <v>287.49999999999272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22">
        <v>29.974999999999909</v>
      </c>
      <c r="EY59" s="522">
        <v>105.10000000000036</v>
      </c>
      <c r="EZ59" s="522">
        <v>250.57500000000164</v>
      </c>
      <c r="FA59" s="583">
        <v>203.99999999999272</v>
      </c>
      <c r="FB59" s="461"/>
      <c r="FC59" s="50">
        <v>105.875</v>
      </c>
      <c r="FD59" s="50">
        <v>0</v>
      </c>
      <c r="FE59" s="50">
        <v>0</v>
      </c>
      <c r="FF59" s="50">
        <v>151.5</v>
      </c>
      <c r="FG59" s="461"/>
      <c r="FH59" s="50">
        <v>50.350000000000364</v>
      </c>
      <c r="FI59" s="50">
        <v>0</v>
      </c>
      <c r="FJ59" s="50">
        <v>0</v>
      </c>
      <c r="FK59" s="50">
        <v>371.5</v>
      </c>
      <c r="FL59" s="461"/>
      <c r="FM59" s="50">
        <v>87.750000000000455</v>
      </c>
      <c r="FN59" s="50">
        <v>0</v>
      </c>
      <c r="FO59" s="50">
        <v>0</v>
      </c>
      <c r="FP59" s="50">
        <v>0</v>
      </c>
      <c r="FQ59" s="461"/>
      <c r="FR59" s="50">
        <v>93.400000000000546</v>
      </c>
      <c r="FS59" s="50">
        <v>57.75</v>
      </c>
      <c r="FT59" s="50">
        <v>402.07499999999345</v>
      </c>
      <c r="FU59" s="50">
        <v>447.39999999999782</v>
      </c>
      <c r="FV59" s="461"/>
      <c r="FW59" s="50">
        <v>144.22500000000036</v>
      </c>
      <c r="FX59" s="50">
        <v>0</v>
      </c>
      <c r="FY59" s="50">
        <v>0</v>
      </c>
      <c r="FZ59" s="50">
        <v>0</v>
      </c>
      <c r="GA59" s="461"/>
      <c r="GB59" s="50">
        <v>167.57499999999891</v>
      </c>
      <c r="GC59" s="50">
        <v>539.05000000000018</v>
      </c>
      <c r="GD59" s="50">
        <v>910.49999999999181</v>
      </c>
      <c r="GE59" s="50">
        <v>870.60000000000946</v>
      </c>
      <c r="GF59" s="461"/>
      <c r="GG59" s="50">
        <v>56.249999999998181</v>
      </c>
      <c r="GH59" s="50">
        <v>139.00000000000364</v>
      </c>
      <c r="GI59" s="50">
        <v>209.99999999999454</v>
      </c>
      <c r="GJ59" s="50">
        <v>247.00000000000728</v>
      </c>
      <c r="GK59" s="461"/>
      <c r="GL59" s="50">
        <v>0</v>
      </c>
      <c r="GM59" s="50">
        <v>645.40000000000327</v>
      </c>
      <c r="GN59" s="50">
        <v>0</v>
      </c>
      <c r="GO59" s="50">
        <v>0</v>
      </c>
      <c r="GP59" s="18"/>
      <c r="GQ59" s="566"/>
      <c r="GR59" s="18"/>
      <c r="GS59" s="1"/>
      <c r="GT59" s="37"/>
      <c r="GY59" s="18"/>
      <c r="GZ59" s="9"/>
      <c r="HH59" s="18"/>
      <c r="HI59" s="9"/>
      <c r="HR59" s="9"/>
      <c r="IA59" s="9"/>
      <c r="IJ59" s="9"/>
      <c r="IS59" s="9"/>
      <c r="JB59" s="9"/>
      <c r="JK59" s="9"/>
      <c r="JT59" s="9"/>
      <c r="KC59" s="9"/>
      <c r="KL59" s="9"/>
      <c r="KU59" s="9"/>
      <c r="LV59" s="9"/>
      <c r="ME59" s="9"/>
      <c r="MN59" s="9"/>
      <c r="MW59" s="9"/>
      <c r="NF59" s="9"/>
      <c r="NO59" s="9"/>
      <c r="NP59">
        <v>0</v>
      </c>
      <c r="NQ59" s="9"/>
      <c r="NR59">
        <v>0</v>
      </c>
      <c r="NS59" s="9"/>
      <c r="NT59">
        <v>968.10000000000491</v>
      </c>
      <c r="NU59" s="9"/>
      <c r="NV59">
        <v>0</v>
      </c>
    </row>
    <row r="60" spans="1:386" s="39" customFormat="1" ht="18">
      <c r="A60" s="41" t="s">
        <v>3367</v>
      </c>
      <c r="B60" s="46">
        <f t="shared" si="1"/>
        <v>17855.349999999999</v>
      </c>
      <c r="C60" s="42"/>
      <c r="D60" s="50">
        <v>0</v>
      </c>
      <c r="E60" s="50">
        <v>0</v>
      </c>
      <c r="F60" s="50">
        <v>0</v>
      </c>
      <c r="G60" s="50">
        <v>426.8</v>
      </c>
      <c r="H60" s="461"/>
      <c r="I60" s="50">
        <v>0</v>
      </c>
      <c r="J60" s="50">
        <v>0</v>
      </c>
      <c r="K60" s="50">
        <v>0</v>
      </c>
      <c r="L60" s="50">
        <v>177.40000000000009</v>
      </c>
      <c r="M60" s="461"/>
      <c r="N60" s="50">
        <v>0</v>
      </c>
      <c r="O60" s="50">
        <v>0</v>
      </c>
      <c r="P60" s="50">
        <v>0</v>
      </c>
      <c r="Q60" s="50">
        <v>469.29999999999995</v>
      </c>
      <c r="R60" s="461"/>
      <c r="S60" s="449">
        <v>0</v>
      </c>
      <c r="T60" s="50">
        <v>0</v>
      </c>
      <c r="U60" s="492">
        <v>0</v>
      </c>
      <c r="V60" s="50"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>
        <v>0</v>
      </c>
      <c r="EE60" s="50">
        <v>0</v>
      </c>
      <c r="EF60" s="50">
        <v>0</v>
      </c>
      <c r="EG60" s="50">
        <v>497.69999999999709</v>
      </c>
      <c r="EH60" s="461"/>
      <c r="EI60" s="50">
        <v>0</v>
      </c>
      <c r="EJ60" s="50">
        <v>0</v>
      </c>
      <c r="EK60" s="50">
        <v>0</v>
      </c>
      <c r="EL60" s="50">
        <v>741.20000000000073</v>
      </c>
      <c r="EM60" s="461"/>
      <c r="EN60" s="50">
        <v>0</v>
      </c>
      <c r="EO60" s="50">
        <v>0</v>
      </c>
      <c r="EP60" s="50">
        <v>0</v>
      </c>
      <c r="EQ60" s="50">
        <v>320.50000000000364</v>
      </c>
      <c r="ER60" s="461"/>
      <c r="ES60" s="50"/>
      <c r="ET60" s="50"/>
      <c r="EU60" s="50"/>
      <c r="EV60" s="50"/>
      <c r="EW60" s="461"/>
      <c r="EX60" s="522">
        <v>0</v>
      </c>
      <c r="EY60" s="522">
        <v>0</v>
      </c>
      <c r="EZ60" s="522">
        <v>0</v>
      </c>
      <c r="FA60" s="583">
        <v>128.80000000000291</v>
      </c>
      <c r="FB60" s="461"/>
      <c r="FC60" s="50"/>
      <c r="FD60" s="50"/>
      <c r="FE60" s="50"/>
      <c r="FF60" s="50"/>
      <c r="FG60" s="461"/>
      <c r="FH60" s="50"/>
      <c r="FI60" s="50"/>
      <c r="FJ60" s="50"/>
      <c r="FK60" s="50"/>
      <c r="FL60" s="461"/>
      <c r="FM60" s="50"/>
      <c r="FN60" s="50"/>
      <c r="FO60" s="50"/>
      <c r="FP60" s="50"/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/>
      <c r="GH60" s="50"/>
      <c r="GI60" s="50"/>
      <c r="GJ60" s="50"/>
      <c r="GK60" s="461"/>
      <c r="GL60" s="50">
        <v>0</v>
      </c>
      <c r="GM60" s="50">
        <v>0</v>
      </c>
      <c r="GN60" s="50">
        <v>0</v>
      </c>
      <c r="GO60" s="50">
        <v>0</v>
      </c>
      <c r="GP60" s="143"/>
      <c r="GQ60" s="41"/>
      <c r="GR60" s="348"/>
      <c r="GS60" s="9"/>
      <c r="GT60" s="37"/>
      <c r="GY60" s="143"/>
      <c r="GZ60" s="455"/>
      <c r="HH60" s="143"/>
      <c r="HI60" s="455"/>
      <c r="HR60" s="455"/>
      <c r="IA60" s="455"/>
      <c r="IJ60" s="455"/>
      <c r="IS60" s="455"/>
      <c r="JB60" s="455"/>
      <c r="JK60" s="455"/>
      <c r="JT60" s="455"/>
      <c r="KC60" s="455"/>
      <c r="KL60" s="455"/>
      <c r="KU60" s="455"/>
      <c r="LV60" s="455"/>
      <c r="ME60" s="455"/>
      <c r="MN60" s="455"/>
      <c r="MW60" s="455"/>
      <c r="NF60" s="455"/>
      <c r="NO60" s="455"/>
      <c r="NU60" s="37"/>
    </row>
    <row r="61" spans="1:386" s="39" customFormat="1" ht="18">
      <c r="A61" s="41" t="s">
        <v>3374</v>
      </c>
      <c r="B61" s="46">
        <f t="shared" si="1"/>
        <v>16481.949999999979</v>
      </c>
      <c r="C61" s="42"/>
      <c r="D61" s="50">
        <v>0</v>
      </c>
      <c r="E61" s="50">
        <v>0</v>
      </c>
      <c r="F61" s="50">
        <v>0</v>
      </c>
      <c r="G61" s="50">
        <v>174.5</v>
      </c>
      <c r="H61" s="461"/>
      <c r="I61" s="50">
        <v>0</v>
      </c>
      <c r="J61" s="50">
        <v>0</v>
      </c>
      <c r="K61" s="50">
        <v>0</v>
      </c>
      <c r="L61" s="50">
        <v>0</v>
      </c>
      <c r="M61" s="461"/>
      <c r="N61" s="50">
        <v>0</v>
      </c>
      <c r="O61" s="50">
        <v>0</v>
      </c>
      <c r="P61" s="50">
        <v>0</v>
      </c>
      <c r="Q61" s="50">
        <v>436.49999999999955</v>
      </c>
      <c r="R61" s="461"/>
      <c r="S61" s="449">
        <v>0</v>
      </c>
      <c r="T61" s="50">
        <v>0</v>
      </c>
      <c r="U61" s="492">
        <v>0</v>
      </c>
      <c r="V61" s="50"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>
        <v>0</v>
      </c>
      <c r="EE61" s="50">
        <v>0</v>
      </c>
      <c r="EF61" s="50">
        <v>0</v>
      </c>
      <c r="EG61" s="50">
        <v>339.00000000000364</v>
      </c>
      <c r="EH61" s="461"/>
      <c r="EI61" s="50">
        <v>0</v>
      </c>
      <c r="EJ61" s="50">
        <v>0</v>
      </c>
      <c r="EK61" s="50">
        <v>0</v>
      </c>
      <c r="EL61" s="50">
        <v>547.09999999999854</v>
      </c>
      <c r="EM61" s="461"/>
      <c r="EN61" s="50">
        <v>0</v>
      </c>
      <c r="EO61" s="50">
        <v>0</v>
      </c>
      <c r="EP61" s="50">
        <v>0</v>
      </c>
      <c r="EQ61" s="50">
        <v>168.59999999999854</v>
      </c>
      <c r="ER61" s="461"/>
      <c r="ES61" s="50"/>
      <c r="ET61" s="50"/>
      <c r="EU61" s="50"/>
      <c r="EV61" s="50"/>
      <c r="EW61" s="461"/>
      <c r="EX61" s="522">
        <v>0</v>
      </c>
      <c r="EY61" s="522">
        <v>0</v>
      </c>
      <c r="EZ61" s="522">
        <v>0</v>
      </c>
      <c r="FA61" s="583">
        <v>166.79999999999927</v>
      </c>
      <c r="FB61" s="461"/>
      <c r="FC61" s="50"/>
      <c r="FD61" s="50"/>
      <c r="FE61" s="50"/>
      <c r="FF61" s="50"/>
      <c r="FG61" s="461"/>
      <c r="FH61" s="50"/>
      <c r="FI61" s="50"/>
      <c r="FJ61" s="50"/>
      <c r="FK61" s="50"/>
      <c r="FL61" s="461"/>
      <c r="FM61" s="50"/>
      <c r="FN61" s="50"/>
      <c r="FO61" s="50"/>
      <c r="FP61" s="50"/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/>
      <c r="GH61" s="50"/>
      <c r="GI61" s="50"/>
      <c r="GJ61" s="50"/>
      <c r="GK61" s="461"/>
      <c r="GL61" s="50">
        <v>0</v>
      </c>
      <c r="GM61" s="50">
        <v>0</v>
      </c>
      <c r="GN61" s="50">
        <v>0</v>
      </c>
      <c r="GO61" s="50">
        <v>0</v>
      </c>
      <c r="GP61" s="143"/>
      <c r="GQ61" s="567"/>
      <c r="GR61" s="348"/>
      <c r="GT61" s="37"/>
      <c r="GY61" s="143"/>
      <c r="GZ61" s="455"/>
      <c r="HH61" s="143"/>
      <c r="HI61" s="455"/>
      <c r="HR61" s="455"/>
      <c r="IA61" s="455"/>
      <c r="IJ61" s="455"/>
      <c r="IS61" s="455"/>
      <c r="JB61" s="455"/>
      <c r="JK61" s="455"/>
      <c r="JT61" s="455"/>
      <c r="KC61" s="455"/>
      <c r="KL61" s="455"/>
      <c r="KU61" s="455"/>
      <c r="LV61" s="455"/>
      <c r="ME61" s="455"/>
      <c r="MN61" s="455"/>
      <c r="MW61" s="455"/>
      <c r="NF61" s="455"/>
      <c r="NO61" s="455"/>
      <c r="NU61" s="37"/>
    </row>
    <row r="62" spans="1:386" ht="18">
      <c r="A62" s="41" t="s">
        <v>762</v>
      </c>
      <c r="B62" s="46">
        <f t="shared" si="1"/>
        <v>46976.36250000001</v>
      </c>
      <c r="C62" s="42"/>
      <c r="D62" s="50">
        <v>26.024999999999999</v>
      </c>
      <c r="E62" s="50">
        <v>0</v>
      </c>
      <c r="F62" s="50">
        <v>0</v>
      </c>
      <c r="G62" s="50"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67.450000000000159</v>
      </c>
      <c r="EE62" s="50">
        <v>111.50000000000364</v>
      </c>
      <c r="EF62" s="50">
        <v>227.92500000000655</v>
      </c>
      <c r="EG62" s="50">
        <v>138.49999999999818</v>
      </c>
      <c r="EH62" s="461"/>
      <c r="EI62" s="50">
        <v>59.200000000000728</v>
      </c>
      <c r="EJ62" s="50">
        <v>240.80000000000291</v>
      </c>
      <c r="EK62" s="50">
        <v>0</v>
      </c>
      <c r="EL62" s="50">
        <v>235.99999999999636</v>
      </c>
      <c r="EM62" s="461"/>
      <c r="EN62" s="50">
        <v>0</v>
      </c>
      <c r="EO62" s="50">
        <v>0</v>
      </c>
      <c r="EP62" s="50">
        <v>181.575000000003</v>
      </c>
      <c r="EQ62" s="50">
        <v>114.99999999999636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22">
        <v>7.4250000000001819</v>
      </c>
      <c r="EY62" s="522">
        <v>108.40000000000327</v>
      </c>
      <c r="EZ62" s="522">
        <v>198.07500000000164</v>
      </c>
      <c r="FA62" s="583">
        <v>153.90000000000146</v>
      </c>
      <c r="FB62" s="461"/>
      <c r="FC62" s="50">
        <v>53.300000000000182</v>
      </c>
      <c r="FD62" s="50">
        <v>0</v>
      </c>
      <c r="FE62" s="50">
        <v>0</v>
      </c>
      <c r="FF62" s="50">
        <v>120.40000000000327</v>
      </c>
      <c r="FG62" s="461"/>
      <c r="FH62" s="50">
        <v>32.850000000000364</v>
      </c>
      <c r="FI62" s="50">
        <v>0</v>
      </c>
      <c r="FJ62" s="50">
        <v>0</v>
      </c>
      <c r="FK62" s="50">
        <v>454.10000000000218</v>
      </c>
      <c r="FL62" s="461"/>
      <c r="FM62" s="50">
        <v>95.925000000000637</v>
      </c>
      <c r="FN62" s="50">
        <v>0</v>
      </c>
      <c r="FO62" s="50">
        <v>0</v>
      </c>
      <c r="FP62" s="50">
        <v>0</v>
      </c>
      <c r="FQ62" s="461"/>
      <c r="FR62" s="50">
        <v>168.14999999999873</v>
      </c>
      <c r="FS62" s="50">
        <v>62.000000000000227</v>
      </c>
      <c r="FT62" s="50">
        <v>322.57500000000164</v>
      </c>
      <c r="FU62" s="50">
        <v>363.19999999999709</v>
      </c>
      <c r="FV62" s="461"/>
      <c r="FW62" s="50">
        <v>133.79999999999836</v>
      </c>
      <c r="FX62" s="50">
        <v>0</v>
      </c>
      <c r="FY62" s="50">
        <v>0</v>
      </c>
      <c r="FZ62" s="50">
        <v>0</v>
      </c>
      <c r="GA62" s="461"/>
      <c r="GB62" s="50">
        <v>94.874999999996362</v>
      </c>
      <c r="GC62" s="50">
        <v>525.15000000000055</v>
      </c>
      <c r="GD62" s="50">
        <v>1026.9750000000022</v>
      </c>
      <c r="GE62" s="50">
        <v>1173.0999999999913</v>
      </c>
      <c r="GF62" s="461"/>
      <c r="GG62" s="50">
        <v>42</v>
      </c>
      <c r="GH62" s="50">
        <v>108.49999999999272</v>
      </c>
      <c r="GI62" s="50">
        <v>190.875</v>
      </c>
      <c r="GJ62" s="50">
        <v>353.50000000000364</v>
      </c>
      <c r="GK62" s="461"/>
      <c r="GL62" s="50">
        <v>0</v>
      </c>
      <c r="GM62" s="50">
        <v>732.10000000000218</v>
      </c>
      <c r="GN62" s="50">
        <v>0</v>
      </c>
      <c r="GO62" s="50">
        <v>0</v>
      </c>
      <c r="GP62" s="18"/>
      <c r="GQ62" s="566"/>
      <c r="GR62" s="348"/>
      <c r="GS62" s="1"/>
      <c r="GT62" s="37"/>
      <c r="GY62" s="18"/>
      <c r="GZ62" s="9"/>
      <c r="HH62" s="18"/>
      <c r="HI62" s="9"/>
      <c r="HR62" s="9"/>
      <c r="IA62" s="9"/>
      <c r="IJ62" s="9"/>
      <c r="IS62" s="9"/>
      <c r="JB62" s="9"/>
      <c r="JK62" s="9"/>
      <c r="JT62" s="9"/>
      <c r="KC62" s="9"/>
      <c r="KL62" s="9"/>
      <c r="KU62" s="9"/>
      <c r="LV62" s="9"/>
      <c r="ME62" s="9"/>
      <c r="MN62" s="9"/>
      <c r="MW62" s="9"/>
      <c r="NF62" s="9"/>
      <c r="NO62" s="9"/>
      <c r="NP62">
        <v>0</v>
      </c>
      <c r="NQ62" s="9"/>
      <c r="NR62">
        <v>0</v>
      </c>
      <c r="NS62" s="9"/>
      <c r="NT62">
        <v>1098.1500000000033</v>
      </c>
      <c r="NU62" s="9"/>
      <c r="NV62">
        <v>0</v>
      </c>
    </row>
    <row r="63" spans="1:386" ht="18">
      <c r="A63" s="41" t="s">
        <v>23</v>
      </c>
      <c r="B63" s="46">
        <f t="shared" si="1"/>
        <v>51233.087500000125</v>
      </c>
      <c r="C63" s="42"/>
      <c r="D63" s="50">
        <v>49.85</v>
      </c>
      <c r="E63" s="50">
        <v>0</v>
      </c>
      <c r="F63" s="50">
        <v>0</v>
      </c>
      <c r="G63" s="50">
        <v>340</v>
      </c>
      <c r="H63" s="461"/>
      <c r="I63" s="50">
        <v>18.750000000000007</v>
      </c>
      <c r="J63" s="50">
        <v>0</v>
      </c>
      <c r="K63" s="50">
        <v>0</v>
      </c>
      <c r="L63" s="50"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69.000000000000227</v>
      </c>
      <c r="EE63" s="50">
        <v>279.69999999999891</v>
      </c>
      <c r="EF63" s="50">
        <v>13.424999999998363</v>
      </c>
      <c r="EG63" s="50">
        <v>33.799999999999272</v>
      </c>
      <c r="EH63" s="461"/>
      <c r="EI63" s="50">
        <v>57.350000000000819</v>
      </c>
      <c r="EJ63" s="50">
        <v>132.09999999999673</v>
      </c>
      <c r="EK63" s="50">
        <v>0</v>
      </c>
      <c r="EL63" s="50">
        <v>264.79999999999927</v>
      </c>
      <c r="EM63" s="461"/>
      <c r="EN63" s="50">
        <v>0</v>
      </c>
      <c r="EO63" s="50">
        <v>0</v>
      </c>
      <c r="EP63" s="50">
        <v>127.27499999999782</v>
      </c>
      <c r="EQ63" s="50">
        <v>113.19999999999709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22">
        <v>13.650000000000546</v>
      </c>
      <c r="EY63" s="522">
        <v>74.099999999996726</v>
      </c>
      <c r="EZ63" s="522">
        <v>152.99999999999727</v>
      </c>
      <c r="FA63" s="583">
        <v>298.5</v>
      </c>
      <c r="FB63" s="461"/>
      <c r="FC63" s="50">
        <v>127.62500000000091</v>
      </c>
      <c r="FD63" s="50">
        <v>0</v>
      </c>
      <c r="FE63" s="50">
        <v>0</v>
      </c>
      <c r="FF63" s="50">
        <v>191.09999999999854</v>
      </c>
      <c r="FG63" s="461"/>
      <c r="FH63" s="50">
        <v>64.650000000000546</v>
      </c>
      <c r="FI63" s="50">
        <v>0</v>
      </c>
      <c r="FJ63" s="50">
        <v>0</v>
      </c>
      <c r="FK63" s="50">
        <v>408.5</v>
      </c>
      <c r="FL63" s="461"/>
      <c r="FM63" s="50">
        <v>11.075000000000045</v>
      </c>
      <c r="FN63" s="50">
        <v>0</v>
      </c>
      <c r="FO63" s="50">
        <v>0</v>
      </c>
      <c r="FP63" s="50">
        <v>0</v>
      </c>
      <c r="FQ63" s="461"/>
      <c r="FR63" s="50">
        <v>117.22500000000127</v>
      </c>
      <c r="FS63" s="50">
        <v>87.550000000000637</v>
      </c>
      <c r="FT63" s="50">
        <v>314.70000000000709</v>
      </c>
      <c r="FU63" s="50">
        <v>495.39999999999782</v>
      </c>
      <c r="FV63" s="461"/>
      <c r="FW63" s="50">
        <v>4.9500000000016371</v>
      </c>
      <c r="FX63" s="50">
        <v>0</v>
      </c>
      <c r="FY63" s="50">
        <v>0</v>
      </c>
      <c r="FZ63" s="50">
        <v>0</v>
      </c>
      <c r="GA63" s="461"/>
      <c r="GB63" s="50">
        <v>156.475000000004</v>
      </c>
      <c r="GC63" s="50">
        <v>504.92500000000382</v>
      </c>
      <c r="GD63" s="50">
        <v>856.80000000000655</v>
      </c>
      <c r="GE63" s="50">
        <v>971.39999999999418</v>
      </c>
      <c r="GF63" s="461"/>
      <c r="GG63" s="50">
        <v>50.000000000001819</v>
      </c>
      <c r="GH63" s="50">
        <v>170</v>
      </c>
      <c r="GI63" s="50">
        <v>288.37500000001091</v>
      </c>
      <c r="GJ63" s="50">
        <v>245.99999999999272</v>
      </c>
      <c r="GK63" s="461"/>
      <c r="GL63" s="50">
        <v>0</v>
      </c>
      <c r="GM63" s="50">
        <v>728.07500000000164</v>
      </c>
      <c r="GN63" s="50">
        <v>0</v>
      </c>
      <c r="GO63" s="50">
        <v>0</v>
      </c>
      <c r="GP63" s="18"/>
      <c r="GQ63" s="41"/>
      <c r="GR63" s="348"/>
      <c r="GS63" s="9"/>
      <c r="GT63" s="37"/>
      <c r="GY63" s="18"/>
      <c r="GZ63" s="9"/>
      <c r="HH63" s="18"/>
      <c r="HI63" s="9"/>
      <c r="HR63" s="9"/>
      <c r="IA63" s="9"/>
      <c r="IJ63" s="9"/>
      <c r="IS63" s="9"/>
      <c r="JB63" s="9"/>
      <c r="JK63" s="9"/>
      <c r="JT63" s="9"/>
      <c r="KC63" s="9"/>
      <c r="KL63" s="9"/>
      <c r="KU63" s="9"/>
      <c r="LV63" s="9"/>
      <c r="ME63" s="9"/>
      <c r="MN63" s="9"/>
      <c r="MW63" s="9"/>
      <c r="NF63" s="9"/>
      <c r="NO63" s="9"/>
      <c r="NP63">
        <v>0</v>
      </c>
      <c r="NQ63" s="9"/>
      <c r="NR63">
        <v>0</v>
      </c>
      <c r="NS63" s="9"/>
      <c r="NT63">
        <v>1092.1125000000025</v>
      </c>
      <c r="NU63" s="9"/>
      <c r="NV63">
        <v>0</v>
      </c>
    </row>
    <row r="64" spans="1:386" ht="18">
      <c r="A64" s="41" t="s">
        <v>25</v>
      </c>
      <c r="B64" s="46">
        <f t="shared" si="1"/>
        <v>59474.512500000179</v>
      </c>
      <c r="C64" s="42"/>
      <c r="D64" s="50">
        <v>122.57500000000002</v>
      </c>
      <c r="E64" s="50">
        <v>0</v>
      </c>
      <c r="F64" s="50">
        <v>0</v>
      </c>
      <c r="G64" s="50">
        <v>310.5</v>
      </c>
      <c r="H64" s="461"/>
      <c r="I64" s="50">
        <v>64.824999999999989</v>
      </c>
      <c r="J64" s="50">
        <v>0</v>
      </c>
      <c r="K64" s="50">
        <v>0</v>
      </c>
      <c r="L64" s="50"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96.824999999999818</v>
      </c>
      <c r="EE64" s="50">
        <v>130.59999999999854</v>
      </c>
      <c r="EF64" s="50">
        <v>357.37499999999727</v>
      </c>
      <c r="EG64" s="50">
        <v>375.59999999999854</v>
      </c>
      <c r="EH64" s="461"/>
      <c r="EI64" s="50">
        <v>97.650000000000091</v>
      </c>
      <c r="EJ64" s="50">
        <v>150.79999999999927</v>
      </c>
      <c r="EK64" s="50">
        <v>0</v>
      </c>
      <c r="EL64" s="50">
        <v>374.39999999999782</v>
      </c>
      <c r="EM64" s="461"/>
      <c r="EN64" s="50">
        <v>0</v>
      </c>
      <c r="EO64" s="50">
        <v>0</v>
      </c>
      <c r="EP64" s="50">
        <v>201.07499999999891</v>
      </c>
      <c r="EQ64" s="50">
        <v>67.000000000007276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22">
        <v>62.624999999999773</v>
      </c>
      <c r="EY64" s="522">
        <v>213.70000000000073</v>
      </c>
      <c r="EZ64" s="522">
        <v>186.82500000000437</v>
      </c>
      <c r="FA64" s="583">
        <v>283.09999999999854</v>
      </c>
      <c r="FB64" s="461"/>
      <c r="FC64" s="50">
        <v>123.37499999999909</v>
      </c>
      <c r="FD64" s="50">
        <v>0</v>
      </c>
      <c r="FE64" s="50">
        <v>0</v>
      </c>
      <c r="FF64" s="50">
        <v>295.200000000008</v>
      </c>
      <c r="FG64" s="461"/>
      <c r="FH64" s="50">
        <v>53.412499999998545</v>
      </c>
      <c r="FI64" s="50">
        <v>0</v>
      </c>
      <c r="FJ64" s="50">
        <v>0</v>
      </c>
      <c r="FK64" s="50">
        <v>602.00000000000364</v>
      </c>
      <c r="FL64" s="461"/>
      <c r="FM64" s="50">
        <v>68.975000000000591</v>
      </c>
      <c r="FN64" s="50">
        <v>0</v>
      </c>
      <c r="FO64" s="50">
        <v>0</v>
      </c>
      <c r="FP64" s="50">
        <v>0</v>
      </c>
      <c r="FQ64" s="461"/>
      <c r="FR64" s="50">
        <v>98.449999999999818</v>
      </c>
      <c r="FS64" s="50">
        <v>56.749999999999545</v>
      </c>
      <c r="FT64" s="50">
        <v>357.03750000000491</v>
      </c>
      <c r="FU64" s="50">
        <v>465.50000000000364</v>
      </c>
      <c r="FV64" s="461"/>
      <c r="FW64" s="50">
        <v>101.45000000000073</v>
      </c>
      <c r="FX64" s="50">
        <v>0</v>
      </c>
      <c r="FY64" s="50">
        <v>0</v>
      </c>
      <c r="FZ64" s="50">
        <v>0</v>
      </c>
      <c r="GA64" s="461"/>
      <c r="GB64" s="50">
        <v>162.07500000000073</v>
      </c>
      <c r="GC64" s="50">
        <v>571.12499999999909</v>
      </c>
      <c r="GD64" s="50">
        <v>980.92500000000928</v>
      </c>
      <c r="GE64" s="50">
        <v>885.60000000000946</v>
      </c>
      <c r="GF64" s="461"/>
      <c r="GG64" s="50">
        <v>61.125000000001819</v>
      </c>
      <c r="GH64" s="50">
        <v>130.24999999999636</v>
      </c>
      <c r="GI64" s="50">
        <v>197.81250000000546</v>
      </c>
      <c r="GJ64" s="50">
        <v>437.00000000000546</v>
      </c>
      <c r="GK64" s="461"/>
      <c r="GL64" s="50">
        <v>0</v>
      </c>
      <c r="GM64" s="50">
        <v>766.69999999999891</v>
      </c>
      <c r="GN64" s="50">
        <v>0</v>
      </c>
      <c r="GO64" s="50">
        <v>0</v>
      </c>
      <c r="GP64" s="18"/>
      <c r="GQ64" s="567"/>
      <c r="GR64" s="18"/>
      <c r="GS64" s="39"/>
      <c r="GT64" s="37"/>
      <c r="GY64" s="18"/>
      <c r="GZ64" s="9"/>
      <c r="HH64" s="18"/>
      <c r="HI64" s="9"/>
      <c r="HR64" s="9"/>
      <c r="IA64" s="9"/>
      <c r="IJ64" s="9"/>
      <c r="IS64" s="9"/>
      <c r="JB64" s="9"/>
      <c r="JK64" s="9"/>
      <c r="JT64" s="9"/>
      <c r="KC64" s="9"/>
      <c r="KL64" s="9"/>
      <c r="KU64" s="9"/>
      <c r="LV64" s="9"/>
      <c r="ME64" s="9"/>
      <c r="MN64" s="9"/>
      <c r="MW64" s="9"/>
      <c r="NF64" s="9"/>
      <c r="NO64" s="9"/>
      <c r="NP64">
        <v>0</v>
      </c>
      <c r="NQ64" s="9"/>
      <c r="NR64">
        <v>0</v>
      </c>
      <c r="NS64" s="9"/>
      <c r="NT64">
        <v>1150.0499999999984</v>
      </c>
      <c r="NU64" s="9"/>
      <c r="NV64">
        <v>0</v>
      </c>
    </row>
    <row r="65" spans="1:386" ht="18">
      <c r="A65" s="84" t="s">
        <v>1653</v>
      </c>
      <c r="B65" s="46">
        <f t="shared" si="1"/>
        <v>50836.275000000009</v>
      </c>
      <c r="C65" s="42"/>
      <c r="D65" s="50">
        <v>93.525000000000006</v>
      </c>
      <c r="E65" s="50">
        <v>0</v>
      </c>
      <c r="F65" s="50">
        <v>0</v>
      </c>
      <c r="G65" s="50">
        <v>383.59999999999997</v>
      </c>
      <c r="H65" s="461"/>
      <c r="I65" s="50">
        <v>45.75</v>
      </c>
      <c r="J65" s="50">
        <v>0</v>
      </c>
      <c r="K65" s="50">
        <v>0</v>
      </c>
      <c r="L65" s="50"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89.549999999999955</v>
      </c>
      <c r="EE65" s="50">
        <v>2.6000000000003638</v>
      </c>
      <c r="EF65" s="50">
        <v>120.82500000000164</v>
      </c>
      <c r="EG65" s="50">
        <v>125.20000000000073</v>
      </c>
      <c r="EH65" s="461"/>
      <c r="EI65" s="50">
        <v>102.89999999999918</v>
      </c>
      <c r="EJ65" s="50">
        <v>151.19999999999891</v>
      </c>
      <c r="EK65" s="50">
        <v>0</v>
      </c>
      <c r="EL65" s="50">
        <v>396.20000000000437</v>
      </c>
      <c r="EM65" s="461"/>
      <c r="EN65" s="50">
        <v>0</v>
      </c>
      <c r="EO65" s="50">
        <v>0</v>
      </c>
      <c r="EP65" s="50">
        <v>249.75000000000273</v>
      </c>
      <c r="EQ65" s="50">
        <v>267.29999999999927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22">
        <v>0.32499999999959073</v>
      </c>
      <c r="EY65" s="522">
        <v>70</v>
      </c>
      <c r="EZ65" s="522">
        <v>183.75000000000273</v>
      </c>
      <c r="FA65" s="583">
        <v>177.20000000000437</v>
      </c>
      <c r="FB65" s="461"/>
      <c r="FC65" s="50">
        <v>0</v>
      </c>
      <c r="FD65" s="50">
        <v>0</v>
      </c>
      <c r="FE65" s="50">
        <v>0</v>
      </c>
      <c r="FF65" s="50">
        <v>182.40000000000146</v>
      </c>
      <c r="FG65" s="461"/>
      <c r="FH65" s="50">
        <v>0</v>
      </c>
      <c r="FI65" s="50">
        <v>0</v>
      </c>
      <c r="FJ65" s="50">
        <v>0</v>
      </c>
      <c r="FK65" s="50">
        <v>308.30000000000655</v>
      </c>
      <c r="FL65" s="461"/>
      <c r="FM65" s="50">
        <v>0</v>
      </c>
      <c r="FN65" s="50">
        <v>0</v>
      </c>
      <c r="FO65" s="50">
        <v>0</v>
      </c>
      <c r="FP65" s="50">
        <v>0</v>
      </c>
      <c r="FQ65" s="461"/>
      <c r="FR65" s="50">
        <v>0</v>
      </c>
      <c r="FS65" s="50">
        <v>106.09999999999991</v>
      </c>
      <c r="FT65" s="50">
        <v>322.53749999999945</v>
      </c>
      <c r="FU65" s="50">
        <v>427.10000000000582</v>
      </c>
      <c r="FV65" s="461"/>
      <c r="FW65" s="50">
        <v>0</v>
      </c>
      <c r="FX65" s="50">
        <v>0</v>
      </c>
      <c r="FY65" s="50">
        <v>0</v>
      </c>
      <c r="FZ65" s="50">
        <v>0</v>
      </c>
      <c r="GA65" s="461"/>
      <c r="GB65" s="50">
        <v>0</v>
      </c>
      <c r="GC65" s="50">
        <v>494.14999999999782</v>
      </c>
      <c r="GD65" s="50">
        <v>907.5</v>
      </c>
      <c r="GE65" s="50">
        <v>1209.6000000000131</v>
      </c>
      <c r="GF65" s="461"/>
      <c r="GG65" s="50">
        <v>0</v>
      </c>
      <c r="GH65" s="50">
        <v>141.49999999999818</v>
      </c>
      <c r="GI65" s="50">
        <v>184.68749999999454</v>
      </c>
      <c r="GJ65" s="50">
        <v>359.50000000000364</v>
      </c>
      <c r="GK65" s="461"/>
      <c r="GL65" s="50">
        <v>0</v>
      </c>
      <c r="GM65" s="50">
        <v>660.00000000000091</v>
      </c>
      <c r="GN65" s="50">
        <v>0</v>
      </c>
      <c r="GO65" s="50">
        <v>0</v>
      </c>
      <c r="GQ65" s="41"/>
      <c r="GR65" s="18"/>
      <c r="GS65" s="1"/>
      <c r="GT65" s="37"/>
      <c r="GZ65" s="9"/>
      <c r="HI65" s="9"/>
      <c r="HR65" s="9"/>
      <c r="IA65" s="9"/>
      <c r="IJ65" s="9"/>
      <c r="IS65" s="9"/>
      <c r="JB65" s="9"/>
      <c r="JK65" s="9"/>
      <c r="JT65" s="9"/>
      <c r="KC65" s="9"/>
      <c r="KL65" s="9"/>
      <c r="KU65" s="9"/>
      <c r="LV65" s="9"/>
      <c r="ME65" s="9"/>
      <c r="MN65" s="9"/>
      <c r="MW65" s="9"/>
      <c r="NF65" s="9"/>
      <c r="NO65" s="9"/>
      <c r="NP65">
        <v>0</v>
      </c>
      <c r="NQ65" s="9"/>
      <c r="NR65">
        <v>0</v>
      </c>
      <c r="NS65" s="9"/>
      <c r="NT65">
        <v>990.00000000000136</v>
      </c>
      <c r="NU65" s="9"/>
      <c r="NV65">
        <v>0</v>
      </c>
    </row>
    <row r="66" spans="1:386" ht="18">
      <c r="A66" s="84" t="s">
        <v>1655</v>
      </c>
      <c r="B66" s="46">
        <f t="shared" si="1"/>
        <v>48917.574999999881</v>
      </c>
      <c r="C66" s="42"/>
      <c r="D66" s="50">
        <v>85.825000000000003</v>
      </c>
      <c r="E66" s="50">
        <v>0</v>
      </c>
      <c r="F66" s="50">
        <v>0</v>
      </c>
      <c r="G66" s="50"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105.87500000000045</v>
      </c>
      <c r="EE66" s="50">
        <v>260.30000000000291</v>
      </c>
      <c r="EF66" s="50">
        <v>296.77499999999509</v>
      </c>
      <c r="EG66" s="50">
        <v>247.39999999999054</v>
      </c>
      <c r="EH66" s="461"/>
      <c r="EI66" s="50">
        <v>167.625</v>
      </c>
      <c r="EJ66" s="50">
        <v>241.24999999999818</v>
      </c>
      <c r="EK66" s="50">
        <v>0</v>
      </c>
      <c r="EL66" s="50">
        <v>566.299999999992</v>
      </c>
      <c r="EM66" s="461"/>
      <c r="EN66" s="50">
        <v>0</v>
      </c>
      <c r="EO66" s="50">
        <v>0</v>
      </c>
      <c r="EP66" s="50">
        <v>140.47499999999673</v>
      </c>
      <c r="EQ66" s="50">
        <v>240.799999999992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22">
        <v>23.499999999999773</v>
      </c>
      <c r="EY66" s="522">
        <v>111.89999999999964</v>
      </c>
      <c r="EZ66" s="522">
        <v>123.82499999999618</v>
      </c>
      <c r="FA66" s="583">
        <v>70.799999999988358</v>
      </c>
      <c r="FB66" s="461"/>
      <c r="FC66" s="50">
        <v>0</v>
      </c>
      <c r="FD66" s="50">
        <v>0</v>
      </c>
      <c r="FE66" s="50">
        <v>0</v>
      </c>
      <c r="FF66" s="50">
        <v>325.59999999999491</v>
      </c>
      <c r="FG66" s="461"/>
      <c r="FH66" s="50">
        <v>0</v>
      </c>
      <c r="FI66" s="50">
        <v>0</v>
      </c>
      <c r="FJ66" s="50">
        <v>0</v>
      </c>
      <c r="FK66" s="50">
        <v>337.09999999999491</v>
      </c>
      <c r="FL66" s="461"/>
      <c r="FM66" s="50">
        <v>0</v>
      </c>
      <c r="FN66" s="50">
        <v>0</v>
      </c>
      <c r="FO66" s="50">
        <v>0</v>
      </c>
      <c r="FP66" s="50">
        <v>0</v>
      </c>
      <c r="FQ66" s="461"/>
      <c r="FR66" s="50">
        <v>0</v>
      </c>
      <c r="FS66" s="50">
        <v>24.500000000000909</v>
      </c>
      <c r="FT66" s="50">
        <v>424.53749999999945</v>
      </c>
      <c r="FU66" s="50">
        <v>263.99999999999636</v>
      </c>
      <c r="FV66" s="461"/>
      <c r="FW66" s="50">
        <v>0</v>
      </c>
      <c r="FX66" s="50">
        <v>0</v>
      </c>
      <c r="FY66" s="50">
        <v>0</v>
      </c>
      <c r="FZ66" s="50">
        <v>0</v>
      </c>
      <c r="GA66" s="461"/>
      <c r="GB66" s="50">
        <v>0</v>
      </c>
      <c r="GC66" s="50">
        <v>422.67499999999745</v>
      </c>
      <c r="GD66" s="50">
        <v>917.24999999999454</v>
      </c>
      <c r="GE66" s="50">
        <v>971.39999999999782</v>
      </c>
      <c r="GF66" s="461"/>
      <c r="GG66" s="50">
        <v>0</v>
      </c>
      <c r="GH66" s="50">
        <v>209.50000000000182</v>
      </c>
      <c r="GI66" s="50">
        <v>259.31249999999454</v>
      </c>
      <c r="GJ66" s="50">
        <v>231.49999999999636</v>
      </c>
      <c r="GK66" s="461"/>
      <c r="GL66" s="50">
        <v>0</v>
      </c>
      <c r="GM66" s="50">
        <v>692.89999999999964</v>
      </c>
      <c r="GN66" s="50">
        <v>0</v>
      </c>
      <c r="GO66" s="50">
        <v>0</v>
      </c>
      <c r="GQ66" s="39"/>
      <c r="GR66" s="18"/>
      <c r="GS66" s="9"/>
      <c r="GT66" s="37"/>
      <c r="GZ66" s="9"/>
      <c r="HI66" s="9"/>
      <c r="HR66" s="9"/>
      <c r="IA66" s="9"/>
      <c r="IJ66" s="9"/>
      <c r="IS66" s="9"/>
      <c r="JB66" s="9"/>
      <c r="JK66" s="9"/>
      <c r="JT66" s="9"/>
      <c r="KC66" s="9"/>
      <c r="KL66" s="9"/>
      <c r="KU66" s="9"/>
      <c r="LV66" s="9"/>
      <c r="ME66" s="9"/>
      <c r="MN66" s="9"/>
      <c r="MW66" s="9"/>
      <c r="NF66" s="9"/>
      <c r="NO66" s="9"/>
      <c r="NP66">
        <v>0</v>
      </c>
      <c r="NQ66" s="9"/>
      <c r="NR66">
        <v>0</v>
      </c>
      <c r="NS66" s="9"/>
      <c r="NT66">
        <v>1039.3499999999995</v>
      </c>
      <c r="NU66" s="9"/>
      <c r="NV66">
        <v>0</v>
      </c>
    </row>
    <row r="67" spans="1:386" s="39" customFormat="1" ht="18">
      <c r="A67" s="41" t="s">
        <v>3363</v>
      </c>
      <c r="B67" s="46">
        <f t="shared" si="1"/>
        <v>15719.500000000002</v>
      </c>
      <c r="C67" s="42"/>
      <c r="D67" s="50">
        <v>0</v>
      </c>
      <c r="E67" s="50">
        <v>0</v>
      </c>
      <c r="F67" s="50">
        <v>0</v>
      </c>
      <c r="G67" s="50">
        <v>584.70000000000005</v>
      </c>
      <c r="H67" s="461"/>
      <c r="I67" s="50">
        <v>0</v>
      </c>
      <c r="J67" s="50">
        <v>0</v>
      </c>
      <c r="K67" s="50">
        <v>0</v>
      </c>
      <c r="L67" s="50">
        <v>257.5</v>
      </c>
      <c r="M67" s="461"/>
      <c r="N67" s="50">
        <v>0</v>
      </c>
      <c r="O67" s="50">
        <v>0</v>
      </c>
      <c r="P67" s="50">
        <v>0</v>
      </c>
      <c r="Q67" s="50">
        <v>664.69999999999959</v>
      </c>
      <c r="R67" s="461"/>
      <c r="S67" s="449">
        <v>0</v>
      </c>
      <c r="T67" s="50">
        <v>0</v>
      </c>
      <c r="U67" s="492">
        <v>0</v>
      </c>
      <c r="V67" s="50"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>
        <v>0</v>
      </c>
      <c r="EE67" s="50">
        <v>0</v>
      </c>
      <c r="EF67" s="50">
        <v>0</v>
      </c>
      <c r="EG67" s="50">
        <v>189.10000000000218</v>
      </c>
      <c r="EH67" s="461"/>
      <c r="EI67" s="50">
        <v>0</v>
      </c>
      <c r="EJ67" s="50">
        <v>0</v>
      </c>
      <c r="EK67" s="50">
        <v>0</v>
      </c>
      <c r="EL67" s="50">
        <v>284</v>
      </c>
      <c r="EM67" s="461"/>
      <c r="EN67" s="50">
        <v>0</v>
      </c>
      <c r="EO67" s="50">
        <v>0</v>
      </c>
      <c r="EP67" s="50">
        <v>0</v>
      </c>
      <c r="EQ67" s="50">
        <v>359.79999999999927</v>
      </c>
      <c r="ER67" s="461"/>
      <c r="ES67" s="50"/>
      <c r="ET67" s="50"/>
      <c r="EU67" s="50"/>
      <c r="EV67" s="50"/>
      <c r="EW67" s="461"/>
      <c r="EX67" s="522">
        <v>0</v>
      </c>
      <c r="EY67" s="522">
        <v>0</v>
      </c>
      <c r="EZ67" s="522">
        <v>0</v>
      </c>
      <c r="FA67" s="583">
        <v>225</v>
      </c>
      <c r="FB67" s="461"/>
      <c r="FC67" s="50"/>
      <c r="FD67" s="50"/>
      <c r="FE67" s="50"/>
      <c r="FF67" s="50"/>
      <c r="FG67" s="461"/>
      <c r="FH67" s="50"/>
      <c r="FI67" s="50"/>
      <c r="FJ67" s="50"/>
      <c r="FK67" s="50"/>
      <c r="FL67" s="461"/>
      <c r="FM67" s="50"/>
      <c r="FN67" s="50"/>
      <c r="FO67" s="50"/>
      <c r="FP67" s="50"/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/>
      <c r="GH67" s="50"/>
      <c r="GI67" s="50"/>
      <c r="GJ67" s="50"/>
      <c r="GK67" s="461"/>
      <c r="GL67" s="50">
        <v>0</v>
      </c>
      <c r="GM67" s="50">
        <v>0</v>
      </c>
      <c r="GN67" s="50">
        <v>0</v>
      </c>
      <c r="GO67" s="50">
        <v>0</v>
      </c>
      <c r="GQ67" s="565"/>
      <c r="GR67" s="348"/>
      <c r="GT67" s="37"/>
      <c r="GZ67" s="455"/>
      <c r="HI67" s="455"/>
      <c r="HR67" s="455"/>
      <c r="IA67" s="455"/>
      <c r="IJ67" s="455"/>
      <c r="IS67" s="455"/>
      <c r="JB67" s="455"/>
      <c r="JK67" s="455"/>
      <c r="JT67" s="455"/>
      <c r="KC67" s="455"/>
      <c r="KL67" s="455"/>
      <c r="KU67" s="455"/>
      <c r="LV67" s="455"/>
      <c r="ME67" s="455"/>
      <c r="MN67" s="455"/>
      <c r="MW67" s="455"/>
      <c r="NF67" s="455"/>
      <c r="NO67" s="455"/>
      <c r="NU67" s="37"/>
    </row>
    <row r="68" spans="1:386" ht="18">
      <c r="A68" s="41" t="s">
        <v>745</v>
      </c>
      <c r="B68" s="46">
        <f t="shared" si="1"/>
        <v>57922.78750000029</v>
      </c>
      <c r="C68" s="42"/>
      <c r="D68" s="50">
        <v>75.849999999999994</v>
      </c>
      <c r="E68" s="50">
        <v>0</v>
      </c>
      <c r="F68" s="50">
        <v>0</v>
      </c>
      <c r="G68" s="50">
        <v>721.3</v>
      </c>
      <c r="H68" s="461"/>
      <c r="I68" s="50">
        <v>24.25</v>
      </c>
      <c r="J68" s="50">
        <v>0</v>
      </c>
      <c r="K68" s="50">
        <v>0</v>
      </c>
      <c r="L68" s="50"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100.57499999999982</v>
      </c>
      <c r="EE68" s="50">
        <v>165.70000000000255</v>
      </c>
      <c r="EF68" s="50">
        <v>317.77500000000327</v>
      </c>
      <c r="EG68" s="50">
        <v>455.50000000000364</v>
      </c>
      <c r="EH68" s="461"/>
      <c r="EI68" s="50">
        <v>138.85000000000036</v>
      </c>
      <c r="EJ68" s="50">
        <v>180.95000000000618</v>
      </c>
      <c r="EK68" s="50">
        <v>0</v>
      </c>
      <c r="EL68" s="50">
        <v>274.69999999999709</v>
      </c>
      <c r="EM68" s="461"/>
      <c r="EN68" s="50">
        <v>0</v>
      </c>
      <c r="EO68" s="50">
        <v>0</v>
      </c>
      <c r="EP68" s="50">
        <v>228.75000000000273</v>
      </c>
      <c r="EQ68" s="50">
        <v>88.900000000001455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22">
        <v>10.500000000000682</v>
      </c>
      <c r="EY68" s="522">
        <v>206.85000000000582</v>
      </c>
      <c r="EZ68" s="522">
        <v>181.20000000000437</v>
      </c>
      <c r="FA68" s="583">
        <v>27.299999999995634</v>
      </c>
      <c r="FB68" s="461"/>
      <c r="FC68" s="50">
        <v>84.874999999998181</v>
      </c>
      <c r="FD68" s="50">
        <v>0</v>
      </c>
      <c r="FE68" s="50">
        <v>0</v>
      </c>
      <c r="FF68" s="50">
        <v>113.50000000000728</v>
      </c>
      <c r="FG68" s="461"/>
      <c r="FH68" s="50">
        <v>20.137499999998909</v>
      </c>
      <c r="FI68" s="50">
        <v>0</v>
      </c>
      <c r="FJ68" s="50">
        <v>0</v>
      </c>
      <c r="FK68" s="50">
        <v>448.50000000000364</v>
      </c>
      <c r="FL68" s="461"/>
      <c r="FM68" s="50">
        <v>38.475000000000364</v>
      </c>
      <c r="FN68" s="50">
        <v>0</v>
      </c>
      <c r="FO68" s="50">
        <v>0</v>
      </c>
      <c r="FP68" s="50">
        <v>0</v>
      </c>
      <c r="FQ68" s="461"/>
      <c r="FR68" s="50">
        <v>116.32499999999709</v>
      </c>
      <c r="FS68" s="50">
        <v>24.499999999999545</v>
      </c>
      <c r="FT68" s="50">
        <v>409.76250000000982</v>
      </c>
      <c r="FU68" s="50">
        <v>409.30000000000655</v>
      </c>
      <c r="FV68" s="461"/>
      <c r="FW68" s="50">
        <v>158.79999999999745</v>
      </c>
      <c r="FX68" s="50">
        <v>0</v>
      </c>
      <c r="FY68" s="50">
        <v>0</v>
      </c>
      <c r="FZ68" s="50">
        <v>0</v>
      </c>
      <c r="GA68" s="461"/>
      <c r="GB68" s="50">
        <v>133.49999999999363</v>
      </c>
      <c r="GC68" s="50">
        <v>352.07500000000073</v>
      </c>
      <c r="GD68" s="50">
        <v>749.4750000000131</v>
      </c>
      <c r="GE68" s="50">
        <v>764.40000000000509</v>
      </c>
      <c r="GF68" s="461"/>
      <c r="GG68" s="50">
        <v>35.875</v>
      </c>
      <c r="GH68" s="50">
        <v>150.99999999999636</v>
      </c>
      <c r="GI68" s="50">
        <v>261.93750000001637</v>
      </c>
      <c r="GJ68" s="50">
        <v>228.50000000000364</v>
      </c>
      <c r="GK68" s="461"/>
      <c r="GL68" s="50">
        <v>0</v>
      </c>
      <c r="GM68" s="50">
        <v>644.90000000000327</v>
      </c>
      <c r="GN68" s="50">
        <v>0</v>
      </c>
      <c r="GO68" s="50">
        <v>0</v>
      </c>
      <c r="GP68" s="18"/>
      <c r="GQ68" s="566"/>
      <c r="GR68" s="348"/>
      <c r="GS68" s="1"/>
      <c r="GT68" s="37"/>
      <c r="GY68" s="18"/>
      <c r="GZ68" s="9"/>
      <c r="HH68" s="18"/>
      <c r="HI68" s="9"/>
      <c r="HR68" s="9"/>
      <c r="IA68" s="9"/>
      <c r="IJ68" s="9"/>
      <c r="IS68" s="9"/>
      <c r="JB68" s="9"/>
      <c r="JK68" s="9"/>
      <c r="JT68" s="9"/>
      <c r="KC68" s="9"/>
      <c r="KL68" s="9"/>
      <c r="KU68" s="9"/>
      <c r="LV68" s="9"/>
      <c r="ME68" s="9"/>
      <c r="MN68" s="9"/>
      <c r="MW68" s="9"/>
      <c r="NF68" s="9"/>
      <c r="NO68" s="9"/>
      <c r="NP68">
        <v>0</v>
      </c>
      <c r="NQ68" s="9"/>
      <c r="NR68">
        <v>0</v>
      </c>
      <c r="NS68" s="9"/>
      <c r="NT68">
        <v>967.35000000000491</v>
      </c>
      <c r="NU68" s="9"/>
      <c r="NV68">
        <v>0</v>
      </c>
    </row>
    <row r="69" spans="1:386" ht="18">
      <c r="A69" s="41" t="s">
        <v>27</v>
      </c>
      <c r="B69" s="46">
        <f t="shared" si="1"/>
        <v>48727.262499999626</v>
      </c>
      <c r="C69" s="42"/>
      <c r="D69" s="50">
        <v>99.224999999999994</v>
      </c>
      <c r="E69" s="50">
        <v>0</v>
      </c>
      <c r="F69" s="50">
        <v>0</v>
      </c>
      <c r="G69" s="50">
        <v>278.3</v>
      </c>
      <c r="H69" s="461"/>
      <c r="I69" s="50">
        <v>35.600000000000023</v>
      </c>
      <c r="J69" s="50">
        <v>0</v>
      </c>
      <c r="K69" s="50">
        <v>0</v>
      </c>
      <c r="L69" s="50"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89.524999999999636</v>
      </c>
      <c r="EE69" s="50">
        <v>46.449999999998909</v>
      </c>
      <c r="EF69" s="50">
        <v>140.09999999999809</v>
      </c>
      <c r="EG69" s="50">
        <v>205.80000000000291</v>
      </c>
      <c r="EH69" s="461"/>
      <c r="EI69" s="50">
        <v>123.75</v>
      </c>
      <c r="EJ69" s="50">
        <v>190.09999999999673</v>
      </c>
      <c r="EK69" s="50">
        <v>0</v>
      </c>
      <c r="EL69" s="50">
        <v>158.80000000000655</v>
      </c>
      <c r="EM69" s="461"/>
      <c r="EN69" s="50">
        <v>0</v>
      </c>
      <c r="EO69" s="50">
        <v>0</v>
      </c>
      <c r="EP69" s="50">
        <v>253.08750000000055</v>
      </c>
      <c r="EQ69" s="50">
        <v>162.700000000008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22">
        <v>0</v>
      </c>
      <c r="EY69" s="522">
        <v>139.19999999999891</v>
      </c>
      <c r="EZ69" s="522">
        <v>223.875</v>
      </c>
      <c r="FA69" s="583">
        <v>193.00000000001091</v>
      </c>
      <c r="FB69" s="461"/>
      <c r="FC69" s="50">
        <v>72.374999999999091</v>
      </c>
      <c r="FD69" s="50">
        <v>0</v>
      </c>
      <c r="FE69" s="50">
        <v>0</v>
      </c>
      <c r="FF69" s="50">
        <v>333.049999999992</v>
      </c>
      <c r="FG69" s="461"/>
      <c r="FH69" s="50">
        <v>17.199999999998909</v>
      </c>
      <c r="FI69" s="50">
        <v>0</v>
      </c>
      <c r="FJ69" s="50">
        <v>0</v>
      </c>
      <c r="FK69" s="50">
        <v>383.99999999999636</v>
      </c>
      <c r="FL69" s="461"/>
      <c r="FM69" s="50">
        <v>6.7250000000003638</v>
      </c>
      <c r="FN69" s="50">
        <v>0</v>
      </c>
      <c r="FO69" s="50">
        <v>0</v>
      </c>
      <c r="FP69" s="50">
        <v>0</v>
      </c>
      <c r="FQ69" s="461"/>
      <c r="FR69" s="50">
        <v>100.85000000000036</v>
      </c>
      <c r="FS69" s="50">
        <v>144.24999999999909</v>
      </c>
      <c r="FT69" s="50">
        <v>416.24999999999454</v>
      </c>
      <c r="FU69" s="50">
        <v>234.60000000000218</v>
      </c>
      <c r="FV69" s="461"/>
      <c r="FW69" s="50">
        <v>99.925000000000182</v>
      </c>
      <c r="FX69" s="50">
        <v>0</v>
      </c>
      <c r="FY69" s="50">
        <v>0</v>
      </c>
      <c r="FZ69" s="50">
        <v>0</v>
      </c>
      <c r="GA69" s="461"/>
      <c r="GB69" s="50">
        <v>225.60000000000218</v>
      </c>
      <c r="GC69" s="50">
        <v>328.05000000000018</v>
      </c>
      <c r="GD69" s="50">
        <v>805.27499999997872</v>
      </c>
      <c r="GE69" s="50">
        <v>1466.7500000000073</v>
      </c>
      <c r="GF69" s="461"/>
      <c r="GG69" s="50">
        <v>63.374999999998181</v>
      </c>
      <c r="GH69" s="50">
        <v>125.5</v>
      </c>
      <c r="GI69" s="50">
        <v>307.1249999999809</v>
      </c>
      <c r="GJ69" s="50">
        <v>355.99999999999272</v>
      </c>
      <c r="GK69" s="461"/>
      <c r="GL69" s="50">
        <v>0</v>
      </c>
      <c r="GM69" s="50">
        <v>623.24999999999909</v>
      </c>
      <c r="GN69" s="50">
        <v>0</v>
      </c>
      <c r="GO69" s="50">
        <v>0</v>
      </c>
      <c r="GP69" s="18"/>
      <c r="GQ69" s="41"/>
      <c r="GR69" s="18"/>
      <c r="GS69" s="9"/>
      <c r="GT69" s="37"/>
      <c r="GY69" s="18"/>
      <c r="GZ69" s="9"/>
      <c r="HH69" s="18"/>
      <c r="HI69" s="9"/>
      <c r="HR69" s="9"/>
      <c r="IA69" s="9"/>
      <c r="IJ69" s="9"/>
      <c r="IS69" s="9"/>
      <c r="JB69" s="9"/>
      <c r="JK69" s="9"/>
      <c r="JT69" s="9"/>
      <c r="KC69" s="9"/>
      <c r="KL69" s="9"/>
      <c r="KU69" s="9"/>
      <c r="LV69" s="9"/>
      <c r="ME69" s="9"/>
      <c r="MN69" s="9"/>
      <c r="MW69" s="9"/>
      <c r="NF69" s="9"/>
      <c r="NO69" s="9"/>
      <c r="NP69">
        <v>0</v>
      </c>
      <c r="NQ69" s="9"/>
      <c r="NR69">
        <v>0</v>
      </c>
      <c r="NS69" s="9"/>
      <c r="NT69">
        <v>934.87499999999864</v>
      </c>
      <c r="NU69" s="9"/>
      <c r="NV69">
        <v>0</v>
      </c>
    </row>
    <row r="70" spans="1:386" ht="18">
      <c r="A70" s="41" t="s">
        <v>777</v>
      </c>
      <c r="B70" s="46">
        <f t="shared" ref="B70:B105" si="2">SUM(D70:AAE70)</f>
        <v>54240.937499999753</v>
      </c>
      <c r="C70" s="42"/>
      <c r="D70" s="50">
        <v>144.9</v>
      </c>
      <c r="E70" s="50">
        <v>0</v>
      </c>
      <c r="F70" s="50">
        <v>0</v>
      </c>
      <c r="G70" s="50"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127.02500000000077</v>
      </c>
      <c r="EE70" s="50">
        <v>151.20000000000073</v>
      </c>
      <c r="EF70" s="50">
        <v>362.02500000000055</v>
      </c>
      <c r="EG70" s="50">
        <v>425.00000000000364</v>
      </c>
      <c r="EH70" s="461"/>
      <c r="EI70" s="50">
        <v>133.49999999999955</v>
      </c>
      <c r="EJ70" s="50">
        <v>109.39999999999964</v>
      </c>
      <c r="EK70" s="50">
        <v>0</v>
      </c>
      <c r="EL70" s="50">
        <v>239.29999999999927</v>
      </c>
      <c r="EM70" s="461"/>
      <c r="EN70" s="50">
        <v>0</v>
      </c>
      <c r="EO70" s="50">
        <v>0</v>
      </c>
      <c r="EP70" s="50">
        <v>188.99999999999181</v>
      </c>
      <c r="EQ70" s="50">
        <v>232.40000000000509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22">
        <v>10.500000000000455</v>
      </c>
      <c r="EY70" s="522">
        <v>77.200000000000728</v>
      </c>
      <c r="EZ70" s="522">
        <v>157.49999999999727</v>
      </c>
      <c r="FA70" s="583">
        <v>52</v>
      </c>
      <c r="FB70" s="461"/>
      <c r="FC70" s="50">
        <v>128.65000000000146</v>
      </c>
      <c r="FD70" s="50">
        <v>0</v>
      </c>
      <c r="FE70" s="50">
        <v>0</v>
      </c>
      <c r="FF70" s="50">
        <v>194.99999999999636</v>
      </c>
      <c r="FG70" s="461"/>
      <c r="FH70" s="50">
        <v>69.637500000001637</v>
      </c>
      <c r="FI70" s="50">
        <v>0</v>
      </c>
      <c r="FJ70" s="50">
        <v>0</v>
      </c>
      <c r="FK70" s="50">
        <v>300</v>
      </c>
      <c r="FL70" s="461"/>
      <c r="FM70" s="50">
        <v>37.825000000000728</v>
      </c>
      <c r="FN70" s="50">
        <v>0</v>
      </c>
      <c r="FO70" s="50">
        <v>0</v>
      </c>
      <c r="FP70" s="50">
        <v>0</v>
      </c>
      <c r="FQ70" s="461"/>
      <c r="FR70" s="50">
        <v>131.57500000000073</v>
      </c>
      <c r="FS70" s="50">
        <v>153.40000000000146</v>
      </c>
      <c r="FT70" s="50">
        <v>440.24999999999454</v>
      </c>
      <c r="FU70" s="50">
        <v>251.5</v>
      </c>
      <c r="FV70" s="461"/>
      <c r="FW70" s="50">
        <v>27.450000000000728</v>
      </c>
      <c r="FX70" s="50">
        <v>0</v>
      </c>
      <c r="FY70" s="50">
        <v>0</v>
      </c>
      <c r="FZ70" s="50">
        <v>0</v>
      </c>
      <c r="GA70" s="461"/>
      <c r="GB70" s="50">
        <v>225.300000000002</v>
      </c>
      <c r="GC70" s="50">
        <v>584.40000000000418</v>
      </c>
      <c r="GD70" s="50">
        <v>1088.2499999999891</v>
      </c>
      <c r="GE70" s="50">
        <v>1568.7000000000007</v>
      </c>
      <c r="GF70" s="461"/>
      <c r="GG70" s="50">
        <v>65.375000000000909</v>
      </c>
      <c r="GH70" s="50">
        <v>157.99999999999545</v>
      </c>
      <c r="GI70" s="50">
        <v>229.87499999998909</v>
      </c>
      <c r="GJ70" s="50">
        <v>425.49999999999272</v>
      </c>
      <c r="GK70" s="461"/>
      <c r="GL70" s="50">
        <v>0</v>
      </c>
      <c r="GM70" s="50">
        <v>763.35000000000309</v>
      </c>
      <c r="GN70" s="50">
        <v>0</v>
      </c>
      <c r="GO70" s="50">
        <v>0</v>
      </c>
      <c r="GP70" s="18"/>
      <c r="GQ70" s="567"/>
      <c r="GR70" s="472"/>
      <c r="GS70" s="39"/>
      <c r="GT70" s="37"/>
      <c r="GY70" s="18"/>
      <c r="GZ70" s="9"/>
      <c r="HH70" s="18"/>
      <c r="HI70" s="9"/>
      <c r="HR70" s="9"/>
      <c r="IA70" s="9"/>
      <c r="IJ70" s="9"/>
      <c r="IS70" s="9"/>
      <c r="JB70" s="9"/>
      <c r="JK70" s="9"/>
      <c r="JT70" s="9"/>
      <c r="KC70" s="9"/>
      <c r="KL70" s="9"/>
      <c r="KU70" s="9"/>
      <c r="LV70" s="9"/>
      <c r="ME70" s="9"/>
      <c r="MN70" s="9"/>
      <c r="MW70" s="9"/>
      <c r="NF70" s="9"/>
      <c r="NO70" s="9"/>
      <c r="NP70">
        <v>0</v>
      </c>
      <c r="NQ70" s="9"/>
      <c r="NR70">
        <v>0</v>
      </c>
      <c r="NS70" s="9"/>
      <c r="NT70">
        <v>1145.0250000000046</v>
      </c>
      <c r="NU70" s="9"/>
      <c r="NV70">
        <v>0</v>
      </c>
    </row>
    <row r="71" spans="1:386" ht="18">
      <c r="A71" s="40" t="s">
        <v>154</v>
      </c>
      <c r="B71" s="46">
        <f t="shared" si="2"/>
        <v>61021.224999999933</v>
      </c>
      <c r="C71" s="42"/>
      <c r="D71" s="50">
        <v>80.674999999999983</v>
      </c>
      <c r="E71" s="50">
        <v>0</v>
      </c>
      <c r="F71" s="50">
        <v>0</v>
      </c>
      <c r="G71" s="50"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121.92499999999973</v>
      </c>
      <c r="EE71" s="50">
        <v>75.200000000000728</v>
      </c>
      <c r="EF71" s="50">
        <v>307.42500000000109</v>
      </c>
      <c r="EG71" s="50">
        <v>703.30000000000655</v>
      </c>
      <c r="EH71" s="461"/>
      <c r="EI71" s="50">
        <v>102.75000000000136</v>
      </c>
      <c r="EJ71" s="50">
        <v>122.25000000000182</v>
      </c>
      <c r="EK71" s="50">
        <v>0</v>
      </c>
      <c r="EL71" s="50">
        <v>302.40000000000146</v>
      </c>
      <c r="EM71" s="461"/>
      <c r="EN71" s="50">
        <v>0</v>
      </c>
      <c r="EO71" s="50">
        <v>0</v>
      </c>
      <c r="EP71" s="50">
        <v>206.92500000000109</v>
      </c>
      <c r="EQ71" s="50">
        <v>0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22">
        <v>55.499999999999773</v>
      </c>
      <c r="EY71" s="522">
        <v>75</v>
      </c>
      <c r="EZ71" s="522">
        <v>171.52500000000327</v>
      </c>
      <c r="FA71" s="583">
        <v>157.50000000000728</v>
      </c>
      <c r="FB71" s="461"/>
      <c r="FC71" s="50">
        <v>83.824999999998909</v>
      </c>
      <c r="FD71" s="50">
        <v>0</v>
      </c>
      <c r="FE71" s="50">
        <v>0</v>
      </c>
      <c r="FF71" s="50">
        <v>426.60000000000582</v>
      </c>
      <c r="FG71" s="461"/>
      <c r="FH71" s="50">
        <v>23.224999999999454</v>
      </c>
      <c r="FI71" s="50">
        <v>0</v>
      </c>
      <c r="FJ71" s="50">
        <v>0</v>
      </c>
      <c r="FK71" s="50">
        <v>523.60000000000582</v>
      </c>
      <c r="FL71" s="461"/>
      <c r="FM71" s="50">
        <v>21.924999999999727</v>
      </c>
      <c r="FN71" s="50">
        <v>0</v>
      </c>
      <c r="FO71" s="50">
        <v>0</v>
      </c>
      <c r="FP71" s="50">
        <v>0</v>
      </c>
      <c r="FQ71" s="461"/>
      <c r="FR71" s="50">
        <v>129.42499999999927</v>
      </c>
      <c r="FS71" s="50">
        <v>80.650000000000091</v>
      </c>
      <c r="FT71" s="50">
        <v>429.30000000000109</v>
      </c>
      <c r="FU71" s="50">
        <v>374.00000000000728</v>
      </c>
      <c r="FV71" s="461"/>
      <c r="FW71" s="50">
        <v>110.64999999999964</v>
      </c>
      <c r="FX71" s="50">
        <v>0</v>
      </c>
      <c r="FY71" s="50">
        <v>0</v>
      </c>
      <c r="FZ71" s="50">
        <v>0</v>
      </c>
      <c r="GA71" s="461"/>
      <c r="GB71" s="50">
        <v>106.54999999999745</v>
      </c>
      <c r="GC71" s="50">
        <v>555.45000000000437</v>
      </c>
      <c r="GD71" s="50">
        <v>776.85000000000218</v>
      </c>
      <c r="GE71" s="50">
        <v>1279.3000000000175</v>
      </c>
      <c r="GF71" s="461"/>
      <c r="GG71" s="50">
        <v>51.375</v>
      </c>
      <c r="GH71" s="50">
        <v>126.49999999999636</v>
      </c>
      <c r="GI71" s="50">
        <v>248.25</v>
      </c>
      <c r="GJ71" s="50">
        <v>306.5</v>
      </c>
      <c r="GK71" s="461"/>
      <c r="GL71" s="50">
        <v>0</v>
      </c>
      <c r="GM71" s="50">
        <v>696.94999999999345</v>
      </c>
      <c r="GN71" s="50">
        <v>0</v>
      </c>
      <c r="GO71" s="50">
        <v>0</v>
      </c>
      <c r="GP71" s="18"/>
      <c r="GQ71" s="566"/>
      <c r="GR71" s="348"/>
      <c r="GS71" s="1"/>
      <c r="GT71" s="37"/>
      <c r="GY71" s="18"/>
      <c r="GZ71" s="9"/>
      <c r="HH71" s="18"/>
      <c r="HI71" s="9"/>
      <c r="HR71" s="9"/>
      <c r="IA71" s="9"/>
      <c r="IJ71" s="9"/>
      <c r="IS71" s="9"/>
      <c r="JB71" s="9"/>
      <c r="JK71" s="9"/>
      <c r="JT71" s="9"/>
      <c r="KC71" s="9"/>
      <c r="KL71" s="9"/>
      <c r="KU71" s="9"/>
      <c r="LV71" s="9"/>
      <c r="ME71" s="9"/>
      <c r="MN71" s="9"/>
      <c r="MW71" s="9"/>
      <c r="NF71" s="9"/>
      <c r="NO71" s="9"/>
      <c r="NP71">
        <v>0</v>
      </c>
      <c r="NQ71" s="9"/>
      <c r="NR71">
        <v>0</v>
      </c>
      <c r="NS71" s="9"/>
      <c r="NT71">
        <v>1045.4249999999902</v>
      </c>
      <c r="NU71" s="9"/>
      <c r="NV71">
        <v>0</v>
      </c>
    </row>
    <row r="72" spans="1:386" s="39" customFormat="1" ht="18">
      <c r="A72" s="40" t="s">
        <v>3375</v>
      </c>
      <c r="B72" s="46">
        <f t="shared" si="2"/>
        <v>17933.350000000053</v>
      </c>
      <c r="C72" s="42"/>
      <c r="D72" s="50">
        <v>0</v>
      </c>
      <c r="E72" s="50">
        <v>0</v>
      </c>
      <c r="F72" s="50">
        <v>0</v>
      </c>
      <c r="G72" s="50">
        <v>474.40000000000003</v>
      </c>
      <c r="H72" s="461"/>
      <c r="I72" s="50">
        <v>0</v>
      </c>
      <c r="J72" s="50">
        <v>0</v>
      </c>
      <c r="K72" s="50">
        <v>0</v>
      </c>
      <c r="L72" s="50">
        <v>76.999999999999773</v>
      </c>
      <c r="M72" s="461"/>
      <c r="N72" s="50">
        <v>0</v>
      </c>
      <c r="O72" s="50">
        <v>0</v>
      </c>
      <c r="P72" s="50">
        <v>0</v>
      </c>
      <c r="Q72" s="50">
        <v>488.80000000000064</v>
      </c>
      <c r="R72" s="461"/>
      <c r="S72" s="449">
        <v>0</v>
      </c>
      <c r="T72" s="50">
        <v>0</v>
      </c>
      <c r="U72" s="492">
        <v>0</v>
      </c>
      <c r="V72" s="50"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>
        <v>0</v>
      </c>
      <c r="EE72" s="50">
        <v>0</v>
      </c>
      <c r="EF72" s="50">
        <v>0</v>
      </c>
      <c r="EG72" s="50">
        <v>220.40000000000873</v>
      </c>
      <c r="EH72" s="461"/>
      <c r="EI72" s="50">
        <v>0</v>
      </c>
      <c r="EJ72" s="50">
        <v>0</v>
      </c>
      <c r="EK72" s="50">
        <v>0</v>
      </c>
      <c r="EL72" s="50">
        <v>525.90000000000873</v>
      </c>
      <c r="EM72" s="461"/>
      <c r="EN72" s="50">
        <v>0</v>
      </c>
      <c r="EO72" s="50">
        <v>0</v>
      </c>
      <c r="EP72" s="50">
        <v>0</v>
      </c>
      <c r="EQ72" s="50">
        <v>384.70000000000073</v>
      </c>
      <c r="ER72" s="461"/>
      <c r="ES72" s="50"/>
      <c r="ET72" s="50"/>
      <c r="EU72" s="50"/>
      <c r="EV72" s="50"/>
      <c r="EW72" s="461"/>
      <c r="EX72" s="522">
        <v>0</v>
      </c>
      <c r="EY72" s="522">
        <v>0</v>
      </c>
      <c r="EZ72" s="522">
        <v>0</v>
      </c>
      <c r="FA72" s="583">
        <v>124.90000000000509</v>
      </c>
      <c r="FB72" s="461"/>
      <c r="FC72" s="50"/>
      <c r="FD72" s="50"/>
      <c r="FE72" s="50"/>
      <c r="FF72" s="50"/>
      <c r="FG72" s="461"/>
      <c r="FH72" s="50"/>
      <c r="FI72" s="50"/>
      <c r="FJ72" s="50"/>
      <c r="FK72" s="50"/>
      <c r="FL72" s="461"/>
      <c r="FM72" s="50"/>
      <c r="FN72" s="50"/>
      <c r="FO72" s="50"/>
      <c r="FP72" s="50"/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/>
      <c r="GH72" s="50"/>
      <c r="GI72" s="50"/>
      <c r="GJ72" s="50"/>
      <c r="GK72" s="461"/>
      <c r="GL72" s="50">
        <v>0</v>
      </c>
      <c r="GM72" s="50">
        <v>0</v>
      </c>
      <c r="GN72" s="50">
        <v>0</v>
      </c>
      <c r="GO72" s="50">
        <v>0</v>
      </c>
      <c r="GP72" s="143"/>
      <c r="GQ72" s="84"/>
      <c r="GR72" s="348"/>
      <c r="GS72" s="9"/>
      <c r="GT72" s="37"/>
      <c r="GY72" s="143"/>
      <c r="GZ72" s="455"/>
      <c r="HH72" s="143"/>
      <c r="HI72" s="455"/>
      <c r="HR72" s="455"/>
      <c r="IA72" s="455"/>
      <c r="IJ72" s="455"/>
      <c r="IS72" s="455"/>
      <c r="JB72" s="455"/>
      <c r="JK72" s="455"/>
      <c r="JT72" s="455"/>
      <c r="KC72" s="455"/>
      <c r="KL72" s="455"/>
      <c r="KU72" s="455"/>
      <c r="LV72" s="455"/>
      <c r="ME72" s="455"/>
      <c r="MN72" s="455"/>
      <c r="MW72" s="455"/>
      <c r="NF72" s="455"/>
      <c r="NO72" s="455"/>
      <c r="NU72" s="37"/>
    </row>
    <row r="73" spans="1:386" ht="18">
      <c r="A73" s="41" t="s">
        <v>763</v>
      </c>
      <c r="B73" s="46">
        <f t="shared" si="2"/>
        <v>50488.712500000154</v>
      </c>
      <c r="C73" s="42"/>
      <c r="D73" s="50">
        <v>25.5</v>
      </c>
      <c r="E73" s="50">
        <v>0</v>
      </c>
      <c r="F73" s="50">
        <v>0</v>
      </c>
      <c r="G73" s="50">
        <v>476.29999999999995</v>
      </c>
      <c r="H73" s="461"/>
      <c r="I73" s="50">
        <v>16.5</v>
      </c>
      <c r="J73" s="50">
        <v>0</v>
      </c>
      <c r="K73" s="50">
        <v>0</v>
      </c>
      <c r="L73" s="50"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79.100000000000023</v>
      </c>
      <c r="EE73" s="50">
        <v>48</v>
      </c>
      <c r="EF73" s="50">
        <v>227.92500000000109</v>
      </c>
      <c r="EG73" s="50">
        <v>113.59999999999854</v>
      </c>
      <c r="EH73" s="461"/>
      <c r="EI73" s="50">
        <v>38.625000000000909</v>
      </c>
      <c r="EJ73" s="50">
        <v>124.15000000000327</v>
      </c>
      <c r="EK73" s="50">
        <v>0</v>
      </c>
      <c r="EL73" s="50">
        <v>201.700000000008</v>
      </c>
      <c r="EM73" s="461"/>
      <c r="EN73" s="50">
        <v>0</v>
      </c>
      <c r="EO73" s="50">
        <v>0</v>
      </c>
      <c r="EP73" s="50">
        <v>200.17500000000382</v>
      </c>
      <c r="EQ73" s="50">
        <v>53.200000000008004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22">
        <v>19.775000000000546</v>
      </c>
      <c r="EY73" s="522">
        <v>105.75000000000364</v>
      </c>
      <c r="EZ73" s="522">
        <v>126.00000000000273</v>
      </c>
      <c r="FA73" s="583">
        <v>84.100000000005821</v>
      </c>
      <c r="FB73" s="461"/>
      <c r="FC73" s="50">
        <v>46.025000000002365</v>
      </c>
      <c r="FD73" s="50">
        <v>0</v>
      </c>
      <c r="FE73" s="50">
        <v>0</v>
      </c>
      <c r="FF73" s="50">
        <v>245.60000000000218</v>
      </c>
      <c r="FG73" s="461"/>
      <c r="FH73" s="50">
        <v>24.700000000001637</v>
      </c>
      <c r="FI73" s="50">
        <v>0</v>
      </c>
      <c r="FJ73" s="50">
        <v>0</v>
      </c>
      <c r="FK73" s="50">
        <v>470.50000000000728</v>
      </c>
      <c r="FL73" s="461"/>
      <c r="FM73" s="50">
        <v>39.125000000000227</v>
      </c>
      <c r="FN73" s="50">
        <v>0</v>
      </c>
      <c r="FO73" s="50">
        <v>0</v>
      </c>
      <c r="FP73" s="50">
        <v>0</v>
      </c>
      <c r="FQ73" s="461"/>
      <c r="FR73" s="50">
        <v>113.35000000000127</v>
      </c>
      <c r="FS73" s="50">
        <v>83.849999999999909</v>
      </c>
      <c r="FT73" s="50">
        <v>429.45000000000164</v>
      </c>
      <c r="FU73" s="50">
        <v>474.40000000000509</v>
      </c>
      <c r="FV73" s="461"/>
      <c r="FW73" s="50">
        <v>77.225000000001273</v>
      </c>
      <c r="FX73" s="50">
        <v>0</v>
      </c>
      <c r="FY73" s="50">
        <v>0</v>
      </c>
      <c r="FZ73" s="50">
        <v>0</v>
      </c>
      <c r="GA73" s="461"/>
      <c r="GB73" s="50">
        <v>122.800000000002</v>
      </c>
      <c r="GC73" s="50">
        <v>350.20000000000528</v>
      </c>
      <c r="GD73" s="50">
        <v>716.99999999999454</v>
      </c>
      <c r="GE73" s="50">
        <v>923.80000000000291</v>
      </c>
      <c r="GF73" s="461"/>
      <c r="GG73" s="50">
        <v>100.87499999999864</v>
      </c>
      <c r="GH73" s="50">
        <v>142.62500000000182</v>
      </c>
      <c r="GI73" s="50">
        <v>198.74999999999454</v>
      </c>
      <c r="GJ73" s="50">
        <v>236</v>
      </c>
      <c r="GK73" s="461"/>
      <c r="GL73" s="50">
        <v>0</v>
      </c>
      <c r="GM73" s="50">
        <v>714.95000000000437</v>
      </c>
      <c r="GN73" s="50">
        <v>0</v>
      </c>
      <c r="GO73" s="50">
        <v>0</v>
      </c>
      <c r="GP73" s="18"/>
      <c r="GQ73" s="565"/>
      <c r="GR73" s="18"/>
      <c r="GS73" s="39"/>
      <c r="GT73" s="37"/>
      <c r="GY73" s="18"/>
      <c r="GZ73" s="9"/>
      <c r="HH73" s="18"/>
      <c r="HI73" s="9"/>
      <c r="HR73" s="9"/>
      <c r="IA73" s="9"/>
      <c r="IJ73" s="9"/>
      <c r="IS73" s="9"/>
      <c r="JB73" s="9"/>
      <c r="JK73" s="9"/>
      <c r="JT73" s="9"/>
      <c r="KC73" s="9"/>
      <c r="KL73" s="9"/>
      <c r="KU73" s="9"/>
      <c r="LV73" s="9"/>
      <c r="ME73" s="9"/>
      <c r="MN73" s="9"/>
      <c r="MW73" s="9"/>
      <c r="NF73" s="9"/>
      <c r="NO73" s="9"/>
      <c r="NP73">
        <v>0</v>
      </c>
      <c r="NQ73" s="9"/>
      <c r="NR73">
        <v>0</v>
      </c>
      <c r="NS73" s="9"/>
      <c r="NT73">
        <v>1072.4250000000065</v>
      </c>
      <c r="NU73" s="9"/>
      <c r="NV73">
        <v>0</v>
      </c>
    </row>
    <row r="74" spans="1:386" ht="18">
      <c r="A74" s="39" t="s">
        <v>142</v>
      </c>
      <c r="B74" s="46">
        <f t="shared" si="2"/>
        <v>57313.037500000049</v>
      </c>
      <c r="C74" s="42"/>
      <c r="D74" s="50">
        <v>82.7</v>
      </c>
      <c r="E74" s="50">
        <v>0</v>
      </c>
      <c r="F74" s="50">
        <v>0</v>
      </c>
      <c r="G74" s="50">
        <v>335.7</v>
      </c>
      <c r="H74" s="461"/>
      <c r="I74" s="50">
        <v>39.100000000000009</v>
      </c>
      <c r="J74" s="50">
        <v>0</v>
      </c>
      <c r="K74" s="50">
        <v>0</v>
      </c>
      <c r="L74" s="50"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131.32500000000016</v>
      </c>
      <c r="EE74" s="50">
        <v>55.649999999999636</v>
      </c>
      <c r="EF74" s="50">
        <v>242.40000000000055</v>
      </c>
      <c r="EG74" s="50">
        <v>305.89999999999782</v>
      </c>
      <c r="EH74" s="461"/>
      <c r="EI74" s="50">
        <v>39.674999999999272</v>
      </c>
      <c r="EJ74" s="50">
        <v>42.850000000000364</v>
      </c>
      <c r="EK74" s="50">
        <v>0</v>
      </c>
      <c r="EL74" s="50">
        <v>572.299999999992</v>
      </c>
      <c r="EM74" s="461"/>
      <c r="EN74" s="50">
        <v>0</v>
      </c>
      <c r="EO74" s="50">
        <v>0</v>
      </c>
      <c r="EP74" s="50">
        <v>111.97500000000218</v>
      </c>
      <c r="EQ74" s="50">
        <v>149.69999999999345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22">
        <v>53.25</v>
      </c>
      <c r="EY74" s="522">
        <v>70.000000000001819</v>
      </c>
      <c r="EZ74" s="522">
        <v>123.97500000000218</v>
      </c>
      <c r="FA74" s="583">
        <v>112.59999999999127</v>
      </c>
      <c r="FB74" s="461"/>
      <c r="FC74" s="50">
        <v>79.149999999999636</v>
      </c>
      <c r="FD74" s="50">
        <v>0</v>
      </c>
      <c r="FE74" s="50">
        <v>0</v>
      </c>
      <c r="FF74" s="50">
        <v>164.60000000000218</v>
      </c>
      <c r="FG74" s="461"/>
      <c r="FH74" s="50">
        <v>27.225000000000364</v>
      </c>
      <c r="FI74" s="50">
        <v>0</v>
      </c>
      <c r="FJ74" s="50">
        <v>0</v>
      </c>
      <c r="FK74" s="50">
        <v>439.80000000000655</v>
      </c>
      <c r="FL74" s="461"/>
      <c r="FM74" s="50">
        <v>62.599999999999682</v>
      </c>
      <c r="FN74" s="50">
        <v>0</v>
      </c>
      <c r="FO74" s="50">
        <v>0</v>
      </c>
      <c r="FP74" s="50">
        <v>0</v>
      </c>
      <c r="FQ74" s="461"/>
      <c r="FR74" s="50">
        <v>107.30000000000018</v>
      </c>
      <c r="FS74" s="50">
        <v>19.050000000000182</v>
      </c>
      <c r="FT74" s="50">
        <v>544.5</v>
      </c>
      <c r="FU74" s="50">
        <v>546.10000000000946</v>
      </c>
      <c r="FV74" s="461"/>
      <c r="FW74" s="50">
        <v>175.59999999999854</v>
      </c>
      <c r="FX74" s="50">
        <v>0</v>
      </c>
      <c r="FY74" s="50">
        <v>0</v>
      </c>
      <c r="FZ74" s="50">
        <v>0</v>
      </c>
      <c r="GA74" s="461"/>
      <c r="GB74" s="50">
        <v>111.02499999999782</v>
      </c>
      <c r="GC74" s="50">
        <v>560.949999999998</v>
      </c>
      <c r="GD74" s="50">
        <v>707.25</v>
      </c>
      <c r="GE74" s="50">
        <v>1034.6000000000204</v>
      </c>
      <c r="GF74" s="461"/>
      <c r="GG74" s="50">
        <v>61.75</v>
      </c>
      <c r="GH74" s="50">
        <v>118.74999999999818</v>
      </c>
      <c r="GI74" s="50">
        <v>183.75</v>
      </c>
      <c r="GJ74" s="50">
        <v>334.00000000001091</v>
      </c>
      <c r="GK74" s="461"/>
      <c r="GL74" s="50">
        <v>0</v>
      </c>
      <c r="GM74" s="50">
        <v>687.15000000000509</v>
      </c>
      <c r="GN74" s="50">
        <v>0</v>
      </c>
      <c r="GO74" s="50">
        <v>0</v>
      </c>
      <c r="GP74" s="18"/>
      <c r="GQ74" s="566"/>
      <c r="GR74" s="472"/>
      <c r="GS74" s="1"/>
      <c r="GT74" s="37"/>
      <c r="GY74" s="18"/>
      <c r="GZ74" s="9"/>
      <c r="HH74" s="18"/>
      <c r="HI74" s="9"/>
      <c r="HR74" s="9"/>
      <c r="IA74" s="9"/>
      <c r="IJ74" s="9"/>
      <c r="IS74" s="9"/>
      <c r="JB74" s="9"/>
      <c r="JK74" s="9"/>
      <c r="JT74" s="9"/>
      <c r="KC74" s="9"/>
      <c r="KL74" s="9"/>
      <c r="KU74" s="9"/>
      <c r="LV74" s="9"/>
      <c r="ME74" s="9"/>
      <c r="MN74" s="9"/>
      <c r="MW74" s="9"/>
      <c r="NF74" s="9"/>
      <c r="NO74" s="9"/>
      <c r="NP74">
        <v>0</v>
      </c>
      <c r="NQ74" s="9"/>
      <c r="NR74">
        <v>0</v>
      </c>
      <c r="NS74" s="9"/>
      <c r="NT74">
        <v>1030.7250000000076</v>
      </c>
      <c r="NU74" s="9"/>
      <c r="NV74">
        <v>0</v>
      </c>
    </row>
    <row r="75" spans="1:386" ht="18">
      <c r="A75" s="41" t="s">
        <v>737</v>
      </c>
      <c r="B75" s="46">
        <f t="shared" si="2"/>
        <v>52908.83749999979</v>
      </c>
      <c r="C75" s="42"/>
      <c r="D75" s="50">
        <v>87.6</v>
      </c>
      <c r="E75" s="50">
        <v>0</v>
      </c>
      <c r="F75" s="50">
        <v>0</v>
      </c>
      <c r="G75" s="50">
        <v>264.5</v>
      </c>
      <c r="H75" s="461"/>
      <c r="I75" s="50">
        <v>59.724999999999994</v>
      </c>
      <c r="J75" s="50">
        <v>0</v>
      </c>
      <c r="K75" s="50">
        <v>0</v>
      </c>
      <c r="L75" s="50"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90.624999999999773</v>
      </c>
      <c r="EE75" s="50">
        <v>116.89999999999236</v>
      </c>
      <c r="EF75" s="50">
        <v>118.42500000000246</v>
      </c>
      <c r="EG75" s="50">
        <v>57.799999999999272</v>
      </c>
      <c r="EH75" s="461"/>
      <c r="EI75" s="50">
        <v>56.625000000000455</v>
      </c>
      <c r="EJ75" s="50">
        <v>176.14999999999236</v>
      </c>
      <c r="EK75" s="50">
        <v>0</v>
      </c>
      <c r="EL75" s="50">
        <v>184.19999999999345</v>
      </c>
      <c r="EM75" s="461"/>
      <c r="EN75" s="50">
        <v>0</v>
      </c>
      <c r="EO75" s="50">
        <v>0</v>
      </c>
      <c r="EP75" s="50">
        <v>222.89999999999782</v>
      </c>
      <c r="EQ75" s="50">
        <v>216.19999999999345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22">
        <v>0</v>
      </c>
      <c r="EY75" s="522">
        <v>113.74999999999091</v>
      </c>
      <c r="EZ75" s="522">
        <v>191.99999999999454</v>
      </c>
      <c r="FA75" s="583">
        <v>193.59999999999491</v>
      </c>
      <c r="FB75" s="461"/>
      <c r="FC75" s="50">
        <v>110.62499999999818</v>
      </c>
      <c r="FD75" s="50">
        <v>0</v>
      </c>
      <c r="FE75" s="50">
        <v>0</v>
      </c>
      <c r="FF75" s="50">
        <v>149.49999999999636</v>
      </c>
      <c r="FG75" s="461"/>
      <c r="FH75" s="50">
        <v>53.987499999999272</v>
      </c>
      <c r="FI75" s="50">
        <v>0</v>
      </c>
      <c r="FJ75" s="50">
        <v>0</v>
      </c>
      <c r="FK75" s="50">
        <v>353.49999999998909</v>
      </c>
      <c r="FL75" s="461"/>
      <c r="FM75" s="50">
        <v>58.150000000000546</v>
      </c>
      <c r="FN75" s="50">
        <v>0</v>
      </c>
      <c r="FO75" s="50">
        <v>0</v>
      </c>
      <c r="FP75" s="50">
        <v>0</v>
      </c>
      <c r="FQ75" s="461"/>
      <c r="FR75" s="50">
        <v>97.450000000000728</v>
      </c>
      <c r="FS75" s="50">
        <v>169.09999999999945</v>
      </c>
      <c r="FT75" s="50">
        <v>358.49999999998909</v>
      </c>
      <c r="FU75" s="50">
        <v>465.99999999998545</v>
      </c>
      <c r="FV75" s="461"/>
      <c r="FW75" s="50">
        <v>80.550000000002001</v>
      </c>
      <c r="FX75" s="50">
        <v>0</v>
      </c>
      <c r="FY75" s="50">
        <v>0</v>
      </c>
      <c r="FZ75" s="50">
        <v>0</v>
      </c>
      <c r="GA75" s="461"/>
      <c r="GB75" s="50">
        <v>108.62500000000182</v>
      </c>
      <c r="GC75" s="50">
        <v>366.35000000000036</v>
      </c>
      <c r="GD75" s="50">
        <v>880.49999999998363</v>
      </c>
      <c r="GE75" s="50">
        <v>896.89999999997235</v>
      </c>
      <c r="GF75" s="461"/>
      <c r="GG75" s="50">
        <v>94.125000000002728</v>
      </c>
      <c r="GH75" s="50">
        <v>124.00000000000182</v>
      </c>
      <c r="GI75" s="50">
        <v>274.12499999997817</v>
      </c>
      <c r="GJ75" s="50">
        <v>348.5</v>
      </c>
      <c r="GK75" s="461"/>
      <c r="GL75" s="50">
        <v>0</v>
      </c>
      <c r="GM75" s="50">
        <v>655.44999999999527</v>
      </c>
      <c r="GN75" s="50">
        <v>0</v>
      </c>
      <c r="GO75" s="50">
        <v>0</v>
      </c>
      <c r="GP75" s="18"/>
      <c r="GQ75" s="41"/>
      <c r="GR75" s="18"/>
      <c r="GS75" s="9"/>
      <c r="GT75" s="37"/>
      <c r="GY75" s="18"/>
      <c r="GZ75" s="9"/>
      <c r="HH75" s="18"/>
      <c r="HI75" s="9"/>
      <c r="HR75" s="9"/>
      <c r="IA75" s="9"/>
      <c r="IJ75" s="9"/>
      <c r="IS75" s="9"/>
      <c r="JB75" s="9"/>
      <c r="JK75" s="9"/>
      <c r="JT75" s="9"/>
      <c r="KC75" s="9"/>
      <c r="KL75" s="9"/>
      <c r="KU75" s="9"/>
      <c r="LV75" s="9"/>
      <c r="ME75" s="9"/>
      <c r="MN75" s="9"/>
      <c r="MW75" s="9"/>
      <c r="NF75" s="9"/>
      <c r="NO75" s="9"/>
      <c r="NP75">
        <v>0</v>
      </c>
      <c r="NQ75" s="9"/>
      <c r="NR75">
        <v>0</v>
      </c>
      <c r="NS75" s="9"/>
      <c r="NT75">
        <v>983.17499999999291</v>
      </c>
      <c r="NU75" s="9"/>
      <c r="NV75">
        <v>0</v>
      </c>
    </row>
    <row r="76" spans="1:386" ht="18">
      <c r="A76" s="84" t="s">
        <v>1659</v>
      </c>
      <c r="B76" s="46">
        <f t="shared" si="2"/>
        <v>54705.549999999719</v>
      </c>
      <c r="C76" s="42"/>
      <c r="D76" s="50">
        <v>139.6</v>
      </c>
      <c r="E76" s="50">
        <v>0</v>
      </c>
      <c r="F76" s="50">
        <v>0</v>
      </c>
      <c r="G76" s="50"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97.974999999999909</v>
      </c>
      <c r="EE76" s="50">
        <v>166.399999999996</v>
      </c>
      <c r="EF76" s="50">
        <v>259.42499999999018</v>
      </c>
      <c r="EG76" s="50">
        <v>146.29999999999927</v>
      </c>
      <c r="EH76" s="461"/>
      <c r="EI76" s="50">
        <v>37.799999999999272</v>
      </c>
      <c r="EJ76" s="50">
        <v>170.39999999999964</v>
      </c>
      <c r="EK76" s="50">
        <v>0</v>
      </c>
      <c r="EL76" s="50">
        <v>473.80000000000655</v>
      </c>
      <c r="EM76" s="461"/>
      <c r="EN76" s="50">
        <v>0</v>
      </c>
      <c r="EO76" s="50">
        <v>0</v>
      </c>
      <c r="EP76" s="50">
        <v>280.79999999999291</v>
      </c>
      <c r="EQ76" s="50">
        <v>151.00000000000364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22">
        <v>9.7499999999995453</v>
      </c>
      <c r="EY76" s="522">
        <v>86.550000000001091</v>
      </c>
      <c r="EZ76" s="522">
        <v>151.87499999999181</v>
      </c>
      <c r="FA76" s="583">
        <v>201.00000000000728</v>
      </c>
      <c r="FB76" s="461"/>
      <c r="FC76" s="50">
        <v>0</v>
      </c>
      <c r="FD76" s="50">
        <v>0</v>
      </c>
      <c r="FE76" s="50">
        <v>0</v>
      </c>
      <c r="FF76" s="50">
        <v>245.79999999998836</v>
      </c>
      <c r="FG76" s="461"/>
      <c r="FH76" s="50">
        <v>0</v>
      </c>
      <c r="FI76" s="50">
        <v>0</v>
      </c>
      <c r="FJ76" s="50">
        <v>0</v>
      </c>
      <c r="FK76" s="50">
        <v>462.299999999992</v>
      </c>
      <c r="FL76" s="461"/>
      <c r="FM76" s="50">
        <v>0</v>
      </c>
      <c r="FN76" s="50">
        <v>0</v>
      </c>
      <c r="FO76" s="50">
        <v>0</v>
      </c>
      <c r="FP76" s="50">
        <v>0</v>
      </c>
      <c r="FQ76" s="461"/>
      <c r="FR76" s="50">
        <v>0</v>
      </c>
      <c r="FS76" s="50">
        <v>10.499999999999091</v>
      </c>
      <c r="FT76" s="50">
        <v>443.24999999999727</v>
      </c>
      <c r="FU76" s="50">
        <v>502.89999999999054</v>
      </c>
      <c r="FV76" s="461"/>
      <c r="FW76" s="50">
        <v>0</v>
      </c>
      <c r="FX76" s="50">
        <v>0</v>
      </c>
      <c r="FY76" s="50">
        <v>0</v>
      </c>
      <c r="FZ76" s="50">
        <v>0</v>
      </c>
      <c r="GA76" s="461"/>
      <c r="GB76" s="50">
        <v>0</v>
      </c>
      <c r="GC76" s="50">
        <v>419.09999999999491</v>
      </c>
      <c r="GD76" s="50">
        <v>853.27499999999782</v>
      </c>
      <c r="GE76" s="50">
        <v>755.3999999999869</v>
      </c>
      <c r="GF76" s="461"/>
      <c r="GG76" s="50">
        <v>0</v>
      </c>
      <c r="GH76" s="50">
        <v>125.99999999999818</v>
      </c>
      <c r="GI76" s="50">
        <v>267.375</v>
      </c>
      <c r="GJ76" s="50">
        <v>218.00000000000364</v>
      </c>
      <c r="GK76" s="461"/>
      <c r="GL76" s="50">
        <v>0</v>
      </c>
      <c r="GM76" s="50">
        <v>651.44999999999618</v>
      </c>
      <c r="GN76" s="50">
        <v>0</v>
      </c>
      <c r="GO76" s="50">
        <v>0</v>
      </c>
      <c r="GQ76" s="567"/>
      <c r="GR76" s="18"/>
      <c r="GS76" s="9"/>
      <c r="GT76" s="37"/>
      <c r="GZ76" s="9"/>
      <c r="HI76" s="9"/>
      <c r="HR76" s="9"/>
      <c r="IA76" s="9"/>
      <c r="IJ76" s="9"/>
      <c r="IS76" s="9"/>
      <c r="JB76" s="9"/>
      <c r="JK76" s="9"/>
      <c r="JT76" s="9"/>
      <c r="KC76" s="9"/>
      <c r="KL76" s="9"/>
      <c r="KU76" s="9"/>
      <c r="LV76" s="9"/>
      <c r="ME76" s="9"/>
      <c r="MN76" s="9"/>
      <c r="MW76" s="9"/>
      <c r="NF76" s="9"/>
      <c r="NO76" s="9"/>
      <c r="NP76">
        <v>0</v>
      </c>
      <c r="NQ76" s="9"/>
      <c r="NR76">
        <v>0</v>
      </c>
      <c r="NS76" s="9"/>
      <c r="NT76">
        <v>977.17499999999427</v>
      </c>
      <c r="NU76" s="9"/>
      <c r="NV76">
        <v>0</v>
      </c>
    </row>
    <row r="77" spans="1:386" s="39" customFormat="1" ht="18">
      <c r="A77" s="41" t="s">
        <v>3390</v>
      </c>
      <c r="B77" s="46">
        <f t="shared" si="2"/>
        <v>17426.549999999992</v>
      </c>
      <c r="C77" s="42"/>
      <c r="D77" s="50">
        <v>0</v>
      </c>
      <c r="E77" s="50">
        <v>0</v>
      </c>
      <c r="F77" s="50">
        <v>0</v>
      </c>
      <c r="G77" s="50">
        <v>125.8</v>
      </c>
      <c r="H77" s="461"/>
      <c r="I77" s="50">
        <v>0</v>
      </c>
      <c r="J77" s="50">
        <v>0</v>
      </c>
      <c r="K77" s="50">
        <v>0</v>
      </c>
      <c r="L77" s="50">
        <v>60</v>
      </c>
      <c r="M77" s="461"/>
      <c r="N77" s="50">
        <v>0</v>
      </c>
      <c r="O77" s="50">
        <v>0</v>
      </c>
      <c r="P77" s="50">
        <v>0</v>
      </c>
      <c r="Q77" s="50">
        <v>643.59999999999945</v>
      </c>
      <c r="R77" s="461"/>
      <c r="S77" s="449">
        <v>0</v>
      </c>
      <c r="T77" s="50">
        <v>0</v>
      </c>
      <c r="U77" s="492">
        <v>0</v>
      </c>
      <c r="V77" s="50"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>
        <v>0</v>
      </c>
      <c r="EE77" s="50">
        <v>0</v>
      </c>
      <c r="EF77" s="50">
        <v>0</v>
      </c>
      <c r="EG77" s="50">
        <v>224.79999999999563</v>
      </c>
      <c r="EH77" s="461"/>
      <c r="EI77" s="50">
        <v>0</v>
      </c>
      <c r="EJ77" s="50">
        <v>0</v>
      </c>
      <c r="EK77" s="50">
        <v>0</v>
      </c>
      <c r="EL77" s="50">
        <v>506.10000000000218</v>
      </c>
      <c r="EM77" s="461"/>
      <c r="EN77" s="50">
        <v>0</v>
      </c>
      <c r="EO77" s="50">
        <v>0</v>
      </c>
      <c r="EP77" s="50">
        <v>0</v>
      </c>
      <c r="EQ77" s="50">
        <v>179.69999999999709</v>
      </c>
      <c r="ER77" s="461"/>
      <c r="ES77" s="50"/>
      <c r="ET77" s="50"/>
      <c r="EU77" s="50"/>
      <c r="EV77" s="50"/>
      <c r="EW77" s="461"/>
      <c r="EX77" s="522">
        <v>0</v>
      </c>
      <c r="EY77" s="522">
        <v>0</v>
      </c>
      <c r="EZ77" s="522">
        <v>0</v>
      </c>
      <c r="FA77" s="583">
        <v>82.100000000002183</v>
      </c>
      <c r="FB77" s="461"/>
      <c r="FC77" s="50"/>
      <c r="FD77" s="50"/>
      <c r="FE77" s="50"/>
      <c r="FF77" s="50"/>
      <c r="FG77" s="461"/>
      <c r="FH77" s="50"/>
      <c r="FI77" s="50"/>
      <c r="FJ77" s="50"/>
      <c r="FK77" s="50"/>
      <c r="FL77" s="461"/>
      <c r="FM77" s="50"/>
      <c r="FN77" s="50"/>
      <c r="FO77" s="50"/>
      <c r="FP77" s="50"/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/>
      <c r="GH77" s="50"/>
      <c r="GI77" s="50"/>
      <c r="GJ77" s="50"/>
      <c r="GK77" s="461"/>
      <c r="GL77" s="50">
        <v>0</v>
      </c>
      <c r="GM77" s="50">
        <v>0</v>
      </c>
      <c r="GN77" s="50">
        <v>0</v>
      </c>
      <c r="GO77" s="50">
        <v>0</v>
      </c>
      <c r="GQ77" s="567"/>
      <c r="GR77" s="348"/>
      <c r="GS77" s="1"/>
      <c r="GT77" s="37"/>
      <c r="GZ77" s="455"/>
      <c r="HI77" s="455"/>
      <c r="HR77" s="455"/>
      <c r="IA77" s="455"/>
      <c r="IJ77" s="455"/>
      <c r="IS77" s="455"/>
      <c r="JB77" s="455"/>
      <c r="JK77" s="455"/>
      <c r="JT77" s="455"/>
      <c r="KC77" s="455"/>
      <c r="KL77" s="455"/>
      <c r="KU77" s="455"/>
      <c r="LV77" s="455"/>
      <c r="ME77" s="455"/>
      <c r="MN77" s="455"/>
      <c r="MW77" s="455"/>
      <c r="NF77" s="455"/>
      <c r="NO77" s="455"/>
      <c r="NU77" s="37"/>
    </row>
    <row r="78" spans="1:386" ht="18">
      <c r="A78" s="41" t="s">
        <v>778</v>
      </c>
      <c r="B78" s="46">
        <f t="shared" si="2"/>
        <v>61468.475000000079</v>
      </c>
      <c r="C78" s="42"/>
      <c r="D78" s="50">
        <v>100.625</v>
      </c>
      <c r="E78" s="50">
        <v>0</v>
      </c>
      <c r="F78" s="50">
        <v>0</v>
      </c>
      <c r="G78" s="50">
        <v>696</v>
      </c>
      <c r="H78" s="461"/>
      <c r="I78" s="50">
        <v>36.699999999999989</v>
      </c>
      <c r="J78" s="50">
        <v>0</v>
      </c>
      <c r="K78" s="50">
        <v>0</v>
      </c>
      <c r="L78" s="50"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133.90000000000055</v>
      </c>
      <c r="EE78" s="50">
        <v>166.35000000000036</v>
      </c>
      <c r="EF78" s="50">
        <v>359.77500000000327</v>
      </c>
      <c r="EG78" s="50">
        <v>794.80000000000291</v>
      </c>
      <c r="EH78" s="461"/>
      <c r="EI78" s="50">
        <v>102.00000000000091</v>
      </c>
      <c r="EJ78" s="50">
        <v>94.999999999998181</v>
      </c>
      <c r="EK78" s="50">
        <v>0</v>
      </c>
      <c r="EL78" s="50">
        <v>325.19999999999709</v>
      </c>
      <c r="EM78" s="461"/>
      <c r="EN78" s="50">
        <v>0</v>
      </c>
      <c r="EO78" s="50">
        <v>0</v>
      </c>
      <c r="EP78" s="50">
        <v>200.775000000006</v>
      </c>
      <c r="EQ78" s="50">
        <v>71.700000000000728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22">
        <v>73.875000000000455</v>
      </c>
      <c r="EY78" s="522">
        <v>77.200000000000728</v>
      </c>
      <c r="EZ78" s="522">
        <v>190.95000000000164</v>
      </c>
      <c r="FA78" s="583">
        <v>79.499999999996362</v>
      </c>
      <c r="FB78" s="461"/>
      <c r="FC78" s="50">
        <v>86</v>
      </c>
      <c r="FD78" s="50">
        <v>0</v>
      </c>
      <c r="FE78" s="50">
        <v>0</v>
      </c>
      <c r="FF78" s="50">
        <v>227.39999999999782</v>
      </c>
      <c r="FG78" s="461"/>
      <c r="FH78" s="50">
        <v>21.300000000000182</v>
      </c>
      <c r="FI78" s="50">
        <v>0</v>
      </c>
      <c r="FJ78" s="50">
        <v>0</v>
      </c>
      <c r="FK78" s="50">
        <v>520</v>
      </c>
      <c r="FL78" s="461"/>
      <c r="FM78" s="50">
        <v>53.350000000000136</v>
      </c>
      <c r="FN78" s="50">
        <v>0</v>
      </c>
      <c r="FO78" s="50">
        <v>0</v>
      </c>
      <c r="FP78" s="50">
        <v>0</v>
      </c>
      <c r="FQ78" s="461"/>
      <c r="FR78" s="50">
        <v>70.5</v>
      </c>
      <c r="FS78" s="50">
        <v>182.10000000000127</v>
      </c>
      <c r="FT78" s="50">
        <v>416.24999999999181</v>
      </c>
      <c r="FU78" s="50">
        <v>604.80000000001019</v>
      </c>
      <c r="FV78" s="461"/>
      <c r="FW78" s="50">
        <v>106.82500000000073</v>
      </c>
      <c r="FX78" s="50">
        <v>0</v>
      </c>
      <c r="FY78" s="50">
        <v>0</v>
      </c>
      <c r="FZ78" s="50">
        <v>0</v>
      </c>
      <c r="GA78" s="461"/>
      <c r="GB78" s="50">
        <v>72.375000000000909</v>
      </c>
      <c r="GC78" s="50">
        <v>583.95000000000437</v>
      </c>
      <c r="GD78" s="50">
        <v>806.39999999998417</v>
      </c>
      <c r="GE78" s="50">
        <v>944.80000000002474</v>
      </c>
      <c r="GF78" s="461"/>
      <c r="GG78" s="50">
        <v>58.124999999998181</v>
      </c>
      <c r="GH78" s="50">
        <v>134.25000000000182</v>
      </c>
      <c r="GI78" s="50">
        <v>209.24999999998363</v>
      </c>
      <c r="GJ78" s="50">
        <v>384.50000000001091</v>
      </c>
      <c r="GK78" s="461"/>
      <c r="GL78" s="50">
        <v>0</v>
      </c>
      <c r="GM78" s="50">
        <v>773.85000000000764</v>
      </c>
      <c r="GN78" s="50">
        <v>0</v>
      </c>
      <c r="GO78" s="50">
        <v>0</v>
      </c>
      <c r="GP78" s="18"/>
      <c r="GQ78" s="41"/>
      <c r="GS78" s="9"/>
      <c r="GT78" s="37"/>
      <c r="GY78" s="18"/>
      <c r="GZ78" s="9"/>
      <c r="HH78" s="18"/>
      <c r="HI78" s="9"/>
      <c r="HR78" s="9"/>
      <c r="IA78" s="9"/>
      <c r="IJ78" s="9"/>
      <c r="IS78" s="9"/>
      <c r="JB78" s="9"/>
      <c r="JK78" s="9"/>
      <c r="JT78" s="9"/>
      <c r="KC78" s="9"/>
      <c r="KL78" s="9"/>
      <c r="KU78" s="9"/>
      <c r="LV78" s="9"/>
      <c r="ME78" s="9"/>
      <c r="MN78" s="9"/>
      <c r="MW78" s="9"/>
      <c r="NF78" s="9"/>
      <c r="NO78" s="9"/>
      <c r="NP78">
        <v>0</v>
      </c>
      <c r="NQ78" s="9"/>
      <c r="NR78">
        <v>0</v>
      </c>
      <c r="NS78" s="9"/>
      <c r="NT78">
        <v>1160.7750000000115</v>
      </c>
      <c r="NU78" s="9"/>
      <c r="NV78">
        <v>0</v>
      </c>
    </row>
    <row r="79" spans="1:386" ht="18">
      <c r="A79" s="41" t="s">
        <v>2046</v>
      </c>
      <c r="B79" s="46">
        <f t="shared" si="2"/>
        <v>28273.949999999986</v>
      </c>
      <c r="C79" s="42"/>
      <c r="D79" s="50">
        <v>0</v>
      </c>
      <c r="E79" s="50">
        <v>0</v>
      </c>
      <c r="F79" s="50">
        <v>0</v>
      </c>
      <c r="G79" s="50">
        <v>447.00000000000006</v>
      </c>
      <c r="H79" s="461"/>
      <c r="I79" s="50">
        <v>0</v>
      </c>
      <c r="J79" s="50">
        <v>0</v>
      </c>
      <c r="K79" s="50">
        <v>0</v>
      </c>
      <c r="L79" s="50">
        <v>66</v>
      </c>
      <c r="M79" s="461"/>
      <c r="N79" s="50">
        <v>0</v>
      </c>
      <c r="O79" s="50">
        <v>0</v>
      </c>
      <c r="P79" s="50">
        <v>576.74999999999977</v>
      </c>
      <c r="Q79" s="50">
        <v>393.09999999999945</v>
      </c>
      <c r="R79" s="461"/>
      <c r="S79" s="449">
        <v>0</v>
      </c>
      <c r="T79" s="50">
        <v>0</v>
      </c>
      <c r="U79" s="492">
        <v>132</v>
      </c>
      <c r="V79" s="50"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>
        <v>0</v>
      </c>
      <c r="EE79" s="50">
        <v>0</v>
      </c>
      <c r="EF79" s="50">
        <v>185.25</v>
      </c>
      <c r="EG79" s="50">
        <v>611.49999999999818</v>
      </c>
      <c r="EH79" s="461"/>
      <c r="EI79" s="50">
        <v>0</v>
      </c>
      <c r="EJ79" s="50">
        <v>0</v>
      </c>
      <c r="EK79" s="50">
        <v>0</v>
      </c>
      <c r="EL79" s="50">
        <v>292.80000000000109</v>
      </c>
      <c r="EM79" s="461"/>
      <c r="EN79" s="50">
        <v>0</v>
      </c>
      <c r="EO79" s="50">
        <v>0</v>
      </c>
      <c r="EP79" s="50">
        <v>68.25</v>
      </c>
      <c r="EQ79" s="50">
        <v>112.90000000000146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22">
        <v>0</v>
      </c>
      <c r="EY79" s="522">
        <v>0</v>
      </c>
      <c r="EZ79" s="522">
        <v>86.849999999999454</v>
      </c>
      <c r="FA79" s="583">
        <v>403.50000000000182</v>
      </c>
      <c r="FB79" s="461"/>
      <c r="FC79" s="50">
        <v>0</v>
      </c>
      <c r="FD79" s="50">
        <v>0</v>
      </c>
      <c r="FE79" s="50">
        <v>0</v>
      </c>
      <c r="FF79" s="50">
        <v>126.20000000000073</v>
      </c>
      <c r="FG79" s="461"/>
      <c r="FH79" s="50">
        <v>0</v>
      </c>
      <c r="FI79" s="50">
        <v>0</v>
      </c>
      <c r="FJ79" s="50">
        <v>0</v>
      </c>
      <c r="FK79" s="50">
        <v>668.70000000000073</v>
      </c>
      <c r="FL79" s="461"/>
      <c r="FM79" s="50">
        <v>0</v>
      </c>
      <c r="FN79" s="50">
        <v>0</v>
      </c>
      <c r="FO79" s="50">
        <v>0</v>
      </c>
      <c r="FP79" s="50">
        <v>0</v>
      </c>
      <c r="FQ79" s="461"/>
      <c r="FR79" s="50">
        <v>0</v>
      </c>
      <c r="FS79" s="50">
        <v>0</v>
      </c>
      <c r="FT79" s="50">
        <v>0</v>
      </c>
      <c r="FU79" s="50">
        <v>318.00000000000364</v>
      </c>
      <c r="FV79" s="461"/>
      <c r="FW79" s="50">
        <v>0</v>
      </c>
      <c r="FX79" s="50">
        <v>0</v>
      </c>
      <c r="FY79" s="50">
        <v>0</v>
      </c>
      <c r="FZ79" s="50">
        <v>0</v>
      </c>
      <c r="GA79" s="461"/>
      <c r="GB79" s="50">
        <v>0</v>
      </c>
      <c r="GC79" s="50">
        <v>0</v>
      </c>
      <c r="GD79" s="50">
        <v>0</v>
      </c>
      <c r="GE79" s="50">
        <v>1042.0000000000146</v>
      </c>
      <c r="GF79" s="461"/>
      <c r="GG79" s="50">
        <v>0</v>
      </c>
      <c r="GH79" s="50">
        <v>0</v>
      </c>
      <c r="GI79" s="50">
        <v>0</v>
      </c>
      <c r="GJ79" s="50">
        <v>278</v>
      </c>
      <c r="GK79" s="461"/>
      <c r="GL79" s="50">
        <v>0</v>
      </c>
      <c r="GM79" s="50">
        <v>0</v>
      </c>
      <c r="GN79" s="50">
        <v>0</v>
      </c>
      <c r="GO79" s="50">
        <v>0</v>
      </c>
      <c r="GQ79" s="567"/>
      <c r="GS79" s="39"/>
      <c r="GT79" s="37"/>
      <c r="GZ79" s="9"/>
      <c r="HI79" s="9"/>
      <c r="HR79" s="9"/>
      <c r="IA79" s="9"/>
      <c r="IJ79" s="9"/>
      <c r="IS79" s="9"/>
      <c r="JB79" s="9"/>
      <c r="JK79" s="9"/>
      <c r="JT79" s="9"/>
      <c r="KC79" s="9"/>
      <c r="KL79" s="9"/>
      <c r="KU79" s="9"/>
      <c r="LV79" s="9"/>
      <c r="ME79" s="9"/>
      <c r="MN79" s="9"/>
      <c r="MW79" s="9"/>
      <c r="NF79" s="9"/>
      <c r="NO79" s="9"/>
      <c r="NP79">
        <v>0</v>
      </c>
      <c r="NQ79" s="9"/>
      <c r="NR79">
        <v>0</v>
      </c>
      <c r="NS79" s="9"/>
      <c r="NT79" s="21">
        <v>0</v>
      </c>
      <c r="NU79" s="9"/>
      <c r="NV79">
        <v>0</v>
      </c>
    </row>
    <row r="80" spans="1:386" ht="18">
      <c r="A80" s="41" t="s">
        <v>748</v>
      </c>
      <c r="B80" s="46">
        <f t="shared" si="2"/>
        <v>57437.174999999974</v>
      </c>
      <c r="C80" s="42"/>
      <c r="D80" s="50">
        <v>55.274999999999991</v>
      </c>
      <c r="E80" s="50">
        <v>0</v>
      </c>
      <c r="F80" s="50">
        <v>0</v>
      </c>
      <c r="G80" s="50">
        <v>579.25</v>
      </c>
      <c r="H80" s="461"/>
      <c r="I80" s="50">
        <v>47.775000000000006</v>
      </c>
      <c r="J80" s="50">
        <v>0</v>
      </c>
      <c r="K80" s="50">
        <v>0</v>
      </c>
      <c r="L80" s="50"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95.72500000000025</v>
      </c>
      <c r="EE80" s="50">
        <v>43.100000000000364</v>
      </c>
      <c r="EF80" s="50">
        <v>438.97499999999945</v>
      </c>
      <c r="EG80" s="50">
        <v>231.30000000000291</v>
      </c>
      <c r="EH80" s="461"/>
      <c r="EI80" s="50">
        <v>110.32500000000073</v>
      </c>
      <c r="EJ80" s="50">
        <v>72.950000000004366</v>
      </c>
      <c r="EK80" s="50">
        <v>0</v>
      </c>
      <c r="EL80" s="50">
        <v>254.29999999999927</v>
      </c>
      <c r="EM80" s="461"/>
      <c r="EN80" s="50">
        <v>0</v>
      </c>
      <c r="EO80" s="50">
        <v>0</v>
      </c>
      <c r="EP80" s="50">
        <v>191.70000000000437</v>
      </c>
      <c r="EQ80" s="50">
        <v>126.29999999999563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22">
        <v>30.750000000000455</v>
      </c>
      <c r="EY80" s="522">
        <v>75.000000000003638</v>
      </c>
      <c r="EZ80" s="522">
        <v>166.50000000000546</v>
      </c>
      <c r="FA80" s="583">
        <v>63.299999999999272</v>
      </c>
      <c r="FB80" s="461"/>
      <c r="FC80" s="50">
        <v>53.624999999998181</v>
      </c>
      <c r="FD80" s="50">
        <v>0</v>
      </c>
      <c r="FE80" s="50">
        <v>0</v>
      </c>
      <c r="FF80" s="50">
        <v>218.50000000000728</v>
      </c>
      <c r="FG80" s="461"/>
      <c r="FH80" s="50">
        <v>44.724999999997635</v>
      </c>
      <c r="FI80" s="50">
        <v>0</v>
      </c>
      <c r="FJ80" s="50">
        <v>0</v>
      </c>
      <c r="FK80" s="50">
        <v>486.50000000000728</v>
      </c>
      <c r="FL80" s="461"/>
      <c r="FM80" s="50">
        <v>48.875</v>
      </c>
      <c r="FN80" s="50">
        <v>0</v>
      </c>
      <c r="FO80" s="50">
        <v>0</v>
      </c>
      <c r="FP80" s="50">
        <v>0</v>
      </c>
      <c r="FQ80" s="461"/>
      <c r="FR80" s="50">
        <v>122.14999999999964</v>
      </c>
      <c r="FS80" s="50">
        <v>103.80000000000064</v>
      </c>
      <c r="FT80" s="50">
        <v>418.64999999999782</v>
      </c>
      <c r="FU80" s="50">
        <v>491.70000000000073</v>
      </c>
      <c r="FV80" s="461"/>
      <c r="FW80" s="50">
        <v>120.72499999999854</v>
      </c>
      <c r="FX80" s="50">
        <v>0</v>
      </c>
      <c r="FY80" s="50">
        <v>0</v>
      </c>
      <c r="FZ80" s="50">
        <v>0</v>
      </c>
      <c r="GA80" s="461"/>
      <c r="GB80" s="50">
        <v>172.94999999999891</v>
      </c>
      <c r="GC80" s="50">
        <v>708.30000000000291</v>
      </c>
      <c r="GD80" s="50">
        <v>855.14999999999782</v>
      </c>
      <c r="GE80" s="50">
        <v>1366.6999999999898</v>
      </c>
      <c r="GF80" s="461"/>
      <c r="GG80" s="50">
        <v>39.375000000000909</v>
      </c>
      <c r="GH80" s="50">
        <v>215.75000000000546</v>
      </c>
      <c r="GI80" s="50">
        <v>215.25</v>
      </c>
      <c r="GJ80" s="50">
        <v>364.50000000000364</v>
      </c>
      <c r="GK80" s="461"/>
      <c r="GL80" s="50">
        <v>0</v>
      </c>
      <c r="GM80" s="50">
        <v>792.40000000000055</v>
      </c>
      <c r="GN80" s="50">
        <v>0</v>
      </c>
      <c r="GO80" s="50">
        <v>0</v>
      </c>
      <c r="GP80" s="18"/>
      <c r="GQ80" s="566"/>
      <c r="GS80" s="1"/>
      <c r="GT80" s="37"/>
      <c r="GY80" s="18"/>
      <c r="GZ80" s="9"/>
      <c r="HH80" s="18"/>
      <c r="HI80" s="9"/>
      <c r="HR80" s="9"/>
      <c r="IA80" s="9"/>
      <c r="IJ80" s="9"/>
      <c r="IS80" s="9"/>
      <c r="JB80" s="9"/>
      <c r="JK80" s="9"/>
      <c r="JT80" s="9"/>
      <c r="KC80" s="9"/>
      <c r="KL80" s="9"/>
      <c r="KU80" s="9"/>
      <c r="LV80" s="9"/>
      <c r="ME80" s="9"/>
      <c r="MN80" s="9"/>
      <c r="MW80" s="9"/>
      <c r="NF80" s="9"/>
      <c r="NO80" s="9"/>
      <c r="NP80">
        <v>0</v>
      </c>
      <c r="NQ80" s="9"/>
      <c r="NR80">
        <v>0</v>
      </c>
      <c r="NS80" s="9"/>
      <c r="NT80">
        <v>1188.6000000000008</v>
      </c>
      <c r="NU80" s="9"/>
      <c r="NV80">
        <v>0</v>
      </c>
    </row>
    <row r="81" spans="1:386" ht="18">
      <c r="A81" s="41" t="s">
        <v>747</v>
      </c>
      <c r="B81" s="46">
        <f t="shared" si="2"/>
        <v>56764.512500000237</v>
      </c>
      <c r="C81" s="42"/>
      <c r="D81" s="50">
        <v>37.6</v>
      </c>
      <c r="E81" s="50">
        <v>0</v>
      </c>
      <c r="F81" s="50">
        <v>0</v>
      </c>
      <c r="G81" s="50"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139.12500000000034</v>
      </c>
      <c r="EE81" s="50">
        <v>133.64999999999964</v>
      </c>
      <c r="EF81" s="50">
        <v>219.97500000000491</v>
      </c>
      <c r="EG81" s="50">
        <v>251.30000000000655</v>
      </c>
      <c r="EH81" s="461"/>
      <c r="EI81" s="50">
        <v>33.799999999999727</v>
      </c>
      <c r="EJ81" s="50">
        <v>252.45000000000437</v>
      </c>
      <c r="EK81" s="50">
        <v>0</v>
      </c>
      <c r="EL81" s="50">
        <v>278.40000000000146</v>
      </c>
      <c r="EM81" s="461"/>
      <c r="EN81" s="50">
        <v>0</v>
      </c>
      <c r="EO81" s="50">
        <v>0</v>
      </c>
      <c r="EP81" s="50">
        <v>224.625</v>
      </c>
      <c r="EQ81" s="50">
        <v>401.20000000000073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22">
        <v>13.500000000000227</v>
      </c>
      <c r="EY81" s="522">
        <v>136.80000000000109</v>
      </c>
      <c r="EZ81" s="522">
        <v>132.30000000000109</v>
      </c>
      <c r="FA81" s="583">
        <v>198.90000000000509</v>
      </c>
      <c r="FB81" s="461"/>
      <c r="FC81" s="50">
        <v>63.574999999998909</v>
      </c>
      <c r="FD81" s="50">
        <v>0</v>
      </c>
      <c r="FE81" s="50">
        <v>0</v>
      </c>
      <c r="FF81" s="50">
        <v>332.30000000000291</v>
      </c>
      <c r="FG81" s="461"/>
      <c r="FH81" s="50">
        <v>38.662499999999454</v>
      </c>
      <c r="FI81" s="50">
        <v>0</v>
      </c>
      <c r="FJ81" s="50">
        <v>0</v>
      </c>
      <c r="FK81" s="50">
        <v>361.20000000000073</v>
      </c>
      <c r="FL81" s="461"/>
      <c r="FM81" s="50">
        <v>44.474999999999454</v>
      </c>
      <c r="FN81" s="50">
        <v>0</v>
      </c>
      <c r="FO81" s="50">
        <v>0</v>
      </c>
      <c r="FP81" s="50">
        <v>0</v>
      </c>
      <c r="FQ81" s="461"/>
      <c r="FR81" s="50">
        <v>101.17500000000109</v>
      </c>
      <c r="FS81" s="50">
        <v>146.05000000000064</v>
      </c>
      <c r="FT81" s="50">
        <v>343.19999999999891</v>
      </c>
      <c r="FU81" s="50">
        <v>528.1000000000131</v>
      </c>
      <c r="FV81" s="461"/>
      <c r="FW81" s="50">
        <v>139.70000000000255</v>
      </c>
      <c r="FX81" s="50">
        <v>0</v>
      </c>
      <c r="FY81" s="50">
        <v>0</v>
      </c>
      <c r="FZ81" s="50">
        <v>0</v>
      </c>
      <c r="GA81" s="461"/>
      <c r="GB81" s="50">
        <v>170.15000000000509</v>
      </c>
      <c r="GC81" s="50">
        <v>426.35000000000127</v>
      </c>
      <c r="GD81" s="50">
        <v>960.90000000001419</v>
      </c>
      <c r="GE81" s="50">
        <v>1118.3000000000138</v>
      </c>
      <c r="GF81" s="461"/>
      <c r="GG81" s="50">
        <v>52.25</v>
      </c>
      <c r="GH81" s="50">
        <v>89.5</v>
      </c>
      <c r="GI81" s="50">
        <v>240.00000000001091</v>
      </c>
      <c r="GJ81" s="50">
        <v>259.49999999999636</v>
      </c>
      <c r="GK81" s="461"/>
      <c r="GL81" s="50">
        <v>0</v>
      </c>
      <c r="GM81" s="50">
        <v>800.75000000000364</v>
      </c>
      <c r="GN81" s="50">
        <v>0</v>
      </c>
      <c r="GO81" s="50">
        <v>0</v>
      </c>
      <c r="GP81" s="18"/>
      <c r="GQ81" s="41"/>
      <c r="GS81" s="9"/>
      <c r="GT81" s="37"/>
      <c r="GY81" s="18"/>
      <c r="GZ81" s="9"/>
      <c r="HH81" s="18"/>
      <c r="HI81" s="9"/>
      <c r="HR81" s="9"/>
      <c r="IA81" s="9"/>
      <c r="IJ81" s="9"/>
      <c r="IS81" s="9"/>
      <c r="JB81" s="9"/>
      <c r="JK81" s="9"/>
      <c r="JT81" s="9"/>
      <c r="KC81" s="9"/>
      <c r="KL81" s="9"/>
      <c r="KU81" s="9"/>
      <c r="LV81" s="9"/>
      <c r="ME81" s="9"/>
      <c r="MN81" s="9"/>
      <c r="MW81" s="9"/>
      <c r="NF81" s="9"/>
      <c r="NO81" s="9"/>
      <c r="NP81">
        <v>0</v>
      </c>
      <c r="NQ81" s="9"/>
      <c r="NR81">
        <v>0</v>
      </c>
      <c r="NS81" s="9"/>
      <c r="NT81">
        <v>1201.1250000000055</v>
      </c>
      <c r="NU81" s="9"/>
      <c r="NV81">
        <v>0</v>
      </c>
    </row>
    <row r="82" spans="1:386" ht="18">
      <c r="A82" s="41" t="s">
        <v>2048</v>
      </c>
      <c r="B82" s="46">
        <f t="shared" si="2"/>
        <v>23859.0375000001</v>
      </c>
      <c r="C82" s="42"/>
      <c r="D82" s="50">
        <v>0</v>
      </c>
      <c r="E82" s="50">
        <v>0</v>
      </c>
      <c r="F82" s="50">
        <v>0</v>
      </c>
      <c r="G82" s="50">
        <v>73.900000000000006</v>
      </c>
      <c r="H82" s="461"/>
      <c r="I82" s="50">
        <v>0</v>
      </c>
      <c r="J82" s="50">
        <v>0</v>
      </c>
      <c r="K82" s="50">
        <v>0</v>
      </c>
      <c r="L82" s="50">
        <v>60.5</v>
      </c>
      <c r="M82" s="461"/>
      <c r="N82" s="50">
        <v>0</v>
      </c>
      <c r="O82" s="50">
        <v>0</v>
      </c>
      <c r="P82" s="50">
        <v>348.90000000000003</v>
      </c>
      <c r="Q82" s="50"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446.54999999999995</v>
      </c>
      <c r="EG82" s="50">
        <v>455.60000000000036</v>
      </c>
      <c r="EH82" s="461"/>
      <c r="EI82" s="50">
        <v>0</v>
      </c>
      <c r="EJ82" s="50">
        <v>0</v>
      </c>
      <c r="EK82" s="50">
        <v>0</v>
      </c>
      <c r="EL82" s="50">
        <v>116.39999999999964</v>
      </c>
      <c r="EM82" s="461"/>
      <c r="EN82" s="50">
        <v>0</v>
      </c>
      <c r="EO82" s="50">
        <v>0</v>
      </c>
      <c r="EP82" s="50">
        <v>64.200000000000273</v>
      </c>
      <c r="EQ82" s="50">
        <v>13.5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22">
        <v>0</v>
      </c>
      <c r="EY82" s="522">
        <v>0</v>
      </c>
      <c r="EZ82" s="522">
        <v>5.7750000000005457</v>
      </c>
      <c r="FA82" s="583">
        <v>22.5</v>
      </c>
      <c r="FB82" s="461"/>
      <c r="FC82" s="50">
        <v>0</v>
      </c>
      <c r="FD82" s="50">
        <v>0</v>
      </c>
      <c r="FE82" s="50">
        <v>0</v>
      </c>
      <c r="FF82" s="50">
        <v>230.90000000000327</v>
      </c>
      <c r="FG82" s="461"/>
      <c r="FH82" s="50">
        <v>0</v>
      </c>
      <c r="FI82" s="50">
        <v>0</v>
      </c>
      <c r="FJ82" s="50">
        <v>0</v>
      </c>
      <c r="FK82" s="50">
        <v>194.20000000000073</v>
      </c>
      <c r="FL82" s="461"/>
      <c r="FM82" s="50">
        <v>0</v>
      </c>
      <c r="FN82" s="50">
        <v>0</v>
      </c>
      <c r="FO82" s="50">
        <v>0</v>
      </c>
      <c r="FP82" s="50">
        <v>0</v>
      </c>
      <c r="FQ82" s="461"/>
      <c r="FR82" s="50">
        <v>0</v>
      </c>
      <c r="FS82" s="50">
        <v>0</v>
      </c>
      <c r="FT82" s="50">
        <v>0</v>
      </c>
      <c r="FU82" s="50">
        <v>79.400000000001455</v>
      </c>
      <c r="FV82" s="461"/>
      <c r="FW82" s="50">
        <v>0</v>
      </c>
      <c r="FX82" s="50">
        <v>0</v>
      </c>
      <c r="FY82" s="50">
        <v>0</v>
      </c>
      <c r="FZ82" s="50">
        <v>0</v>
      </c>
      <c r="GA82" s="461"/>
      <c r="GB82" s="50">
        <v>0</v>
      </c>
      <c r="GC82" s="50">
        <v>0</v>
      </c>
      <c r="GD82" s="50">
        <v>0</v>
      </c>
      <c r="GE82" s="50">
        <v>1176.0999999999985</v>
      </c>
      <c r="GF82" s="461"/>
      <c r="GG82" s="50">
        <v>0</v>
      </c>
      <c r="GH82" s="50">
        <v>0</v>
      </c>
      <c r="GI82" s="50">
        <v>0</v>
      </c>
      <c r="GJ82" s="50">
        <v>226.50000000001091</v>
      </c>
      <c r="GK82" s="461"/>
      <c r="GL82" s="50">
        <v>0</v>
      </c>
      <c r="GM82" s="50">
        <v>0</v>
      </c>
      <c r="GN82" s="50">
        <v>0</v>
      </c>
      <c r="GO82" s="50">
        <v>0</v>
      </c>
      <c r="GQ82" s="567"/>
      <c r="GS82" s="39"/>
      <c r="GT82" s="37"/>
      <c r="GZ82" s="9"/>
      <c r="HI82" s="9"/>
      <c r="HR82" s="9"/>
      <c r="IA82" s="9"/>
      <c r="IJ82" s="9"/>
      <c r="IS82" s="9"/>
      <c r="JB82" s="9"/>
      <c r="JK82" s="9"/>
      <c r="JT82" s="9"/>
      <c r="KC82" s="9"/>
      <c r="KL82" s="9"/>
      <c r="KU82" s="9"/>
      <c r="LV82" s="9"/>
      <c r="ME82" s="9"/>
      <c r="MN82" s="9"/>
      <c r="MW82" s="9"/>
      <c r="NF82" s="9"/>
      <c r="NO82" s="9"/>
      <c r="NP82">
        <v>0</v>
      </c>
      <c r="NQ82" s="9"/>
      <c r="NR82">
        <v>0</v>
      </c>
      <c r="NS82" s="9"/>
      <c r="NT82" s="21">
        <v>0</v>
      </c>
      <c r="NU82" s="9"/>
      <c r="NV82">
        <v>0</v>
      </c>
    </row>
    <row r="83" spans="1:386" ht="18">
      <c r="A83" s="40" t="s">
        <v>2153</v>
      </c>
      <c r="B83" s="46">
        <f t="shared" si="2"/>
        <v>33083.200000000055</v>
      </c>
      <c r="C83" s="42"/>
      <c r="D83" s="50">
        <v>0</v>
      </c>
      <c r="E83" s="50">
        <v>0</v>
      </c>
      <c r="F83" s="50">
        <v>0</v>
      </c>
      <c r="G83" s="50">
        <v>415.4</v>
      </c>
      <c r="H83" s="461"/>
      <c r="I83" s="50">
        <v>0</v>
      </c>
      <c r="J83" s="50">
        <v>0</v>
      </c>
      <c r="K83" s="50">
        <v>0</v>
      </c>
      <c r="L83" s="50"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393.90000000000327</v>
      </c>
      <c r="EG83" s="50">
        <v>687.89999999999964</v>
      </c>
      <c r="EH83" s="461"/>
      <c r="EI83" s="50">
        <v>0</v>
      </c>
      <c r="EJ83" s="50">
        <v>0</v>
      </c>
      <c r="EK83" s="50">
        <v>0</v>
      </c>
      <c r="EL83" s="50">
        <v>726</v>
      </c>
      <c r="EM83" s="461"/>
      <c r="EN83" s="50">
        <v>0</v>
      </c>
      <c r="EO83" s="50">
        <v>0</v>
      </c>
      <c r="EP83" s="50">
        <v>302.55000000000382</v>
      </c>
      <c r="EQ83" s="50">
        <v>88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22">
        <v>0</v>
      </c>
      <c r="EY83" s="522">
        <v>0</v>
      </c>
      <c r="EZ83" s="522">
        <v>171.37500000000546</v>
      </c>
      <c r="FA83" s="583">
        <v>40.5</v>
      </c>
      <c r="FB83" s="461"/>
      <c r="FC83" s="50">
        <v>0</v>
      </c>
      <c r="FD83" s="50">
        <v>0</v>
      </c>
      <c r="FE83" s="50">
        <v>0</v>
      </c>
      <c r="FF83" s="50">
        <v>249.50000000000364</v>
      </c>
      <c r="FG83" s="461"/>
      <c r="FH83" s="50">
        <v>0</v>
      </c>
      <c r="FI83" s="50">
        <v>0</v>
      </c>
      <c r="FJ83" s="50">
        <v>0</v>
      </c>
      <c r="FK83" s="50">
        <v>341.10000000000582</v>
      </c>
      <c r="FL83" s="461"/>
      <c r="FM83" s="50">
        <v>0</v>
      </c>
      <c r="FN83" s="50">
        <v>0</v>
      </c>
      <c r="FO83" s="50">
        <v>0</v>
      </c>
      <c r="FP83" s="50">
        <v>0</v>
      </c>
      <c r="FQ83" s="461"/>
      <c r="FR83" s="50">
        <v>0</v>
      </c>
      <c r="FS83" s="50">
        <v>0</v>
      </c>
      <c r="FT83" s="50">
        <v>0</v>
      </c>
      <c r="FU83" s="50">
        <v>494.70000000000073</v>
      </c>
      <c r="FV83" s="461"/>
      <c r="FW83" s="50">
        <v>0</v>
      </c>
      <c r="FX83" s="50">
        <v>0</v>
      </c>
      <c r="FY83" s="50">
        <v>0</v>
      </c>
      <c r="FZ83" s="50">
        <v>0</v>
      </c>
      <c r="GA83" s="461"/>
      <c r="GB83" s="50">
        <v>0</v>
      </c>
      <c r="GC83" s="50">
        <v>0</v>
      </c>
      <c r="GD83" s="50">
        <v>0</v>
      </c>
      <c r="GE83" s="50">
        <v>1102.200000000008</v>
      </c>
      <c r="GF83" s="461"/>
      <c r="GG83" s="50">
        <v>0</v>
      </c>
      <c r="GH83" s="50">
        <v>0</v>
      </c>
      <c r="GI83" s="50">
        <v>0</v>
      </c>
      <c r="GJ83" s="50">
        <v>349.50000000000182</v>
      </c>
      <c r="GK83" s="461"/>
      <c r="GL83" s="50">
        <v>0</v>
      </c>
      <c r="GM83" s="50">
        <v>0</v>
      </c>
      <c r="GN83" s="50">
        <v>0</v>
      </c>
      <c r="GO83" s="50">
        <v>0</v>
      </c>
      <c r="GQ83" s="568"/>
      <c r="GS83" s="1"/>
      <c r="GT83" s="37"/>
      <c r="GZ83" s="9"/>
      <c r="HI83" s="9"/>
      <c r="HR83" s="9"/>
      <c r="IA83" s="9"/>
      <c r="IJ83" s="9"/>
      <c r="IS83" s="9"/>
      <c r="JB83" s="9"/>
      <c r="JK83" s="9"/>
      <c r="JT83" s="9"/>
      <c r="KC83" s="9"/>
      <c r="KL83" s="9"/>
      <c r="KU83" s="9"/>
      <c r="LV83" s="9"/>
      <c r="ME83" s="9"/>
      <c r="MN83" s="9"/>
      <c r="MW83" s="9"/>
      <c r="NF83" s="9"/>
      <c r="NO83" s="9"/>
      <c r="NP83">
        <v>0</v>
      </c>
      <c r="NQ83" s="9"/>
      <c r="NR83">
        <v>0</v>
      </c>
      <c r="NS83" s="9"/>
      <c r="NT83" s="21">
        <v>0</v>
      </c>
      <c r="NU83" s="9"/>
      <c r="NV83">
        <v>0</v>
      </c>
    </row>
    <row r="84" spans="1:386" s="39" customFormat="1" ht="18">
      <c r="A84" s="41" t="s">
        <v>3370</v>
      </c>
      <c r="B84" s="46">
        <f t="shared" si="2"/>
        <v>15471.900000000011</v>
      </c>
      <c r="C84" s="42"/>
      <c r="D84" s="50">
        <v>0</v>
      </c>
      <c r="E84" s="50">
        <v>0</v>
      </c>
      <c r="F84" s="50">
        <v>0</v>
      </c>
      <c r="G84" s="50">
        <v>427.70000000000005</v>
      </c>
      <c r="H84" s="461"/>
      <c r="I84" s="50">
        <v>0</v>
      </c>
      <c r="J84" s="50">
        <v>0</v>
      </c>
      <c r="K84" s="50">
        <v>0</v>
      </c>
      <c r="L84" s="50">
        <v>514.89999999999986</v>
      </c>
      <c r="M84" s="461"/>
      <c r="N84" s="50">
        <v>0</v>
      </c>
      <c r="O84" s="50">
        <v>0</v>
      </c>
      <c r="P84" s="50">
        <v>0</v>
      </c>
      <c r="Q84" s="50">
        <v>414.90000000000055</v>
      </c>
      <c r="R84" s="461"/>
      <c r="S84" s="449">
        <v>0</v>
      </c>
      <c r="T84" s="50">
        <v>0</v>
      </c>
      <c r="U84" s="492">
        <v>0</v>
      </c>
      <c r="V84" s="50"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>
        <v>0</v>
      </c>
      <c r="EE84" s="50">
        <v>0</v>
      </c>
      <c r="EF84" s="50">
        <v>0</v>
      </c>
      <c r="EG84" s="50">
        <v>203.20000000000437</v>
      </c>
      <c r="EH84" s="461"/>
      <c r="EI84" s="50">
        <v>0</v>
      </c>
      <c r="EJ84" s="50">
        <v>0</v>
      </c>
      <c r="EK84" s="50">
        <v>0</v>
      </c>
      <c r="EL84" s="50">
        <v>239.80000000000291</v>
      </c>
      <c r="EM84" s="461"/>
      <c r="EN84" s="50">
        <v>0</v>
      </c>
      <c r="EO84" s="50">
        <v>0</v>
      </c>
      <c r="EP84" s="50">
        <v>0</v>
      </c>
      <c r="EQ84" s="50">
        <v>49.000000000003638</v>
      </c>
      <c r="ER84" s="461"/>
      <c r="ES84" s="50"/>
      <c r="ET84" s="50"/>
      <c r="EU84" s="50"/>
      <c r="EV84" s="50"/>
      <c r="EW84" s="461"/>
      <c r="EX84" s="522">
        <v>0</v>
      </c>
      <c r="EY84" s="522">
        <v>0</v>
      </c>
      <c r="EZ84" s="522">
        <v>0</v>
      </c>
      <c r="FA84" s="583">
        <v>153.80000000000291</v>
      </c>
      <c r="FB84" s="461"/>
      <c r="FC84" s="50"/>
      <c r="FD84" s="50"/>
      <c r="FE84" s="50"/>
      <c r="FF84" s="50"/>
      <c r="FG84" s="461"/>
      <c r="FH84" s="50"/>
      <c r="FI84" s="50"/>
      <c r="FJ84" s="50"/>
      <c r="FK84" s="50"/>
      <c r="FL84" s="461"/>
      <c r="FM84" s="50"/>
      <c r="FN84" s="50"/>
      <c r="FO84" s="50"/>
      <c r="FP84" s="50"/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/>
      <c r="GH84" s="50"/>
      <c r="GI84" s="50"/>
      <c r="GJ84" s="50"/>
      <c r="GK84" s="461"/>
      <c r="GL84" s="50">
        <v>0</v>
      </c>
      <c r="GM84" s="50">
        <v>0</v>
      </c>
      <c r="GN84" s="50">
        <v>0</v>
      </c>
      <c r="GO84" s="50">
        <v>0</v>
      </c>
      <c r="GP84" s="143"/>
      <c r="GQ84" s="41"/>
      <c r="GR84"/>
      <c r="GS84" s="9"/>
      <c r="GT84" s="37"/>
      <c r="GY84" s="143"/>
      <c r="GZ84" s="455"/>
      <c r="HH84" s="143"/>
      <c r="HI84" s="455"/>
      <c r="HR84" s="455"/>
      <c r="IA84" s="455"/>
      <c r="IJ84" s="455"/>
      <c r="IS84" s="455"/>
      <c r="JB84" s="455"/>
      <c r="JK84" s="455"/>
      <c r="JT84" s="455"/>
      <c r="KC84" s="455"/>
      <c r="KL84" s="455"/>
      <c r="KU84" s="455"/>
      <c r="LV84" s="455"/>
      <c r="ME84" s="455"/>
      <c r="MN84" s="455"/>
      <c r="MW84" s="455"/>
      <c r="NF84" s="455"/>
      <c r="NO84" s="455"/>
      <c r="NU84" s="37"/>
    </row>
    <row r="85" spans="1:386" ht="18">
      <c r="A85" s="41" t="s">
        <v>732</v>
      </c>
      <c r="B85" s="46">
        <f t="shared" si="2"/>
        <v>56315.52499999987</v>
      </c>
      <c r="C85" s="42"/>
      <c r="D85" s="50">
        <v>91.45</v>
      </c>
      <c r="E85" s="50">
        <v>0</v>
      </c>
      <c r="F85" s="50">
        <v>0</v>
      </c>
      <c r="G85" s="50">
        <v>398.3</v>
      </c>
      <c r="H85" s="461"/>
      <c r="I85" s="50">
        <v>73.25</v>
      </c>
      <c r="J85" s="50">
        <v>0</v>
      </c>
      <c r="K85" s="50">
        <v>0</v>
      </c>
      <c r="L85" s="50"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80.675000000000182</v>
      </c>
      <c r="EE85" s="50">
        <v>124.84999999999854</v>
      </c>
      <c r="EF85" s="50">
        <v>163.57499999999618</v>
      </c>
      <c r="EG85" s="50">
        <v>374.30000000000291</v>
      </c>
      <c r="EH85" s="461"/>
      <c r="EI85" s="50">
        <v>104.29999999999973</v>
      </c>
      <c r="EJ85" s="50">
        <v>110.35000000000036</v>
      </c>
      <c r="EK85" s="50">
        <v>0</v>
      </c>
      <c r="EL85" s="50">
        <v>405.60000000000946</v>
      </c>
      <c r="EM85" s="461"/>
      <c r="EN85" s="50">
        <v>0</v>
      </c>
      <c r="EO85" s="50">
        <v>0</v>
      </c>
      <c r="EP85" s="50">
        <v>264.974999999994</v>
      </c>
      <c r="EQ85" s="50">
        <v>108.10000000000946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22">
        <v>8.2500000000002274</v>
      </c>
      <c r="EY85" s="522">
        <v>236.84999999999854</v>
      </c>
      <c r="EZ85" s="522">
        <v>160.42499999999563</v>
      </c>
      <c r="FA85" s="583">
        <v>23.400000000008731</v>
      </c>
      <c r="FB85" s="461"/>
      <c r="FC85" s="50">
        <v>103.39999999999873</v>
      </c>
      <c r="FD85" s="50">
        <v>0</v>
      </c>
      <c r="FE85" s="50">
        <v>0</v>
      </c>
      <c r="FF85" s="50">
        <v>244.29999999999927</v>
      </c>
      <c r="FG85" s="461"/>
      <c r="FH85" s="50">
        <v>98.324999999998909</v>
      </c>
      <c r="FI85" s="50">
        <v>0</v>
      </c>
      <c r="FJ85" s="50">
        <v>0</v>
      </c>
      <c r="FK85" s="50">
        <v>306.39999999999782</v>
      </c>
      <c r="FL85" s="461"/>
      <c r="FM85" s="50">
        <v>24.374999999999773</v>
      </c>
      <c r="FN85" s="50">
        <v>0</v>
      </c>
      <c r="FO85" s="50">
        <v>0</v>
      </c>
      <c r="FP85" s="50">
        <v>0</v>
      </c>
      <c r="FQ85" s="461"/>
      <c r="FR85" s="50">
        <v>71.300000000000182</v>
      </c>
      <c r="FS85" s="50">
        <v>121.10000000000036</v>
      </c>
      <c r="FT85" s="50">
        <v>430.65000000000055</v>
      </c>
      <c r="FU85" s="50">
        <v>389</v>
      </c>
      <c r="FV85" s="461"/>
      <c r="FW85" s="50">
        <v>123.60000000000036</v>
      </c>
      <c r="FX85" s="50">
        <v>0</v>
      </c>
      <c r="FY85" s="50">
        <v>0</v>
      </c>
      <c r="FZ85" s="50">
        <v>0</v>
      </c>
      <c r="GA85" s="461"/>
      <c r="GB85" s="50">
        <v>84.050000000000182</v>
      </c>
      <c r="GC85" s="50">
        <v>371.89999999999691</v>
      </c>
      <c r="GD85" s="50">
        <v>661.64999999999236</v>
      </c>
      <c r="GE85" s="50">
        <v>780.49999999999272</v>
      </c>
      <c r="GF85" s="461"/>
      <c r="GG85" s="50">
        <v>35.000000000000909</v>
      </c>
      <c r="GH85" s="50">
        <v>149.25000000000546</v>
      </c>
      <c r="GI85" s="50">
        <v>236.25</v>
      </c>
      <c r="GJ85" s="50">
        <v>290.99999999998545</v>
      </c>
      <c r="GK85" s="461"/>
      <c r="GL85" s="50">
        <v>0</v>
      </c>
      <c r="GM85" s="50">
        <v>548.399999999996</v>
      </c>
      <c r="GN85" s="50">
        <v>0</v>
      </c>
      <c r="GO85" s="50">
        <v>0</v>
      </c>
      <c r="GP85" s="18"/>
      <c r="GQ85" s="567"/>
      <c r="GS85" s="9"/>
      <c r="GT85" s="37"/>
      <c r="GY85" s="18"/>
      <c r="GZ85" s="9"/>
      <c r="HH85" s="18"/>
      <c r="HI85" s="9"/>
      <c r="HR85" s="9"/>
      <c r="IA85" s="9"/>
      <c r="IJ85" s="9"/>
      <c r="IS85" s="9"/>
      <c r="JB85" s="9"/>
      <c r="JK85" s="9"/>
      <c r="JT85" s="9"/>
      <c r="KC85" s="9"/>
      <c r="KL85" s="9"/>
      <c r="KU85" s="9"/>
      <c r="LV85" s="9"/>
      <c r="ME85" s="9"/>
      <c r="MN85" s="9"/>
      <c r="MW85" s="9"/>
      <c r="NF85" s="9"/>
      <c r="NO85" s="9"/>
      <c r="NP85">
        <v>0</v>
      </c>
      <c r="NQ85" s="9"/>
      <c r="NR85">
        <v>0</v>
      </c>
      <c r="NS85" s="9"/>
      <c r="NT85">
        <v>822.599999999994</v>
      </c>
      <c r="NU85" s="9"/>
      <c r="NV85">
        <v>0</v>
      </c>
    </row>
    <row r="86" spans="1:386" s="39" customFormat="1" ht="18">
      <c r="A86" s="84" t="s">
        <v>3373</v>
      </c>
      <c r="B86" s="46">
        <f t="shared" si="2"/>
        <v>15628.300000000019</v>
      </c>
      <c r="C86" s="42"/>
      <c r="D86" s="50">
        <v>0</v>
      </c>
      <c r="E86" s="50">
        <v>0</v>
      </c>
      <c r="F86" s="50">
        <v>0</v>
      </c>
      <c r="G86" s="50">
        <v>280.89999999999998</v>
      </c>
      <c r="H86" s="461"/>
      <c r="I86" s="50">
        <v>0</v>
      </c>
      <c r="J86" s="50">
        <v>0</v>
      </c>
      <c r="K86" s="50">
        <v>0</v>
      </c>
      <c r="L86" s="50">
        <v>72.499999999999943</v>
      </c>
      <c r="M86" s="461"/>
      <c r="N86" s="50">
        <v>0</v>
      </c>
      <c r="O86" s="50">
        <v>0</v>
      </c>
      <c r="P86" s="50">
        <v>0</v>
      </c>
      <c r="Q86" s="50">
        <v>655.90000000000009</v>
      </c>
      <c r="R86" s="461"/>
      <c r="S86" s="449">
        <v>0</v>
      </c>
      <c r="T86" s="50">
        <v>0</v>
      </c>
      <c r="U86" s="492">
        <v>0</v>
      </c>
      <c r="V86" s="50"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>
        <v>0</v>
      </c>
      <c r="EE86" s="50">
        <v>0</v>
      </c>
      <c r="EF86" s="50">
        <v>0</v>
      </c>
      <c r="EG86" s="50">
        <v>173.20000000000437</v>
      </c>
      <c r="EH86" s="461"/>
      <c r="EI86" s="50">
        <v>0</v>
      </c>
      <c r="EJ86" s="50">
        <v>0</v>
      </c>
      <c r="EK86" s="50">
        <v>0</v>
      </c>
      <c r="EL86" s="50">
        <v>361.30000000000291</v>
      </c>
      <c r="EM86" s="461"/>
      <c r="EN86" s="50">
        <v>0</v>
      </c>
      <c r="EO86" s="50">
        <v>0</v>
      </c>
      <c r="EP86" s="50">
        <v>0</v>
      </c>
      <c r="EQ86" s="50">
        <v>211.30000000000291</v>
      </c>
      <c r="ER86" s="461"/>
      <c r="ES86" s="50"/>
      <c r="ET86" s="50"/>
      <c r="EU86" s="50"/>
      <c r="EV86" s="50"/>
      <c r="EW86" s="461"/>
      <c r="EX86" s="522">
        <v>0</v>
      </c>
      <c r="EY86" s="522">
        <v>0</v>
      </c>
      <c r="EZ86" s="522">
        <v>0</v>
      </c>
      <c r="FA86" s="583">
        <v>34.500000000003638</v>
      </c>
      <c r="FB86" s="461"/>
      <c r="FC86" s="50"/>
      <c r="FD86" s="50"/>
      <c r="FE86" s="50"/>
      <c r="FF86" s="50"/>
      <c r="FG86" s="461"/>
      <c r="FH86" s="50"/>
      <c r="FI86" s="50"/>
      <c r="FJ86" s="50"/>
      <c r="FK86" s="50"/>
      <c r="FL86" s="461"/>
      <c r="FM86" s="50"/>
      <c r="FN86" s="50"/>
      <c r="FO86" s="50"/>
      <c r="FP86" s="50"/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/>
      <c r="GH86" s="50"/>
      <c r="GI86" s="50"/>
      <c r="GJ86" s="50"/>
      <c r="GK86" s="461"/>
      <c r="GL86" s="50">
        <v>0</v>
      </c>
      <c r="GM86" s="50">
        <v>0</v>
      </c>
      <c r="GN86" s="50">
        <v>0</v>
      </c>
      <c r="GO86" s="50">
        <v>0</v>
      </c>
      <c r="GP86" s="18"/>
      <c r="GQ86" s="567"/>
      <c r="GR86"/>
      <c r="GS86" s="1"/>
      <c r="GT86" s="37"/>
      <c r="GY86" s="18"/>
      <c r="GZ86" s="9"/>
      <c r="HH86" s="18"/>
      <c r="HI86" s="9"/>
      <c r="HQ86"/>
      <c r="HR86" s="9"/>
      <c r="HZ86"/>
      <c r="IA86" s="9"/>
      <c r="II86"/>
      <c r="IJ86" s="9"/>
      <c r="IR86"/>
      <c r="IS86" s="9"/>
      <c r="JA86"/>
      <c r="JB86" s="9"/>
      <c r="JJ86"/>
      <c r="JK86" s="9"/>
      <c r="JS86"/>
      <c r="JT86" s="9"/>
      <c r="KB86"/>
      <c r="KC86" s="9"/>
      <c r="KK86"/>
      <c r="KL86" s="9"/>
      <c r="KT86"/>
      <c r="KU86" s="9"/>
      <c r="LU86"/>
      <c r="LV86" s="9"/>
      <c r="MD86"/>
      <c r="ME86" s="9"/>
      <c r="MM86"/>
      <c r="MN86" s="9"/>
      <c r="MV86"/>
      <c r="MW86" s="9"/>
      <c r="NE86"/>
      <c r="NF86" s="9"/>
      <c r="NN86"/>
      <c r="NO86" s="9"/>
      <c r="NP86"/>
      <c r="NQ86" s="9"/>
      <c r="NR86"/>
      <c r="NS86" s="9"/>
      <c r="NT86"/>
      <c r="NU86" s="37"/>
      <c r="NV86"/>
    </row>
    <row r="87" spans="1:386" ht="18">
      <c r="A87" s="84" t="s">
        <v>1998</v>
      </c>
      <c r="B87" s="46">
        <f t="shared" si="2"/>
        <v>47849.549999999937</v>
      </c>
      <c r="C87" s="42"/>
      <c r="D87" s="50">
        <v>0</v>
      </c>
      <c r="E87" s="50">
        <v>0</v>
      </c>
      <c r="F87" s="50">
        <v>0</v>
      </c>
      <c r="G87" s="50">
        <v>360.9</v>
      </c>
      <c r="H87" s="461"/>
      <c r="I87" s="50">
        <v>0</v>
      </c>
      <c r="J87" s="50">
        <v>0</v>
      </c>
      <c r="K87" s="50">
        <v>0</v>
      </c>
      <c r="L87" s="50"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63.399999999994179</v>
      </c>
      <c r="EF87" s="50">
        <v>95.850000000002183</v>
      </c>
      <c r="EG87" s="50">
        <v>404.69999999999345</v>
      </c>
      <c r="EH87" s="461"/>
      <c r="EI87" s="50">
        <v>0</v>
      </c>
      <c r="EJ87" s="50">
        <v>102.59999999999309</v>
      </c>
      <c r="EK87" s="50">
        <v>0</v>
      </c>
      <c r="EL87" s="50">
        <v>374</v>
      </c>
      <c r="EM87" s="461"/>
      <c r="EN87" s="50">
        <v>0</v>
      </c>
      <c r="EO87" s="50">
        <v>0</v>
      </c>
      <c r="EP87" s="50">
        <v>107.70000000000709</v>
      </c>
      <c r="EQ87" s="50">
        <v>201.09999999999854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22">
        <v>0</v>
      </c>
      <c r="EY87" s="522">
        <v>74.999999999996362</v>
      </c>
      <c r="EZ87" s="522">
        <v>117.00000000000273</v>
      </c>
      <c r="FA87" s="583">
        <v>71.5</v>
      </c>
      <c r="FB87" s="461"/>
      <c r="FC87" s="50">
        <v>0</v>
      </c>
      <c r="FD87" s="50">
        <v>0</v>
      </c>
      <c r="FE87" s="50">
        <v>0</v>
      </c>
      <c r="FF87" s="50">
        <v>100.50000000000364</v>
      </c>
      <c r="FG87" s="461"/>
      <c r="FH87" s="50">
        <v>0</v>
      </c>
      <c r="FI87" s="50">
        <v>0</v>
      </c>
      <c r="FJ87" s="50">
        <v>0</v>
      </c>
      <c r="FK87" s="50">
        <v>333.10000000000218</v>
      </c>
      <c r="FL87" s="461"/>
      <c r="FM87" s="50">
        <v>0</v>
      </c>
      <c r="FN87" s="50">
        <v>0</v>
      </c>
      <c r="FO87" s="50">
        <v>0</v>
      </c>
      <c r="FP87" s="50">
        <v>0</v>
      </c>
      <c r="FQ87" s="461"/>
      <c r="FR87" s="50">
        <v>0</v>
      </c>
      <c r="FS87" s="50">
        <v>0</v>
      </c>
      <c r="FT87" s="50">
        <v>446.09999999999945</v>
      </c>
      <c r="FU87" s="50">
        <v>532.39999999999418</v>
      </c>
      <c r="FV87" s="461"/>
      <c r="FW87" s="50">
        <v>0</v>
      </c>
      <c r="FX87" s="50">
        <v>0</v>
      </c>
      <c r="FY87" s="50">
        <v>0</v>
      </c>
      <c r="FZ87" s="50">
        <v>0</v>
      </c>
      <c r="GA87" s="461"/>
      <c r="GB87" s="50">
        <v>0</v>
      </c>
      <c r="GC87" s="50">
        <v>0</v>
      </c>
      <c r="GD87" s="50">
        <v>805.50000000000273</v>
      </c>
      <c r="GE87" s="50">
        <v>624.69999999998981</v>
      </c>
      <c r="GF87" s="461"/>
      <c r="GG87" s="50">
        <v>0</v>
      </c>
      <c r="GH87" s="50">
        <v>0</v>
      </c>
      <c r="GI87" s="50">
        <v>164.625</v>
      </c>
      <c r="GJ87" s="50">
        <v>231</v>
      </c>
      <c r="GK87" s="461"/>
      <c r="GL87" s="50">
        <v>0</v>
      </c>
      <c r="GM87" s="50">
        <v>688.09999999999764</v>
      </c>
      <c r="GN87" s="50">
        <v>0</v>
      </c>
      <c r="GO87" s="50">
        <v>0</v>
      </c>
      <c r="GQ87" s="568"/>
      <c r="GS87" s="1"/>
      <c r="GT87" s="37"/>
      <c r="GZ87" s="9"/>
      <c r="HI87" s="9"/>
      <c r="HR87" s="9"/>
      <c r="IA87" s="9"/>
      <c r="IJ87" s="9"/>
      <c r="IS87" s="9"/>
      <c r="JB87" s="9"/>
      <c r="JK87" s="9"/>
      <c r="JT87" s="9"/>
      <c r="KC87" s="9"/>
      <c r="KL87" s="9"/>
      <c r="KU87" s="9"/>
      <c r="LV87" s="9"/>
      <c r="ME87" s="9"/>
      <c r="MN87" s="9"/>
      <c r="MW87" s="9"/>
      <c r="NF87" s="9"/>
      <c r="NO87" s="9"/>
      <c r="NP87">
        <v>0</v>
      </c>
      <c r="NQ87" s="9"/>
      <c r="NR87">
        <v>0</v>
      </c>
      <c r="NS87" s="9"/>
      <c r="NT87">
        <v>1032.1499999999965</v>
      </c>
      <c r="NU87" s="9"/>
      <c r="NV87">
        <v>0</v>
      </c>
    </row>
    <row r="88" spans="1:386" s="39" customFormat="1" ht="18">
      <c r="A88" s="41" t="s">
        <v>3392</v>
      </c>
      <c r="B88" s="46">
        <f t="shared" si="2"/>
        <v>14991.799999999976</v>
      </c>
      <c r="C88" s="42"/>
      <c r="D88" s="50">
        <v>0</v>
      </c>
      <c r="E88" s="479">
        <v>0</v>
      </c>
      <c r="F88" s="50">
        <v>0</v>
      </c>
      <c r="G88" s="50">
        <v>256.89999999999998</v>
      </c>
      <c r="H88" s="461"/>
      <c r="I88" s="50">
        <v>0</v>
      </c>
      <c r="J88" s="50">
        <v>0</v>
      </c>
      <c r="K88" s="50">
        <v>0</v>
      </c>
      <c r="L88" s="50">
        <v>117</v>
      </c>
      <c r="M88" s="461"/>
      <c r="N88" s="50">
        <v>0</v>
      </c>
      <c r="O88" s="50">
        <v>0</v>
      </c>
      <c r="P88" s="50">
        <v>0</v>
      </c>
      <c r="Q88" s="50">
        <v>362.59999999999945</v>
      </c>
      <c r="R88" s="461"/>
      <c r="S88" s="449">
        <v>0</v>
      </c>
      <c r="T88" s="50">
        <v>0</v>
      </c>
      <c r="U88" s="492">
        <v>0</v>
      </c>
      <c r="V88" s="50"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>
        <v>0</v>
      </c>
      <c r="EE88" s="50">
        <v>0</v>
      </c>
      <c r="EF88" s="50">
        <v>0</v>
      </c>
      <c r="EG88" s="50">
        <v>140.29999999999927</v>
      </c>
      <c r="EH88" s="461"/>
      <c r="EI88" s="50">
        <v>0</v>
      </c>
      <c r="EJ88" s="50">
        <v>0</v>
      </c>
      <c r="EK88" s="50">
        <v>0</v>
      </c>
      <c r="EL88" s="50">
        <v>268.99999999999272</v>
      </c>
      <c r="EM88" s="461"/>
      <c r="EN88" s="50">
        <v>0</v>
      </c>
      <c r="EO88" s="50">
        <v>0</v>
      </c>
      <c r="EP88" s="50">
        <v>0</v>
      </c>
      <c r="EQ88" s="50">
        <v>194.09999999999854</v>
      </c>
      <c r="ER88" s="461"/>
      <c r="ES88" s="50"/>
      <c r="ET88" s="50"/>
      <c r="EU88" s="50"/>
      <c r="EV88" s="50"/>
      <c r="EW88" s="461"/>
      <c r="EX88" s="522">
        <v>0</v>
      </c>
      <c r="EY88" s="522">
        <v>0</v>
      </c>
      <c r="EZ88" s="522">
        <v>0</v>
      </c>
      <c r="FA88" s="583">
        <v>170.89999999999054</v>
      </c>
      <c r="FB88" s="461"/>
      <c r="FC88" s="50"/>
      <c r="FD88" s="50"/>
      <c r="FE88" s="50"/>
      <c r="FF88" s="50"/>
      <c r="FG88" s="461"/>
      <c r="FH88" s="50"/>
      <c r="FI88" s="50"/>
      <c r="FJ88" s="50"/>
      <c r="FK88" s="50"/>
      <c r="FL88" s="461"/>
      <c r="FM88" s="50"/>
      <c r="FN88" s="50"/>
      <c r="FO88" s="50"/>
      <c r="FP88" s="50"/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/>
      <c r="GH88" s="50"/>
      <c r="GI88" s="50"/>
      <c r="GJ88" s="50"/>
      <c r="GK88" s="461"/>
      <c r="GL88" s="50">
        <v>0</v>
      </c>
      <c r="GM88" s="50">
        <v>0</v>
      </c>
      <c r="GN88" s="50">
        <v>0</v>
      </c>
      <c r="GO88" s="50">
        <v>0</v>
      </c>
      <c r="GP88" s="21"/>
      <c r="GQ88" s="41"/>
      <c r="GR88"/>
      <c r="GS88" s="9"/>
      <c r="GT88" s="37"/>
      <c r="GY88" s="454"/>
      <c r="GZ88" s="37"/>
      <c r="HH88" s="21"/>
      <c r="HI88" s="37"/>
      <c r="HQ88" s="21"/>
      <c r="HR88" s="37"/>
      <c r="HZ88" s="21"/>
      <c r="IA88" s="37"/>
      <c r="II88" s="21"/>
      <c r="IJ88" s="37"/>
      <c r="IR88" s="21"/>
      <c r="IS88" s="37"/>
      <c r="JA88" s="21"/>
      <c r="JB88" s="37"/>
      <c r="JJ88" s="21"/>
      <c r="JK88" s="37"/>
      <c r="JS88" s="21"/>
      <c r="JT88" s="37"/>
      <c r="KB88" s="21"/>
      <c r="KC88" s="37"/>
      <c r="KK88" s="21"/>
      <c r="KL88" s="37"/>
      <c r="KT88" s="21"/>
      <c r="KU88" s="37"/>
      <c r="LU88" s="21"/>
      <c r="LV88" s="37"/>
      <c r="MD88" s="21"/>
      <c r="ME88" s="37"/>
      <c r="MM88" s="21"/>
      <c r="MN88" s="37"/>
      <c r="MV88" s="21"/>
      <c r="MW88" s="37"/>
      <c r="NE88" s="21"/>
      <c r="NF88" s="37"/>
      <c r="NN88" s="21"/>
      <c r="NO88" s="37"/>
      <c r="NP88" s="21"/>
      <c r="NQ88" s="37"/>
      <c r="NR88" s="21"/>
      <c r="NS88" s="21"/>
      <c r="NT88" s="21"/>
      <c r="NU88" s="37"/>
      <c r="NV88" s="37"/>
    </row>
    <row r="89" spans="1:386" ht="18">
      <c r="A89" s="41" t="s">
        <v>31</v>
      </c>
      <c r="B89" s="46">
        <f t="shared" si="2"/>
        <v>60240.387499999822</v>
      </c>
      <c r="C89" s="42"/>
      <c r="D89" s="50">
        <v>114.1</v>
      </c>
      <c r="E89" s="50">
        <v>0</v>
      </c>
      <c r="F89" s="50">
        <v>0</v>
      </c>
      <c r="G89" s="50"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106.27500000000043</v>
      </c>
      <c r="EE89" s="50">
        <v>174.14999999999964</v>
      </c>
      <c r="EF89" s="50">
        <v>229.5</v>
      </c>
      <c r="EG89" s="50">
        <v>686</v>
      </c>
      <c r="EH89" s="461"/>
      <c r="EI89" s="50">
        <v>118.19999999999982</v>
      </c>
      <c r="EJ89" s="50">
        <v>74.599999999998545</v>
      </c>
      <c r="EK89" s="50">
        <v>0</v>
      </c>
      <c r="EL89" s="50">
        <v>392.90000000000146</v>
      </c>
      <c r="EM89" s="461"/>
      <c r="EN89" s="50">
        <v>0</v>
      </c>
      <c r="EO89" s="50">
        <v>0</v>
      </c>
      <c r="EP89" s="50">
        <v>218.02500000000327</v>
      </c>
      <c r="EQ89" s="50">
        <v>158.59999999999854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22">
        <v>44.25</v>
      </c>
      <c r="EY89" s="522">
        <v>141.29999999999745</v>
      </c>
      <c r="EZ89" s="522">
        <v>173.25000000000546</v>
      </c>
      <c r="FA89" s="583">
        <v>77</v>
      </c>
      <c r="FB89" s="461"/>
      <c r="FC89" s="50">
        <v>92.274999999998727</v>
      </c>
      <c r="FD89" s="50">
        <v>0</v>
      </c>
      <c r="FE89" s="50">
        <v>0</v>
      </c>
      <c r="FF89" s="50">
        <v>234.00000000000364</v>
      </c>
      <c r="FG89" s="461"/>
      <c r="FH89" s="50">
        <v>35.749999999999091</v>
      </c>
      <c r="FI89" s="50">
        <v>0</v>
      </c>
      <c r="FJ89" s="50">
        <v>0</v>
      </c>
      <c r="FK89" s="50">
        <v>566.50000000000364</v>
      </c>
      <c r="FL89" s="461"/>
      <c r="FM89" s="50">
        <v>37.600000000000364</v>
      </c>
      <c r="FN89" s="50">
        <v>0</v>
      </c>
      <c r="FO89" s="50">
        <v>0</v>
      </c>
      <c r="FP89" s="50">
        <v>0</v>
      </c>
      <c r="FQ89" s="461"/>
      <c r="FR89" s="50">
        <v>158.49999999999727</v>
      </c>
      <c r="FS89" s="50">
        <v>14.400000000001</v>
      </c>
      <c r="FT89" s="50">
        <v>442.19999999999618</v>
      </c>
      <c r="FU89" s="50">
        <v>438.30000000000655</v>
      </c>
      <c r="FV89" s="461"/>
      <c r="FW89" s="50">
        <v>125.52499999999782</v>
      </c>
      <c r="FX89" s="50">
        <v>0</v>
      </c>
      <c r="FY89" s="50">
        <v>0</v>
      </c>
      <c r="FZ89" s="50">
        <v>0</v>
      </c>
      <c r="GA89" s="461"/>
      <c r="GB89" s="50">
        <v>62.049999999996544</v>
      </c>
      <c r="GC89" s="50">
        <v>412.25000000000364</v>
      </c>
      <c r="GD89" s="50">
        <v>1147.1249999999891</v>
      </c>
      <c r="GE89" s="50">
        <v>1405.5000000000146</v>
      </c>
      <c r="GF89" s="461"/>
      <c r="GG89" s="50">
        <v>56.25</v>
      </c>
      <c r="GH89" s="50">
        <v>135.50000000000182</v>
      </c>
      <c r="GI89" s="50">
        <v>238.49999999998909</v>
      </c>
      <c r="GJ89" s="50">
        <v>403.50000000001091</v>
      </c>
      <c r="GK89" s="461"/>
      <c r="GL89" s="50">
        <v>0</v>
      </c>
      <c r="GM89" s="50">
        <v>653.54999999999927</v>
      </c>
      <c r="GN89" s="50">
        <v>0</v>
      </c>
      <c r="GO89" s="50">
        <v>0</v>
      </c>
      <c r="GP89" s="18"/>
      <c r="GQ89" s="567"/>
      <c r="GS89" s="39"/>
      <c r="GT89" s="37"/>
      <c r="GY89" s="18"/>
      <c r="GZ89" s="9"/>
      <c r="HH89" s="18"/>
      <c r="HI89" s="9"/>
      <c r="HR89" s="9"/>
      <c r="IA89" s="9"/>
      <c r="IJ89" s="9"/>
      <c r="IS89" s="9"/>
      <c r="JB89" s="9"/>
      <c r="JK89" s="9"/>
      <c r="JT89" s="9"/>
      <c r="KC89" s="9"/>
      <c r="KL89" s="9"/>
      <c r="KU89" s="9"/>
      <c r="LV89" s="9"/>
      <c r="ME89" s="9"/>
      <c r="MN89" s="9"/>
      <c r="MW89" s="9"/>
      <c r="NF89" s="9"/>
      <c r="NO89" s="9"/>
      <c r="NP89">
        <v>0</v>
      </c>
      <c r="NQ89" s="9"/>
      <c r="NR89">
        <v>0</v>
      </c>
      <c r="NS89" s="9"/>
      <c r="NT89">
        <v>980.32499999999891</v>
      </c>
      <c r="NU89" s="9"/>
      <c r="NV89">
        <v>0</v>
      </c>
    </row>
    <row r="90" spans="1:386" ht="18">
      <c r="A90" s="41" t="s">
        <v>789</v>
      </c>
      <c r="B90" s="46">
        <f t="shared" si="2"/>
        <v>50888.574999999626</v>
      </c>
      <c r="C90" s="42"/>
      <c r="D90" s="50">
        <v>61.325000000000003</v>
      </c>
      <c r="E90" s="50">
        <v>0</v>
      </c>
      <c r="F90" s="50">
        <v>0</v>
      </c>
      <c r="G90" s="50"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99.524999999999864</v>
      </c>
      <c r="EE90" s="50">
        <v>192.59999999999854</v>
      </c>
      <c r="EF90" s="50">
        <v>152.39999999998963</v>
      </c>
      <c r="EG90" s="50">
        <v>494.79999999999563</v>
      </c>
      <c r="EH90" s="461"/>
      <c r="EI90" s="50">
        <v>151.35000000000036</v>
      </c>
      <c r="EJ90" s="50">
        <v>200.90000000000146</v>
      </c>
      <c r="EK90" s="50">
        <v>0</v>
      </c>
      <c r="EL90" s="50">
        <v>838.99999999999636</v>
      </c>
      <c r="EM90" s="461"/>
      <c r="EN90" s="50">
        <v>0</v>
      </c>
      <c r="EO90" s="50">
        <v>0</v>
      </c>
      <c r="EP90" s="50">
        <v>283.12499999999181</v>
      </c>
      <c r="EQ90" s="50">
        <v>269.69999999999709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22">
        <v>46.200000000000273</v>
      </c>
      <c r="EY90" s="522">
        <v>223.80000000000106</v>
      </c>
      <c r="EZ90" s="522">
        <v>140.54999999999291</v>
      </c>
      <c r="FA90" s="583">
        <v>218</v>
      </c>
      <c r="FB90" s="461"/>
      <c r="FC90" s="50">
        <v>143.74999999999909</v>
      </c>
      <c r="FD90" s="50">
        <v>0</v>
      </c>
      <c r="FE90" s="50">
        <v>0</v>
      </c>
      <c r="FF90" s="50">
        <v>305.09999999998763</v>
      </c>
      <c r="FG90" s="461"/>
      <c r="FH90" s="50">
        <v>61.387499999999818</v>
      </c>
      <c r="FI90" s="50">
        <v>0</v>
      </c>
      <c r="FJ90" s="50">
        <v>0</v>
      </c>
      <c r="FK90" s="50">
        <v>356.69999999998618</v>
      </c>
      <c r="FL90" s="461"/>
      <c r="FM90" s="50">
        <v>67.324999999999363</v>
      </c>
      <c r="FN90" s="50">
        <v>0</v>
      </c>
      <c r="FO90" s="50">
        <v>0</v>
      </c>
      <c r="FP90" s="50">
        <v>0</v>
      </c>
      <c r="FQ90" s="461"/>
      <c r="FR90" s="50">
        <v>54.649999999997817</v>
      </c>
      <c r="FS90" s="50">
        <v>37.25</v>
      </c>
      <c r="FT90" s="50">
        <v>283.01249999999618</v>
      </c>
      <c r="FU90" s="50">
        <v>331.59999999999127</v>
      </c>
      <c r="FV90" s="461"/>
      <c r="FW90" s="50">
        <v>110.92499999999836</v>
      </c>
      <c r="FX90" s="50">
        <v>0</v>
      </c>
      <c r="FY90" s="50">
        <v>0</v>
      </c>
      <c r="FZ90" s="50">
        <v>0</v>
      </c>
      <c r="GA90" s="461"/>
      <c r="GB90" s="50">
        <v>144.149999999996</v>
      </c>
      <c r="GC90" s="50">
        <v>546.80000000000109</v>
      </c>
      <c r="GD90" s="50">
        <v>988.34999999999127</v>
      </c>
      <c r="GE90" s="50">
        <v>790.6999999999789</v>
      </c>
      <c r="GF90" s="461"/>
      <c r="GG90" s="50">
        <v>69.875000000000909</v>
      </c>
      <c r="GH90" s="50">
        <v>191.12499999999818</v>
      </c>
      <c r="GI90" s="50">
        <v>194.81249999999454</v>
      </c>
      <c r="GJ90" s="50">
        <v>411.99999999999636</v>
      </c>
      <c r="GK90" s="461"/>
      <c r="GL90" s="50">
        <v>0</v>
      </c>
      <c r="GM90" s="50">
        <v>714.74999999999727</v>
      </c>
      <c r="GN90" s="50">
        <v>0</v>
      </c>
      <c r="GO90" s="50">
        <v>0</v>
      </c>
      <c r="GP90" s="18"/>
      <c r="GQ90" s="41"/>
      <c r="GS90" s="1"/>
      <c r="GT90" s="37"/>
      <c r="GY90" s="18"/>
      <c r="GZ90" s="9"/>
      <c r="HH90" s="18"/>
      <c r="HI90" s="9"/>
      <c r="HR90" s="9"/>
      <c r="IA90" s="9"/>
      <c r="IJ90" s="9"/>
      <c r="IS90" s="9"/>
      <c r="JB90" s="9"/>
      <c r="JK90" s="9"/>
      <c r="JT90" s="9"/>
      <c r="KC90" s="9"/>
      <c r="KL90" s="9"/>
      <c r="KU90" s="9"/>
      <c r="LV90" s="9"/>
      <c r="ME90" s="9"/>
      <c r="MN90" s="9"/>
      <c r="MW90" s="9"/>
      <c r="NF90" s="9"/>
      <c r="NO90" s="9"/>
      <c r="NP90">
        <v>0</v>
      </c>
      <c r="NQ90" s="9"/>
      <c r="NR90">
        <v>0</v>
      </c>
      <c r="NS90" s="9"/>
      <c r="NT90">
        <v>1072.1249999999959</v>
      </c>
      <c r="NU90" s="9"/>
      <c r="NV90">
        <v>0</v>
      </c>
    </row>
    <row r="91" spans="1:386" s="39" customFormat="1" ht="18">
      <c r="A91" s="41" t="s">
        <v>3376</v>
      </c>
      <c r="B91" s="46">
        <f t="shared" si="2"/>
        <v>15273.75</v>
      </c>
      <c r="C91" s="42"/>
      <c r="D91" s="50">
        <v>0</v>
      </c>
      <c r="E91" s="50">
        <v>0</v>
      </c>
      <c r="F91" s="50">
        <v>0</v>
      </c>
      <c r="G91" s="50">
        <v>188.20000000000002</v>
      </c>
      <c r="H91" s="461"/>
      <c r="I91" s="50">
        <v>0</v>
      </c>
      <c r="J91" s="50">
        <v>0</v>
      </c>
      <c r="K91" s="50">
        <v>0</v>
      </c>
      <c r="L91" s="50">
        <v>383.5</v>
      </c>
      <c r="M91" s="461"/>
      <c r="N91" s="50">
        <v>0</v>
      </c>
      <c r="O91" s="50">
        <v>0</v>
      </c>
      <c r="P91" s="50">
        <v>0</v>
      </c>
      <c r="Q91" s="50">
        <v>288.40000000000055</v>
      </c>
      <c r="R91" s="461"/>
      <c r="S91" s="449">
        <v>0</v>
      </c>
      <c r="T91" s="50">
        <v>0</v>
      </c>
      <c r="U91" s="492">
        <v>0</v>
      </c>
      <c r="V91" s="50"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>
        <v>0</v>
      </c>
      <c r="EE91" s="50">
        <v>0</v>
      </c>
      <c r="EF91" s="50">
        <v>0</v>
      </c>
      <c r="EG91" s="50">
        <v>289.69999999999891</v>
      </c>
      <c r="EH91" s="461"/>
      <c r="EI91" s="50">
        <v>0</v>
      </c>
      <c r="EJ91" s="50">
        <v>0</v>
      </c>
      <c r="EK91" s="50">
        <v>0</v>
      </c>
      <c r="EL91" s="50">
        <v>491.19999999999709</v>
      </c>
      <c r="EM91" s="461"/>
      <c r="EN91" s="50">
        <v>0</v>
      </c>
      <c r="EO91" s="50">
        <v>0</v>
      </c>
      <c r="EP91" s="50">
        <v>0</v>
      </c>
      <c r="EQ91" s="50">
        <v>423.49999999999636</v>
      </c>
      <c r="ER91" s="461"/>
      <c r="ES91" s="50"/>
      <c r="ET91" s="50"/>
      <c r="EU91" s="50"/>
      <c r="EV91" s="50"/>
      <c r="EW91" s="461"/>
      <c r="EX91" s="522">
        <v>0</v>
      </c>
      <c r="EY91" s="522">
        <v>0</v>
      </c>
      <c r="EZ91" s="522">
        <v>0</v>
      </c>
      <c r="FA91" s="583">
        <v>342.89999999999782</v>
      </c>
      <c r="FB91" s="461"/>
      <c r="FC91" s="50"/>
      <c r="FD91" s="50"/>
      <c r="FE91" s="50"/>
      <c r="FF91" s="50"/>
      <c r="FG91" s="461"/>
      <c r="FH91" s="50"/>
      <c r="FI91" s="50"/>
      <c r="FJ91" s="50"/>
      <c r="FK91" s="50"/>
      <c r="FL91" s="461"/>
      <c r="FM91" s="50"/>
      <c r="FN91" s="50"/>
      <c r="FO91" s="50"/>
      <c r="FP91" s="50"/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/>
      <c r="GH91" s="50"/>
      <c r="GI91" s="50"/>
      <c r="GJ91" s="50"/>
      <c r="GK91" s="461"/>
      <c r="GL91" s="50">
        <v>0</v>
      </c>
      <c r="GM91" s="50">
        <v>0</v>
      </c>
      <c r="GN91" s="50">
        <v>0</v>
      </c>
      <c r="GO91" s="50">
        <v>0</v>
      </c>
      <c r="GP91" s="143"/>
      <c r="GQ91" s="41"/>
      <c r="GR91"/>
      <c r="GS91" s="9"/>
      <c r="GT91" s="37"/>
      <c r="GY91" s="143"/>
      <c r="GZ91" s="455"/>
      <c r="HH91" s="143"/>
      <c r="HI91" s="455"/>
      <c r="HR91" s="455"/>
      <c r="IA91" s="455"/>
      <c r="IJ91" s="455"/>
      <c r="IS91" s="455"/>
      <c r="JB91" s="455"/>
      <c r="JK91" s="455"/>
      <c r="JT91" s="455"/>
      <c r="KC91" s="455"/>
      <c r="KL91" s="455"/>
      <c r="KU91" s="455"/>
      <c r="LV91" s="455"/>
      <c r="ME91" s="455"/>
      <c r="MN91" s="455"/>
      <c r="MW91" s="455"/>
      <c r="NF91" s="455"/>
      <c r="NO91" s="455"/>
      <c r="NU91" s="37"/>
    </row>
    <row r="92" spans="1:386" ht="18">
      <c r="A92" s="41" t="s">
        <v>754</v>
      </c>
      <c r="B92" s="46">
        <f t="shared" si="2"/>
        <v>44925.062499999985</v>
      </c>
      <c r="C92" s="42"/>
      <c r="D92" s="50">
        <v>77.075000000000003</v>
      </c>
      <c r="E92" s="50">
        <v>0</v>
      </c>
      <c r="F92" s="50">
        <v>0</v>
      </c>
      <c r="G92" s="50">
        <v>115</v>
      </c>
      <c r="H92" s="461"/>
      <c r="I92" s="50">
        <v>18.874999999999986</v>
      </c>
      <c r="J92" s="50">
        <v>0</v>
      </c>
      <c r="K92" s="50">
        <v>0</v>
      </c>
      <c r="L92" s="50"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133.2750000000002</v>
      </c>
      <c r="EE92" s="50">
        <v>145.74999999999636</v>
      </c>
      <c r="EF92" s="50">
        <v>107.39999999999782</v>
      </c>
      <c r="EG92" s="50">
        <v>84.699999999998909</v>
      </c>
      <c r="EH92" s="461"/>
      <c r="EI92" s="50">
        <v>64.399999999998727</v>
      </c>
      <c r="EJ92" s="50">
        <v>97.049999999995634</v>
      </c>
      <c r="EK92" s="50">
        <v>0</v>
      </c>
      <c r="EL92" s="50">
        <v>299.10000000000218</v>
      </c>
      <c r="EM92" s="461"/>
      <c r="EN92" s="50">
        <v>0</v>
      </c>
      <c r="EO92" s="50">
        <v>0</v>
      </c>
      <c r="EP92" s="50">
        <v>225.74999999999727</v>
      </c>
      <c r="EQ92" s="50">
        <v>201.20000000000073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22">
        <v>0</v>
      </c>
      <c r="EY92" s="522">
        <v>168.99999999999454</v>
      </c>
      <c r="EZ92" s="522">
        <v>116.99999999999727</v>
      </c>
      <c r="FA92" s="583">
        <v>0</v>
      </c>
      <c r="FB92" s="461"/>
      <c r="FC92" s="50">
        <v>27.887499999999818</v>
      </c>
      <c r="FD92" s="50">
        <v>0</v>
      </c>
      <c r="FE92" s="50">
        <v>0</v>
      </c>
      <c r="FF92" s="50">
        <v>160.79999999999927</v>
      </c>
      <c r="FG92" s="461"/>
      <c r="FH92" s="50">
        <v>55.112500000001091</v>
      </c>
      <c r="FI92" s="50">
        <v>0</v>
      </c>
      <c r="FJ92" s="50">
        <v>0</v>
      </c>
      <c r="FK92" s="50">
        <v>418</v>
      </c>
      <c r="FL92" s="461"/>
      <c r="FM92" s="50">
        <v>94.175000000000409</v>
      </c>
      <c r="FN92" s="50">
        <v>0</v>
      </c>
      <c r="FO92" s="50">
        <v>0</v>
      </c>
      <c r="FP92" s="50">
        <v>0</v>
      </c>
      <c r="FQ92" s="461"/>
      <c r="FR92" s="50">
        <v>151.60000000000127</v>
      </c>
      <c r="FS92" s="50">
        <v>189.70000000000027</v>
      </c>
      <c r="FT92" s="50">
        <v>399.48750000000109</v>
      </c>
      <c r="FU92" s="50">
        <v>312.40000000000146</v>
      </c>
      <c r="FV92" s="461"/>
      <c r="FW92" s="50">
        <v>12.675000000001091</v>
      </c>
      <c r="FX92" s="50">
        <v>0</v>
      </c>
      <c r="FY92" s="50">
        <v>0</v>
      </c>
      <c r="FZ92" s="50">
        <v>0</v>
      </c>
      <c r="GA92" s="461"/>
      <c r="GB92" s="50">
        <v>107.05000000000291</v>
      </c>
      <c r="GC92" s="50">
        <v>368.54999999999836</v>
      </c>
      <c r="GD92" s="50">
        <v>577.72499999999945</v>
      </c>
      <c r="GE92" s="50">
        <v>1052.6000000000095</v>
      </c>
      <c r="GF92" s="461"/>
      <c r="GG92" s="50">
        <v>66.000000000000909</v>
      </c>
      <c r="GH92" s="50">
        <v>110.24999999999818</v>
      </c>
      <c r="GI92" s="50">
        <v>188.25000000000546</v>
      </c>
      <c r="GJ92" s="50">
        <v>305.99999999999636</v>
      </c>
      <c r="GK92" s="461"/>
      <c r="GL92" s="50">
        <v>0</v>
      </c>
      <c r="GM92" s="50">
        <v>646.72500000000036</v>
      </c>
      <c r="GN92" s="50">
        <v>0</v>
      </c>
      <c r="GO92" s="50">
        <v>0</v>
      </c>
      <c r="GP92" s="18"/>
      <c r="GQ92" s="567"/>
      <c r="GS92" s="39"/>
      <c r="GT92" s="37"/>
      <c r="GY92" s="18"/>
      <c r="GZ92" s="9"/>
      <c r="HH92" s="18"/>
      <c r="HI92" s="9"/>
      <c r="HR92" s="9"/>
      <c r="IA92" s="9"/>
      <c r="IJ92" s="9"/>
      <c r="IS92" s="9"/>
      <c r="JB92" s="9"/>
      <c r="JK92" s="9"/>
      <c r="JT92" s="9"/>
      <c r="KC92" s="9"/>
      <c r="KL92" s="9"/>
      <c r="KU92" s="9"/>
      <c r="LV92" s="9"/>
      <c r="ME92" s="9"/>
      <c r="MN92" s="9"/>
      <c r="MW92" s="9"/>
      <c r="NF92" s="9"/>
      <c r="NO92" s="9"/>
      <c r="NP92">
        <v>0</v>
      </c>
      <c r="NQ92" s="9"/>
      <c r="NR92">
        <v>0</v>
      </c>
      <c r="NS92" s="9"/>
      <c r="NT92">
        <v>970.08750000000055</v>
      </c>
      <c r="NU92" s="9"/>
      <c r="NV92">
        <v>0</v>
      </c>
    </row>
    <row r="93" spans="1:386" ht="18">
      <c r="A93" s="41" t="s">
        <v>781</v>
      </c>
      <c r="B93" s="46">
        <f t="shared" si="2"/>
        <v>46085.100000000188</v>
      </c>
      <c r="C93" s="42"/>
      <c r="D93" s="50">
        <v>40.049999999999997</v>
      </c>
      <c r="E93" s="50">
        <v>0</v>
      </c>
      <c r="F93" s="50">
        <v>0</v>
      </c>
      <c r="G93" s="50">
        <v>103.69999999999999</v>
      </c>
      <c r="H93" s="461"/>
      <c r="I93" s="50">
        <v>23.25</v>
      </c>
      <c r="J93" s="50">
        <v>0</v>
      </c>
      <c r="K93" s="50">
        <v>0</v>
      </c>
      <c r="L93" s="50"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116.67500000000041</v>
      </c>
      <c r="EE93" s="50">
        <v>51.549999999997453</v>
      </c>
      <c r="EF93" s="50">
        <v>121.12499999999864</v>
      </c>
      <c r="EG93" s="50">
        <v>293.69999999999709</v>
      </c>
      <c r="EH93" s="461"/>
      <c r="EI93" s="50">
        <v>143.85000000000036</v>
      </c>
      <c r="EJ93" s="50">
        <v>87.749999999994543</v>
      </c>
      <c r="EK93" s="50">
        <v>0</v>
      </c>
      <c r="EL93" s="50">
        <v>235</v>
      </c>
      <c r="EM93" s="461"/>
      <c r="EN93" s="50">
        <v>0</v>
      </c>
      <c r="EO93" s="50">
        <v>0</v>
      </c>
      <c r="EP93" s="50">
        <v>89.999999999998636</v>
      </c>
      <c r="EQ93" s="50">
        <v>130.69999999999709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22">
        <v>32.999999999999773</v>
      </c>
      <c r="EY93" s="522">
        <v>103.79999999999745</v>
      </c>
      <c r="EZ93" s="522">
        <v>111.37499999999864</v>
      </c>
      <c r="FA93" s="583">
        <v>27.299999999999272</v>
      </c>
      <c r="FB93" s="461"/>
      <c r="FC93" s="50">
        <v>82.324999999999818</v>
      </c>
      <c r="FD93" s="50">
        <v>0</v>
      </c>
      <c r="FE93" s="50">
        <v>0</v>
      </c>
      <c r="FF93" s="50">
        <v>124.49999999999818</v>
      </c>
      <c r="FG93" s="461"/>
      <c r="FH93" s="50">
        <v>31.75</v>
      </c>
      <c r="FI93" s="50">
        <v>0</v>
      </c>
      <c r="FJ93" s="50">
        <v>0</v>
      </c>
      <c r="FK93" s="50">
        <v>360.90000000000146</v>
      </c>
      <c r="FL93" s="461"/>
      <c r="FM93" s="50">
        <v>96.450000000000273</v>
      </c>
      <c r="FN93" s="50">
        <v>0</v>
      </c>
      <c r="FO93" s="50">
        <v>0</v>
      </c>
      <c r="FP93" s="50">
        <v>0</v>
      </c>
      <c r="FQ93" s="461"/>
      <c r="FR93" s="50">
        <v>64.650000000002365</v>
      </c>
      <c r="FS93" s="50">
        <v>138.15000000000009</v>
      </c>
      <c r="FT93" s="50">
        <v>277.12500000000273</v>
      </c>
      <c r="FU93" s="50">
        <v>386.99999999999272</v>
      </c>
      <c r="FV93" s="461"/>
      <c r="FW93" s="50">
        <v>118.82500000000255</v>
      </c>
      <c r="FX93" s="50">
        <v>0</v>
      </c>
      <c r="FY93" s="50">
        <v>0</v>
      </c>
      <c r="FZ93" s="50">
        <v>0</v>
      </c>
      <c r="GA93" s="461"/>
      <c r="GB93" s="50">
        <v>136.37500000000364</v>
      </c>
      <c r="GC93" s="50">
        <v>548.25000000000273</v>
      </c>
      <c r="GD93" s="50">
        <v>1063.2000000000153</v>
      </c>
      <c r="GE93" s="50">
        <v>1106.399999999976</v>
      </c>
      <c r="GF93" s="461"/>
      <c r="GG93" s="50">
        <v>80.624999999998181</v>
      </c>
      <c r="GH93" s="50">
        <v>140.00000000000364</v>
      </c>
      <c r="GI93" s="50">
        <v>201.00000000000546</v>
      </c>
      <c r="GJ93" s="50">
        <v>260.5</v>
      </c>
      <c r="GK93" s="461"/>
      <c r="GL93" s="50">
        <v>0</v>
      </c>
      <c r="GM93" s="50">
        <v>691.899999999996</v>
      </c>
      <c r="GN93" s="50">
        <v>0</v>
      </c>
      <c r="GO93" s="50">
        <v>0</v>
      </c>
      <c r="GP93" s="18"/>
      <c r="GQ93" s="567"/>
      <c r="GS93" s="1"/>
      <c r="GT93" s="37"/>
      <c r="GY93" s="18"/>
      <c r="GZ93" s="9"/>
      <c r="HH93" s="18"/>
      <c r="HI93" s="9"/>
      <c r="HR93" s="9"/>
      <c r="IA93" s="9"/>
      <c r="IJ93" s="9"/>
      <c r="IS93" s="9"/>
      <c r="JB93" s="9"/>
      <c r="JK93" s="9"/>
      <c r="JT93" s="9"/>
      <c r="KC93" s="9"/>
      <c r="KL93" s="9"/>
      <c r="KU93" s="9"/>
      <c r="LV93" s="9"/>
      <c r="ME93" s="9"/>
      <c r="MN93" s="9"/>
      <c r="MW93" s="9"/>
      <c r="NF93" s="9"/>
      <c r="NO93" s="9"/>
      <c r="NP93">
        <v>0</v>
      </c>
      <c r="NQ93" s="9"/>
      <c r="NR93">
        <v>0</v>
      </c>
      <c r="NS93" s="9"/>
      <c r="NT93">
        <v>1037.849999999994</v>
      </c>
      <c r="NU93" s="9"/>
      <c r="NV93">
        <v>0</v>
      </c>
    </row>
    <row r="94" spans="1:386" ht="18">
      <c r="A94" s="41" t="s">
        <v>33</v>
      </c>
      <c r="B94" s="46">
        <f t="shared" si="2"/>
        <v>58563.562500000036</v>
      </c>
      <c r="C94" s="42"/>
      <c r="D94" s="50">
        <v>80</v>
      </c>
      <c r="E94" s="50">
        <v>0</v>
      </c>
      <c r="F94" s="50">
        <v>0</v>
      </c>
      <c r="G94" s="50"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118.75000000000011</v>
      </c>
      <c r="EE94" s="50">
        <v>49.600000000002183</v>
      </c>
      <c r="EF94" s="50">
        <v>404.99999999999727</v>
      </c>
      <c r="EG94" s="50">
        <v>340.39999999999054</v>
      </c>
      <c r="EH94" s="461"/>
      <c r="EI94" s="50">
        <v>31.724999999999454</v>
      </c>
      <c r="EJ94" s="50">
        <v>79.799999999999272</v>
      </c>
      <c r="EK94" s="50">
        <v>0</v>
      </c>
      <c r="EL94" s="50">
        <v>299.29999999999563</v>
      </c>
      <c r="EM94" s="461"/>
      <c r="EN94" s="50">
        <v>0</v>
      </c>
      <c r="EO94" s="50">
        <v>0</v>
      </c>
      <c r="EP94" s="50">
        <v>150.22499999999673</v>
      </c>
      <c r="EQ94" s="50">
        <v>172.89999999999418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22">
        <v>8.9999999999997726</v>
      </c>
      <c r="EY94" s="522">
        <v>75</v>
      </c>
      <c r="EZ94" s="522">
        <v>119.69999999999891</v>
      </c>
      <c r="FA94" s="583">
        <v>92.399999999997817</v>
      </c>
      <c r="FB94" s="461"/>
      <c r="FC94" s="50">
        <v>66.324999999999818</v>
      </c>
      <c r="FD94" s="50">
        <v>0</v>
      </c>
      <c r="FE94" s="50">
        <v>0</v>
      </c>
      <c r="FF94" s="50">
        <v>105.29999999999927</v>
      </c>
      <c r="FG94" s="461"/>
      <c r="FH94" s="50">
        <v>41.224999999998545</v>
      </c>
      <c r="FI94" s="50">
        <v>0</v>
      </c>
      <c r="FJ94" s="50">
        <v>0</v>
      </c>
      <c r="FK94" s="50">
        <v>468.20000000000073</v>
      </c>
      <c r="FL94" s="461"/>
      <c r="FM94" s="50">
        <v>41.149999999999864</v>
      </c>
      <c r="FN94" s="50">
        <v>0</v>
      </c>
      <c r="FO94" s="50">
        <v>0</v>
      </c>
      <c r="FP94" s="50">
        <v>0</v>
      </c>
      <c r="FQ94" s="461"/>
      <c r="FR94" s="50">
        <v>97.124999999998181</v>
      </c>
      <c r="FS94" s="50">
        <v>160.59999999999945</v>
      </c>
      <c r="FT94" s="50">
        <v>387.30000000000109</v>
      </c>
      <c r="FU94" s="50">
        <v>468.49999999999636</v>
      </c>
      <c r="FV94" s="461"/>
      <c r="FW94" s="50">
        <v>137.29999999999836</v>
      </c>
      <c r="FX94" s="50">
        <v>0</v>
      </c>
      <c r="FY94" s="50">
        <v>0</v>
      </c>
      <c r="FZ94" s="50">
        <v>0</v>
      </c>
      <c r="GA94" s="461"/>
      <c r="GB94" s="50">
        <v>148.79999999999836</v>
      </c>
      <c r="GC94" s="50">
        <v>610.19999999999618</v>
      </c>
      <c r="GD94" s="50">
        <v>853.87500000000273</v>
      </c>
      <c r="GE94" s="50">
        <v>990.29999999999563</v>
      </c>
      <c r="GF94" s="461"/>
      <c r="GG94" s="50">
        <v>56.875000000003638</v>
      </c>
      <c r="GH94" s="50">
        <v>157.99999999999636</v>
      </c>
      <c r="GI94" s="50">
        <v>171.00000000000546</v>
      </c>
      <c r="GJ94" s="50">
        <v>326.50000000001091</v>
      </c>
      <c r="GK94" s="461"/>
      <c r="GL94" s="50">
        <v>0</v>
      </c>
      <c r="GM94" s="50">
        <v>737.09999999999673</v>
      </c>
      <c r="GN94" s="50">
        <v>0</v>
      </c>
      <c r="GO94" s="50">
        <v>0</v>
      </c>
      <c r="GP94" s="18"/>
      <c r="GQ94" s="84"/>
      <c r="GS94" s="9"/>
      <c r="GT94" s="37"/>
      <c r="GY94" s="18"/>
      <c r="GZ94" s="9"/>
      <c r="HH94" s="18"/>
      <c r="HI94" s="9"/>
      <c r="HR94" s="9"/>
      <c r="IA94" s="9"/>
      <c r="IJ94" s="9"/>
      <c r="IS94" s="9"/>
      <c r="JB94" s="9"/>
      <c r="JK94" s="9"/>
      <c r="JT94" s="9"/>
      <c r="KC94" s="9"/>
      <c r="KL94" s="9"/>
      <c r="KU94" s="9"/>
      <c r="LV94" s="9"/>
      <c r="ME94" s="9"/>
      <c r="MN94" s="9"/>
      <c r="MW94" s="9"/>
      <c r="NF94" s="9"/>
      <c r="NO94" s="9"/>
      <c r="NP94">
        <v>0</v>
      </c>
      <c r="NQ94" s="9"/>
      <c r="NR94">
        <v>0</v>
      </c>
      <c r="NS94" s="9"/>
      <c r="NT94">
        <v>1105.6499999999951</v>
      </c>
      <c r="NU94" s="9"/>
      <c r="NV94">
        <v>0</v>
      </c>
    </row>
    <row r="95" spans="1:386" ht="18">
      <c r="A95" s="41" t="s">
        <v>37</v>
      </c>
      <c r="B95" s="46">
        <f t="shared" si="2"/>
        <v>58882.464999999858</v>
      </c>
      <c r="C95" s="42"/>
      <c r="D95" s="50">
        <v>36.950000000000003</v>
      </c>
      <c r="E95" s="50">
        <v>0</v>
      </c>
      <c r="F95" s="50">
        <v>0</v>
      </c>
      <c r="G95" s="50">
        <v>611.40000000000009</v>
      </c>
      <c r="H95" s="461"/>
      <c r="I95" s="50">
        <v>25.25</v>
      </c>
      <c r="J95" s="50">
        <v>0</v>
      </c>
      <c r="K95" s="50">
        <v>0</v>
      </c>
      <c r="L95" s="50"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104.45000000000005</v>
      </c>
      <c r="EE95" s="50">
        <v>176.40000000000327</v>
      </c>
      <c r="EF95" s="50">
        <v>429.45000000000709</v>
      </c>
      <c r="EG95" s="50">
        <v>251.49999999998909</v>
      </c>
      <c r="EH95" s="461"/>
      <c r="EI95" s="50">
        <v>88</v>
      </c>
      <c r="EJ95" s="50">
        <v>140.89999999999964</v>
      </c>
      <c r="EK95" s="50">
        <v>0</v>
      </c>
      <c r="EL95" s="50">
        <v>388.89999999999054</v>
      </c>
      <c r="EM95" s="461"/>
      <c r="EN95" s="50">
        <v>0</v>
      </c>
      <c r="EO95" s="50">
        <v>0</v>
      </c>
      <c r="EP95" s="50">
        <v>197.62500000000273</v>
      </c>
      <c r="EQ95" s="50">
        <v>77.999999999989086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22">
        <v>0</v>
      </c>
      <c r="EY95" s="522">
        <v>116.5</v>
      </c>
      <c r="EZ95" s="522">
        <v>148.875</v>
      </c>
      <c r="FA95" s="583">
        <v>13.499999999992724</v>
      </c>
      <c r="FB95" s="461"/>
      <c r="FC95" s="50">
        <v>87.250000000001819</v>
      </c>
      <c r="FD95" s="50">
        <v>0</v>
      </c>
      <c r="FE95" s="50">
        <v>0</v>
      </c>
      <c r="FF95" s="50">
        <v>335.20000000000437</v>
      </c>
      <c r="FG95" s="461"/>
      <c r="FH95" s="50">
        <v>19.050000000002001</v>
      </c>
      <c r="FI95" s="50">
        <v>0</v>
      </c>
      <c r="FJ95" s="50">
        <v>0</v>
      </c>
      <c r="FK95" s="50">
        <v>679.15000000000509</v>
      </c>
      <c r="FL95" s="461"/>
      <c r="FM95" s="50">
        <v>18.924999999999727</v>
      </c>
      <c r="FN95" s="50">
        <v>0</v>
      </c>
      <c r="FO95" s="50">
        <v>0</v>
      </c>
      <c r="FP95" s="50">
        <v>0</v>
      </c>
      <c r="FQ95" s="461"/>
      <c r="FR95" s="50">
        <v>101.85000000000127</v>
      </c>
      <c r="FS95" s="50">
        <v>196.50000000000023</v>
      </c>
      <c r="FT95" s="50">
        <v>432.89999999999236</v>
      </c>
      <c r="FU95" s="50">
        <v>384.50000000000728</v>
      </c>
      <c r="FV95" s="461"/>
      <c r="FW95" s="50">
        <v>124.95000000000164</v>
      </c>
      <c r="FX95" s="50">
        <v>0</v>
      </c>
      <c r="FY95" s="50">
        <v>0</v>
      </c>
      <c r="FZ95" s="50">
        <v>0</v>
      </c>
      <c r="GA95" s="461"/>
      <c r="GB95" s="50">
        <v>156.15000000000236</v>
      </c>
      <c r="GC95" s="50">
        <v>427.74999999999909</v>
      </c>
      <c r="GD95" s="50">
        <v>676.87499999999454</v>
      </c>
      <c r="GE95" s="50">
        <v>1050.5000000000291</v>
      </c>
      <c r="GF95" s="461"/>
      <c r="GG95" s="50">
        <v>61.125000000001819</v>
      </c>
      <c r="GH95" s="50">
        <v>139.25000000000182</v>
      </c>
      <c r="GI95" s="50">
        <v>220.87499999999454</v>
      </c>
      <c r="GJ95" s="50">
        <v>311.99999999999636</v>
      </c>
      <c r="GK95" s="461"/>
      <c r="GL95" s="50">
        <v>0</v>
      </c>
      <c r="GM95" s="50">
        <v>575.80000000000291</v>
      </c>
      <c r="GN95" s="50">
        <v>0</v>
      </c>
      <c r="GO95" s="50">
        <v>0</v>
      </c>
      <c r="GP95" s="18"/>
      <c r="GQ95" s="565"/>
      <c r="GS95" s="39"/>
      <c r="GT95" s="37"/>
      <c r="GY95" s="18"/>
      <c r="GZ95" s="9"/>
      <c r="HH95" s="18"/>
      <c r="HI95" s="9"/>
      <c r="HR95" s="9"/>
      <c r="IA95" s="9"/>
      <c r="IJ95" s="9"/>
      <c r="IS95" s="9"/>
      <c r="JB95" s="9"/>
      <c r="JK95" s="9"/>
      <c r="JT95" s="9"/>
      <c r="KC95" s="9"/>
      <c r="KL95" s="9"/>
      <c r="KU95" s="9"/>
      <c r="LV95" s="9"/>
      <c r="ME95" s="9"/>
      <c r="MN95" s="9"/>
      <c r="MW95" s="9"/>
      <c r="NF95" s="9"/>
      <c r="NO95" s="9"/>
      <c r="NP95">
        <v>0</v>
      </c>
      <c r="NQ95" s="9"/>
      <c r="NR95">
        <v>0</v>
      </c>
      <c r="NS95" s="9"/>
      <c r="NT95">
        <v>863.70000000000437</v>
      </c>
      <c r="NU95" s="9"/>
      <c r="NV95">
        <v>0</v>
      </c>
    </row>
    <row r="96" spans="1:386" ht="18">
      <c r="A96" s="39" t="s">
        <v>143</v>
      </c>
      <c r="B96" s="46">
        <f t="shared" si="2"/>
        <v>57522.425000000097</v>
      </c>
      <c r="C96" s="42"/>
      <c r="D96" s="50">
        <v>52.874999999999993</v>
      </c>
      <c r="E96" s="50">
        <v>0</v>
      </c>
      <c r="F96" s="50">
        <v>0</v>
      </c>
      <c r="G96" s="50">
        <v>393.59999999999997</v>
      </c>
      <c r="H96" s="461"/>
      <c r="I96" s="50">
        <v>13.75</v>
      </c>
      <c r="J96" s="50">
        <v>0</v>
      </c>
      <c r="K96" s="50">
        <v>0</v>
      </c>
      <c r="L96" s="50"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44.60000000000025</v>
      </c>
      <c r="EE96" s="50">
        <v>148.65000000000327</v>
      </c>
      <c r="EF96" s="50">
        <v>326.85000000000218</v>
      </c>
      <c r="EG96" s="50">
        <v>702.49999999999636</v>
      </c>
      <c r="EH96" s="461"/>
      <c r="EI96" s="50">
        <v>79.224999999999</v>
      </c>
      <c r="EJ96" s="50">
        <v>151.00000000000182</v>
      </c>
      <c r="EK96" s="50">
        <v>0</v>
      </c>
      <c r="EL96" s="50">
        <v>370.80000000000291</v>
      </c>
      <c r="EM96" s="461"/>
      <c r="EN96" s="50">
        <v>0</v>
      </c>
      <c r="EO96" s="50">
        <v>0</v>
      </c>
      <c r="EP96" s="50">
        <v>188.32500000000437</v>
      </c>
      <c r="EQ96" s="50">
        <v>109.29999999999563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22">
        <v>64.499999999999545</v>
      </c>
      <c r="EY96" s="522">
        <v>116.25000000000364</v>
      </c>
      <c r="EZ96" s="522">
        <v>133.35000000000491</v>
      </c>
      <c r="FA96" s="583">
        <v>187.59999999999854</v>
      </c>
      <c r="FB96" s="461"/>
      <c r="FC96" s="50">
        <v>37.475000000001273</v>
      </c>
      <c r="FD96" s="50">
        <v>0</v>
      </c>
      <c r="FE96" s="50">
        <v>0</v>
      </c>
      <c r="FF96" s="50">
        <v>276.00000000000364</v>
      </c>
      <c r="FG96" s="461"/>
      <c r="FH96" s="50">
        <v>29.625000000003638</v>
      </c>
      <c r="FI96" s="50">
        <v>0</v>
      </c>
      <c r="FJ96" s="50">
        <v>0</v>
      </c>
      <c r="FK96" s="50">
        <v>329.80000000000291</v>
      </c>
      <c r="FL96" s="461"/>
      <c r="FM96" s="50">
        <v>19.950000000000273</v>
      </c>
      <c r="FN96" s="50">
        <v>0</v>
      </c>
      <c r="FO96" s="50">
        <v>0</v>
      </c>
      <c r="FP96" s="50">
        <v>0</v>
      </c>
      <c r="FQ96" s="461"/>
      <c r="FR96" s="50">
        <v>90.275000000003274</v>
      </c>
      <c r="FS96" s="50">
        <v>110.25000000000045</v>
      </c>
      <c r="FT96" s="50">
        <v>504.75000000000273</v>
      </c>
      <c r="FU96" s="50">
        <v>428.90000000000509</v>
      </c>
      <c r="FV96" s="461"/>
      <c r="FW96" s="50">
        <v>87.525000000002365</v>
      </c>
      <c r="FX96" s="50">
        <v>0</v>
      </c>
      <c r="FY96" s="50">
        <v>0</v>
      </c>
      <c r="FZ96" s="50">
        <v>0</v>
      </c>
      <c r="GA96" s="461"/>
      <c r="GB96" s="50">
        <v>174.10000000000491</v>
      </c>
      <c r="GC96" s="50">
        <v>605.24999999999909</v>
      </c>
      <c r="GD96" s="50">
        <v>897.52500000000055</v>
      </c>
      <c r="GE96" s="50">
        <v>1103.9000000000269</v>
      </c>
      <c r="GF96" s="461"/>
      <c r="GG96" s="50">
        <v>90.250000000000909</v>
      </c>
      <c r="GH96" s="50">
        <v>181.49999999999818</v>
      </c>
      <c r="GI96" s="50">
        <v>226.50000000001091</v>
      </c>
      <c r="GJ96" s="50">
        <v>424.5</v>
      </c>
      <c r="GK96" s="461"/>
      <c r="GL96" s="50">
        <v>0</v>
      </c>
      <c r="GM96" s="50">
        <v>592.30000000000109</v>
      </c>
      <c r="GN96" s="50">
        <v>0</v>
      </c>
      <c r="GO96" s="50">
        <v>0</v>
      </c>
      <c r="GP96" s="18"/>
      <c r="GQ96" s="566"/>
      <c r="GS96" s="1"/>
      <c r="GT96" s="37"/>
      <c r="GY96" s="18"/>
      <c r="GZ96" s="9"/>
      <c r="HH96" s="18"/>
      <c r="HI96" s="9"/>
      <c r="HR96" s="9"/>
      <c r="IA96" s="9"/>
      <c r="IJ96" s="9"/>
      <c r="IS96" s="9"/>
      <c r="JB96" s="9"/>
      <c r="JK96" s="9"/>
      <c r="JT96" s="9"/>
      <c r="KC96" s="9"/>
      <c r="KL96" s="9"/>
      <c r="KU96" s="9"/>
      <c r="LV96" s="9"/>
      <c r="ME96" s="9"/>
      <c r="MN96" s="9"/>
      <c r="MW96" s="9"/>
      <c r="NF96" s="9"/>
      <c r="NO96" s="9"/>
      <c r="NP96">
        <v>0</v>
      </c>
      <c r="NQ96" s="9"/>
      <c r="NR96">
        <v>0</v>
      </c>
      <c r="NS96" s="9"/>
      <c r="NT96">
        <v>888.45000000000164</v>
      </c>
      <c r="NU96" s="9"/>
      <c r="NV96">
        <v>0</v>
      </c>
    </row>
    <row r="97" spans="1:386" ht="18">
      <c r="A97" s="84" t="s">
        <v>1661</v>
      </c>
      <c r="B97" s="46">
        <f t="shared" si="2"/>
        <v>59033.925000000025</v>
      </c>
      <c r="C97" s="42"/>
      <c r="D97" s="50">
        <v>87.125</v>
      </c>
      <c r="E97" s="50">
        <v>0</v>
      </c>
      <c r="F97" s="50">
        <v>0</v>
      </c>
      <c r="G97" s="50">
        <v>361</v>
      </c>
      <c r="H97" s="461"/>
      <c r="I97" s="50">
        <v>58.699999999999989</v>
      </c>
      <c r="J97" s="50">
        <v>0</v>
      </c>
      <c r="K97" s="50">
        <v>0</v>
      </c>
      <c r="L97" s="50"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124.02500000000009</v>
      </c>
      <c r="EE97" s="50">
        <v>71.500000000001819</v>
      </c>
      <c r="EF97" s="50">
        <v>356.02499999999782</v>
      </c>
      <c r="EG97" s="50">
        <v>683.70000000000073</v>
      </c>
      <c r="EH97" s="461"/>
      <c r="EI97" s="50">
        <v>126.974999999999</v>
      </c>
      <c r="EJ97" s="50">
        <v>179.75000000000364</v>
      </c>
      <c r="EK97" s="50">
        <v>0</v>
      </c>
      <c r="EL97" s="50">
        <v>484.79999999999927</v>
      </c>
      <c r="EM97" s="461"/>
      <c r="EN97" s="50">
        <v>0</v>
      </c>
      <c r="EO97" s="50">
        <v>0</v>
      </c>
      <c r="EP97" s="50">
        <v>175.50000000000273</v>
      </c>
      <c r="EQ97" s="50">
        <v>166.99999999999272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22">
        <v>64.874999999999773</v>
      </c>
      <c r="EY97" s="522">
        <v>111.25000000000182</v>
      </c>
      <c r="EZ97" s="522">
        <v>173.70000000000437</v>
      </c>
      <c r="FA97" s="583">
        <v>158.40000000000146</v>
      </c>
      <c r="FB97" s="461"/>
      <c r="FC97" s="50">
        <v>0</v>
      </c>
      <c r="FD97" s="50">
        <v>0</v>
      </c>
      <c r="FE97" s="50">
        <v>0</v>
      </c>
      <c r="FF97" s="50">
        <v>148.39999999999782</v>
      </c>
      <c r="FG97" s="461"/>
      <c r="FH97" s="50">
        <v>0</v>
      </c>
      <c r="FI97" s="50">
        <v>0</v>
      </c>
      <c r="FJ97" s="50">
        <v>0</v>
      </c>
      <c r="FK97" s="50">
        <v>413.50000000000364</v>
      </c>
      <c r="FL97" s="461"/>
      <c r="FM97" s="50">
        <v>0</v>
      </c>
      <c r="FN97" s="50">
        <v>0</v>
      </c>
      <c r="FO97" s="50">
        <v>0</v>
      </c>
      <c r="FP97" s="50">
        <v>0</v>
      </c>
      <c r="FQ97" s="461"/>
      <c r="FR97" s="50">
        <v>0</v>
      </c>
      <c r="FS97" s="50">
        <v>85.750000000000455</v>
      </c>
      <c r="FT97" s="50">
        <v>336.74999999999727</v>
      </c>
      <c r="FU97" s="50">
        <v>331.60000000000582</v>
      </c>
      <c r="FV97" s="461"/>
      <c r="FW97" s="50">
        <v>0</v>
      </c>
      <c r="FX97" s="50">
        <v>0</v>
      </c>
      <c r="FY97" s="50">
        <v>0</v>
      </c>
      <c r="FZ97" s="50">
        <v>0</v>
      </c>
      <c r="GA97" s="461"/>
      <c r="GB97" s="50">
        <v>0</v>
      </c>
      <c r="GC97" s="50">
        <v>559.69999999999709</v>
      </c>
      <c r="GD97" s="50">
        <v>894.59999999998581</v>
      </c>
      <c r="GE97" s="50">
        <v>1160.8000000000102</v>
      </c>
      <c r="GF97" s="461"/>
      <c r="GG97" s="50">
        <v>0</v>
      </c>
      <c r="GH97" s="50">
        <v>152.24999999999727</v>
      </c>
      <c r="GI97" s="50">
        <v>203.24999999998909</v>
      </c>
      <c r="GJ97" s="50">
        <v>295.99999999999636</v>
      </c>
      <c r="GK97" s="461"/>
      <c r="GL97" s="50">
        <v>0</v>
      </c>
      <c r="GM97" s="50">
        <v>697.15000000000691</v>
      </c>
      <c r="GN97" s="50">
        <v>0</v>
      </c>
      <c r="GO97" s="50">
        <v>0</v>
      </c>
      <c r="GQ97" s="41"/>
      <c r="GS97" s="9"/>
      <c r="GT97" s="37"/>
      <c r="GZ97" s="9"/>
      <c r="HI97" s="9"/>
      <c r="HR97" s="9"/>
      <c r="IA97" s="9"/>
      <c r="IJ97" s="9"/>
      <c r="IS97" s="9"/>
      <c r="JB97" s="9"/>
      <c r="JK97" s="9"/>
      <c r="JT97" s="9"/>
      <c r="KC97" s="9"/>
      <c r="KL97" s="9"/>
      <c r="KU97" s="9"/>
      <c r="LV97" s="9"/>
      <c r="ME97" s="9"/>
      <c r="MN97" s="9"/>
      <c r="MW97" s="9"/>
      <c r="NF97" s="9"/>
      <c r="NO97" s="9"/>
      <c r="NP97">
        <v>0</v>
      </c>
      <c r="NQ97" s="9"/>
      <c r="NR97">
        <v>0</v>
      </c>
      <c r="NS97" s="9"/>
      <c r="NT97">
        <v>1045.7250000000104</v>
      </c>
      <c r="NU97" s="9"/>
      <c r="NV97">
        <v>0</v>
      </c>
    </row>
    <row r="98" spans="1:386" ht="18">
      <c r="A98" s="41" t="s">
        <v>2026</v>
      </c>
      <c r="B98" s="46">
        <f t="shared" si="2"/>
        <v>32057.724999999959</v>
      </c>
      <c r="C98" s="42"/>
      <c r="D98" s="50">
        <v>0</v>
      </c>
      <c r="E98" s="50">
        <v>0</v>
      </c>
      <c r="F98" s="50">
        <v>0</v>
      </c>
      <c r="G98" s="50">
        <v>127.8</v>
      </c>
      <c r="H98" s="461"/>
      <c r="I98" s="50">
        <v>0</v>
      </c>
      <c r="J98" s="50">
        <v>0</v>
      </c>
      <c r="K98" s="50">
        <v>0</v>
      </c>
      <c r="L98" s="50"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v>807.5</v>
      </c>
      <c r="R98" s="461"/>
      <c r="S98" s="449">
        <v>0</v>
      </c>
      <c r="T98" s="50">
        <v>0</v>
      </c>
      <c r="U98" s="492">
        <v>421.5750000000001</v>
      </c>
      <c r="V98" s="50"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169.87499999999864</v>
      </c>
      <c r="EG98" s="50">
        <v>131.59999999999491</v>
      </c>
      <c r="EH98" s="461"/>
      <c r="EI98" s="50">
        <v>0</v>
      </c>
      <c r="EJ98" s="50">
        <v>0</v>
      </c>
      <c r="EK98" s="50">
        <v>0</v>
      </c>
      <c r="EL98" s="50">
        <v>175.29999999999927</v>
      </c>
      <c r="EM98" s="461"/>
      <c r="EN98" s="50">
        <v>0</v>
      </c>
      <c r="EO98" s="50">
        <v>0</v>
      </c>
      <c r="EP98" s="50">
        <v>209.69999999999891</v>
      </c>
      <c r="EQ98" s="50">
        <v>164.79999999999927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22">
        <v>0</v>
      </c>
      <c r="EY98" s="522">
        <v>0</v>
      </c>
      <c r="EZ98" s="522">
        <v>139.64999999999918</v>
      </c>
      <c r="FA98" s="583">
        <v>39</v>
      </c>
      <c r="FB98" s="461"/>
      <c r="FC98" s="50">
        <v>0</v>
      </c>
      <c r="FD98" s="50">
        <v>0</v>
      </c>
      <c r="FE98" s="50">
        <v>0</v>
      </c>
      <c r="FF98" s="50">
        <v>107.59999999999854</v>
      </c>
      <c r="FG98" s="461"/>
      <c r="FH98" s="50">
        <v>0</v>
      </c>
      <c r="FI98" s="50">
        <v>0</v>
      </c>
      <c r="FJ98" s="50">
        <v>0</v>
      </c>
      <c r="FK98" s="50">
        <v>308.09999999999854</v>
      </c>
      <c r="FL98" s="461"/>
      <c r="FM98" s="50">
        <v>0</v>
      </c>
      <c r="FN98" s="50">
        <v>0</v>
      </c>
      <c r="FO98" s="50">
        <v>0</v>
      </c>
      <c r="FP98" s="50">
        <v>0</v>
      </c>
      <c r="FQ98" s="461"/>
      <c r="FR98" s="50">
        <v>0</v>
      </c>
      <c r="FS98" s="50">
        <v>0</v>
      </c>
      <c r="FT98" s="50">
        <v>0</v>
      </c>
      <c r="FU98" s="50">
        <v>301.19999999999345</v>
      </c>
      <c r="FV98" s="461"/>
      <c r="FW98" s="50">
        <v>0</v>
      </c>
      <c r="FX98" s="50">
        <v>0</v>
      </c>
      <c r="FY98" s="50">
        <v>0</v>
      </c>
      <c r="FZ98" s="50">
        <v>0</v>
      </c>
      <c r="GA98" s="461"/>
      <c r="GB98" s="50">
        <v>0</v>
      </c>
      <c r="GC98" s="50">
        <v>0</v>
      </c>
      <c r="GD98" s="50">
        <v>0</v>
      </c>
      <c r="GE98" s="50">
        <v>1109.8999999999905</v>
      </c>
      <c r="GF98" s="461"/>
      <c r="GG98" s="50">
        <v>0</v>
      </c>
      <c r="GH98" s="50">
        <v>0</v>
      </c>
      <c r="GI98" s="50">
        <v>0</v>
      </c>
      <c r="GJ98" s="50">
        <v>244.49999999999636</v>
      </c>
      <c r="GK98" s="461"/>
      <c r="GL98" s="50">
        <v>0</v>
      </c>
      <c r="GM98" s="50">
        <v>0</v>
      </c>
      <c r="GN98" s="50">
        <v>0</v>
      </c>
      <c r="GO98" s="50">
        <v>0</v>
      </c>
      <c r="GQ98" s="567"/>
      <c r="GS98" s="39"/>
      <c r="GT98" s="37"/>
      <c r="GZ98" s="9"/>
      <c r="HI98" s="9"/>
      <c r="HR98" s="9"/>
      <c r="IA98" s="9"/>
      <c r="IJ98" s="9"/>
      <c r="IS98" s="9"/>
      <c r="JB98" s="9"/>
      <c r="JK98" s="9"/>
      <c r="JT98" s="9"/>
      <c r="KC98" s="9"/>
      <c r="KL98" s="9"/>
      <c r="KU98" s="9"/>
      <c r="LV98" s="9"/>
      <c r="ME98" s="9"/>
      <c r="MN98" s="9"/>
      <c r="MW98" s="9"/>
      <c r="NF98" s="9"/>
      <c r="NO98" s="9"/>
      <c r="NP98">
        <v>0</v>
      </c>
      <c r="NQ98" s="9"/>
      <c r="NR98">
        <v>0</v>
      </c>
      <c r="NS98" s="9"/>
      <c r="NT98" s="21">
        <v>0</v>
      </c>
      <c r="NU98" s="9"/>
      <c r="NV98">
        <v>0</v>
      </c>
    </row>
    <row r="99" spans="1:386" ht="18">
      <c r="A99" s="41" t="s">
        <v>180</v>
      </c>
      <c r="B99" s="46">
        <f t="shared" si="2"/>
        <v>16827.249999999982</v>
      </c>
      <c r="C99" s="42"/>
      <c r="D99" s="50">
        <v>0</v>
      </c>
      <c r="E99" s="50">
        <v>0</v>
      </c>
      <c r="F99" s="50">
        <v>0</v>
      </c>
      <c r="G99" s="50">
        <v>283.79999999999995</v>
      </c>
      <c r="H99" s="461"/>
      <c r="I99" s="50">
        <v>0</v>
      </c>
      <c r="J99" s="50">
        <v>0</v>
      </c>
      <c r="K99" s="50">
        <v>0</v>
      </c>
      <c r="L99" s="50">
        <v>230.80000000000007</v>
      </c>
      <c r="M99" s="461"/>
      <c r="N99" s="50">
        <v>0</v>
      </c>
      <c r="O99" s="50">
        <v>0</v>
      </c>
      <c r="P99" s="50">
        <v>0</v>
      </c>
      <c r="Q99" s="50">
        <v>495.79999999999995</v>
      </c>
      <c r="R99" s="461"/>
      <c r="S99" s="449">
        <v>0</v>
      </c>
      <c r="T99" s="50">
        <v>0</v>
      </c>
      <c r="U99" s="492">
        <v>0</v>
      </c>
      <c r="V99" s="50"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>
        <v>0</v>
      </c>
      <c r="EE99" s="50">
        <v>0</v>
      </c>
      <c r="EF99" s="50">
        <v>0</v>
      </c>
      <c r="EG99" s="50">
        <v>583.09999999999491</v>
      </c>
      <c r="EH99" s="461"/>
      <c r="EI99" s="50">
        <v>0</v>
      </c>
      <c r="EJ99" s="50">
        <v>0</v>
      </c>
      <c r="EK99" s="50">
        <v>0</v>
      </c>
      <c r="EL99" s="50">
        <v>402.39999999999782</v>
      </c>
      <c r="EM99" s="461"/>
      <c r="EN99" s="50">
        <v>0</v>
      </c>
      <c r="EO99" s="50">
        <v>0</v>
      </c>
      <c r="EP99" s="50">
        <v>0</v>
      </c>
      <c r="EQ99" s="50">
        <v>88.19999999999709</v>
      </c>
      <c r="ER99" s="461"/>
      <c r="ES99" s="50"/>
      <c r="ET99" s="50"/>
      <c r="EU99" s="50"/>
      <c r="EV99" s="50"/>
      <c r="EW99" s="461"/>
      <c r="EX99" s="522">
        <v>0</v>
      </c>
      <c r="EY99" s="522">
        <v>0</v>
      </c>
      <c r="EZ99" s="522">
        <v>0</v>
      </c>
      <c r="FA99" s="583">
        <v>183.60000000000218</v>
      </c>
      <c r="FB99" s="461"/>
      <c r="FC99" s="50"/>
      <c r="FD99" s="50"/>
      <c r="FE99" s="50"/>
      <c r="FF99" s="50"/>
      <c r="FG99" s="461"/>
      <c r="FH99" s="50"/>
      <c r="FI99" s="50"/>
      <c r="FJ99" s="50"/>
      <c r="FK99" s="50"/>
      <c r="FL99" s="461"/>
      <c r="FM99" s="50"/>
      <c r="FN99" s="50"/>
      <c r="FO99" s="50"/>
      <c r="FP99" s="50"/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/>
      <c r="GH99" s="50"/>
      <c r="GI99" s="50"/>
      <c r="GJ99" s="50"/>
      <c r="GK99" s="461"/>
      <c r="GL99" s="50">
        <v>0</v>
      </c>
      <c r="GM99" s="50">
        <v>0</v>
      </c>
      <c r="GN99" s="50">
        <v>0</v>
      </c>
      <c r="GO99" s="50">
        <v>0</v>
      </c>
      <c r="GP99" s="143"/>
      <c r="GQ99" s="41"/>
      <c r="GS99" s="1"/>
      <c r="GT99" s="37"/>
      <c r="GY99" s="143"/>
      <c r="GZ99" s="455"/>
      <c r="HH99" s="143"/>
      <c r="HI99" s="455"/>
      <c r="HQ99" s="39"/>
      <c r="HR99" s="455"/>
      <c r="HZ99" s="39"/>
      <c r="IA99" s="455"/>
      <c r="II99" s="39"/>
      <c r="IJ99" s="455"/>
      <c r="IR99" s="39"/>
      <c r="IS99" s="455"/>
      <c r="JA99" s="39"/>
      <c r="JB99" s="455"/>
      <c r="JJ99" s="39"/>
      <c r="JK99" s="455"/>
      <c r="JS99" s="39"/>
      <c r="JT99" s="455"/>
      <c r="KB99" s="39"/>
      <c r="KC99" s="455"/>
      <c r="KK99" s="39"/>
      <c r="KL99" s="455"/>
      <c r="KT99" s="39"/>
      <c r="KU99" s="455"/>
      <c r="LU99" s="39"/>
      <c r="LV99" s="455"/>
      <c r="MD99" s="39"/>
      <c r="ME99" s="455"/>
      <c r="MM99" s="39"/>
      <c r="MN99" s="455"/>
      <c r="MV99" s="39"/>
      <c r="MW99" s="455"/>
      <c r="NE99" s="39"/>
      <c r="NF99" s="455"/>
      <c r="NN99" s="39"/>
      <c r="NO99" s="455"/>
      <c r="NP99" s="39"/>
      <c r="NQ99" s="39"/>
      <c r="NR99" s="39"/>
      <c r="NS99" s="39"/>
      <c r="NT99" s="39"/>
      <c r="NU99" s="37"/>
      <c r="NV99" s="39"/>
    </row>
    <row r="100" spans="1:386" ht="18">
      <c r="A100" s="41" t="s">
        <v>3388</v>
      </c>
      <c r="B100" s="46">
        <f t="shared" si="2"/>
        <v>16407.799999999956</v>
      </c>
      <c r="C100" s="42"/>
      <c r="D100" s="50">
        <v>0</v>
      </c>
      <c r="E100" s="50">
        <v>0</v>
      </c>
      <c r="F100" s="50">
        <v>0</v>
      </c>
      <c r="G100" s="50">
        <v>500.30000000000007</v>
      </c>
      <c r="H100" s="461"/>
      <c r="I100" s="50">
        <v>0</v>
      </c>
      <c r="J100" s="50">
        <v>0</v>
      </c>
      <c r="K100" s="50">
        <v>0</v>
      </c>
      <c r="L100" s="50">
        <v>137.29999999999984</v>
      </c>
      <c r="M100" s="461"/>
      <c r="N100" s="50">
        <v>0</v>
      </c>
      <c r="O100" s="50">
        <v>0</v>
      </c>
      <c r="P100" s="50">
        <v>0</v>
      </c>
      <c r="Q100" s="50">
        <v>824.00000000000045</v>
      </c>
      <c r="R100" s="461"/>
      <c r="S100" s="449">
        <v>0</v>
      </c>
      <c r="T100" s="50">
        <v>0</v>
      </c>
      <c r="U100" s="492">
        <v>0</v>
      </c>
      <c r="V100" s="50"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>
        <v>0</v>
      </c>
      <c r="EE100" s="50">
        <v>0</v>
      </c>
      <c r="EF100" s="50">
        <v>0</v>
      </c>
      <c r="EG100" s="50">
        <v>13.199999999993452</v>
      </c>
      <c r="EH100" s="461"/>
      <c r="EI100" s="50">
        <v>0</v>
      </c>
      <c r="EJ100" s="50">
        <v>0</v>
      </c>
      <c r="EK100" s="50">
        <v>0</v>
      </c>
      <c r="EL100" s="50">
        <v>212.39999999999418</v>
      </c>
      <c r="EM100" s="461"/>
      <c r="EN100" s="50">
        <v>0</v>
      </c>
      <c r="EO100" s="50">
        <v>0</v>
      </c>
      <c r="EP100" s="50">
        <v>0</v>
      </c>
      <c r="EQ100" s="50">
        <v>73.199999999993452</v>
      </c>
      <c r="ER100" s="461"/>
      <c r="ES100" s="50"/>
      <c r="ET100" s="50"/>
      <c r="EU100" s="50"/>
      <c r="EV100" s="50"/>
      <c r="EW100" s="461"/>
      <c r="EX100" s="522">
        <v>0</v>
      </c>
      <c r="EY100" s="522">
        <v>0</v>
      </c>
      <c r="EZ100" s="522">
        <v>0</v>
      </c>
      <c r="FA100" s="583">
        <v>0</v>
      </c>
      <c r="FB100" s="461"/>
      <c r="FC100" s="50"/>
      <c r="FD100" s="50"/>
      <c r="FE100" s="50"/>
      <c r="FF100" s="50"/>
      <c r="FG100" s="461"/>
      <c r="FH100" s="50"/>
      <c r="FI100" s="50"/>
      <c r="FJ100" s="50"/>
      <c r="FK100" s="50"/>
      <c r="FL100" s="461"/>
      <c r="FM100" s="50"/>
      <c r="FN100" s="50"/>
      <c r="FO100" s="50"/>
      <c r="FP100" s="50"/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/>
      <c r="GH100" s="50"/>
      <c r="GI100" s="50"/>
      <c r="GJ100" s="50"/>
      <c r="GK100" s="461"/>
      <c r="GL100" s="50">
        <v>0</v>
      </c>
      <c r="GM100" s="50">
        <v>0</v>
      </c>
      <c r="GN100" s="50">
        <v>0</v>
      </c>
      <c r="GO100" s="50">
        <v>0</v>
      </c>
      <c r="GP100" s="143"/>
      <c r="GQ100" s="41"/>
      <c r="GS100" s="9"/>
      <c r="GT100" s="37"/>
      <c r="GY100" s="143"/>
      <c r="GZ100" s="455"/>
      <c r="HH100" s="143"/>
      <c r="HI100" s="455"/>
      <c r="HQ100" s="39"/>
      <c r="HR100" s="455"/>
      <c r="HZ100" s="39"/>
      <c r="IA100" s="455"/>
      <c r="II100" s="39"/>
      <c r="IJ100" s="455"/>
      <c r="IR100" s="39"/>
      <c r="IS100" s="455"/>
      <c r="JA100" s="39"/>
      <c r="JB100" s="455"/>
      <c r="JJ100" s="39"/>
      <c r="JK100" s="455"/>
      <c r="JS100" s="39"/>
      <c r="JT100" s="455"/>
      <c r="KB100" s="39"/>
      <c r="KC100" s="455"/>
      <c r="KK100" s="39"/>
      <c r="KL100" s="455"/>
      <c r="KT100" s="39"/>
      <c r="KU100" s="455"/>
      <c r="LU100" s="39"/>
      <c r="LV100" s="455"/>
      <c r="MD100" s="39"/>
      <c r="ME100" s="455"/>
      <c r="MM100" s="39"/>
      <c r="MN100" s="455"/>
      <c r="MV100" s="39"/>
      <c r="MW100" s="455"/>
      <c r="NE100" s="39"/>
      <c r="NF100" s="455"/>
      <c r="NN100" s="39"/>
      <c r="NO100" s="455"/>
      <c r="NP100" s="39"/>
      <c r="NQ100" s="39"/>
      <c r="NR100" s="39"/>
      <c r="NS100" s="39"/>
      <c r="NT100" s="39"/>
      <c r="NU100" s="37"/>
      <c r="NV100" s="39"/>
    </row>
    <row r="101" spans="1:386" s="89" customFormat="1" ht="18">
      <c r="A101" s="84" t="s">
        <v>1658</v>
      </c>
      <c r="B101" s="46">
        <f t="shared" si="2"/>
        <v>51928.287499999955</v>
      </c>
      <c r="C101" s="42"/>
      <c r="D101" s="50">
        <v>21.674999999999997</v>
      </c>
      <c r="E101" s="50">
        <v>0</v>
      </c>
      <c r="F101" s="50">
        <v>0</v>
      </c>
      <c r="G101" s="50">
        <v>558.4</v>
      </c>
      <c r="H101" s="461"/>
      <c r="I101" s="50">
        <v>10.42499999999999</v>
      </c>
      <c r="J101" s="50">
        <v>0</v>
      </c>
      <c r="K101" s="50">
        <v>0</v>
      </c>
      <c r="L101" s="50"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55.324999999999818</v>
      </c>
      <c r="EE101" s="50">
        <v>212.60000000000036</v>
      </c>
      <c r="EF101" s="50">
        <v>291.30000000000109</v>
      </c>
      <c r="EG101" s="50">
        <v>257.20000000000437</v>
      </c>
      <c r="EH101" s="461"/>
      <c r="EI101" s="50">
        <v>39.049999999999727</v>
      </c>
      <c r="EJ101" s="50">
        <v>169.20000000000255</v>
      </c>
      <c r="EK101" s="50">
        <v>0</v>
      </c>
      <c r="EL101" s="50">
        <v>713.70000000000437</v>
      </c>
      <c r="EM101" s="461"/>
      <c r="EN101" s="50">
        <v>0</v>
      </c>
      <c r="EO101" s="50">
        <v>0</v>
      </c>
      <c r="EP101" s="50">
        <v>154.49999999999454</v>
      </c>
      <c r="EQ101" s="50">
        <v>294.10000000000218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22">
        <v>36.374999999999773</v>
      </c>
      <c r="EY101" s="522">
        <v>90.000000000001819</v>
      </c>
      <c r="EZ101" s="522">
        <v>146.62499999999181</v>
      </c>
      <c r="FA101" s="583">
        <v>31.500000000007276</v>
      </c>
      <c r="FB101" s="461"/>
      <c r="FC101" s="50">
        <v>0</v>
      </c>
      <c r="FD101" s="50">
        <v>0</v>
      </c>
      <c r="FE101" s="50">
        <v>0</v>
      </c>
      <c r="FF101" s="50">
        <v>256.69999999998981</v>
      </c>
      <c r="FG101" s="461"/>
      <c r="FH101" s="50">
        <v>0</v>
      </c>
      <c r="FI101" s="50">
        <v>0</v>
      </c>
      <c r="FJ101" s="50">
        <v>0</v>
      </c>
      <c r="FK101" s="50">
        <v>375.19999999998981</v>
      </c>
      <c r="FL101" s="461"/>
      <c r="FM101" s="50">
        <v>0</v>
      </c>
      <c r="FN101" s="50">
        <v>0</v>
      </c>
      <c r="FO101" s="50">
        <v>0</v>
      </c>
      <c r="FP101" s="50">
        <v>0</v>
      </c>
      <c r="FQ101" s="461"/>
      <c r="FR101" s="50">
        <v>0</v>
      </c>
      <c r="FS101" s="50">
        <v>91.999999999999773</v>
      </c>
      <c r="FT101" s="50">
        <v>423.59999999999945</v>
      </c>
      <c r="FU101" s="50">
        <v>497.74999999999272</v>
      </c>
      <c r="FV101" s="461"/>
      <c r="FW101" s="50">
        <v>0</v>
      </c>
      <c r="FX101" s="50">
        <v>0</v>
      </c>
      <c r="FY101" s="50">
        <v>0</v>
      </c>
      <c r="FZ101" s="50">
        <v>0</v>
      </c>
      <c r="GA101" s="461"/>
      <c r="GB101" s="50">
        <v>0</v>
      </c>
      <c r="GC101" s="50">
        <v>311.07500000000164</v>
      </c>
      <c r="GD101" s="50">
        <v>912.22499999999673</v>
      </c>
      <c r="GE101" s="50">
        <v>1021.3999999999796</v>
      </c>
      <c r="GF101" s="461"/>
      <c r="GG101" s="50">
        <v>0</v>
      </c>
      <c r="GH101" s="50">
        <v>151.25000000000364</v>
      </c>
      <c r="GI101" s="50">
        <v>186.74999999999181</v>
      </c>
      <c r="GJ101" s="50">
        <v>391.99999999999272</v>
      </c>
      <c r="GK101" s="461"/>
      <c r="GL101" s="50">
        <v>0</v>
      </c>
      <c r="GM101" s="50">
        <v>754.19999999999709</v>
      </c>
      <c r="GN101" s="50">
        <v>0</v>
      </c>
      <c r="GO101" s="50">
        <v>0</v>
      </c>
      <c r="GP101"/>
      <c r="GQ101" s="567"/>
      <c r="GR101"/>
      <c r="GS101" s="39"/>
      <c r="GT101" s="37"/>
      <c r="GY101"/>
      <c r="GZ101" s="9"/>
      <c r="HH101"/>
      <c r="HI101" s="9"/>
      <c r="HQ101"/>
      <c r="HR101" s="9"/>
      <c r="HZ101"/>
      <c r="IA101" s="9"/>
      <c r="II101"/>
      <c r="IJ101" s="9"/>
      <c r="IR101"/>
      <c r="IS101" s="9"/>
      <c r="JA101"/>
      <c r="JB101" s="9"/>
      <c r="JJ101"/>
      <c r="JK101" s="9"/>
      <c r="JS101"/>
      <c r="JT101" s="9"/>
      <c r="KB101"/>
      <c r="KC101" s="9"/>
      <c r="KK101"/>
      <c r="KL101" s="9"/>
      <c r="KT101"/>
      <c r="KU101" s="9"/>
      <c r="LU101"/>
      <c r="LV101" s="9"/>
      <c r="MD101"/>
      <c r="ME101" s="9"/>
      <c r="MM101"/>
      <c r="MN101" s="9"/>
      <c r="MV101"/>
      <c r="MW101" s="9"/>
      <c r="NE101"/>
      <c r="NF101" s="9"/>
      <c r="NN101"/>
      <c r="NO101" s="9"/>
      <c r="NP101">
        <v>0</v>
      </c>
      <c r="NQ101" s="9"/>
      <c r="NR101">
        <v>0</v>
      </c>
      <c r="NS101" s="9"/>
      <c r="NT101">
        <v>1131.2999999999956</v>
      </c>
      <c r="NU101" s="9"/>
      <c r="NV101">
        <v>0</v>
      </c>
    </row>
    <row r="102" spans="1:386" ht="18">
      <c r="A102" s="40" t="s">
        <v>155</v>
      </c>
      <c r="B102" s="46">
        <f t="shared" si="2"/>
        <v>60402.699999999648</v>
      </c>
      <c r="C102" s="42"/>
      <c r="D102" s="50">
        <v>97.174999999999997</v>
      </c>
      <c r="E102" s="50">
        <v>0</v>
      </c>
      <c r="F102" s="50">
        <v>0</v>
      </c>
      <c r="G102" s="50"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128.37499999999977</v>
      </c>
      <c r="EE102" s="50">
        <v>14.349999999998545</v>
      </c>
      <c r="EF102" s="50">
        <v>318.224999999994</v>
      </c>
      <c r="EG102" s="50">
        <v>398.49999999999636</v>
      </c>
      <c r="EH102" s="461"/>
      <c r="EI102" s="50">
        <v>121.27500000000055</v>
      </c>
      <c r="EJ102" s="50">
        <v>49.399999999995998</v>
      </c>
      <c r="EK102" s="50">
        <v>0</v>
      </c>
      <c r="EL102" s="50">
        <v>379.49999999999636</v>
      </c>
      <c r="EM102" s="461"/>
      <c r="EN102" s="50">
        <v>0</v>
      </c>
      <c r="EO102" s="50">
        <v>0</v>
      </c>
      <c r="EP102" s="50">
        <v>248.32499999999345</v>
      </c>
      <c r="EQ102" s="50">
        <v>228.89999999999418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22">
        <v>0</v>
      </c>
      <c r="EY102" s="522">
        <v>94.749999999996362</v>
      </c>
      <c r="EZ102" s="522">
        <v>171.37499999998909</v>
      </c>
      <c r="FA102" s="583">
        <v>61.899999999994179</v>
      </c>
      <c r="FB102" s="461"/>
      <c r="FC102" s="50">
        <v>40.199999999999818</v>
      </c>
      <c r="FD102" s="50">
        <v>0</v>
      </c>
      <c r="FE102" s="50">
        <v>0</v>
      </c>
      <c r="FF102" s="50">
        <v>207.09999999998763</v>
      </c>
      <c r="FG102" s="461"/>
      <c r="FH102" s="50">
        <v>30.074999999998909</v>
      </c>
      <c r="FI102" s="50">
        <v>0</v>
      </c>
      <c r="FJ102" s="50">
        <v>0</v>
      </c>
      <c r="FK102" s="50">
        <v>452.19999999998254</v>
      </c>
      <c r="FL102" s="461"/>
      <c r="FM102" s="50">
        <v>67.349999999999682</v>
      </c>
      <c r="FN102" s="50">
        <v>0</v>
      </c>
      <c r="FO102" s="50">
        <v>0</v>
      </c>
      <c r="FP102" s="50">
        <v>0</v>
      </c>
      <c r="FQ102" s="461"/>
      <c r="FR102" s="50">
        <v>113.39999999999964</v>
      </c>
      <c r="FS102" s="50">
        <v>41.999999999999091</v>
      </c>
      <c r="FT102" s="50">
        <v>522.82499999999072</v>
      </c>
      <c r="FU102" s="50">
        <v>467.99999999998545</v>
      </c>
      <c r="FV102" s="461"/>
      <c r="FW102" s="50">
        <v>154.82499999999982</v>
      </c>
      <c r="FX102" s="50">
        <v>0</v>
      </c>
      <c r="FY102" s="50">
        <v>0</v>
      </c>
      <c r="FZ102" s="50">
        <v>0</v>
      </c>
      <c r="GA102" s="461"/>
      <c r="GB102" s="50">
        <v>128.57500000000073</v>
      </c>
      <c r="GC102" s="50">
        <v>530.29999999999745</v>
      </c>
      <c r="GD102" s="50">
        <v>694.64999999998417</v>
      </c>
      <c r="GE102" s="50">
        <v>1258.2999999999738</v>
      </c>
      <c r="GF102" s="461"/>
      <c r="GG102" s="50">
        <v>73.000000000001819</v>
      </c>
      <c r="GH102" s="50">
        <v>149.74999999999636</v>
      </c>
      <c r="GI102" s="50">
        <v>211.12499999998363</v>
      </c>
      <c r="GJ102" s="50">
        <v>420.99999999999272</v>
      </c>
      <c r="GK102" s="461"/>
      <c r="GL102" s="50">
        <v>0</v>
      </c>
      <c r="GM102" s="50">
        <v>654.70000000000255</v>
      </c>
      <c r="GN102" s="50">
        <v>0</v>
      </c>
      <c r="GO102" s="50">
        <v>0</v>
      </c>
      <c r="GP102" s="18"/>
      <c r="GQ102" s="567"/>
      <c r="GS102" s="1"/>
      <c r="GT102" s="37"/>
      <c r="GY102" s="18"/>
      <c r="GZ102" s="9"/>
      <c r="HH102" s="18"/>
      <c r="HI102" s="9"/>
      <c r="HR102" s="9"/>
      <c r="IA102" s="9"/>
      <c r="IJ102" s="9"/>
      <c r="IS102" s="9"/>
      <c r="JB102" s="9"/>
      <c r="JK102" s="9"/>
      <c r="JT102" s="9"/>
      <c r="KC102" s="9"/>
      <c r="KL102" s="9"/>
      <c r="KU102" s="9"/>
      <c r="LV102" s="9"/>
      <c r="ME102" s="9"/>
      <c r="MN102" s="9"/>
      <c r="MW102" s="9"/>
      <c r="NF102" s="9"/>
      <c r="NO102" s="9"/>
      <c r="NP102">
        <v>0</v>
      </c>
      <c r="NQ102" s="9"/>
      <c r="NR102">
        <v>0</v>
      </c>
      <c r="NS102" s="9"/>
      <c r="NT102">
        <v>982.05000000000382</v>
      </c>
      <c r="NU102" s="9"/>
      <c r="NV102">
        <v>0</v>
      </c>
    </row>
    <row r="103" spans="1:386" ht="18">
      <c r="A103" s="40" t="s">
        <v>752</v>
      </c>
      <c r="B103" s="46">
        <f t="shared" si="2"/>
        <v>56451.287500000079</v>
      </c>
      <c r="C103" s="42"/>
      <c r="D103" s="50">
        <v>61.524999999999999</v>
      </c>
      <c r="E103" s="50">
        <v>0</v>
      </c>
      <c r="F103" s="50">
        <v>0</v>
      </c>
      <c r="G103" s="50">
        <v>219</v>
      </c>
      <c r="H103" s="461"/>
      <c r="I103" s="50">
        <v>35.724999999999994</v>
      </c>
      <c r="J103" s="50">
        <v>0</v>
      </c>
      <c r="K103" s="50">
        <v>0</v>
      </c>
      <c r="L103" s="50"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60.575000000000273</v>
      </c>
      <c r="EE103" s="50">
        <v>55.049999999999272</v>
      </c>
      <c r="EF103" s="50">
        <v>296.09999999999673</v>
      </c>
      <c r="EG103" s="50">
        <v>295</v>
      </c>
      <c r="EH103" s="461"/>
      <c r="EI103" s="50">
        <v>19.075000000000728</v>
      </c>
      <c r="EJ103" s="50">
        <v>46.050000000001091</v>
      </c>
      <c r="EK103" s="50">
        <v>0</v>
      </c>
      <c r="EL103" s="50">
        <v>261.39999999999782</v>
      </c>
      <c r="EM103" s="461"/>
      <c r="EN103" s="50">
        <v>0</v>
      </c>
      <c r="EO103" s="50">
        <v>0</v>
      </c>
      <c r="EP103" s="50">
        <v>263.25</v>
      </c>
      <c r="EQ103" s="50">
        <v>277.5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22">
        <v>58.500000000000227</v>
      </c>
      <c r="EY103" s="522">
        <v>70.000000000001819</v>
      </c>
      <c r="EZ103" s="522">
        <v>190.27499999999782</v>
      </c>
      <c r="FA103" s="583">
        <v>83.499999999996362</v>
      </c>
      <c r="FB103" s="461"/>
      <c r="FC103" s="50">
        <v>115.49999999999727</v>
      </c>
      <c r="FD103" s="50">
        <v>0</v>
      </c>
      <c r="FE103" s="50">
        <v>0</v>
      </c>
      <c r="FF103" s="50">
        <v>360.99999999999636</v>
      </c>
      <c r="FG103" s="461"/>
      <c r="FH103" s="50">
        <v>21.649999999997817</v>
      </c>
      <c r="FI103" s="50">
        <v>0</v>
      </c>
      <c r="FJ103" s="50">
        <v>0</v>
      </c>
      <c r="FK103" s="50">
        <v>397.19999999999709</v>
      </c>
      <c r="FL103" s="461"/>
      <c r="FM103" s="50">
        <v>2.1000000000001364</v>
      </c>
      <c r="FN103" s="50">
        <v>0</v>
      </c>
      <c r="FO103" s="50">
        <v>0</v>
      </c>
      <c r="FP103" s="50">
        <v>0</v>
      </c>
      <c r="FQ103" s="461"/>
      <c r="FR103" s="50">
        <v>104.59999999999945</v>
      </c>
      <c r="FS103" s="50">
        <v>143.70000000000005</v>
      </c>
      <c r="FT103" s="50">
        <v>441.82500000000164</v>
      </c>
      <c r="FU103" s="50">
        <v>463.09999999999127</v>
      </c>
      <c r="FV103" s="461"/>
      <c r="FW103" s="50">
        <v>48.050000000002001</v>
      </c>
      <c r="FX103" s="50">
        <v>0</v>
      </c>
      <c r="FY103" s="50">
        <v>0</v>
      </c>
      <c r="FZ103" s="50">
        <v>0</v>
      </c>
      <c r="GA103" s="461"/>
      <c r="GB103" s="50">
        <v>143.600000000004</v>
      </c>
      <c r="GC103" s="50">
        <v>555.15000000000055</v>
      </c>
      <c r="GD103" s="50">
        <v>571.35000000000764</v>
      </c>
      <c r="GE103" s="50">
        <v>1293.3999999999796</v>
      </c>
      <c r="GF103" s="461"/>
      <c r="GG103" s="50">
        <v>93.374999999999091</v>
      </c>
      <c r="GH103" s="50">
        <v>137.25000000000364</v>
      </c>
      <c r="GI103" s="50">
        <v>132.75000000000273</v>
      </c>
      <c r="GJ103" s="50">
        <v>421.49999999999636</v>
      </c>
      <c r="GK103" s="461"/>
      <c r="GL103" s="50">
        <v>0</v>
      </c>
      <c r="GM103" s="50">
        <v>556.79999999999927</v>
      </c>
      <c r="GN103" s="50">
        <v>0</v>
      </c>
      <c r="GO103" s="50">
        <v>0</v>
      </c>
      <c r="GP103" s="18"/>
      <c r="GQ103" s="39"/>
      <c r="GS103" s="9"/>
      <c r="GT103" s="37"/>
      <c r="GY103" s="18"/>
      <c r="GZ103" s="9"/>
      <c r="HH103" s="18"/>
      <c r="HI103" s="9"/>
      <c r="HR103" s="9"/>
      <c r="IA103" s="9"/>
      <c r="IJ103" s="9"/>
      <c r="IS103" s="9"/>
      <c r="JB103" s="9"/>
      <c r="JK103" s="9"/>
      <c r="JT103" s="9"/>
      <c r="KC103" s="9"/>
      <c r="KL103" s="9"/>
      <c r="KU103" s="9"/>
      <c r="LV103" s="9"/>
      <c r="ME103" s="9"/>
      <c r="MN103" s="9"/>
      <c r="MW103" s="9"/>
      <c r="NF103" s="9"/>
      <c r="NO103" s="9"/>
      <c r="NP103">
        <v>0</v>
      </c>
      <c r="NQ103" s="9"/>
      <c r="NR103">
        <v>0</v>
      </c>
      <c r="NS103" s="9"/>
      <c r="NT103">
        <v>835.19999999999891</v>
      </c>
      <c r="NU103" s="9"/>
      <c r="NV103">
        <v>0</v>
      </c>
    </row>
    <row r="104" spans="1:386" s="89" customFormat="1" ht="18">
      <c r="A104" s="84" t="s">
        <v>3359</v>
      </c>
      <c r="B104" s="46">
        <f t="shared" si="2"/>
        <v>11498.799999999952</v>
      </c>
      <c r="C104" s="42"/>
      <c r="D104" s="50">
        <v>0</v>
      </c>
      <c r="E104" s="50">
        <v>0</v>
      </c>
      <c r="F104" s="50">
        <v>0</v>
      </c>
      <c r="G104" s="50">
        <v>405.2</v>
      </c>
      <c r="H104" s="461"/>
      <c r="I104" s="50">
        <v>0</v>
      </c>
      <c r="J104" s="50">
        <v>0</v>
      </c>
      <c r="K104" s="50">
        <v>0</v>
      </c>
      <c r="L104" s="50">
        <v>191.5</v>
      </c>
      <c r="M104" s="461"/>
      <c r="N104" s="50">
        <v>0</v>
      </c>
      <c r="O104" s="50">
        <v>0</v>
      </c>
      <c r="P104" s="50">
        <v>0</v>
      </c>
      <c r="Q104" s="50">
        <v>120.79999999999973</v>
      </c>
      <c r="R104" s="461"/>
      <c r="S104" s="449">
        <v>0</v>
      </c>
      <c r="T104" s="50">
        <v>0</v>
      </c>
      <c r="U104" s="492">
        <v>0</v>
      </c>
      <c r="V104" s="50"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>
        <v>0</v>
      </c>
      <c r="EE104" s="50">
        <v>0</v>
      </c>
      <c r="EF104" s="50">
        <v>0</v>
      </c>
      <c r="EG104" s="50">
        <v>161.99999999999454</v>
      </c>
      <c r="EH104" s="461"/>
      <c r="EI104" s="50">
        <v>0</v>
      </c>
      <c r="EJ104" s="50">
        <v>0</v>
      </c>
      <c r="EK104" s="50">
        <v>0</v>
      </c>
      <c r="EL104" s="50">
        <v>322.29999999999563</v>
      </c>
      <c r="EM104" s="461"/>
      <c r="EN104" s="50">
        <v>0</v>
      </c>
      <c r="EO104" s="50">
        <v>0</v>
      </c>
      <c r="EP104" s="50">
        <v>0</v>
      </c>
      <c r="EQ104" s="50">
        <v>158.59999999999309</v>
      </c>
      <c r="ER104" s="461"/>
      <c r="ES104" s="50"/>
      <c r="ET104" s="50"/>
      <c r="EU104" s="50"/>
      <c r="EV104" s="50"/>
      <c r="EW104" s="461"/>
      <c r="EX104" s="522">
        <v>0</v>
      </c>
      <c r="EY104" s="522">
        <v>0</v>
      </c>
      <c r="EZ104" s="522">
        <v>0</v>
      </c>
      <c r="FA104" s="583">
        <v>393.79999999999382</v>
      </c>
      <c r="FB104" s="461"/>
      <c r="FC104" s="50"/>
      <c r="FD104" s="50"/>
      <c r="FE104" s="50"/>
      <c r="FF104" s="50"/>
      <c r="FG104" s="461"/>
      <c r="FH104" s="50"/>
      <c r="FI104" s="50"/>
      <c r="FJ104" s="50"/>
      <c r="FK104" s="50"/>
      <c r="FL104" s="461"/>
      <c r="FM104" s="50"/>
      <c r="FN104" s="50"/>
      <c r="FO104" s="50"/>
      <c r="FP104" s="50"/>
      <c r="FQ104" s="461"/>
      <c r="FR104" s="50"/>
      <c r="FS104" s="50"/>
      <c r="FT104" s="50"/>
      <c r="FU104" s="50"/>
      <c r="FV104" s="461"/>
      <c r="FW104" s="50"/>
      <c r="FX104" s="50"/>
      <c r="FY104" s="50"/>
      <c r="FZ104" s="50"/>
      <c r="GA104" s="461"/>
      <c r="GB104" s="50"/>
      <c r="GC104" s="50"/>
      <c r="GD104" s="50"/>
      <c r="GE104" s="50"/>
      <c r="GF104" s="461"/>
      <c r="GG104" s="50"/>
      <c r="GH104" s="50"/>
      <c r="GI104" s="50"/>
      <c r="GJ104" s="50"/>
      <c r="GK104" s="461"/>
      <c r="GL104" s="50">
        <v>0</v>
      </c>
      <c r="GM104" s="50">
        <v>0</v>
      </c>
      <c r="GN104" s="50">
        <v>0</v>
      </c>
      <c r="GO104" s="50">
        <v>0</v>
      </c>
      <c r="GP104" s="18"/>
      <c r="GQ104" s="565"/>
      <c r="GR104"/>
      <c r="GS104" s="39"/>
      <c r="GT104" s="37"/>
      <c r="GY104" s="18"/>
      <c r="GZ104" s="9"/>
      <c r="HH104" s="18"/>
      <c r="HI104" s="9"/>
      <c r="HQ104"/>
      <c r="HR104" s="9"/>
      <c r="HZ104"/>
      <c r="IA104" s="9"/>
      <c r="II104"/>
      <c r="IJ104" s="9"/>
      <c r="IR104"/>
      <c r="IS104" s="9"/>
      <c r="JA104"/>
      <c r="JB104" s="9"/>
      <c r="JJ104"/>
      <c r="JK104" s="9"/>
      <c r="JS104"/>
      <c r="JT104" s="9"/>
      <c r="KB104"/>
      <c r="KC104" s="9"/>
      <c r="KK104"/>
      <c r="KL104" s="9"/>
      <c r="KT104"/>
      <c r="KU104" s="9"/>
      <c r="LU104"/>
      <c r="LV104" s="9"/>
      <c r="MD104"/>
      <c r="ME104" s="9"/>
      <c r="MM104"/>
      <c r="MN104" s="9"/>
      <c r="MV104"/>
      <c r="MW104" s="9"/>
      <c r="NE104"/>
      <c r="NF104" s="9"/>
      <c r="NN104"/>
      <c r="NO104" s="9"/>
      <c r="NP104"/>
      <c r="NQ104" s="9"/>
      <c r="NR104"/>
      <c r="NS104" s="9"/>
      <c r="NT104"/>
      <c r="NU104" s="37"/>
      <c r="NV104"/>
    </row>
    <row r="105" spans="1:386" ht="18">
      <c r="A105" s="84" t="s">
        <v>2004</v>
      </c>
      <c r="B105" s="46">
        <f t="shared" si="2"/>
        <v>52102.200000000019</v>
      </c>
      <c r="C105" s="42"/>
      <c r="D105" s="50">
        <v>0</v>
      </c>
      <c r="E105" s="50">
        <v>0</v>
      </c>
      <c r="F105" s="50">
        <v>0</v>
      </c>
      <c r="G105" s="50">
        <v>325.5</v>
      </c>
      <c r="H105" s="461"/>
      <c r="I105" s="50">
        <v>0</v>
      </c>
      <c r="J105" s="50">
        <v>0</v>
      </c>
      <c r="K105" s="50">
        <v>0</v>
      </c>
      <c r="L105" s="50"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15.250000000003638</v>
      </c>
      <c r="EF105" s="50">
        <v>234.30000000000655</v>
      </c>
      <c r="EG105" s="50">
        <v>290.19999999999709</v>
      </c>
      <c r="EH105" s="461"/>
      <c r="EI105" s="50">
        <v>0</v>
      </c>
      <c r="EJ105" s="50">
        <v>88.400000000001455</v>
      </c>
      <c r="EK105" s="50">
        <v>0</v>
      </c>
      <c r="EL105" s="50">
        <v>307.19999999999709</v>
      </c>
      <c r="EM105" s="461"/>
      <c r="EN105" s="50">
        <v>0</v>
      </c>
      <c r="EO105" s="50">
        <v>0</v>
      </c>
      <c r="EP105" s="50">
        <v>185.70000000000709</v>
      </c>
      <c r="EQ105" s="50">
        <v>336.09999999999854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22">
        <v>0</v>
      </c>
      <c r="EY105" s="522">
        <v>92.050000000004729</v>
      </c>
      <c r="EZ105" s="522">
        <v>125.775000000006</v>
      </c>
      <c r="FA105" s="583">
        <v>140.39999999999782</v>
      </c>
      <c r="FB105" s="461"/>
      <c r="FC105" s="50">
        <v>0</v>
      </c>
      <c r="FD105" s="50">
        <v>0</v>
      </c>
      <c r="FE105" s="50">
        <v>0</v>
      </c>
      <c r="FF105" s="50">
        <v>250.00000000000364</v>
      </c>
      <c r="FG105" s="461"/>
      <c r="FH105" s="50">
        <v>0</v>
      </c>
      <c r="FI105" s="50">
        <v>0</v>
      </c>
      <c r="FJ105" s="50">
        <v>0</v>
      </c>
      <c r="FK105" s="50">
        <v>446.89999999999782</v>
      </c>
      <c r="FL105" s="461"/>
      <c r="FM105" s="50">
        <v>0</v>
      </c>
      <c r="FN105" s="50">
        <v>0</v>
      </c>
      <c r="FO105" s="50">
        <v>0</v>
      </c>
      <c r="FP105" s="50">
        <v>0</v>
      </c>
      <c r="FQ105" s="461"/>
      <c r="FR105" s="50">
        <v>0</v>
      </c>
      <c r="FS105" s="50">
        <v>0</v>
      </c>
      <c r="FT105" s="50">
        <v>329.62500000000273</v>
      </c>
      <c r="FU105" s="50">
        <v>276.80000000000655</v>
      </c>
      <c r="FV105" s="461"/>
      <c r="FW105" s="50">
        <v>0</v>
      </c>
      <c r="FX105" s="50">
        <v>0</v>
      </c>
      <c r="FY105" s="50">
        <v>0</v>
      </c>
      <c r="FZ105" s="50">
        <v>0</v>
      </c>
      <c r="GA105" s="461"/>
      <c r="GB105" s="50">
        <v>0</v>
      </c>
      <c r="GC105" s="50">
        <v>0</v>
      </c>
      <c r="GD105" s="50">
        <v>861.59999999999673</v>
      </c>
      <c r="GE105" s="50">
        <v>798.30000000001382</v>
      </c>
      <c r="GF105" s="461"/>
      <c r="GG105" s="50">
        <v>0</v>
      </c>
      <c r="GH105" s="50">
        <v>0</v>
      </c>
      <c r="GI105" s="50">
        <v>178.125</v>
      </c>
      <c r="GJ105" s="50">
        <v>350.49999999999636</v>
      </c>
      <c r="GK105" s="461"/>
      <c r="GL105" s="50">
        <v>0</v>
      </c>
      <c r="GM105" s="50">
        <v>741.74999999999636</v>
      </c>
      <c r="GN105" s="50">
        <v>0</v>
      </c>
      <c r="GO105" s="50">
        <v>0</v>
      </c>
      <c r="GQ105" s="39"/>
      <c r="GS105" s="1"/>
      <c r="GT105" s="37"/>
      <c r="GZ105" s="9"/>
      <c r="HI105" s="9"/>
      <c r="HR105" s="9"/>
      <c r="IA105" s="9"/>
      <c r="IJ105" s="9"/>
      <c r="IS105" s="9"/>
      <c r="JB105" s="9"/>
      <c r="JK105" s="9"/>
      <c r="JT105" s="9"/>
      <c r="KC105" s="9"/>
      <c r="KL105" s="9"/>
      <c r="KU105" s="9"/>
      <c r="LV105" s="9"/>
      <c r="ME105" s="9"/>
      <c r="MN105" s="9"/>
      <c r="MW105" s="9"/>
      <c r="NF105" s="9"/>
      <c r="NO105" s="9"/>
      <c r="NP105">
        <v>0</v>
      </c>
      <c r="NQ105" s="9"/>
      <c r="NR105">
        <v>0</v>
      </c>
      <c r="NS105" s="9"/>
      <c r="NT105">
        <v>1112.6249999999945</v>
      </c>
      <c r="NU105" s="9"/>
      <c r="NV105">
        <v>0</v>
      </c>
    </row>
    <row r="106" spans="1:38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22"/>
      <c r="EY106" s="522"/>
      <c r="EZ106" s="522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1"/>
      <c r="GG106" s="50"/>
      <c r="GH106" s="50"/>
      <c r="GI106" s="50"/>
      <c r="GJ106" s="50"/>
      <c r="GK106" s="1"/>
      <c r="GL106" s="50"/>
      <c r="GM106" s="50"/>
      <c r="GN106" s="50"/>
      <c r="GO106" s="50"/>
      <c r="GQ106" s="84"/>
      <c r="GS106" s="9"/>
      <c r="GT106" s="37"/>
      <c r="GZ106" s="9"/>
      <c r="HI106" s="9"/>
      <c r="HR106" s="9"/>
      <c r="IA106" s="9"/>
      <c r="IJ106" s="9"/>
      <c r="IS106" s="9"/>
      <c r="JB106" s="9"/>
      <c r="JK106" s="9"/>
      <c r="JT106" s="9"/>
      <c r="KC106" s="9"/>
      <c r="KL106" s="9"/>
      <c r="KU106" s="9"/>
      <c r="LV106" s="9"/>
      <c r="ME106" s="9"/>
      <c r="MN106" s="9"/>
      <c r="MW106" s="9"/>
      <c r="NF106" s="9"/>
      <c r="NO106" s="9"/>
      <c r="NQ106" s="9"/>
      <c r="NS106" s="9"/>
      <c r="NU106" s="9"/>
    </row>
    <row r="107" spans="1:386" ht="18">
      <c r="A107" s="40" t="s">
        <v>156</v>
      </c>
      <c r="B107" s="46">
        <f t="shared" ref="B107:B131" si="3">SUM(D107:AAE107)</f>
        <v>29746.48750000021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0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48.350000000000023</v>
      </c>
      <c r="EE107" s="50">
        <v>35</v>
      </c>
      <c r="EF107" s="50">
        <v>72.524999999997817</v>
      </c>
      <c r="EG107" s="50">
        <v>0</v>
      </c>
      <c r="EH107" s="461"/>
      <c r="EI107" s="50">
        <v>41.700000000000273</v>
      </c>
      <c r="EJ107" s="50">
        <v>89.850000000004002</v>
      </c>
      <c r="EK107" s="50">
        <v>0</v>
      </c>
      <c r="EL107" s="50">
        <v>0</v>
      </c>
      <c r="EM107" s="461"/>
      <c r="EN107" s="50">
        <v>0</v>
      </c>
      <c r="EO107" s="50">
        <v>0</v>
      </c>
      <c r="EP107" s="50">
        <v>253.27499999999509</v>
      </c>
      <c r="EQ107" s="50">
        <v>0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22">
        <v>27.400000000000091</v>
      </c>
      <c r="EY107" s="522">
        <v>91.150000000001455</v>
      </c>
      <c r="EZ107" s="522">
        <v>155.92499999999563</v>
      </c>
      <c r="FA107" s="50">
        <v>0</v>
      </c>
      <c r="FB107" s="461"/>
      <c r="FC107" s="50">
        <v>134.625</v>
      </c>
      <c r="FD107" s="50">
        <v>0</v>
      </c>
      <c r="FE107" s="50">
        <v>0</v>
      </c>
      <c r="FF107" s="50">
        <v>132.99999999999636</v>
      </c>
      <c r="FG107" s="461"/>
      <c r="FH107" s="50">
        <v>60.274999999999636</v>
      </c>
      <c r="FI107" s="50">
        <v>0</v>
      </c>
      <c r="FJ107" s="50">
        <v>0</v>
      </c>
      <c r="FK107" s="50">
        <v>317.5</v>
      </c>
      <c r="FL107" s="461"/>
      <c r="FM107" s="50">
        <v>37.949999999999818</v>
      </c>
      <c r="FN107" s="50">
        <v>0</v>
      </c>
      <c r="FO107" s="50">
        <v>0</v>
      </c>
      <c r="FP107" s="50">
        <v>0</v>
      </c>
      <c r="FQ107" s="461"/>
      <c r="FR107" s="50">
        <v>61.925000000000182</v>
      </c>
      <c r="FS107" s="50">
        <v>182.04999999999973</v>
      </c>
      <c r="FT107" s="50">
        <v>267.00000000000273</v>
      </c>
      <c r="FU107" s="50">
        <v>393.00000000000364</v>
      </c>
      <c r="FV107" s="461"/>
      <c r="FW107" s="50">
        <v>32.125</v>
      </c>
      <c r="FX107" s="50">
        <v>0</v>
      </c>
      <c r="FY107" s="50">
        <v>0</v>
      </c>
      <c r="FZ107" s="50">
        <v>0</v>
      </c>
      <c r="GA107" s="461"/>
      <c r="GB107" s="50">
        <v>199.62500000000182</v>
      </c>
      <c r="GC107" s="50">
        <v>446.15000000000055</v>
      </c>
      <c r="GD107" s="50">
        <v>589.57500000000982</v>
      </c>
      <c r="GE107" s="50">
        <v>358.40000000001237</v>
      </c>
      <c r="GF107" s="461"/>
      <c r="GG107" s="50">
        <v>58.124999999998181</v>
      </c>
      <c r="GH107" s="50">
        <v>132.75000000000546</v>
      </c>
      <c r="GI107" s="50">
        <v>162.00000000001091</v>
      </c>
      <c r="GJ107" s="50">
        <v>217.99999999998909</v>
      </c>
      <c r="GK107" s="461"/>
      <c r="GL107" s="50">
        <v>0</v>
      </c>
      <c r="GM107" s="50">
        <v>720.00000000000182</v>
      </c>
      <c r="GN107" s="50">
        <v>0</v>
      </c>
      <c r="GO107" s="50">
        <v>0</v>
      </c>
      <c r="GP107" s="18"/>
      <c r="GQ107" s="565"/>
      <c r="GS107" s="39"/>
      <c r="GT107" s="37"/>
      <c r="GY107" s="18"/>
      <c r="GZ107" s="9"/>
      <c r="HH107" s="18"/>
      <c r="HI107" s="9"/>
      <c r="HR107" s="9"/>
      <c r="IA107" s="9"/>
      <c r="IJ107" s="9"/>
      <c r="IS107" s="9"/>
      <c r="JB107" s="9"/>
      <c r="JK107" s="9"/>
      <c r="JT107" s="9"/>
      <c r="KC107" s="9"/>
      <c r="KL107" s="9"/>
      <c r="KU107" s="9"/>
      <c r="LV107" s="9"/>
      <c r="ME107" s="9"/>
      <c r="MN107" s="9"/>
      <c r="MW107" s="9"/>
      <c r="NF107" s="9"/>
      <c r="NO107" s="9"/>
      <c r="NP107">
        <v>0</v>
      </c>
      <c r="NQ107" s="9"/>
      <c r="NR107">
        <v>0</v>
      </c>
      <c r="NS107" s="9"/>
      <c r="NT107">
        <v>1080.0000000000027</v>
      </c>
      <c r="NU107" s="9"/>
      <c r="NV107">
        <v>0</v>
      </c>
    </row>
    <row r="108" spans="1:386" ht="18">
      <c r="A108" s="84" t="s">
        <v>2005</v>
      </c>
      <c r="B108" s="46">
        <f t="shared" si="3"/>
        <v>29654.549999999963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45.05000000000291</v>
      </c>
      <c r="EF108" s="50">
        <v>153.37499999999727</v>
      </c>
      <c r="EG108" s="50">
        <v>0</v>
      </c>
      <c r="EH108" s="461"/>
      <c r="EI108" s="50">
        <v>0</v>
      </c>
      <c r="EJ108" s="50">
        <v>200.80000000000291</v>
      </c>
      <c r="EK108" s="50">
        <v>0</v>
      </c>
      <c r="EL108" s="50">
        <v>0</v>
      </c>
      <c r="EM108" s="461"/>
      <c r="EN108" s="50">
        <v>0</v>
      </c>
      <c r="EO108" s="50">
        <v>0</v>
      </c>
      <c r="EP108" s="50">
        <v>176.77500000000055</v>
      </c>
      <c r="EQ108" s="50">
        <v>0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22">
        <v>0</v>
      </c>
      <c r="EY108" s="522">
        <v>137.35000000000582</v>
      </c>
      <c r="EZ108" s="522">
        <v>108.00000000000273</v>
      </c>
      <c r="FA108" s="50">
        <v>0</v>
      </c>
      <c r="FB108" s="461"/>
      <c r="FC108" s="50">
        <v>0</v>
      </c>
      <c r="FD108" s="50">
        <v>0</v>
      </c>
      <c r="FE108" s="50">
        <v>0</v>
      </c>
      <c r="FF108" s="50">
        <v>161.79999999999927</v>
      </c>
      <c r="FG108" s="461"/>
      <c r="FH108" s="50">
        <v>0</v>
      </c>
      <c r="FI108" s="50">
        <v>0</v>
      </c>
      <c r="FJ108" s="50">
        <v>0</v>
      </c>
      <c r="FK108" s="50">
        <v>415.5</v>
      </c>
      <c r="FL108" s="461"/>
      <c r="FM108" s="50">
        <v>0</v>
      </c>
      <c r="FN108" s="50">
        <v>0</v>
      </c>
      <c r="FO108" s="50">
        <v>0</v>
      </c>
      <c r="FP108" s="50">
        <v>0</v>
      </c>
      <c r="FQ108" s="461"/>
      <c r="FR108" s="50">
        <v>0</v>
      </c>
      <c r="FS108" s="50">
        <v>0</v>
      </c>
      <c r="FT108" s="50">
        <v>307.19999999999891</v>
      </c>
      <c r="FU108" s="50">
        <v>251.19999999999709</v>
      </c>
      <c r="FV108" s="461"/>
      <c r="FW108" s="50">
        <v>0</v>
      </c>
      <c r="FX108" s="50">
        <v>0</v>
      </c>
      <c r="FY108" s="50">
        <v>0</v>
      </c>
      <c r="FZ108" s="50">
        <v>0</v>
      </c>
      <c r="GA108" s="461"/>
      <c r="GB108" s="50">
        <v>0</v>
      </c>
      <c r="GC108" s="50">
        <v>0</v>
      </c>
      <c r="GD108" s="50">
        <v>918.59999999999945</v>
      </c>
      <c r="GE108" s="50">
        <v>867.39999999999418</v>
      </c>
      <c r="GF108" s="461"/>
      <c r="GG108" s="50">
        <v>0</v>
      </c>
      <c r="GH108" s="50">
        <v>0</v>
      </c>
      <c r="GI108" s="50">
        <v>240</v>
      </c>
      <c r="GJ108" s="50">
        <v>213.99999999998545</v>
      </c>
      <c r="GK108" s="461"/>
      <c r="GL108" s="50">
        <v>0</v>
      </c>
      <c r="GM108" s="50">
        <v>669.05000000000473</v>
      </c>
      <c r="GN108" s="50">
        <v>0</v>
      </c>
      <c r="GO108" s="50">
        <v>0</v>
      </c>
      <c r="GQ108" s="566"/>
      <c r="GS108" s="1"/>
      <c r="GT108" s="37"/>
      <c r="GZ108" s="9"/>
      <c r="HI108" s="9"/>
      <c r="HR108" s="9"/>
      <c r="IA108" s="9"/>
      <c r="IJ108" s="9"/>
      <c r="IS108" s="9"/>
      <c r="JB108" s="9"/>
      <c r="JK108" s="9"/>
      <c r="JT108" s="9"/>
      <c r="KC108" s="9"/>
      <c r="KL108" s="9"/>
      <c r="KU108" s="9"/>
      <c r="LV108" s="9"/>
      <c r="ME108" s="9"/>
      <c r="MN108" s="9"/>
      <c r="MW108" s="9"/>
      <c r="NF108" s="9"/>
      <c r="NO108" s="9"/>
      <c r="NP108">
        <v>0</v>
      </c>
      <c r="NQ108" s="9"/>
      <c r="NR108" s="21">
        <v>0</v>
      </c>
      <c r="NS108" s="9"/>
      <c r="NT108" s="21">
        <v>1003.5750000000071</v>
      </c>
      <c r="NU108" s="9"/>
      <c r="NV108">
        <v>0</v>
      </c>
    </row>
    <row r="109" spans="1:386" ht="18">
      <c r="A109" s="40" t="s">
        <v>768</v>
      </c>
      <c r="B109" s="46">
        <f t="shared" si="3"/>
        <v>5547.6875000000082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0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85.275000000000091</v>
      </c>
      <c r="EE109" s="50">
        <v>0</v>
      </c>
      <c r="EF109" s="50">
        <v>0</v>
      </c>
      <c r="EG109" s="50">
        <v>0</v>
      </c>
      <c r="EH109" s="461"/>
      <c r="EI109" s="50">
        <v>60.499999999999091</v>
      </c>
      <c r="EJ109" s="50">
        <v>0</v>
      </c>
      <c r="EK109" s="50">
        <v>0</v>
      </c>
      <c r="EL109" s="50">
        <v>0</v>
      </c>
      <c r="EM109" s="461"/>
      <c r="EN109" s="50">
        <v>0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22">
        <v>0</v>
      </c>
      <c r="EY109" s="522">
        <v>0</v>
      </c>
      <c r="EZ109" s="522">
        <v>0</v>
      </c>
      <c r="FA109" s="50">
        <v>0</v>
      </c>
      <c r="FB109" s="461"/>
      <c r="FC109" s="50">
        <v>119.32500000000255</v>
      </c>
      <c r="FD109" s="50">
        <v>0</v>
      </c>
      <c r="FE109" s="50">
        <v>0</v>
      </c>
      <c r="FF109" s="50">
        <v>0</v>
      </c>
      <c r="FG109" s="461"/>
      <c r="FH109" s="50">
        <v>21.400000000001455</v>
      </c>
      <c r="FI109" s="50">
        <v>0</v>
      </c>
      <c r="FJ109" s="50">
        <v>0</v>
      </c>
      <c r="FK109" s="50">
        <v>0</v>
      </c>
      <c r="FL109" s="461"/>
      <c r="FM109" s="50">
        <v>3.7500000000004547</v>
      </c>
      <c r="FN109" s="50">
        <v>0</v>
      </c>
      <c r="FO109" s="50">
        <v>0</v>
      </c>
      <c r="FP109" s="50">
        <v>0</v>
      </c>
      <c r="FQ109" s="461"/>
      <c r="FR109" s="50">
        <v>89.025000000000546</v>
      </c>
      <c r="FS109" s="50">
        <v>45.549999999999955</v>
      </c>
      <c r="FT109" s="50">
        <v>0</v>
      </c>
      <c r="FU109" s="50">
        <v>0</v>
      </c>
      <c r="FV109" s="461"/>
      <c r="FW109" s="50">
        <v>74.675000000000182</v>
      </c>
      <c r="FX109" s="50">
        <v>0</v>
      </c>
      <c r="FY109" s="50">
        <v>0</v>
      </c>
      <c r="FZ109" s="50">
        <v>0</v>
      </c>
      <c r="GA109" s="461"/>
      <c r="GB109" s="50">
        <v>144.037500000004</v>
      </c>
      <c r="GC109" s="50">
        <v>613.32499999999891</v>
      </c>
      <c r="GD109" s="50">
        <v>0</v>
      </c>
      <c r="GE109" s="50">
        <v>0</v>
      </c>
      <c r="GF109" s="461"/>
      <c r="GG109" s="50">
        <v>62.500000000003638</v>
      </c>
      <c r="GH109" s="50">
        <v>148</v>
      </c>
      <c r="GI109" s="50">
        <v>0</v>
      </c>
      <c r="GJ109" s="50">
        <v>0</v>
      </c>
      <c r="GK109" s="461"/>
      <c r="GL109" s="50">
        <v>0</v>
      </c>
      <c r="GM109" s="50">
        <v>0</v>
      </c>
      <c r="GN109" s="50">
        <v>0</v>
      </c>
      <c r="GO109" s="50">
        <v>0</v>
      </c>
      <c r="GP109" s="18"/>
      <c r="GQ109" s="41"/>
      <c r="GS109" s="9"/>
      <c r="GT109" s="37"/>
      <c r="GY109" s="18"/>
      <c r="GZ109" s="9"/>
      <c r="HH109" s="18"/>
      <c r="HI109" s="9"/>
      <c r="HR109" s="9"/>
      <c r="IA109" s="9"/>
      <c r="IJ109" s="9"/>
      <c r="IS109" s="9"/>
      <c r="JB109" s="9"/>
      <c r="JK109" s="9"/>
      <c r="JT109" s="9"/>
      <c r="KC109" s="9"/>
      <c r="KL109" s="9"/>
      <c r="KU109" s="9"/>
      <c r="LV109" s="9"/>
      <c r="ME109" s="9"/>
      <c r="MN109" s="9"/>
      <c r="MW109" s="9"/>
      <c r="NF109" s="9"/>
      <c r="NO109" s="9"/>
      <c r="NP109">
        <v>0</v>
      </c>
      <c r="NQ109" s="9"/>
      <c r="NR109">
        <v>0</v>
      </c>
      <c r="NS109" s="9"/>
      <c r="NT109">
        <v>0</v>
      </c>
      <c r="NU109" s="9"/>
      <c r="NV109">
        <v>0</v>
      </c>
    </row>
    <row r="110" spans="1:386" ht="18">
      <c r="A110" s="41" t="s">
        <v>4</v>
      </c>
      <c r="B110" s="46">
        <f t="shared" si="3"/>
        <v>5018.6500000000005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0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86.099999999999909</v>
      </c>
      <c r="EE110" s="50">
        <v>159.25</v>
      </c>
      <c r="EF110" s="50">
        <v>0</v>
      </c>
      <c r="EG110" s="50">
        <v>0</v>
      </c>
      <c r="EH110" s="461"/>
      <c r="EI110" s="50">
        <v>69.150000000000546</v>
      </c>
      <c r="EJ110" s="50">
        <v>0</v>
      </c>
      <c r="EK110" s="50">
        <v>0</v>
      </c>
      <c r="EL110" s="50">
        <v>0</v>
      </c>
      <c r="EM110" s="461"/>
      <c r="EN110" s="50">
        <v>0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22">
        <v>36</v>
      </c>
      <c r="EY110" s="522">
        <v>0</v>
      </c>
      <c r="EZ110" s="522">
        <v>0</v>
      </c>
      <c r="FA110" s="50">
        <v>0</v>
      </c>
      <c r="FB110" s="461"/>
      <c r="FC110" s="50">
        <v>147.125</v>
      </c>
      <c r="FD110" s="50">
        <v>0</v>
      </c>
      <c r="FE110" s="50">
        <v>0</v>
      </c>
      <c r="FF110" s="50">
        <v>0</v>
      </c>
      <c r="FG110" s="461"/>
      <c r="FH110" s="50">
        <v>96.700000000000273</v>
      </c>
      <c r="FI110" s="50">
        <v>0</v>
      </c>
      <c r="FJ110" s="50">
        <v>0</v>
      </c>
      <c r="FK110" s="50">
        <v>0</v>
      </c>
      <c r="FL110" s="461"/>
      <c r="FM110" s="50">
        <v>9.4249999999994998</v>
      </c>
      <c r="FN110" s="50">
        <v>0</v>
      </c>
      <c r="FO110" s="50">
        <v>0</v>
      </c>
      <c r="FP110" s="50">
        <v>0</v>
      </c>
      <c r="FQ110" s="461"/>
      <c r="FR110" s="50">
        <v>29.400000000001455</v>
      </c>
      <c r="FS110" s="50">
        <v>316.84999999999991</v>
      </c>
      <c r="FT110" s="50">
        <v>0</v>
      </c>
      <c r="FU110" s="50">
        <v>0</v>
      </c>
      <c r="FV110" s="461"/>
      <c r="FW110" s="50">
        <v>18.250000000001819</v>
      </c>
      <c r="FX110" s="50">
        <v>0</v>
      </c>
      <c r="FY110" s="50">
        <v>0</v>
      </c>
      <c r="FZ110" s="50">
        <v>0</v>
      </c>
      <c r="GA110" s="461"/>
      <c r="GB110" s="50">
        <v>209.17500000000382</v>
      </c>
      <c r="GC110" s="50">
        <v>510.20000000000164</v>
      </c>
      <c r="GD110" s="50">
        <v>0</v>
      </c>
      <c r="GE110" s="50">
        <v>0</v>
      </c>
      <c r="GF110" s="461"/>
      <c r="GG110" s="50">
        <v>46.875000000000909</v>
      </c>
      <c r="GH110" s="50">
        <v>108.25</v>
      </c>
      <c r="GI110" s="50">
        <v>0</v>
      </c>
      <c r="GJ110" s="50">
        <v>0</v>
      </c>
      <c r="GK110" s="461"/>
      <c r="GL110" s="50">
        <v>0</v>
      </c>
      <c r="GM110" s="50">
        <v>0</v>
      </c>
      <c r="GN110" s="50">
        <v>0</v>
      </c>
      <c r="GO110" s="50">
        <v>0</v>
      </c>
      <c r="GP110" s="18"/>
      <c r="GQ110" s="567"/>
      <c r="GS110" s="9"/>
      <c r="GT110" s="37"/>
      <c r="GY110" s="18"/>
      <c r="GZ110" s="9"/>
      <c r="HH110" s="18"/>
      <c r="HI110" s="9"/>
      <c r="HR110" s="9"/>
      <c r="IA110" s="9"/>
      <c r="IJ110" s="9"/>
      <c r="IS110" s="9"/>
      <c r="JB110" s="9"/>
      <c r="JK110" s="9"/>
      <c r="JT110" s="9"/>
      <c r="KC110" s="9"/>
      <c r="KL110" s="9"/>
      <c r="KU110" s="9"/>
      <c r="LV110" s="9"/>
      <c r="ME110" s="9"/>
      <c r="MN110" s="9"/>
      <c r="MW110" s="9"/>
      <c r="NF110" s="9"/>
      <c r="NO110" s="9"/>
      <c r="NP110">
        <v>0</v>
      </c>
      <c r="NQ110" s="9"/>
      <c r="NR110">
        <v>0</v>
      </c>
      <c r="NS110" s="9"/>
      <c r="NT110">
        <v>0</v>
      </c>
      <c r="NU110" s="9"/>
      <c r="NV110">
        <v>0</v>
      </c>
    </row>
    <row r="111" spans="1:386" ht="18">
      <c r="A111" s="41" t="s">
        <v>6</v>
      </c>
      <c r="B111" s="46">
        <f t="shared" si="3"/>
        <v>19181.212499999994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0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89.725000000000023</v>
      </c>
      <c r="EE111" s="50">
        <v>37.699999999998909</v>
      </c>
      <c r="EF111" s="50">
        <v>0</v>
      </c>
      <c r="EG111" s="50">
        <v>0</v>
      </c>
      <c r="EH111" s="461"/>
      <c r="EI111" s="50">
        <v>100.12500000000045</v>
      </c>
      <c r="EJ111" s="50">
        <v>135.09999999999854</v>
      </c>
      <c r="EK111" s="50">
        <v>0</v>
      </c>
      <c r="EL111" s="50">
        <v>0</v>
      </c>
      <c r="EM111" s="461"/>
      <c r="EN111" s="50">
        <v>0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22">
        <v>0.37500000000022737</v>
      </c>
      <c r="EY111" s="522">
        <v>92.549999999997453</v>
      </c>
      <c r="EZ111" s="522">
        <v>0</v>
      </c>
      <c r="FA111" s="50">
        <v>0</v>
      </c>
      <c r="FB111" s="461"/>
      <c r="FC111" s="50">
        <v>108.62500000000364</v>
      </c>
      <c r="FD111" s="50">
        <v>0</v>
      </c>
      <c r="FE111" s="50">
        <v>0</v>
      </c>
      <c r="FF111" s="50">
        <v>0</v>
      </c>
      <c r="FG111" s="461"/>
      <c r="FH111" s="50">
        <v>61.400000000003274</v>
      </c>
      <c r="FI111" s="50">
        <v>0</v>
      </c>
      <c r="FJ111" s="50">
        <v>0</v>
      </c>
      <c r="FK111" s="50">
        <v>0</v>
      </c>
      <c r="FL111" s="461"/>
      <c r="FM111" s="50">
        <v>34.450000000000045</v>
      </c>
      <c r="FN111" s="50">
        <v>0</v>
      </c>
      <c r="FO111" s="50">
        <v>0</v>
      </c>
      <c r="FP111" s="50">
        <v>0</v>
      </c>
      <c r="FQ111" s="461"/>
      <c r="FR111" s="50">
        <v>66.67500000000291</v>
      </c>
      <c r="FS111" s="50">
        <v>125.09999999999991</v>
      </c>
      <c r="FT111" s="50">
        <v>467.66249999999945</v>
      </c>
      <c r="FU111" s="50">
        <v>0</v>
      </c>
      <c r="FV111" s="461"/>
      <c r="FW111" s="50">
        <v>91.650000000002365</v>
      </c>
      <c r="FX111" s="50">
        <v>0</v>
      </c>
      <c r="FY111" s="50">
        <v>0</v>
      </c>
      <c r="FZ111" s="50">
        <v>0</v>
      </c>
      <c r="GA111" s="461"/>
      <c r="GB111" s="50">
        <v>180.20000000000437</v>
      </c>
      <c r="GC111" s="50">
        <v>391.75</v>
      </c>
      <c r="GD111" s="50">
        <v>755.47499999999673</v>
      </c>
      <c r="GE111" s="50">
        <v>0</v>
      </c>
      <c r="GF111" s="461"/>
      <c r="GG111" s="50">
        <v>30.874999999998181</v>
      </c>
      <c r="GH111" s="50">
        <v>137.75</v>
      </c>
      <c r="GI111" s="50">
        <v>159.37499999999727</v>
      </c>
      <c r="GJ111" s="50">
        <v>0</v>
      </c>
      <c r="GK111" s="461"/>
      <c r="GL111" s="50">
        <v>0</v>
      </c>
      <c r="GM111" s="50">
        <v>740.67499999999927</v>
      </c>
      <c r="GN111" s="50">
        <v>0</v>
      </c>
      <c r="GO111" s="50">
        <v>0</v>
      </c>
      <c r="GP111" s="18"/>
      <c r="GQ111" s="567"/>
      <c r="GS111" s="1"/>
      <c r="GT111" s="37"/>
      <c r="GY111" s="18"/>
      <c r="GZ111" s="9"/>
      <c r="HH111" s="18"/>
      <c r="HI111" s="9"/>
      <c r="HR111" s="9"/>
      <c r="IA111" s="9"/>
      <c r="IJ111" s="9"/>
      <c r="IS111" s="9"/>
      <c r="JB111" s="9"/>
      <c r="JK111" s="9"/>
      <c r="JT111" s="9"/>
      <c r="KC111" s="9"/>
      <c r="KL111" s="9"/>
      <c r="KU111" s="9"/>
      <c r="LV111" s="9"/>
      <c r="ME111" s="9"/>
      <c r="MN111" s="9"/>
      <c r="MW111" s="9"/>
      <c r="NF111" s="9"/>
      <c r="NO111" s="9"/>
      <c r="NP111">
        <v>0</v>
      </c>
      <c r="NQ111" s="9"/>
      <c r="NR111">
        <v>0</v>
      </c>
      <c r="NS111" s="9"/>
      <c r="NT111">
        <v>1111.0124999999989</v>
      </c>
      <c r="NU111" s="9"/>
      <c r="NV111">
        <v>0</v>
      </c>
    </row>
    <row r="112" spans="1:386" ht="18">
      <c r="A112" s="84" t="s">
        <v>2000</v>
      </c>
      <c r="B112" s="46">
        <f t="shared" si="3"/>
        <v>11917.124999999884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196.14999999999964</v>
      </c>
      <c r="EF112" s="50">
        <v>0</v>
      </c>
      <c r="EG112" s="50">
        <v>0</v>
      </c>
      <c r="EH112" s="461"/>
      <c r="EI112" s="50">
        <v>0</v>
      </c>
      <c r="EJ112" s="50">
        <v>293.05000000000109</v>
      </c>
      <c r="EK112" s="50">
        <v>0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22">
        <v>0</v>
      </c>
      <c r="EY112" s="522">
        <v>98.000000000001819</v>
      </c>
      <c r="EZ112" s="522">
        <v>0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0">
        <v>0</v>
      </c>
      <c r="FN112" s="50">
        <v>0</v>
      </c>
      <c r="FO112" s="50">
        <v>0</v>
      </c>
      <c r="FP112" s="50">
        <v>0</v>
      </c>
      <c r="FQ112" s="461"/>
      <c r="FR112" s="50">
        <v>0</v>
      </c>
      <c r="FS112" s="50">
        <v>0</v>
      </c>
      <c r="FT112" s="50">
        <v>194.69999999999891</v>
      </c>
      <c r="FU112" s="50">
        <v>0</v>
      </c>
      <c r="FV112" s="461"/>
      <c r="FW112" s="50">
        <v>0</v>
      </c>
      <c r="FX112" s="50">
        <v>0</v>
      </c>
      <c r="FY112" s="50">
        <v>0</v>
      </c>
      <c r="FZ112" s="50">
        <v>0</v>
      </c>
      <c r="GA112" s="461"/>
      <c r="GB112" s="50">
        <v>0</v>
      </c>
      <c r="GC112" s="50">
        <v>0</v>
      </c>
      <c r="GD112" s="50">
        <v>817.94999999999891</v>
      </c>
      <c r="GE112" s="50">
        <v>0</v>
      </c>
      <c r="GF112" s="461"/>
      <c r="GG112" s="50">
        <v>0</v>
      </c>
      <c r="GH112" s="50">
        <v>0</v>
      </c>
      <c r="GI112" s="50">
        <v>268.49999999999454</v>
      </c>
      <c r="GJ112" s="50">
        <v>0</v>
      </c>
      <c r="GK112" s="461"/>
      <c r="GL112" s="50">
        <v>0</v>
      </c>
      <c r="GM112" s="50">
        <v>605.39999999999691</v>
      </c>
      <c r="GN112" s="50">
        <v>0</v>
      </c>
      <c r="GO112" s="50">
        <v>0</v>
      </c>
      <c r="GQ112" s="41"/>
      <c r="GS112" s="9"/>
      <c r="GT112" s="37"/>
      <c r="GZ112" s="9"/>
      <c r="HI112" s="9"/>
      <c r="HR112" s="9"/>
      <c r="IA112" s="9"/>
      <c r="IJ112" s="9"/>
      <c r="IS112" s="9"/>
      <c r="JB112" s="9"/>
      <c r="JK112" s="9"/>
      <c r="JT112" s="9"/>
      <c r="KC112" s="9"/>
      <c r="KL112" s="9"/>
      <c r="KU112" s="9"/>
      <c r="LV112" s="9"/>
      <c r="ME112" s="9"/>
      <c r="MN112" s="9"/>
      <c r="MW112" s="9"/>
      <c r="NF112" s="9"/>
      <c r="NO112" s="9"/>
      <c r="NP112">
        <v>0</v>
      </c>
      <c r="NQ112" s="9"/>
      <c r="NR112" s="21">
        <v>0</v>
      </c>
      <c r="NS112" s="9"/>
      <c r="NT112" s="21">
        <v>908.09999999999536</v>
      </c>
      <c r="NU112" s="9"/>
      <c r="NV112">
        <v>0</v>
      </c>
    </row>
    <row r="113" spans="1:386" ht="18">
      <c r="A113" s="41" t="s">
        <v>743</v>
      </c>
      <c r="B113" s="46">
        <f t="shared" si="3"/>
        <v>6007.9624999999996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0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77.224999999999682</v>
      </c>
      <c r="EE113" s="50">
        <v>0</v>
      </c>
      <c r="EF113" s="50">
        <v>0</v>
      </c>
      <c r="EG113" s="50">
        <v>0</v>
      </c>
      <c r="EH113" s="461"/>
      <c r="EI113" s="50">
        <v>105.52499999999964</v>
      </c>
      <c r="EJ113" s="50">
        <v>0</v>
      </c>
      <c r="EK113" s="50">
        <v>0</v>
      </c>
      <c r="EL113" s="50">
        <v>0</v>
      </c>
      <c r="EM113" s="461"/>
      <c r="EN113" s="50">
        <v>0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22">
        <v>16.874999999999318</v>
      </c>
      <c r="EY113" s="522">
        <v>0</v>
      </c>
      <c r="EZ113" s="522">
        <v>0</v>
      </c>
      <c r="FA113" s="50">
        <v>0</v>
      </c>
      <c r="FB113" s="461"/>
      <c r="FC113" s="50">
        <v>113.30000000000109</v>
      </c>
      <c r="FD113" s="50">
        <v>0</v>
      </c>
      <c r="FE113" s="50">
        <v>0</v>
      </c>
      <c r="FF113" s="50">
        <v>0</v>
      </c>
      <c r="FG113" s="461"/>
      <c r="FH113" s="50">
        <v>7.9125000000012733</v>
      </c>
      <c r="FI113" s="50">
        <v>0</v>
      </c>
      <c r="FJ113" s="50">
        <v>0</v>
      </c>
      <c r="FK113" s="50">
        <v>0</v>
      </c>
      <c r="FL113" s="461"/>
      <c r="FM113" s="50">
        <v>23.2999999999995</v>
      </c>
      <c r="FN113" s="50">
        <v>0</v>
      </c>
      <c r="FO113" s="50">
        <v>0</v>
      </c>
      <c r="FP113" s="50">
        <v>0</v>
      </c>
      <c r="FQ113" s="461"/>
      <c r="FR113" s="50">
        <v>81.000000000002728</v>
      </c>
      <c r="FS113" s="50">
        <v>50.849999999999454</v>
      </c>
      <c r="FT113" s="50">
        <v>0</v>
      </c>
      <c r="FU113" s="50">
        <v>0</v>
      </c>
      <c r="FV113" s="461"/>
      <c r="FW113" s="50">
        <v>115.12500000000273</v>
      </c>
      <c r="FX113" s="50">
        <v>0</v>
      </c>
      <c r="FY113" s="50">
        <v>0</v>
      </c>
      <c r="FZ113" s="50">
        <v>0</v>
      </c>
      <c r="GA113" s="461"/>
      <c r="GB113" s="50">
        <v>247.25000000000546</v>
      </c>
      <c r="GC113" s="50">
        <v>489.79999999999745</v>
      </c>
      <c r="GD113" s="50">
        <v>0</v>
      </c>
      <c r="GE113" s="50">
        <v>0</v>
      </c>
      <c r="GF113" s="461"/>
      <c r="GG113" s="50">
        <v>84.250000000000909</v>
      </c>
      <c r="GH113" s="50">
        <v>124.25</v>
      </c>
      <c r="GI113" s="50">
        <v>0</v>
      </c>
      <c r="GJ113" s="50">
        <v>0</v>
      </c>
      <c r="GK113" s="461"/>
      <c r="GL113" s="50">
        <v>0</v>
      </c>
      <c r="GM113" s="50">
        <v>0</v>
      </c>
      <c r="GN113" s="50">
        <v>0</v>
      </c>
      <c r="GO113" s="50">
        <v>0</v>
      </c>
      <c r="GP113" s="18"/>
      <c r="GQ113" s="567"/>
      <c r="GS113" s="39"/>
      <c r="GT113" s="37"/>
      <c r="GY113" s="18"/>
      <c r="GZ113" s="9"/>
      <c r="HH113" s="18"/>
      <c r="HI113" s="9"/>
      <c r="HR113" s="9"/>
      <c r="IA113" s="9"/>
      <c r="IJ113" s="9"/>
      <c r="IS113" s="9"/>
      <c r="JB113" s="9"/>
      <c r="JK113" s="9"/>
      <c r="JT113" s="9"/>
      <c r="KC113" s="9"/>
      <c r="KL113" s="9"/>
      <c r="KU113" s="9"/>
      <c r="LV113" s="9"/>
      <c r="ME113" s="9"/>
      <c r="MN113" s="9"/>
      <c r="MW113" s="9"/>
      <c r="NF113" s="9"/>
      <c r="NO113" s="9"/>
      <c r="NP113">
        <v>0</v>
      </c>
      <c r="NQ113" s="9"/>
      <c r="NR113">
        <v>0</v>
      </c>
      <c r="NS113" s="9"/>
      <c r="NT113">
        <v>0</v>
      </c>
      <c r="NU113" s="9"/>
      <c r="NV113">
        <v>0</v>
      </c>
    </row>
    <row r="114" spans="1:386" ht="18">
      <c r="A114" s="41" t="s">
        <v>773</v>
      </c>
      <c r="B114" s="46">
        <f t="shared" si="3"/>
        <v>1192.4249999999931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0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0</v>
      </c>
      <c r="EE114" s="50">
        <v>0</v>
      </c>
      <c r="EF114" s="50">
        <v>0</v>
      </c>
      <c r="EG114" s="50">
        <v>0</v>
      </c>
      <c r="EH114" s="461"/>
      <c r="EI114" s="50">
        <v>0</v>
      </c>
      <c r="EJ114" s="50">
        <v>0</v>
      </c>
      <c r="EK114" s="50">
        <v>0</v>
      </c>
      <c r="EL114" s="50">
        <v>0</v>
      </c>
      <c r="EM114" s="461"/>
      <c r="EN114" s="50">
        <v>0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22">
        <v>0</v>
      </c>
      <c r="EY114" s="522">
        <v>0</v>
      </c>
      <c r="EZ114" s="522">
        <v>0</v>
      </c>
      <c r="FA114" s="50">
        <v>0</v>
      </c>
      <c r="FB114" s="461"/>
      <c r="FC114" s="50">
        <v>123.63749999999891</v>
      </c>
      <c r="FD114" s="50">
        <v>0</v>
      </c>
      <c r="FE114" s="50">
        <v>0</v>
      </c>
      <c r="FF114" s="50">
        <v>0</v>
      </c>
      <c r="FG114" s="461"/>
      <c r="FH114" s="50">
        <v>58.599999999999454</v>
      </c>
      <c r="FI114" s="50">
        <v>0</v>
      </c>
      <c r="FJ114" s="50">
        <v>0</v>
      </c>
      <c r="FK114" s="50">
        <v>0</v>
      </c>
      <c r="FL114" s="461"/>
      <c r="FM114" s="50">
        <v>49.375000000000227</v>
      </c>
      <c r="FN114" s="50">
        <v>0</v>
      </c>
      <c r="FO114" s="50">
        <v>0</v>
      </c>
      <c r="FP114" s="50">
        <v>0</v>
      </c>
      <c r="FQ114" s="461"/>
      <c r="FR114" s="50">
        <v>63.550000000000182</v>
      </c>
      <c r="FS114" s="50">
        <v>0</v>
      </c>
      <c r="FT114" s="50">
        <v>0</v>
      </c>
      <c r="FU114" s="50">
        <v>0</v>
      </c>
      <c r="FV114" s="461"/>
      <c r="FW114" s="50">
        <v>24.449999999998909</v>
      </c>
      <c r="FX114" s="50">
        <v>0</v>
      </c>
      <c r="FY114" s="50">
        <v>0</v>
      </c>
      <c r="FZ114" s="50">
        <v>0</v>
      </c>
      <c r="GA114" s="461"/>
      <c r="GB114" s="50">
        <v>113.36249999999836</v>
      </c>
      <c r="GC114" s="50">
        <v>0</v>
      </c>
      <c r="GD114" s="50">
        <v>0</v>
      </c>
      <c r="GE114" s="50">
        <v>0</v>
      </c>
      <c r="GF114" s="461"/>
      <c r="GG114" s="50">
        <v>67.249999999998181</v>
      </c>
      <c r="GH114" s="50">
        <v>0</v>
      </c>
      <c r="GI114" s="50">
        <v>0</v>
      </c>
      <c r="GJ114" s="50">
        <v>0</v>
      </c>
      <c r="GK114" s="461"/>
      <c r="GL114" s="50">
        <v>0</v>
      </c>
      <c r="GM114" s="50">
        <v>0</v>
      </c>
      <c r="GN114" s="50">
        <v>0</v>
      </c>
      <c r="GO114" s="50">
        <v>0</v>
      </c>
      <c r="GP114" s="18"/>
      <c r="GS114" s="1"/>
      <c r="GT114" s="37"/>
      <c r="GY114" s="18"/>
      <c r="GZ114" s="9"/>
      <c r="HH114" s="18"/>
      <c r="HI114" s="9"/>
      <c r="HR114" s="9"/>
      <c r="IA114" s="9"/>
      <c r="IJ114" s="9"/>
      <c r="IS114" s="9"/>
      <c r="JB114" s="9"/>
      <c r="JK114" s="9"/>
      <c r="JT114" s="9"/>
      <c r="KC114" s="9"/>
      <c r="KL114" s="9"/>
      <c r="KU114" s="9"/>
      <c r="LV114" s="9"/>
      <c r="ME114" s="9"/>
      <c r="MN114" s="9"/>
      <c r="MW114" s="9"/>
      <c r="NF114" s="9"/>
      <c r="NO114" s="9"/>
      <c r="NP114">
        <v>0</v>
      </c>
      <c r="NQ114" s="9"/>
      <c r="NR114">
        <v>0</v>
      </c>
      <c r="NS114" s="9"/>
      <c r="NT114">
        <v>0</v>
      </c>
      <c r="NU114" s="9"/>
      <c r="NV114">
        <v>0</v>
      </c>
    </row>
    <row r="115" spans="1:386" ht="18">
      <c r="A115" s="41" t="s">
        <v>19</v>
      </c>
      <c r="B115" s="46">
        <f t="shared" si="3"/>
        <v>18113.937499999913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0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143.59999999999991</v>
      </c>
      <c r="EE115" s="50">
        <v>132.05000000000109</v>
      </c>
      <c r="EF115" s="50">
        <v>0</v>
      </c>
      <c r="EG115" s="50">
        <v>0</v>
      </c>
      <c r="EH115" s="461"/>
      <c r="EI115" s="50">
        <v>52.475000000000364</v>
      </c>
      <c r="EJ115" s="50">
        <v>34.750000000001819</v>
      </c>
      <c r="EK115" s="50">
        <v>0</v>
      </c>
      <c r="EL115" s="50">
        <v>0</v>
      </c>
      <c r="EM115" s="461"/>
      <c r="EN115" s="50">
        <v>0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22">
        <v>0</v>
      </c>
      <c r="EY115" s="522">
        <v>60.000000000001819</v>
      </c>
      <c r="EZ115" s="522">
        <v>0</v>
      </c>
      <c r="FA115" s="50">
        <v>0</v>
      </c>
      <c r="FB115" s="461"/>
      <c r="FC115" s="50">
        <v>40.200000000000728</v>
      </c>
      <c r="FD115" s="50">
        <v>0</v>
      </c>
      <c r="FE115" s="50">
        <v>0</v>
      </c>
      <c r="FF115" s="50">
        <v>0</v>
      </c>
      <c r="FG115" s="461"/>
      <c r="FH115" s="50">
        <v>32.325000000000728</v>
      </c>
      <c r="FI115" s="50">
        <v>0</v>
      </c>
      <c r="FJ115" s="50">
        <v>0</v>
      </c>
      <c r="FK115" s="50">
        <v>0</v>
      </c>
      <c r="FL115" s="461"/>
      <c r="FM115" s="50">
        <v>82.599999999999909</v>
      </c>
      <c r="FN115" s="50">
        <v>0</v>
      </c>
      <c r="FO115" s="50">
        <v>0</v>
      </c>
      <c r="FP115" s="50">
        <v>0</v>
      </c>
      <c r="FQ115" s="461"/>
      <c r="FR115" s="50">
        <v>109.20000000000164</v>
      </c>
      <c r="FS115" s="50">
        <v>196.09999999999991</v>
      </c>
      <c r="FT115" s="50">
        <v>285.93749999999454</v>
      </c>
      <c r="FU115" s="50">
        <v>0</v>
      </c>
      <c r="FV115" s="461"/>
      <c r="FW115" s="50">
        <v>134.57500000000073</v>
      </c>
      <c r="FX115" s="50">
        <v>0</v>
      </c>
      <c r="FY115" s="50">
        <v>0</v>
      </c>
      <c r="FZ115" s="50">
        <v>0</v>
      </c>
      <c r="GA115" s="461"/>
      <c r="GB115" s="50">
        <v>148.00000000000182</v>
      </c>
      <c r="GC115" s="50">
        <v>460.35000000000127</v>
      </c>
      <c r="GD115" s="50">
        <v>770.84999999998581</v>
      </c>
      <c r="GE115" s="50">
        <v>0</v>
      </c>
      <c r="GF115" s="461"/>
      <c r="GG115" s="50">
        <v>54.875000000000909</v>
      </c>
      <c r="GH115" s="50">
        <v>131.25</v>
      </c>
      <c r="GI115" s="50">
        <v>208.87499999998909</v>
      </c>
      <c r="GJ115" s="50">
        <v>0</v>
      </c>
      <c r="GK115" s="461"/>
      <c r="GL115" s="50">
        <v>0</v>
      </c>
      <c r="GM115" s="50">
        <v>695.52499999999782</v>
      </c>
      <c r="GN115" s="50">
        <v>0</v>
      </c>
      <c r="GO115" s="50">
        <v>0</v>
      </c>
      <c r="GP115" s="18"/>
      <c r="GQ115" s="39"/>
      <c r="GS115" s="9"/>
      <c r="GT115" s="37"/>
      <c r="GY115" s="18"/>
      <c r="GZ115" s="9"/>
      <c r="HH115" s="18"/>
      <c r="HI115" s="9"/>
      <c r="HR115" s="9"/>
      <c r="IA115" s="9"/>
      <c r="IJ115" s="9"/>
      <c r="IS115" s="9"/>
      <c r="JB115" s="9"/>
      <c r="JK115" s="9"/>
      <c r="JT115" s="9"/>
      <c r="KC115" s="9"/>
      <c r="KL115" s="9"/>
      <c r="KU115" s="9"/>
      <c r="LV115" s="9"/>
      <c r="ME115" s="9"/>
      <c r="MN115" s="9"/>
      <c r="MW115" s="9"/>
      <c r="NF115" s="9"/>
      <c r="NO115" s="9"/>
      <c r="NP115">
        <v>0</v>
      </c>
      <c r="NQ115" s="9"/>
      <c r="NR115">
        <v>0</v>
      </c>
      <c r="NS115" s="9"/>
      <c r="NT115">
        <v>1043.2874999999967</v>
      </c>
      <c r="NU115" s="9"/>
      <c r="NV115">
        <v>0</v>
      </c>
    </row>
    <row r="116" spans="1:386" ht="18">
      <c r="A116" s="40" t="s">
        <v>1640</v>
      </c>
      <c r="B116" s="46">
        <f t="shared" si="3"/>
        <v>4635.599999999954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95.925000000000296</v>
      </c>
      <c r="EE116" s="50">
        <v>0</v>
      </c>
      <c r="EF116" s="50">
        <v>0</v>
      </c>
      <c r="EG116" s="50">
        <v>0</v>
      </c>
      <c r="EH116" s="461"/>
      <c r="EI116" s="50">
        <v>143.19999999999936</v>
      </c>
      <c r="EJ116" s="50">
        <v>0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22">
        <v>0</v>
      </c>
      <c r="EY116" s="522">
        <v>0</v>
      </c>
      <c r="EZ116" s="522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0">
        <v>0</v>
      </c>
      <c r="FN116" s="50">
        <v>0</v>
      </c>
      <c r="FO116" s="50">
        <v>0</v>
      </c>
      <c r="FP116" s="50">
        <v>0</v>
      </c>
      <c r="FQ116" s="461"/>
      <c r="FR116" s="50">
        <v>0</v>
      </c>
      <c r="FS116" s="50">
        <v>53.050000000000637</v>
      </c>
      <c r="FT116" s="50">
        <v>0</v>
      </c>
      <c r="FU116" s="50">
        <v>0</v>
      </c>
      <c r="FV116" s="461"/>
      <c r="FW116" s="50">
        <v>0</v>
      </c>
      <c r="FX116" s="50">
        <v>0</v>
      </c>
      <c r="FY116" s="50">
        <v>0</v>
      </c>
      <c r="FZ116" s="50">
        <v>0</v>
      </c>
      <c r="GA116" s="461"/>
      <c r="GB116" s="50">
        <v>0</v>
      </c>
      <c r="GC116" s="50">
        <v>620.80000000000382</v>
      </c>
      <c r="GD116" s="50">
        <v>0</v>
      </c>
      <c r="GE116" s="50">
        <v>0</v>
      </c>
      <c r="GF116" s="461"/>
      <c r="GG116" s="50">
        <v>0</v>
      </c>
      <c r="GH116" s="50">
        <v>157.24999999999454</v>
      </c>
      <c r="GI116" s="50">
        <v>0</v>
      </c>
      <c r="GJ116" s="50">
        <v>0</v>
      </c>
      <c r="GK116" s="461"/>
      <c r="GL116" s="50">
        <v>0</v>
      </c>
      <c r="GM116" s="50">
        <v>0</v>
      </c>
      <c r="GN116" s="50">
        <v>0</v>
      </c>
      <c r="GO116" s="50">
        <v>0</v>
      </c>
      <c r="GQ116" s="565"/>
      <c r="GS116" s="39"/>
      <c r="GT116" s="37"/>
      <c r="GZ116" s="9"/>
      <c r="HI116" s="9"/>
      <c r="HR116" s="9"/>
      <c r="IA116" s="9"/>
      <c r="IJ116" s="9"/>
      <c r="IS116" s="9"/>
      <c r="JB116" s="9"/>
      <c r="JK116" s="9"/>
      <c r="JT116" s="9"/>
      <c r="KC116" s="9"/>
      <c r="KL116" s="9"/>
      <c r="KU116" s="9"/>
      <c r="LV116" s="9"/>
      <c r="ME116" s="9"/>
      <c r="MN116" s="9"/>
      <c r="MW116" s="9"/>
      <c r="NF116" s="9"/>
      <c r="NO116" s="9"/>
      <c r="NP116">
        <v>0</v>
      </c>
      <c r="NQ116" s="9"/>
      <c r="NR116">
        <v>0</v>
      </c>
      <c r="NS116" s="9"/>
      <c r="NT116">
        <v>0</v>
      </c>
      <c r="NU116" s="9"/>
      <c r="NV116">
        <v>0</v>
      </c>
    </row>
    <row r="117" spans="1:386" ht="18">
      <c r="A117" s="84" t="s">
        <v>1644</v>
      </c>
      <c r="B117" s="46">
        <f t="shared" si="3"/>
        <v>16992.099999999893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26.074999999999932</v>
      </c>
      <c r="EE117" s="50">
        <v>138.15000000000146</v>
      </c>
      <c r="EF117" s="50">
        <v>0</v>
      </c>
      <c r="EG117" s="50">
        <v>0</v>
      </c>
      <c r="EH117" s="461"/>
      <c r="EI117" s="50">
        <v>29.199999999999818</v>
      </c>
      <c r="EJ117" s="50">
        <v>189.39999999999782</v>
      </c>
      <c r="EK117" s="50">
        <v>0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22">
        <v>33</v>
      </c>
      <c r="EY117" s="522">
        <v>134.10000000000036</v>
      </c>
      <c r="EZ117" s="522">
        <v>0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0">
        <v>0</v>
      </c>
      <c r="FN117" s="50">
        <v>0</v>
      </c>
      <c r="FO117" s="50">
        <v>0</v>
      </c>
      <c r="FP117" s="50">
        <v>0</v>
      </c>
      <c r="FQ117" s="461"/>
      <c r="FR117" s="50">
        <v>0</v>
      </c>
      <c r="FS117" s="50">
        <v>34.049999999999727</v>
      </c>
      <c r="FT117" s="50">
        <v>256.20000000000164</v>
      </c>
      <c r="FU117" s="50">
        <v>0</v>
      </c>
      <c r="FV117" s="461"/>
      <c r="FW117" s="50">
        <v>0</v>
      </c>
      <c r="FX117" s="50">
        <v>0</v>
      </c>
      <c r="FY117" s="50">
        <v>0</v>
      </c>
      <c r="FZ117" s="50">
        <v>0</v>
      </c>
      <c r="GA117" s="461"/>
      <c r="GB117" s="50">
        <v>0</v>
      </c>
      <c r="GC117" s="50">
        <v>430.35000000000036</v>
      </c>
      <c r="GD117" s="50">
        <v>899.10000000000491</v>
      </c>
      <c r="GE117" s="50">
        <v>0</v>
      </c>
      <c r="GF117" s="461"/>
      <c r="GG117" s="50">
        <v>0</v>
      </c>
      <c r="GH117" s="50">
        <v>129.99999999999727</v>
      </c>
      <c r="GI117" s="50">
        <v>84.750000000005457</v>
      </c>
      <c r="GJ117" s="50">
        <v>0</v>
      </c>
      <c r="GK117" s="461"/>
      <c r="GL117" s="50">
        <v>0</v>
      </c>
      <c r="GM117" s="50">
        <v>432.399999999996</v>
      </c>
      <c r="GN117" s="50">
        <v>0</v>
      </c>
      <c r="GO117" s="50">
        <v>0</v>
      </c>
      <c r="GQ117" s="39"/>
      <c r="GS117" s="1"/>
      <c r="GT117" s="37"/>
      <c r="GZ117" s="9"/>
      <c r="HI117" s="9"/>
      <c r="HR117" s="9"/>
      <c r="IA117" s="9"/>
      <c r="IJ117" s="9"/>
      <c r="IS117" s="9"/>
      <c r="JB117" s="9"/>
      <c r="JK117" s="9"/>
      <c r="JT117" s="9"/>
      <c r="KC117" s="9"/>
      <c r="KL117" s="9"/>
      <c r="KU117" s="9"/>
      <c r="LV117" s="9"/>
      <c r="ME117" s="9"/>
      <c r="MN117" s="9"/>
      <c r="MW117" s="9"/>
      <c r="NF117" s="9"/>
      <c r="NO117" s="9"/>
      <c r="NP117">
        <v>0</v>
      </c>
      <c r="NQ117" s="9"/>
      <c r="NR117">
        <v>0</v>
      </c>
      <c r="NS117" s="9"/>
      <c r="NT117">
        <v>648.599999999994</v>
      </c>
      <c r="NU117" s="9"/>
      <c r="NV117">
        <v>0</v>
      </c>
    </row>
    <row r="118" spans="1:386" ht="18">
      <c r="A118" s="41" t="s">
        <v>783</v>
      </c>
      <c r="B118" s="46">
        <f t="shared" si="3"/>
        <v>728.59999999999968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0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0</v>
      </c>
      <c r="EE118" s="50">
        <v>0</v>
      </c>
      <c r="EF118" s="50">
        <v>0</v>
      </c>
      <c r="EG118" s="50">
        <v>0</v>
      </c>
      <c r="EH118" s="461"/>
      <c r="EI118" s="50">
        <v>0</v>
      </c>
      <c r="EJ118" s="50">
        <v>0</v>
      </c>
      <c r="EK118" s="50">
        <v>0</v>
      </c>
      <c r="EL118" s="50">
        <v>0</v>
      </c>
      <c r="EM118" s="461"/>
      <c r="EN118" s="50">
        <v>0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22">
        <v>0</v>
      </c>
      <c r="EY118" s="522">
        <v>0</v>
      </c>
      <c r="EZ118" s="522">
        <v>0</v>
      </c>
      <c r="FA118" s="50">
        <v>0</v>
      </c>
      <c r="FB118" s="461"/>
      <c r="FC118" s="50">
        <v>131.25</v>
      </c>
      <c r="FD118" s="50">
        <v>0</v>
      </c>
      <c r="FE118" s="50">
        <v>0</v>
      </c>
      <c r="FF118" s="50">
        <v>0</v>
      </c>
      <c r="FG118" s="461"/>
      <c r="FH118" s="50">
        <v>94.175000000000182</v>
      </c>
      <c r="FI118" s="50">
        <v>0</v>
      </c>
      <c r="FJ118" s="50">
        <v>0</v>
      </c>
      <c r="FK118" s="50">
        <v>0</v>
      </c>
      <c r="FL118" s="461"/>
      <c r="FM118" s="50">
        <v>87.325000000000045</v>
      </c>
      <c r="FN118" s="50">
        <v>0</v>
      </c>
      <c r="FO118" s="50">
        <v>0</v>
      </c>
      <c r="FP118" s="50">
        <v>0</v>
      </c>
      <c r="FQ118" s="461"/>
      <c r="FR118" s="50">
        <v>53.050000000000182</v>
      </c>
      <c r="FS118" s="50">
        <v>0</v>
      </c>
      <c r="FT118" s="50">
        <v>0</v>
      </c>
      <c r="FU118" s="50">
        <v>0</v>
      </c>
      <c r="FV118" s="461"/>
      <c r="FW118" s="50">
        <v>9.8000000000001819</v>
      </c>
      <c r="FX118" s="50">
        <v>0</v>
      </c>
      <c r="FY118" s="50">
        <v>0</v>
      </c>
      <c r="FZ118" s="50">
        <v>0</v>
      </c>
      <c r="GA118" s="461"/>
      <c r="GB118" s="50">
        <v>130.17500000000018</v>
      </c>
      <c r="GC118" s="50">
        <v>0</v>
      </c>
      <c r="GD118" s="50">
        <v>0</v>
      </c>
      <c r="GE118" s="50">
        <v>0</v>
      </c>
      <c r="GF118" s="461"/>
      <c r="GG118" s="50">
        <v>44.374999999999091</v>
      </c>
      <c r="GH118" s="50">
        <v>0</v>
      </c>
      <c r="GI118" s="50">
        <v>0</v>
      </c>
      <c r="GJ118" s="50">
        <v>0</v>
      </c>
      <c r="GK118" s="461"/>
      <c r="GL118" s="50">
        <v>0</v>
      </c>
      <c r="GM118" s="50">
        <v>0</v>
      </c>
      <c r="GN118" s="50">
        <v>0</v>
      </c>
      <c r="GO118" s="50">
        <v>0</v>
      </c>
      <c r="GP118" s="18"/>
      <c r="GQ118" s="84"/>
      <c r="GS118" s="9"/>
      <c r="GT118" s="37"/>
      <c r="GY118" s="18"/>
      <c r="GZ118" s="9"/>
      <c r="HH118" s="18"/>
      <c r="HI118" s="9"/>
      <c r="HR118" s="9"/>
      <c r="IA118" s="9"/>
      <c r="IJ118" s="9"/>
      <c r="IS118" s="9"/>
      <c r="JB118" s="9"/>
      <c r="JK118" s="9"/>
      <c r="JT118" s="9"/>
      <c r="KC118" s="9"/>
      <c r="KL118" s="9"/>
      <c r="KU118" s="9"/>
      <c r="LV118" s="9"/>
      <c r="ME118" s="9"/>
      <c r="MN118" s="9"/>
      <c r="MW118" s="9"/>
      <c r="NF118" s="9"/>
      <c r="NO118" s="9"/>
      <c r="NP118">
        <v>0</v>
      </c>
      <c r="NQ118" s="9"/>
      <c r="NR118">
        <v>0</v>
      </c>
      <c r="NS118" s="9"/>
      <c r="NT118">
        <v>0</v>
      </c>
      <c r="NU118" s="9"/>
      <c r="NV118">
        <v>0</v>
      </c>
    </row>
    <row r="119" spans="1:386" ht="18">
      <c r="A119" s="84" t="s">
        <v>1660</v>
      </c>
      <c r="B119" s="46">
        <f t="shared" si="3"/>
        <v>41191.924999999974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138.625</v>
      </c>
      <c r="EE119" s="50">
        <v>188.64999999999782</v>
      </c>
      <c r="EF119" s="50">
        <v>412.57500000000437</v>
      </c>
      <c r="EG119" s="50">
        <v>0</v>
      </c>
      <c r="EH119" s="461"/>
      <c r="EI119" s="50">
        <v>143.02500000000009</v>
      </c>
      <c r="EJ119" s="50">
        <v>207.79999999999927</v>
      </c>
      <c r="EK119" s="50">
        <v>0</v>
      </c>
      <c r="EL119" s="50">
        <v>0</v>
      </c>
      <c r="EM119" s="461"/>
      <c r="EN119" s="50">
        <v>0</v>
      </c>
      <c r="EO119" s="50">
        <v>0</v>
      </c>
      <c r="EP119" s="50">
        <v>314.25</v>
      </c>
      <c r="EQ119" s="50">
        <v>0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22">
        <v>56.624999999999545</v>
      </c>
      <c r="EY119" s="522">
        <v>72.399999999997817</v>
      </c>
      <c r="EZ119" s="522">
        <v>117.00000000000273</v>
      </c>
      <c r="FA119" s="50">
        <v>0</v>
      </c>
      <c r="FB119" s="461"/>
      <c r="FC119" s="50">
        <v>0</v>
      </c>
      <c r="FD119" s="50">
        <v>0</v>
      </c>
      <c r="FE119" s="50">
        <v>0</v>
      </c>
      <c r="FF119" s="50">
        <v>117.40000000000873</v>
      </c>
      <c r="FG119" s="461"/>
      <c r="FH119" s="50">
        <v>0</v>
      </c>
      <c r="FI119" s="50">
        <v>0</v>
      </c>
      <c r="FJ119" s="50">
        <v>0</v>
      </c>
      <c r="FK119" s="50">
        <v>374.700000000008</v>
      </c>
      <c r="FL119" s="461"/>
      <c r="FM119" s="50">
        <v>0</v>
      </c>
      <c r="FN119" s="50">
        <v>0</v>
      </c>
      <c r="FO119" s="50">
        <v>0</v>
      </c>
      <c r="FP119" s="50">
        <v>0</v>
      </c>
      <c r="FQ119" s="461"/>
      <c r="FR119" s="50">
        <v>0</v>
      </c>
      <c r="FS119" s="50">
        <v>120.5</v>
      </c>
      <c r="FT119" s="50">
        <v>390.375</v>
      </c>
      <c r="FU119" s="50">
        <v>560.80000000000291</v>
      </c>
      <c r="FV119" s="461"/>
      <c r="FW119" s="50">
        <v>0</v>
      </c>
      <c r="FX119" s="50">
        <v>0</v>
      </c>
      <c r="FY119" s="50">
        <v>0</v>
      </c>
      <c r="FZ119" s="50">
        <v>0</v>
      </c>
      <c r="GA119" s="461"/>
      <c r="GB119" s="50">
        <v>0</v>
      </c>
      <c r="GC119" s="50">
        <v>531.10000000000036</v>
      </c>
      <c r="GD119" s="50">
        <v>915.97499999999945</v>
      </c>
      <c r="GE119" s="50">
        <v>793.299999999992</v>
      </c>
      <c r="GF119" s="461"/>
      <c r="GG119" s="50">
        <v>0</v>
      </c>
      <c r="GH119" s="50">
        <v>111.25000000000182</v>
      </c>
      <c r="GI119" s="50">
        <v>212.625</v>
      </c>
      <c r="GJ119" s="50">
        <v>262</v>
      </c>
      <c r="GK119" s="461"/>
      <c r="GL119" s="50">
        <v>0</v>
      </c>
      <c r="GM119" s="50">
        <v>656.04999999999563</v>
      </c>
      <c r="GN119" s="50">
        <v>0</v>
      </c>
      <c r="GO119" s="50">
        <v>0</v>
      </c>
      <c r="GQ119" s="565"/>
      <c r="GS119" s="39"/>
      <c r="GT119" s="37"/>
      <c r="GZ119" s="9"/>
      <c r="HI119" s="9"/>
      <c r="HR119" s="9"/>
      <c r="IA119" s="9"/>
      <c r="IJ119" s="9"/>
      <c r="IS119" s="9"/>
      <c r="JB119" s="9"/>
      <c r="JK119" s="9"/>
      <c r="JT119" s="9"/>
      <c r="KC119" s="9"/>
      <c r="KL119" s="9"/>
      <c r="KU119" s="9"/>
      <c r="LV119" s="9"/>
      <c r="ME119" s="9"/>
      <c r="MN119" s="9"/>
      <c r="MW119" s="9"/>
      <c r="NF119" s="9"/>
      <c r="NO119" s="9"/>
      <c r="NP119">
        <v>0</v>
      </c>
      <c r="NQ119" s="9"/>
      <c r="NR119">
        <v>0</v>
      </c>
      <c r="NS119" s="9"/>
      <c r="NT119">
        <v>984.07499999999345</v>
      </c>
      <c r="NU119" s="9"/>
      <c r="NV119">
        <v>0</v>
      </c>
    </row>
    <row r="120" spans="1:386" ht="18">
      <c r="A120" s="84" t="s">
        <v>1650</v>
      </c>
      <c r="B120" s="46">
        <f t="shared" si="3"/>
        <v>4081.6625000000054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94.899999999999864</v>
      </c>
      <c r="EE120" s="50">
        <v>0</v>
      </c>
      <c r="EF120" s="50">
        <v>0</v>
      </c>
      <c r="EG120" s="50">
        <v>0</v>
      </c>
      <c r="EH120" s="461"/>
      <c r="EI120" s="50">
        <v>34.649999999999636</v>
      </c>
      <c r="EJ120" s="50">
        <v>0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22">
        <v>0.32500000000027285</v>
      </c>
      <c r="EY120" s="522">
        <v>0</v>
      </c>
      <c r="EZ120" s="522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0">
        <v>0</v>
      </c>
      <c r="FN120" s="50">
        <v>0</v>
      </c>
      <c r="FO120" s="50">
        <v>0</v>
      </c>
      <c r="FP120" s="50">
        <v>0</v>
      </c>
      <c r="FQ120" s="461"/>
      <c r="FR120" s="50">
        <v>0</v>
      </c>
      <c r="FS120" s="50">
        <v>122.34999999999945</v>
      </c>
      <c r="FT120" s="50">
        <v>0</v>
      </c>
      <c r="FU120" s="50">
        <v>0</v>
      </c>
      <c r="FV120" s="461"/>
      <c r="FW120" s="50">
        <v>0</v>
      </c>
      <c r="FX120" s="50">
        <v>0</v>
      </c>
      <c r="FY120" s="50">
        <v>0</v>
      </c>
      <c r="FZ120" s="50">
        <v>0</v>
      </c>
      <c r="GA120" s="461"/>
      <c r="GB120" s="50">
        <v>0</v>
      </c>
      <c r="GC120" s="50">
        <v>462.55000000000109</v>
      </c>
      <c r="GD120" s="50">
        <v>0</v>
      </c>
      <c r="GE120" s="50">
        <v>0</v>
      </c>
      <c r="GF120" s="461"/>
      <c r="GG120" s="50">
        <v>0</v>
      </c>
      <c r="GH120" s="50">
        <v>163.62499999999818</v>
      </c>
      <c r="GI120" s="50">
        <v>0</v>
      </c>
      <c r="GJ120" s="50">
        <v>0</v>
      </c>
      <c r="GK120" s="461"/>
      <c r="GL120" s="50">
        <v>0</v>
      </c>
      <c r="GM120" s="50">
        <v>0</v>
      </c>
      <c r="GN120" s="50">
        <v>0</v>
      </c>
      <c r="GO120" s="50">
        <v>0</v>
      </c>
      <c r="GQ120" s="566"/>
      <c r="GS120" s="1"/>
      <c r="GT120" s="37"/>
      <c r="GZ120" s="9"/>
      <c r="HI120" s="9"/>
      <c r="HR120" s="9"/>
      <c r="IA120" s="9"/>
      <c r="IJ120" s="9"/>
      <c r="IS120" s="9"/>
      <c r="JB120" s="9"/>
      <c r="JK120" s="9"/>
      <c r="JT120" s="9"/>
      <c r="KC120" s="9"/>
      <c r="KL120" s="9"/>
      <c r="KU120" s="9"/>
      <c r="LV120" s="9"/>
      <c r="ME120" s="9"/>
      <c r="MN120" s="9"/>
      <c r="MW120" s="9"/>
      <c r="NF120" s="9"/>
      <c r="NO120" s="9"/>
      <c r="NP120">
        <v>0</v>
      </c>
      <c r="NQ120" s="9"/>
      <c r="NR120">
        <v>0</v>
      </c>
      <c r="NS120" s="9"/>
      <c r="NT120">
        <v>0</v>
      </c>
      <c r="NU120" s="9"/>
      <c r="NV120">
        <v>0</v>
      </c>
    </row>
    <row r="121" spans="1:386" ht="18">
      <c r="A121" s="84" t="s">
        <v>2024</v>
      </c>
      <c r="B121" s="46">
        <f t="shared" si="3"/>
        <v>16585.724999999908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9.374999999994543</v>
      </c>
      <c r="EG121" s="50">
        <v>0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97.499999999991815</v>
      </c>
      <c r="EQ121" s="50">
        <v>0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22">
        <v>0</v>
      </c>
      <c r="EY121" s="522">
        <v>0</v>
      </c>
      <c r="EZ121" s="522">
        <v>116.99999999999181</v>
      </c>
      <c r="FA121" s="50">
        <v>0</v>
      </c>
      <c r="FB121" s="461"/>
      <c r="FC121" s="50">
        <v>0</v>
      </c>
      <c r="FD121" s="50">
        <v>0</v>
      </c>
      <c r="FE121" s="50">
        <v>0</v>
      </c>
      <c r="FF121" s="50">
        <v>100.79999999998836</v>
      </c>
      <c r="FG121" s="461"/>
      <c r="FH121" s="50">
        <v>0</v>
      </c>
      <c r="FI121" s="50">
        <v>0</v>
      </c>
      <c r="FJ121" s="50">
        <v>0</v>
      </c>
      <c r="FK121" s="50">
        <v>327.99999999998909</v>
      </c>
      <c r="FL121" s="461"/>
      <c r="FM121" s="50">
        <v>0</v>
      </c>
      <c r="FN121" s="50">
        <v>0</v>
      </c>
      <c r="FO121" s="50">
        <v>0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461.39999999999054</v>
      </c>
      <c r="FV121" s="461"/>
      <c r="FW121" s="50">
        <v>0</v>
      </c>
      <c r="FX121" s="50">
        <v>0</v>
      </c>
      <c r="FY121" s="50">
        <v>0</v>
      </c>
      <c r="FZ121" s="50">
        <v>0</v>
      </c>
      <c r="GA121" s="461"/>
      <c r="GB121" s="50">
        <v>0</v>
      </c>
      <c r="GC121" s="50">
        <v>0</v>
      </c>
      <c r="GD121" s="50">
        <v>0</v>
      </c>
      <c r="GE121" s="50">
        <v>847.09999999998763</v>
      </c>
      <c r="GF121" s="461"/>
      <c r="GG121" s="50">
        <v>0</v>
      </c>
      <c r="GH121" s="50">
        <v>0</v>
      </c>
      <c r="GI121" s="50">
        <v>0</v>
      </c>
      <c r="GJ121" s="50">
        <v>233.99999999999636</v>
      </c>
      <c r="GK121" s="461"/>
      <c r="GL121" s="50">
        <v>0</v>
      </c>
      <c r="GM121" s="50">
        <v>0</v>
      </c>
      <c r="GN121" s="50">
        <v>0</v>
      </c>
      <c r="GO121" s="50">
        <v>0</v>
      </c>
      <c r="GQ121" s="40"/>
      <c r="GS121" s="9"/>
      <c r="GT121" s="37"/>
      <c r="GZ121" s="9"/>
      <c r="HI121" s="9"/>
      <c r="HR121" s="9"/>
      <c r="IA121" s="9"/>
      <c r="IJ121" s="9"/>
      <c r="IS121" s="9"/>
      <c r="JB121" s="9"/>
      <c r="JK121" s="9"/>
      <c r="JT121" s="9"/>
      <c r="KC121" s="9"/>
      <c r="KL121" s="9"/>
      <c r="KU121" s="9"/>
      <c r="LV121" s="9"/>
      <c r="ME121" s="9"/>
      <c r="MN121" s="9"/>
      <c r="MW121" s="9"/>
      <c r="NF121" s="9"/>
      <c r="NO121" s="9"/>
      <c r="NP121">
        <v>0</v>
      </c>
      <c r="NQ121" s="9"/>
      <c r="NR121">
        <v>0</v>
      </c>
      <c r="NS121" s="9"/>
      <c r="NT121" s="21">
        <v>0</v>
      </c>
      <c r="NU121" s="9"/>
      <c r="NV121">
        <v>0</v>
      </c>
    </row>
    <row r="122" spans="1:386" ht="18">
      <c r="A122" s="84" t="s">
        <v>1649</v>
      </c>
      <c r="B122" s="46">
        <f t="shared" si="3"/>
        <v>4128.5250000000087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70.024999999999977</v>
      </c>
      <c r="EE122" s="50">
        <v>0</v>
      </c>
      <c r="EF122" s="50">
        <v>0</v>
      </c>
      <c r="EG122" s="50">
        <v>0</v>
      </c>
      <c r="EH122" s="461"/>
      <c r="EI122" s="50">
        <v>67.450000000000273</v>
      </c>
      <c r="EJ122" s="50">
        <v>0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22">
        <v>8.2500000000002274</v>
      </c>
      <c r="EY122" s="522">
        <v>0</v>
      </c>
      <c r="EZ122" s="522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0">
        <v>0</v>
      </c>
      <c r="FN122" s="50">
        <v>0</v>
      </c>
      <c r="FO122" s="50">
        <v>0</v>
      </c>
      <c r="FP122" s="50">
        <v>0</v>
      </c>
      <c r="FQ122" s="461"/>
      <c r="FR122" s="50">
        <v>0</v>
      </c>
      <c r="FS122" s="50">
        <v>51.100000000000136</v>
      </c>
      <c r="FT122" s="50">
        <v>0</v>
      </c>
      <c r="FU122" s="50">
        <v>0</v>
      </c>
      <c r="FV122" s="461"/>
      <c r="FW122" s="50">
        <v>0</v>
      </c>
      <c r="FX122" s="50">
        <v>0</v>
      </c>
      <c r="FY122" s="50">
        <v>0</v>
      </c>
      <c r="FZ122" s="50">
        <v>0</v>
      </c>
      <c r="GA122" s="461"/>
      <c r="GB122" s="50">
        <v>0</v>
      </c>
      <c r="GC122" s="50">
        <v>468.49999999999727</v>
      </c>
      <c r="GD122" s="50">
        <v>0</v>
      </c>
      <c r="GE122" s="50">
        <v>0</v>
      </c>
      <c r="GF122" s="461"/>
      <c r="GG122" s="50">
        <v>0</v>
      </c>
      <c r="GH122" s="50">
        <v>77.250000000003638</v>
      </c>
      <c r="GI122" s="50">
        <v>0</v>
      </c>
      <c r="GJ122" s="50">
        <v>0</v>
      </c>
      <c r="GK122" s="461"/>
      <c r="GL122" s="50">
        <v>0</v>
      </c>
      <c r="GM122" s="50">
        <v>0</v>
      </c>
      <c r="GN122" s="50">
        <v>0</v>
      </c>
      <c r="GO122" s="50">
        <v>0</v>
      </c>
      <c r="GQ122" s="565"/>
      <c r="GS122" s="39"/>
      <c r="GT122" s="37"/>
      <c r="GZ122" s="9"/>
      <c r="HI122" s="9"/>
      <c r="HR122" s="9"/>
      <c r="IA122" s="9"/>
      <c r="IJ122" s="9"/>
      <c r="IS122" s="9"/>
      <c r="JB122" s="9"/>
      <c r="JK122" s="9"/>
      <c r="JT122" s="9"/>
      <c r="KC122" s="9"/>
      <c r="KL122" s="9"/>
      <c r="KU122" s="9"/>
      <c r="LV122" s="9"/>
      <c r="ME122" s="9"/>
      <c r="MN122" s="9"/>
      <c r="MW122" s="9"/>
      <c r="NF122" s="9"/>
      <c r="NO122" s="9"/>
      <c r="NP122">
        <v>0</v>
      </c>
      <c r="NQ122" s="9"/>
      <c r="NR122">
        <v>0</v>
      </c>
      <c r="NS122" s="9"/>
      <c r="NT122">
        <v>0</v>
      </c>
      <c r="NU122" s="9"/>
      <c r="NV122">
        <v>0</v>
      </c>
    </row>
    <row r="123" spans="1:386" ht="18">
      <c r="A123" s="41" t="s">
        <v>29</v>
      </c>
      <c r="B123" s="46">
        <f t="shared" si="3"/>
        <v>10548.024999999971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87.699999999999818</v>
      </c>
      <c r="EF123" s="50">
        <v>0</v>
      </c>
      <c r="EG123" s="50">
        <v>0</v>
      </c>
      <c r="EH123" s="461"/>
      <c r="EI123" s="50">
        <v>0</v>
      </c>
      <c r="EJ123" s="50">
        <v>158.64999999999964</v>
      </c>
      <c r="EK123" s="50">
        <v>0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22">
        <v>0</v>
      </c>
      <c r="EY123" s="522">
        <v>156.49999999999909</v>
      </c>
      <c r="EZ123" s="522">
        <v>0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0">
        <v>0</v>
      </c>
      <c r="FN123" s="50">
        <v>0</v>
      </c>
      <c r="FO123" s="50">
        <v>0</v>
      </c>
      <c r="FP123" s="50">
        <v>0</v>
      </c>
      <c r="FQ123" s="461"/>
      <c r="FR123" s="50">
        <v>0</v>
      </c>
      <c r="FS123" s="50">
        <v>0</v>
      </c>
      <c r="FT123" s="50">
        <v>269.17499999999836</v>
      </c>
      <c r="FU123" s="50">
        <v>0</v>
      </c>
      <c r="FV123" s="461"/>
      <c r="FW123" s="50">
        <v>0</v>
      </c>
      <c r="FX123" s="50">
        <v>0</v>
      </c>
      <c r="FY123" s="50">
        <v>0</v>
      </c>
      <c r="FZ123" s="50">
        <v>0</v>
      </c>
      <c r="GA123" s="461"/>
      <c r="GB123" s="50">
        <v>0</v>
      </c>
      <c r="GC123" s="50">
        <v>0</v>
      </c>
      <c r="GD123" s="50">
        <v>425.54999999999563</v>
      </c>
      <c r="GE123" s="50">
        <v>0</v>
      </c>
      <c r="GF123" s="461"/>
      <c r="GG123" s="50">
        <v>0</v>
      </c>
      <c r="GH123" s="50">
        <v>0</v>
      </c>
      <c r="GI123" s="50">
        <v>175.49999999999454</v>
      </c>
      <c r="GJ123" s="50">
        <v>0</v>
      </c>
      <c r="GK123" s="461"/>
      <c r="GL123" s="50">
        <v>0</v>
      </c>
      <c r="GM123" s="50">
        <v>546.15000000000236</v>
      </c>
      <c r="GN123" s="50">
        <v>0</v>
      </c>
      <c r="GO123" s="50">
        <v>0</v>
      </c>
      <c r="GP123" s="18"/>
      <c r="GQ123" s="566"/>
      <c r="GS123" s="1"/>
      <c r="GT123" s="37"/>
      <c r="GY123" s="18"/>
      <c r="GZ123" s="9"/>
      <c r="HH123" s="18"/>
      <c r="HI123" s="9"/>
      <c r="HR123" s="9"/>
      <c r="IA123" s="9"/>
      <c r="IJ123" s="9"/>
      <c r="IS123" s="9"/>
      <c r="JB123" s="9"/>
      <c r="JK123" s="9"/>
      <c r="JT123" s="9"/>
      <c r="KC123" s="9"/>
      <c r="KL123" s="9"/>
      <c r="KU123" s="9"/>
      <c r="LV123" s="9"/>
      <c r="ME123" s="9"/>
      <c r="MN123" s="9"/>
      <c r="MW123" s="9"/>
      <c r="NF123" s="9"/>
      <c r="NO123" s="9"/>
      <c r="NP123">
        <v>0</v>
      </c>
      <c r="NQ123" s="9"/>
      <c r="NR123">
        <v>0</v>
      </c>
      <c r="NS123" s="9"/>
      <c r="NT123">
        <v>819.22500000000355</v>
      </c>
      <c r="NU123" s="9"/>
      <c r="NV123">
        <v>0</v>
      </c>
    </row>
    <row r="124" spans="1:386" ht="18">
      <c r="A124" s="84" t="s">
        <v>1647</v>
      </c>
      <c r="B124" s="46">
        <f t="shared" si="3"/>
        <v>3594.1000000000413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17.100000000000023</v>
      </c>
      <c r="EE124" s="50">
        <v>0</v>
      </c>
      <c r="EF124" s="50">
        <v>0</v>
      </c>
      <c r="EG124" s="50">
        <v>0</v>
      </c>
      <c r="EH124" s="461"/>
      <c r="EI124" s="50">
        <v>62.975000000000819</v>
      </c>
      <c r="EJ124" s="50">
        <v>0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22">
        <v>35.75</v>
      </c>
      <c r="EY124" s="522">
        <v>0</v>
      </c>
      <c r="EZ124" s="522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0">
        <v>0</v>
      </c>
      <c r="FN124" s="50">
        <v>0</v>
      </c>
      <c r="FO124" s="50">
        <v>0</v>
      </c>
      <c r="FP124" s="50">
        <v>0</v>
      </c>
      <c r="FQ124" s="461"/>
      <c r="FR124" s="50">
        <v>0</v>
      </c>
      <c r="FS124" s="50">
        <v>182.79999999999995</v>
      </c>
      <c r="FT124" s="50">
        <v>0</v>
      </c>
      <c r="FU124" s="50">
        <v>0</v>
      </c>
      <c r="FV124" s="461"/>
      <c r="FW124" s="50">
        <v>0</v>
      </c>
      <c r="FX124" s="50">
        <v>0</v>
      </c>
      <c r="FY124" s="50">
        <v>0</v>
      </c>
      <c r="FZ124" s="50">
        <v>0</v>
      </c>
      <c r="GA124" s="461"/>
      <c r="GB124" s="50">
        <v>0</v>
      </c>
      <c r="GC124" s="50">
        <v>269.55000000000382</v>
      </c>
      <c r="GD124" s="50">
        <v>0</v>
      </c>
      <c r="GE124" s="50">
        <v>0</v>
      </c>
      <c r="GF124" s="461"/>
      <c r="GG124" s="50">
        <v>0</v>
      </c>
      <c r="GH124" s="50">
        <v>179.75000000000364</v>
      </c>
      <c r="GI124" s="50">
        <v>0</v>
      </c>
      <c r="GJ124" s="50">
        <v>0</v>
      </c>
      <c r="GK124" s="461"/>
      <c r="GL124" s="50">
        <v>0</v>
      </c>
      <c r="GM124" s="50">
        <v>0</v>
      </c>
      <c r="GN124" s="50">
        <v>0</v>
      </c>
      <c r="GO124" s="50">
        <v>0</v>
      </c>
      <c r="GQ124" s="84"/>
      <c r="GS124" s="9"/>
      <c r="GT124" s="37"/>
      <c r="GZ124" s="9"/>
      <c r="HI124" s="9"/>
      <c r="HR124" s="9"/>
      <c r="IA124" s="9"/>
      <c r="IJ124" s="9"/>
      <c r="IS124" s="9"/>
      <c r="JB124" s="9"/>
      <c r="JK124" s="9"/>
      <c r="JT124" s="9"/>
      <c r="KC124" s="9"/>
      <c r="KL124" s="9"/>
      <c r="KU124" s="9"/>
      <c r="LV124" s="9"/>
      <c r="ME124" s="9"/>
      <c r="MN124" s="9"/>
      <c r="MW124" s="9"/>
      <c r="NF124" s="9"/>
      <c r="NO124" s="9"/>
      <c r="NP124">
        <v>0</v>
      </c>
      <c r="NQ124" s="9"/>
      <c r="NR124">
        <v>0</v>
      </c>
      <c r="NS124" s="9"/>
      <c r="NT124">
        <v>0</v>
      </c>
      <c r="NU124" s="9"/>
      <c r="NV124">
        <v>0</v>
      </c>
    </row>
    <row r="125" spans="1:386" ht="18">
      <c r="A125" s="40" t="s">
        <v>158</v>
      </c>
      <c r="B125" s="46">
        <f t="shared" si="3"/>
        <v>5676.87499999998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0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23.425000000000068</v>
      </c>
      <c r="EE125" s="50">
        <v>0</v>
      </c>
      <c r="EF125" s="50">
        <v>0</v>
      </c>
      <c r="EG125" s="50">
        <v>0</v>
      </c>
      <c r="EH125" s="461"/>
      <c r="EI125" s="50">
        <v>91.549999999999727</v>
      </c>
      <c r="EJ125" s="50">
        <v>0</v>
      </c>
      <c r="EK125" s="50">
        <v>0</v>
      </c>
      <c r="EL125" s="50">
        <v>0</v>
      </c>
      <c r="EM125" s="461"/>
      <c r="EN125" s="50">
        <v>0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22">
        <v>16.249999999999545</v>
      </c>
      <c r="EY125" s="522">
        <v>0</v>
      </c>
      <c r="EZ125" s="522">
        <v>0</v>
      </c>
      <c r="FA125" s="50">
        <v>0</v>
      </c>
      <c r="FB125" s="461"/>
      <c r="FC125" s="50">
        <v>84.875000000000909</v>
      </c>
      <c r="FD125" s="50">
        <v>0</v>
      </c>
      <c r="FE125" s="50">
        <v>0</v>
      </c>
      <c r="FF125" s="50">
        <v>0</v>
      </c>
      <c r="FG125" s="461"/>
      <c r="FH125" s="50">
        <v>82.725000000000364</v>
      </c>
      <c r="FI125" s="50">
        <v>0</v>
      </c>
      <c r="FJ125" s="50">
        <v>0</v>
      </c>
      <c r="FK125" s="50">
        <v>0</v>
      </c>
      <c r="FL125" s="461"/>
      <c r="FM125" s="50">
        <v>23.899999999999636</v>
      </c>
      <c r="FN125" s="50">
        <v>0</v>
      </c>
      <c r="FO125" s="50">
        <v>0</v>
      </c>
      <c r="FP125" s="50">
        <v>0</v>
      </c>
      <c r="FQ125" s="461"/>
      <c r="FR125" s="50">
        <v>139.97499999999764</v>
      </c>
      <c r="FS125" s="50">
        <v>217.55000000000018</v>
      </c>
      <c r="FT125" s="50">
        <v>0</v>
      </c>
      <c r="FU125" s="50">
        <v>0</v>
      </c>
      <c r="FV125" s="461"/>
      <c r="FW125" s="50">
        <v>1.1999999999979991</v>
      </c>
      <c r="FX125" s="50">
        <v>0</v>
      </c>
      <c r="FY125" s="50">
        <v>0</v>
      </c>
      <c r="FZ125" s="50">
        <v>0</v>
      </c>
      <c r="GA125" s="461"/>
      <c r="GB125" s="50">
        <v>103.32499999999527</v>
      </c>
      <c r="GC125" s="50">
        <v>500.60000000000036</v>
      </c>
      <c r="GD125" s="50">
        <v>0</v>
      </c>
      <c r="GE125" s="50">
        <v>0</v>
      </c>
      <c r="GF125" s="461"/>
      <c r="GG125" s="50">
        <v>69.374999999998181</v>
      </c>
      <c r="GH125" s="50">
        <v>167.99999999999818</v>
      </c>
      <c r="GI125" s="50">
        <v>0</v>
      </c>
      <c r="GJ125" s="50">
        <v>0</v>
      </c>
      <c r="GK125" s="461"/>
      <c r="GL125" s="50">
        <v>0</v>
      </c>
      <c r="GM125" s="50">
        <v>0</v>
      </c>
      <c r="GN125" s="50">
        <v>0</v>
      </c>
      <c r="GO125" s="50">
        <v>0</v>
      </c>
      <c r="GP125" s="18"/>
      <c r="GQ125" s="565"/>
      <c r="GS125" s="39"/>
      <c r="GT125" s="37"/>
      <c r="GY125" s="18"/>
      <c r="GZ125" s="9"/>
      <c r="HH125" s="18"/>
      <c r="HI125" s="9"/>
      <c r="HR125" s="9"/>
      <c r="IA125" s="9"/>
      <c r="IJ125" s="9"/>
      <c r="IS125" s="9"/>
      <c r="JB125" s="9"/>
      <c r="JK125" s="9"/>
      <c r="JT125" s="9"/>
      <c r="KC125" s="9"/>
      <c r="KL125" s="9"/>
      <c r="KU125" s="9"/>
      <c r="LV125" s="9"/>
      <c r="ME125" s="9"/>
      <c r="MN125" s="9"/>
      <c r="MW125" s="9"/>
      <c r="NF125" s="9"/>
      <c r="NO125" s="9"/>
      <c r="NP125">
        <v>0</v>
      </c>
      <c r="NQ125" s="9"/>
      <c r="NR125">
        <v>0</v>
      </c>
      <c r="NS125" s="9"/>
      <c r="NT125">
        <v>0</v>
      </c>
      <c r="NU125" s="9"/>
      <c r="NV125">
        <v>0</v>
      </c>
    </row>
    <row r="126" spans="1:386" ht="18">
      <c r="A126" s="41" t="s">
        <v>2025</v>
      </c>
      <c r="B126" s="46">
        <f t="shared" si="3"/>
        <v>16770.287500000002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237.07500000000448</v>
      </c>
      <c r="EG126" s="50">
        <v>0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41.400000000003274</v>
      </c>
      <c r="EQ126" s="50">
        <v>0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22">
        <v>0</v>
      </c>
      <c r="EY126" s="522">
        <v>0</v>
      </c>
      <c r="EZ126" s="522">
        <v>11.55000000000382</v>
      </c>
      <c r="FA126" s="50">
        <v>0</v>
      </c>
      <c r="FB126" s="461"/>
      <c r="FC126" s="50">
        <v>0</v>
      </c>
      <c r="FD126" s="50">
        <v>0</v>
      </c>
      <c r="FE126" s="50">
        <v>0</v>
      </c>
      <c r="FF126" s="50">
        <v>43.099999999998545</v>
      </c>
      <c r="FG126" s="461"/>
      <c r="FH126" s="50">
        <v>0</v>
      </c>
      <c r="FI126" s="50">
        <v>0</v>
      </c>
      <c r="FJ126" s="50">
        <v>0</v>
      </c>
      <c r="FK126" s="50">
        <v>217.09999999999854</v>
      </c>
      <c r="FL126" s="461"/>
      <c r="FM126" s="50">
        <v>0</v>
      </c>
      <c r="FN126" s="50">
        <v>0</v>
      </c>
      <c r="FO126" s="50">
        <v>0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467.59999999999854</v>
      </c>
      <c r="FV126" s="461"/>
      <c r="FW126" s="50">
        <v>0</v>
      </c>
      <c r="FX126" s="50">
        <v>0</v>
      </c>
      <c r="FY126" s="50">
        <v>0</v>
      </c>
      <c r="FZ126" s="50">
        <v>0</v>
      </c>
      <c r="GA126" s="461"/>
      <c r="GB126" s="50">
        <v>0</v>
      </c>
      <c r="GC126" s="50">
        <v>0</v>
      </c>
      <c r="GD126" s="50">
        <v>0</v>
      </c>
      <c r="GE126" s="50">
        <v>541.09999999999854</v>
      </c>
      <c r="GF126" s="461"/>
      <c r="GG126" s="50">
        <v>0</v>
      </c>
      <c r="GH126" s="50">
        <v>0</v>
      </c>
      <c r="GI126" s="50">
        <v>0</v>
      </c>
      <c r="GJ126" s="50">
        <v>291</v>
      </c>
      <c r="GK126" s="461"/>
      <c r="GL126" s="50">
        <v>0</v>
      </c>
      <c r="GM126" s="50">
        <v>0</v>
      </c>
      <c r="GN126" s="50">
        <v>0</v>
      </c>
      <c r="GO126" s="50">
        <v>0</v>
      </c>
      <c r="GQ126" s="566"/>
      <c r="GS126" s="1"/>
      <c r="GT126" s="37"/>
      <c r="GZ126" s="9"/>
      <c r="HI126" s="9"/>
      <c r="HR126" s="9"/>
      <c r="IA126" s="9"/>
      <c r="IJ126" s="9"/>
      <c r="IS126" s="9"/>
      <c r="JB126" s="9"/>
      <c r="JK126" s="9"/>
      <c r="JT126" s="9"/>
      <c r="KC126" s="9"/>
      <c r="KL126" s="9"/>
      <c r="KU126" s="9"/>
      <c r="LV126" s="9"/>
      <c r="ME126" s="9"/>
      <c r="MN126" s="9"/>
      <c r="MW126" s="9"/>
      <c r="NF126" s="9"/>
      <c r="NO126" s="9"/>
      <c r="NP126">
        <v>0</v>
      </c>
      <c r="NQ126" s="9"/>
      <c r="NR126">
        <v>0</v>
      </c>
      <c r="NS126" s="9"/>
      <c r="NT126" s="21">
        <v>0</v>
      </c>
      <c r="NU126" s="9"/>
      <c r="NV126">
        <v>0</v>
      </c>
    </row>
    <row r="127" spans="1:386" ht="18">
      <c r="A127" s="84" t="s">
        <v>1675</v>
      </c>
      <c r="B127" s="46">
        <f t="shared" si="3"/>
        <v>4011.7000000000203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96.374999999999886</v>
      </c>
      <c r="EE127" s="50">
        <v>0</v>
      </c>
      <c r="EF127" s="50">
        <v>0</v>
      </c>
      <c r="EG127" s="50">
        <v>0</v>
      </c>
      <c r="EH127" s="461"/>
      <c r="EI127" s="50">
        <v>59.750000000000455</v>
      </c>
      <c r="EJ127" s="50">
        <v>0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22">
        <v>0.37500000000022737</v>
      </c>
      <c r="EY127" s="522">
        <v>0</v>
      </c>
      <c r="EZ127" s="522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0">
        <v>0</v>
      </c>
      <c r="FN127" s="50">
        <v>0</v>
      </c>
      <c r="FO127" s="50">
        <v>0</v>
      </c>
      <c r="FP127" s="50">
        <v>0</v>
      </c>
      <c r="FQ127" s="461"/>
      <c r="FR127" s="50">
        <v>0</v>
      </c>
      <c r="FS127" s="50">
        <v>196.75000000000045</v>
      </c>
      <c r="FT127" s="50">
        <v>0</v>
      </c>
      <c r="FU127" s="50">
        <v>0</v>
      </c>
      <c r="FV127" s="461"/>
      <c r="FW127" s="50">
        <v>0</v>
      </c>
      <c r="FX127" s="50">
        <v>0</v>
      </c>
      <c r="FY127" s="50">
        <v>0</v>
      </c>
      <c r="FZ127" s="50">
        <v>0</v>
      </c>
      <c r="GA127" s="461"/>
      <c r="GB127" s="50">
        <v>0</v>
      </c>
      <c r="GC127" s="50">
        <v>479.50000000000182</v>
      </c>
      <c r="GD127" s="50">
        <v>0</v>
      </c>
      <c r="GE127" s="50">
        <v>0</v>
      </c>
      <c r="GF127" s="461"/>
      <c r="GG127" s="50">
        <v>0</v>
      </c>
      <c r="GH127" s="50">
        <v>170.75000000000182</v>
      </c>
      <c r="GI127" s="50">
        <v>0</v>
      </c>
      <c r="GJ127" s="50">
        <v>0</v>
      </c>
      <c r="GK127" s="461"/>
      <c r="GL127" s="50">
        <v>0</v>
      </c>
      <c r="GM127" s="50">
        <v>0</v>
      </c>
      <c r="GN127" s="50">
        <v>0</v>
      </c>
      <c r="GO127" s="50">
        <v>0</v>
      </c>
      <c r="GQ127" s="40"/>
      <c r="GS127" s="9"/>
      <c r="GT127" s="37"/>
      <c r="GZ127" s="9"/>
      <c r="HI127" s="9"/>
      <c r="HR127" s="9"/>
      <c r="IA127" s="9"/>
      <c r="IJ127" s="9"/>
      <c r="IS127" s="9"/>
      <c r="JB127" s="9"/>
      <c r="JK127" s="9"/>
      <c r="JT127" s="9"/>
      <c r="KC127" s="9"/>
      <c r="KL127" s="9"/>
      <c r="KU127" s="9"/>
      <c r="LV127" s="9"/>
      <c r="ME127" s="9"/>
      <c r="MN127" s="9"/>
      <c r="MW127" s="9"/>
      <c r="NF127" s="9"/>
      <c r="NO127" s="9"/>
      <c r="NP127">
        <v>0</v>
      </c>
      <c r="NQ127" s="9"/>
      <c r="NR127">
        <v>0</v>
      </c>
      <c r="NS127" s="9"/>
      <c r="NT127">
        <v>0</v>
      </c>
      <c r="NU127" s="9"/>
      <c r="NV127">
        <v>0</v>
      </c>
    </row>
    <row r="128" spans="1:386" ht="18">
      <c r="A128" s="41" t="s">
        <v>35</v>
      </c>
      <c r="B128" s="46">
        <f t="shared" si="3"/>
        <v>5245.6500000000015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0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54.625</v>
      </c>
      <c r="EE128" s="50">
        <v>0</v>
      </c>
      <c r="EF128" s="50">
        <v>0</v>
      </c>
      <c r="EG128" s="50">
        <v>0</v>
      </c>
      <c r="EH128" s="461"/>
      <c r="EI128" s="50">
        <v>122.52500000000009</v>
      </c>
      <c r="EJ128" s="50">
        <v>0</v>
      </c>
      <c r="EK128" s="50">
        <v>0</v>
      </c>
      <c r="EL128" s="50">
        <v>0</v>
      </c>
      <c r="EM128" s="461"/>
      <c r="EN128" s="50">
        <v>0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22">
        <v>0</v>
      </c>
      <c r="EY128" s="522">
        <v>0</v>
      </c>
      <c r="EZ128" s="522">
        <v>0</v>
      </c>
      <c r="FA128" s="50">
        <v>0</v>
      </c>
      <c r="FB128" s="461"/>
      <c r="FC128" s="50">
        <v>49.875000000000909</v>
      </c>
      <c r="FD128" s="50">
        <v>0</v>
      </c>
      <c r="FE128" s="50">
        <v>0</v>
      </c>
      <c r="FF128" s="50">
        <v>0</v>
      </c>
      <c r="FG128" s="461"/>
      <c r="FH128" s="50">
        <v>31.400000000001455</v>
      </c>
      <c r="FI128" s="50">
        <v>0</v>
      </c>
      <c r="FJ128" s="50">
        <v>0</v>
      </c>
      <c r="FK128" s="50">
        <v>0</v>
      </c>
      <c r="FL128" s="461"/>
      <c r="FM128" s="50">
        <v>29.099999999999909</v>
      </c>
      <c r="FN128" s="50">
        <v>0</v>
      </c>
      <c r="FO128" s="50">
        <v>0</v>
      </c>
      <c r="FP128" s="50">
        <v>0</v>
      </c>
      <c r="FQ128" s="461"/>
      <c r="FR128" s="50">
        <v>91.200000000000728</v>
      </c>
      <c r="FS128" s="50">
        <v>124.32499999999936</v>
      </c>
      <c r="FT128" s="50">
        <v>0</v>
      </c>
      <c r="FU128" s="50">
        <v>0</v>
      </c>
      <c r="FV128" s="461"/>
      <c r="FW128" s="50">
        <v>87.100000000000364</v>
      </c>
      <c r="FX128" s="50">
        <v>0</v>
      </c>
      <c r="FY128" s="50">
        <v>0</v>
      </c>
      <c r="FZ128" s="50">
        <v>0</v>
      </c>
      <c r="GA128" s="461"/>
      <c r="GB128" s="50">
        <v>116.35000000000036</v>
      </c>
      <c r="GC128" s="50">
        <v>277.34999999999945</v>
      </c>
      <c r="GD128" s="50">
        <v>0</v>
      </c>
      <c r="GE128" s="50">
        <v>0</v>
      </c>
      <c r="GF128" s="461"/>
      <c r="GG128" s="50">
        <v>42.874999999997726</v>
      </c>
      <c r="GH128" s="50">
        <v>149.25000000000182</v>
      </c>
      <c r="GI128" s="50">
        <v>0</v>
      </c>
      <c r="GJ128" s="50">
        <v>0</v>
      </c>
      <c r="GK128" s="461"/>
      <c r="GL128" s="50">
        <v>0</v>
      </c>
      <c r="GM128" s="50">
        <v>0</v>
      </c>
      <c r="GN128" s="50">
        <v>0</v>
      </c>
      <c r="GO128" s="50">
        <v>0</v>
      </c>
      <c r="GP128" s="18"/>
      <c r="GQ128" s="565"/>
      <c r="GS128" s="9"/>
      <c r="GT128" s="37"/>
      <c r="GY128" s="18"/>
      <c r="GZ128" s="9"/>
      <c r="HH128" s="18"/>
      <c r="HI128" s="9"/>
      <c r="HR128" s="9"/>
      <c r="IA128" s="9"/>
      <c r="IJ128" s="9"/>
      <c r="IS128" s="9"/>
      <c r="JB128" s="9"/>
      <c r="JK128" s="9"/>
      <c r="JT128" s="9"/>
      <c r="KC128" s="9"/>
      <c r="KL128" s="9"/>
      <c r="KU128" s="9"/>
      <c r="LV128" s="9"/>
      <c r="ME128" s="9"/>
      <c r="MN128" s="9"/>
      <c r="MW128" s="9"/>
      <c r="NF128" s="9"/>
      <c r="NO128" s="9"/>
      <c r="NP128">
        <v>0</v>
      </c>
      <c r="NQ128" s="9"/>
      <c r="NR128">
        <v>0</v>
      </c>
      <c r="NS128" s="9"/>
      <c r="NT128">
        <v>0</v>
      </c>
      <c r="NU128" s="9"/>
      <c r="NV128">
        <v>0</v>
      </c>
    </row>
    <row r="129" spans="1:386" ht="18">
      <c r="A129" s="41" t="s">
        <v>39</v>
      </c>
      <c r="B129" s="46">
        <f t="shared" si="3"/>
        <v>35464.475000000115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0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93.824999999999818</v>
      </c>
      <c r="EE129" s="50">
        <v>46.800000000001091</v>
      </c>
      <c r="EF129" s="50">
        <v>150.90000000000055</v>
      </c>
      <c r="EG129" s="50">
        <v>0</v>
      </c>
      <c r="EH129" s="461"/>
      <c r="EI129" s="50">
        <v>51.675000000000637</v>
      </c>
      <c r="EJ129" s="50">
        <v>109.65000000000146</v>
      </c>
      <c r="EK129" s="50">
        <v>0</v>
      </c>
      <c r="EL129" s="50">
        <v>0</v>
      </c>
      <c r="EM129" s="461"/>
      <c r="EN129" s="50">
        <v>0</v>
      </c>
      <c r="EO129" s="50">
        <v>0</v>
      </c>
      <c r="EP129" s="50">
        <v>252.00000000000136</v>
      </c>
      <c r="EQ129" s="50">
        <v>0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22">
        <v>0</v>
      </c>
      <c r="EY129" s="522">
        <v>77.200000000002547</v>
      </c>
      <c r="EZ129" s="522">
        <v>184.42500000000109</v>
      </c>
      <c r="FA129" s="50">
        <v>0</v>
      </c>
      <c r="FB129" s="461"/>
      <c r="FC129" s="50">
        <v>70.949999999999818</v>
      </c>
      <c r="FD129" s="50">
        <v>0</v>
      </c>
      <c r="FE129" s="50">
        <v>0</v>
      </c>
      <c r="FF129" s="50">
        <v>138.85000000000582</v>
      </c>
      <c r="FG129" s="461"/>
      <c r="FH129" s="50">
        <v>63.124999999998181</v>
      </c>
      <c r="FI129" s="50">
        <v>0</v>
      </c>
      <c r="FJ129" s="50">
        <v>0</v>
      </c>
      <c r="FK129" s="50">
        <v>427.5</v>
      </c>
      <c r="FL129" s="461"/>
      <c r="FM129" s="50">
        <v>23.600000000000136</v>
      </c>
      <c r="FN129" s="50">
        <v>0</v>
      </c>
      <c r="FO129" s="50">
        <v>0</v>
      </c>
      <c r="FP129" s="50">
        <v>0</v>
      </c>
      <c r="FQ129" s="461"/>
      <c r="FR129" s="50">
        <v>69.549999999999272</v>
      </c>
      <c r="FS129" s="50">
        <v>201.65000000000009</v>
      </c>
      <c r="FT129" s="50">
        <v>425.70000000000164</v>
      </c>
      <c r="FU129" s="50">
        <v>327</v>
      </c>
      <c r="FV129" s="461"/>
      <c r="FW129" s="50">
        <v>100.52499999999964</v>
      </c>
      <c r="FX129" s="50">
        <v>0</v>
      </c>
      <c r="FY129" s="50">
        <v>0</v>
      </c>
      <c r="FZ129" s="50">
        <v>0</v>
      </c>
      <c r="GA129" s="461"/>
      <c r="GB129" s="50">
        <v>86.050000000000182</v>
      </c>
      <c r="GC129" s="50">
        <v>447.550000000002</v>
      </c>
      <c r="GD129" s="50">
        <v>731.99999999999727</v>
      </c>
      <c r="GE129" s="50">
        <v>943.10000000000582</v>
      </c>
      <c r="GF129" s="461"/>
      <c r="GG129" s="50">
        <v>44.375</v>
      </c>
      <c r="GH129" s="50">
        <v>100.74999999999818</v>
      </c>
      <c r="GI129" s="50">
        <v>196.5</v>
      </c>
      <c r="GJ129" s="50">
        <v>288.00000000001273</v>
      </c>
      <c r="GK129" s="461"/>
      <c r="GL129" s="50">
        <v>0</v>
      </c>
      <c r="GM129" s="50">
        <v>688.94999999999709</v>
      </c>
      <c r="GN129" s="50">
        <v>0</v>
      </c>
      <c r="GO129" s="50">
        <v>0</v>
      </c>
      <c r="GP129" s="18"/>
      <c r="GQ129" s="565"/>
      <c r="GS129" s="1"/>
      <c r="GT129" s="37"/>
      <c r="GY129" s="18"/>
      <c r="GZ129" s="9"/>
      <c r="HH129" s="18"/>
      <c r="HI129" s="9"/>
      <c r="HR129" s="9"/>
      <c r="IA129" s="9"/>
      <c r="IJ129" s="9"/>
      <c r="IS129" s="9"/>
      <c r="JB129" s="9"/>
      <c r="JK129" s="9"/>
      <c r="JT129" s="9"/>
      <c r="KC129" s="9"/>
      <c r="KL129" s="9"/>
      <c r="KU129" s="9"/>
      <c r="LV129" s="9"/>
      <c r="ME129" s="9"/>
      <c r="MN129" s="9"/>
      <c r="MW129" s="9"/>
      <c r="NF129" s="9"/>
      <c r="NO129" s="9"/>
      <c r="NP129">
        <v>0</v>
      </c>
      <c r="NQ129" s="9"/>
      <c r="NR129">
        <v>0</v>
      </c>
      <c r="NS129" s="9"/>
      <c r="NT129">
        <v>1033.4249999999956</v>
      </c>
      <c r="NU129" s="9"/>
      <c r="NV129">
        <v>0</v>
      </c>
    </row>
    <row r="130" spans="1:386" ht="18">
      <c r="A130" s="39" t="s">
        <v>144</v>
      </c>
      <c r="B130" s="46">
        <f t="shared" si="3"/>
        <v>31720.387500000019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0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80.200000000000045</v>
      </c>
      <c r="EE130" s="50">
        <v>225.04999999999745</v>
      </c>
      <c r="EF130" s="50">
        <v>29.250000000001364</v>
      </c>
      <c r="EG130" s="50">
        <v>0</v>
      </c>
      <c r="EH130" s="461"/>
      <c r="EI130" s="50">
        <v>39.150000000001</v>
      </c>
      <c r="EJ130" s="50">
        <v>258.59999999999854</v>
      </c>
      <c r="EK130" s="50">
        <v>0</v>
      </c>
      <c r="EL130" s="50">
        <v>0</v>
      </c>
      <c r="EM130" s="461"/>
      <c r="EN130" s="50">
        <v>0</v>
      </c>
      <c r="EO130" s="50">
        <v>0</v>
      </c>
      <c r="EP130" s="50">
        <v>143.62500000000273</v>
      </c>
      <c r="EQ130" s="50">
        <v>0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22">
        <v>36</v>
      </c>
      <c r="EY130" s="522">
        <v>65</v>
      </c>
      <c r="EZ130" s="522">
        <v>133.20000000000164</v>
      </c>
      <c r="FA130" s="50">
        <v>0</v>
      </c>
      <c r="FB130" s="461"/>
      <c r="FC130" s="50">
        <v>48.600000000002183</v>
      </c>
      <c r="FD130" s="50">
        <v>0</v>
      </c>
      <c r="FE130" s="50">
        <v>0</v>
      </c>
      <c r="FF130" s="50">
        <v>272.30000000000291</v>
      </c>
      <c r="FG130" s="461"/>
      <c r="FH130" s="50">
        <v>27.287500000001728</v>
      </c>
      <c r="FI130" s="50">
        <v>0</v>
      </c>
      <c r="FJ130" s="50">
        <v>0</v>
      </c>
      <c r="FK130" s="50">
        <v>398.20000000000437</v>
      </c>
      <c r="FL130" s="461"/>
      <c r="FM130" s="50">
        <v>11.375000000000227</v>
      </c>
      <c r="FN130" s="50">
        <v>0</v>
      </c>
      <c r="FO130" s="50">
        <v>0</v>
      </c>
      <c r="FP130" s="50">
        <v>0</v>
      </c>
      <c r="FQ130" s="461"/>
      <c r="FR130" s="50">
        <v>147.85000000000036</v>
      </c>
      <c r="FS130" s="50">
        <v>153.44999999999982</v>
      </c>
      <c r="FT130" s="50">
        <v>282.67500000000109</v>
      </c>
      <c r="FU130" s="50">
        <v>396.39999999999418</v>
      </c>
      <c r="FV130" s="461"/>
      <c r="FW130" s="50">
        <v>50.700000000000728</v>
      </c>
      <c r="FX130" s="50">
        <v>0</v>
      </c>
      <c r="FY130" s="50">
        <v>0</v>
      </c>
      <c r="FZ130" s="50">
        <v>0</v>
      </c>
      <c r="GA130" s="461"/>
      <c r="GB130" s="50">
        <v>188.70000000000073</v>
      </c>
      <c r="GC130" s="50">
        <v>545.50000000000364</v>
      </c>
      <c r="GD130" s="50">
        <v>621.22499999999945</v>
      </c>
      <c r="GE130" s="50">
        <v>1251.4999999999891</v>
      </c>
      <c r="GF130" s="461"/>
      <c r="GG130" s="50">
        <v>60.750000000000909</v>
      </c>
      <c r="GH130" s="50">
        <v>168.50000000000182</v>
      </c>
      <c r="GI130" s="50">
        <v>268.875</v>
      </c>
      <c r="GJ130" s="50">
        <v>254.00000000000364</v>
      </c>
      <c r="GK130" s="461"/>
      <c r="GL130" s="50">
        <v>0</v>
      </c>
      <c r="GM130" s="50">
        <v>657.24999999999545</v>
      </c>
      <c r="GN130" s="50">
        <v>0</v>
      </c>
      <c r="GO130" s="50">
        <v>0</v>
      </c>
      <c r="GP130" s="18"/>
      <c r="GQ130" s="84"/>
      <c r="GS130" s="9"/>
      <c r="GT130" s="37"/>
      <c r="GY130" s="18"/>
      <c r="GZ130" s="9"/>
      <c r="HH130" s="18"/>
      <c r="HI130" s="9"/>
      <c r="HR130" s="9"/>
      <c r="IA130" s="9"/>
      <c r="IJ130" s="9"/>
      <c r="IS130" s="9"/>
      <c r="JB130" s="9"/>
      <c r="JK130" s="9"/>
      <c r="JT130" s="9"/>
      <c r="KC130" s="9"/>
      <c r="KL130" s="9"/>
      <c r="KU130" s="9"/>
      <c r="LV130" s="9"/>
      <c r="ME130" s="9"/>
      <c r="MN130" s="9"/>
      <c r="MW130" s="9"/>
      <c r="NF130" s="9"/>
      <c r="NO130" s="9"/>
      <c r="NP130">
        <v>0</v>
      </c>
      <c r="NQ130" s="9"/>
      <c r="NR130">
        <v>0</v>
      </c>
      <c r="NS130" s="9"/>
      <c r="NT130">
        <v>985.87499999999318</v>
      </c>
      <c r="NU130" s="9"/>
      <c r="NV130">
        <v>0</v>
      </c>
    </row>
    <row r="131" spans="1:386" s="89" customFormat="1" ht="18">
      <c r="A131" s="84" t="s">
        <v>1657</v>
      </c>
      <c r="B131" s="46">
        <f t="shared" si="3"/>
        <v>4241.7749999999651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144.89999999999975</v>
      </c>
      <c r="EE131" s="50">
        <v>0</v>
      </c>
      <c r="EF131" s="50">
        <v>0</v>
      </c>
      <c r="EG131" s="50">
        <v>0</v>
      </c>
      <c r="EH131" s="461"/>
      <c r="EI131" s="50">
        <v>86.349999999999909</v>
      </c>
      <c r="EJ131" s="50">
        <v>0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22">
        <v>17.500000000000455</v>
      </c>
      <c r="EY131" s="522">
        <v>0</v>
      </c>
      <c r="EZ131" s="522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0">
        <v>0</v>
      </c>
      <c r="FN131" s="50">
        <v>0</v>
      </c>
      <c r="FO131" s="50">
        <v>0</v>
      </c>
      <c r="FP131" s="50">
        <v>0</v>
      </c>
      <c r="FQ131" s="461"/>
      <c r="FR131" s="50">
        <v>0</v>
      </c>
      <c r="FS131" s="50">
        <v>170.44999999999936</v>
      </c>
      <c r="FT131" s="50">
        <v>0</v>
      </c>
      <c r="FU131" s="50">
        <v>0</v>
      </c>
      <c r="FV131" s="461"/>
      <c r="FW131" s="50">
        <v>0</v>
      </c>
      <c r="FX131" s="50">
        <v>0</v>
      </c>
      <c r="FY131" s="50">
        <v>0</v>
      </c>
      <c r="FZ131" s="50">
        <v>0</v>
      </c>
      <c r="GA131" s="461"/>
      <c r="GB131" s="50">
        <v>0</v>
      </c>
      <c r="GC131" s="50">
        <v>266.80000000000018</v>
      </c>
      <c r="GD131" s="50">
        <v>0</v>
      </c>
      <c r="GE131" s="50">
        <v>0</v>
      </c>
      <c r="GF131" s="461"/>
      <c r="GG131" s="50">
        <v>0</v>
      </c>
      <c r="GH131" s="50">
        <v>129.99999999999818</v>
      </c>
      <c r="GI131" s="50">
        <v>0</v>
      </c>
      <c r="GJ131" s="50">
        <v>0</v>
      </c>
      <c r="GK131" s="461"/>
      <c r="GL131" s="50">
        <v>0</v>
      </c>
      <c r="GM131" s="50">
        <v>0</v>
      </c>
      <c r="GN131" s="50">
        <v>0</v>
      </c>
      <c r="GO131" s="50">
        <v>0</v>
      </c>
      <c r="GP131"/>
      <c r="GY131"/>
      <c r="GZ131" s="9"/>
      <c r="HH131"/>
      <c r="HI131" s="9"/>
      <c r="HQ131"/>
      <c r="HR131" s="9"/>
      <c r="HZ131"/>
      <c r="IA131" s="9"/>
      <c r="II131"/>
      <c r="IJ131" s="9"/>
      <c r="IR131"/>
      <c r="IS131" s="9"/>
      <c r="JA131"/>
      <c r="JB131" s="9"/>
      <c r="JJ131"/>
      <c r="JK131" s="9"/>
      <c r="JS131"/>
      <c r="JT131" s="9"/>
      <c r="KB131"/>
      <c r="KC131" s="9"/>
      <c r="KK131"/>
      <c r="KL131" s="9"/>
      <c r="KT131"/>
      <c r="KU131" s="9"/>
      <c r="LU131"/>
      <c r="LV131" s="9"/>
      <c r="MD131"/>
      <c r="ME131" s="9"/>
      <c r="MM131"/>
      <c r="MN131" s="9"/>
      <c r="MV131"/>
      <c r="MW131" s="9"/>
      <c r="NE131"/>
      <c r="NF131" s="9"/>
      <c r="NN131"/>
      <c r="NO131" s="9"/>
      <c r="NP131">
        <v>0</v>
      </c>
      <c r="NQ131" s="9"/>
      <c r="NR131">
        <v>0</v>
      </c>
      <c r="NS131" s="9"/>
      <c r="NT131">
        <v>0</v>
      </c>
      <c r="NU131" s="9"/>
      <c r="NV131">
        <v>0</v>
      </c>
    </row>
    <row r="132" spans="1:386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O132" s="9"/>
      <c r="FQ132" s="461"/>
      <c r="FR132" s="9"/>
      <c r="FS132" s="18"/>
      <c r="FT132" s="9"/>
      <c r="FV132" s="461"/>
      <c r="FX132" s="9"/>
      <c r="FZ132" s="18"/>
      <c r="GA132" s="461"/>
      <c r="GC132" s="9"/>
      <c r="GE132" s="9"/>
      <c r="GF132" s="461"/>
      <c r="GG132" s="9"/>
      <c r="GI132" s="18"/>
      <c r="GJ132" s="9"/>
      <c r="GK132" s="461"/>
      <c r="GL132" s="9"/>
      <c r="GM132" s="18"/>
      <c r="GN132" s="9"/>
      <c r="GO132" s="18"/>
      <c r="GP132" s="9"/>
      <c r="GU132" s="9"/>
      <c r="GW132" s="9"/>
      <c r="GY132" s="9"/>
      <c r="HB132" s="9"/>
      <c r="HD132" s="9"/>
      <c r="HF132" s="9"/>
      <c r="HH132" s="9"/>
      <c r="HK132" s="9"/>
      <c r="HM132" s="9"/>
      <c r="HO132" s="9"/>
      <c r="HQ132" s="9"/>
      <c r="HT132" s="9"/>
      <c r="HV132" s="9"/>
      <c r="HX132" s="9"/>
      <c r="HZ132" s="9"/>
      <c r="IC132" s="9"/>
      <c r="IE132" s="9"/>
      <c r="IG132" s="9"/>
      <c r="II132" s="9"/>
      <c r="IL132" s="9"/>
      <c r="IN132" s="9"/>
      <c r="IP132" s="9"/>
      <c r="IR132" s="9"/>
      <c r="IU132" s="9"/>
      <c r="IW132" s="9"/>
      <c r="IY132" s="9"/>
      <c r="JA132" s="9"/>
      <c r="JD132" s="9"/>
      <c r="JF132" s="9"/>
      <c r="JH132" s="9"/>
      <c r="JJ132" s="9"/>
      <c r="JM132" s="9"/>
      <c r="JO132" s="9"/>
      <c r="JQ132" s="9"/>
      <c r="JS132" s="9"/>
      <c r="JV132" s="9"/>
      <c r="JX132" s="9"/>
      <c r="JZ132" s="9"/>
      <c r="KB132" s="9"/>
      <c r="KE132" s="9"/>
      <c r="KG132" s="9"/>
      <c r="KI132" s="9"/>
      <c r="KK132" s="9"/>
      <c r="KN132" s="9"/>
      <c r="KP132" s="9"/>
      <c r="KR132" s="9"/>
      <c r="KT132" s="9"/>
      <c r="KW132" s="9"/>
      <c r="KY132" s="9"/>
      <c r="LA132" s="9"/>
      <c r="LC132" s="9"/>
      <c r="LF132" s="9"/>
      <c r="LH132" s="9"/>
      <c r="LJ132" s="9"/>
      <c r="LL132" s="9"/>
      <c r="LO132" s="9"/>
      <c r="LQ132" s="9"/>
      <c r="LS132" s="9"/>
      <c r="LU132" s="9"/>
      <c r="LX132" s="9"/>
      <c r="LZ132" s="9"/>
      <c r="MB132" s="9"/>
      <c r="MD132" s="9"/>
      <c r="MG132" s="9"/>
      <c r="MI132" s="9"/>
      <c r="MK132" s="9"/>
      <c r="MM132" s="9"/>
      <c r="MP132" s="9"/>
      <c r="MR132" s="9"/>
      <c r="MT132" s="9"/>
      <c r="MV132" s="9"/>
    </row>
    <row r="133" spans="1:386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O133" s="9"/>
      <c r="FQ133" s="461"/>
      <c r="FR133" s="9"/>
      <c r="FS133" s="18"/>
      <c r="FT133" s="9"/>
      <c r="FV133" s="461"/>
      <c r="FX133" s="9"/>
      <c r="FZ133" s="18"/>
      <c r="GA133" s="461"/>
      <c r="GC133" s="9"/>
      <c r="GE133" s="9"/>
      <c r="GF133" s="461"/>
      <c r="GG133" s="9"/>
      <c r="GI133" s="18"/>
      <c r="GJ133" s="9"/>
      <c r="GK133" s="461"/>
      <c r="GL133" s="9"/>
      <c r="GM133" s="18"/>
      <c r="GN133" s="9"/>
      <c r="GO133" s="18"/>
      <c r="GP133" s="9"/>
      <c r="GU133" s="9"/>
      <c r="GW133" s="9"/>
      <c r="GY133" s="9"/>
      <c r="HB133" s="9"/>
      <c r="HD133" s="9"/>
      <c r="HF133" s="9"/>
      <c r="HH133" s="9"/>
      <c r="HK133" s="9"/>
      <c r="HM133" s="9"/>
      <c r="HO133" s="9"/>
      <c r="HQ133" s="9"/>
      <c r="HT133" s="9"/>
      <c r="HV133" s="9"/>
      <c r="HX133" s="9"/>
      <c r="HZ133" s="9"/>
      <c r="IC133" s="9"/>
      <c r="IE133" s="9"/>
      <c r="IG133" s="9"/>
      <c r="II133" s="9"/>
      <c r="IL133" s="9"/>
      <c r="IN133" s="9"/>
      <c r="IP133" s="9"/>
      <c r="IR133" s="9"/>
      <c r="IU133" s="9"/>
      <c r="IW133" s="9"/>
      <c r="IY133" s="9"/>
      <c r="JA133" s="9"/>
      <c r="JD133" s="9"/>
      <c r="JF133" s="9"/>
      <c r="JH133" s="9"/>
      <c r="JJ133" s="9"/>
      <c r="JM133" s="9"/>
      <c r="JO133" s="9"/>
      <c r="JQ133" s="9"/>
      <c r="JS133" s="9"/>
      <c r="JV133" s="9"/>
      <c r="JX133" s="9"/>
      <c r="JZ133" s="9"/>
      <c r="KB133" s="9"/>
      <c r="KE133" s="9"/>
      <c r="KG133" s="9"/>
      <c r="KI133" s="9"/>
      <c r="KK133" s="9"/>
      <c r="KN133" s="9"/>
      <c r="KP133" s="9"/>
      <c r="KR133" s="9"/>
      <c r="KT133" s="9"/>
      <c r="KW133" s="9"/>
      <c r="KY133" s="9"/>
      <c r="LA133" s="9"/>
      <c r="LC133" s="9"/>
      <c r="LF133" s="9"/>
      <c r="LH133" s="9"/>
      <c r="LJ133" s="9"/>
      <c r="LL133" s="9"/>
      <c r="LO133" s="9"/>
      <c r="LQ133" s="9"/>
      <c r="LS133" s="9"/>
      <c r="LU133" s="9"/>
      <c r="LX133" s="9"/>
      <c r="LZ133" s="9"/>
      <c r="MB133" s="9"/>
      <c r="MD133" s="9"/>
      <c r="MG133" s="9"/>
      <c r="MI133" s="9"/>
      <c r="MK133" s="9"/>
      <c r="MM133" s="9"/>
      <c r="MP133" s="9"/>
      <c r="MR133" s="9"/>
      <c r="MT133" s="9"/>
      <c r="MV133" s="9"/>
    </row>
    <row r="134" spans="1:386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O134" s="9"/>
      <c r="FQ134" s="461"/>
      <c r="FR134" s="9"/>
      <c r="FS134" s="18"/>
      <c r="FT134" s="9"/>
      <c r="FV134" s="461"/>
      <c r="FX134" s="9"/>
      <c r="FZ134" s="18"/>
      <c r="GA134" s="461"/>
      <c r="GC134" s="9"/>
      <c r="GE134" s="9"/>
      <c r="GF134" s="461"/>
      <c r="GG134" s="9"/>
      <c r="GI134" s="18"/>
      <c r="GJ134" s="9"/>
      <c r="GK134" s="461"/>
      <c r="GL134" s="9"/>
      <c r="GM134" s="18"/>
      <c r="GN134" s="9"/>
      <c r="GO134" s="18"/>
      <c r="GP134" s="9"/>
      <c r="GU134" s="9"/>
      <c r="GW134" s="9"/>
      <c r="GY134" s="9"/>
      <c r="HB134" s="9"/>
      <c r="HD134" s="9"/>
      <c r="HF134" s="9"/>
      <c r="HH134" s="9"/>
      <c r="HK134" s="9"/>
      <c r="HM134" s="9"/>
      <c r="HO134" s="9"/>
      <c r="HQ134" s="9"/>
      <c r="HT134" s="9"/>
      <c r="HV134" s="9"/>
      <c r="HX134" s="9"/>
      <c r="HZ134" s="9"/>
      <c r="IC134" s="9"/>
      <c r="IE134" s="9"/>
      <c r="IG134" s="9"/>
      <c r="II134" s="9"/>
      <c r="IL134" s="9"/>
      <c r="IN134" s="9"/>
      <c r="IP134" s="9"/>
      <c r="IR134" s="9"/>
      <c r="IU134" s="9"/>
      <c r="IW134" s="9"/>
      <c r="IY134" s="9"/>
      <c r="JA134" s="9"/>
      <c r="JD134" s="9"/>
      <c r="JF134" s="9"/>
      <c r="JH134" s="9"/>
      <c r="JJ134" s="9"/>
      <c r="JM134" s="9"/>
      <c r="JO134" s="9"/>
      <c r="JQ134" s="9"/>
      <c r="JS134" s="9"/>
      <c r="JV134" s="9"/>
      <c r="JX134" s="9"/>
      <c r="JZ134" s="9"/>
      <c r="KB134" s="9"/>
      <c r="KE134" s="9"/>
      <c r="KG134" s="9"/>
      <c r="KI134" s="9"/>
      <c r="KK134" s="9"/>
      <c r="KN134" s="9"/>
      <c r="KP134" s="9"/>
      <c r="KR134" s="9"/>
      <c r="KT134" s="9"/>
      <c r="KW134" s="9"/>
      <c r="KY134" s="9"/>
      <c r="LA134" s="9"/>
      <c r="LC134" s="9"/>
      <c r="LF134" s="9"/>
      <c r="LH134" s="9"/>
      <c r="LJ134" s="9"/>
      <c r="LL134" s="9"/>
      <c r="LO134" s="9"/>
      <c r="LQ134" s="9"/>
      <c r="LS134" s="9"/>
      <c r="LU134" s="9"/>
      <c r="LX134" s="9"/>
      <c r="LZ134" s="9"/>
      <c r="MB134" s="9"/>
      <c r="MD134" s="9"/>
      <c r="MG134" s="9"/>
      <c r="MI134" s="9"/>
      <c r="MK134" s="9"/>
      <c r="MM134" s="9"/>
      <c r="MP134" s="9"/>
      <c r="MR134" s="9"/>
      <c r="MT134" s="9"/>
      <c r="MV134" s="9"/>
    </row>
    <row r="135" spans="1:386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O135" s="9"/>
      <c r="FQ135" s="461"/>
      <c r="FR135" s="9"/>
      <c r="FS135" s="18"/>
      <c r="FT135" s="9"/>
      <c r="FV135" s="461"/>
      <c r="FX135" s="9"/>
      <c r="FZ135" s="18"/>
      <c r="GA135" s="461"/>
      <c r="GC135" s="9"/>
      <c r="GE135" s="9"/>
      <c r="GF135" s="461"/>
      <c r="GG135" s="9"/>
      <c r="GI135" s="18"/>
      <c r="GJ135" s="9"/>
      <c r="GK135" s="461"/>
      <c r="GL135" s="9"/>
      <c r="GM135" s="18"/>
      <c r="GN135" s="9"/>
      <c r="GO135" s="18"/>
      <c r="GP135" s="9"/>
      <c r="GU135" s="9"/>
      <c r="GW135" s="9"/>
      <c r="GY135" s="9"/>
      <c r="HB135" s="9"/>
      <c r="HD135" s="9"/>
      <c r="HF135" s="9"/>
      <c r="HH135" s="9"/>
      <c r="HK135" s="9"/>
      <c r="HM135" s="9"/>
      <c r="HO135" s="9"/>
      <c r="HQ135" s="9"/>
      <c r="HT135" s="9"/>
      <c r="HV135" s="9"/>
      <c r="HX135" s="9"/>
      <c r="HZ135" s="9"/>
      <c r="IC135" s="9"/>
      <c r="IE135" s="9"/>
      <c r="IG135" s="9"/>
      <c r="II135" s="9"/>
      <c r="IL135" s="9"/>
      <c r="IN135" s="9"/>
      <c r="IP135" s="9"/>
      <c r="IR135" s="9"/>
      <c r="IU135" s="9"/>
      <c r="IW135" s="9"/>
      <c r="IY135" s="9"/>
      <c r="JA135" s="9"/>
      <c r="JD135" s="9"/>
      <c r="JF135" s="9"/>
      <c r="JH135" s="9"/>
      <c r="JJ135" s="9"/>
      <c r="JM135" s="9"/>
      <c r="JO135" s="9"/>
      <c r="JQ135" s="9"/>
      <c r="JS135" s="9"/>
      <c r="JV135" s="9"/>
      <c r="JX135" s="9"/>
      <c r="JZ135" s="9"/>
      <c r="KB135" s="9"/>
      <c r="KE135" s="9"/>
      <c r="KG135" s="9"/>
      <c r="KI135" s="9"/>
      <c r="KK135" s="9"/>
      <c r="KN135" s="9"/>
      <c r="KP135" s="9"/>
      <c r="KR135" s="9"/>
      <c r="KT135" s="9"/>
      <c r="KW135" s="9"/>
      <c r="KY135" s="9"/>
      <c r="LA135" s="9"/>
      <c r="LC135" s="9"/>
      <c r="LF135" s="9"/>
      <c r="LH135" s="9"/>
      <c r="LJ135" s="9"/>
      <c r="LL135" s="9"/>
      <c r="LO135" s="9"/>
      <c r="LQ135" s="9"/>
      <c r="LS135" s="9"/>
      <c r="LU135" s="9"/>
      <c r="LX135" s="9"/>
      <c r="LZ135" s="9"/>
      <c r="MB135" s="9"/>
      <c r="MD135" s="9"/>
      <c r="MG135" s="9"/>
      <c r="MI135" s="9"/>
      <c r="MK135" s="9"/>
      <c r="MM135" s="9"/>
      <c r="MP135" s="9"/>
      <c r="MR135" s="9"/>
      <c r="MT135" s="9"/>
      <c r="MV135" s="9"/>
    </row>
    <row r="138" spans="1:386" ht="20.25">
      <c r="A138" s="349" t="s">
        <v>1434</v>
      </c>
      <c r="D138" s="349" t="s">
        <v>220</v>
      </c>
      <c r="E138" s="46"/>
      <c r="L138" s="349" t="s">
        <v>221</v>
      </c>
      <c r="M138" s="3"/>
      <c r="N138" s="3"/>
      <c r="O138" s="9"/>
      <c r="U138" s="349" t="s">
        <v>245</v>
      </c>
      <c r="V138" s="3"/>
      <c r="W138" s="3"/>
      <c r="X138" s="10"/>
      <c r="AD138" s="349" t="s">
        <v>273</v>
      </c>
      <c r="AE138" s="3"/>
      <c r="AF138" s="3"/>
      <c r="AG138" s="9"/>
      <c r="AM138" s="349" t="s">
        <v>1344</v>
      </c>
      <c r="AN138" s="3"/>
      <c r="AO138" s="79"/>
      <c r="AP138" s="3"/>
      <c r="AV138" s="349" t="s">
        <v>1846</v>
      </c>
      <c r="AW138" s="40"/>
      <c r="AX138" s="40"/>
      <c r="AY138" s="175"/>
      <c r="AZ138" s="18"/>
      <c r="BA138"/>
      <c r="BB138" s="18"/>
      <c r="BC138"/>
      <c r="BE138" s="349" t="s">
        <v>2352</v>
      </c>
      <c r="BF138" s="18"/>
      <c r="BG138" s="350"/>
      <c r="BH138" s="18"/>
      <c r="BI138" s="18"/>
      <c r="BN138" s="349" t="s">
        <v>4592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D138" s="50"/>
      <c r="EG138" s="348"/>
      <c r="EH138" s="18"/>
      <c r="EI138" s="50"/>
      <c r="EJ138" s="18"/>
      <c r="EK138" s="18"/>
      <c r="EN138" s="50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348"/>
      <c r="FI138" s="18"/>
      <c r="FJ138" s="462"/>
      <c r="FK138" s="18"/>
      <c r="FL138" s="18"/>
      <c r="FQ138" s="348"/>
      <c r="FR138" s="18"/>
      <c r="FS138" s="462"/>
      <c r="FT138" s="18"/>
      <c r="FU138" s="18"/>
      <c r="FZ138" s="348"/>
      <c r="GA138" s="18"/>
      <c r="GB138" s="462"/>
      <c r="GC138" s="18"/>
      <c r="GD138" s="18"/>
      <c r="GU138" s="18"/>
      <c r="GV138" s="18"/>
      <c r="HA138" s="348"/>
      <c r="HB138" s="18"/>
      <c r="HD138" s="18"/>
      <c r="HE138" s="18"/>
      <c r="HJ138" s="18"/>
      <c r="HK138" s="464"/>
      <c r="HM138" s="18"/>
      <c r="HN138" s="18"/>
      <c r="HO138" s="18"/>
      <c r="IB138" s="348"/>
      <c r="IC138" s="18"/>
      <c r="IE138" s="18"/>
      <c r="IF138" s="18"/>
      <c r="IK138" s="348"/>
      <c r="IL138" s="18"/>
      <c r="IN138" s="18"/>
      <c r="IO138" s="18"/>
      <c r="JC138" s="465"/>
      <c r="JD138" s="466"/>
      <c r="JL138" s="465"/>
      <c r="JM138" s="466"/>
      <c r="JN138" s="467"/>
      <c r="JO138" s="466"/>
      <c r="JP138" s="466"/>
      <c r="JU138" s="348"/>
      <c r="JV138" s="18"/>
      <c r="JX138" s="18"/>
      <c r="JY138" s="18"/>
      <c r="KD138" s="348"/>
      <c r="KE138" s="18"/>
      <c r="KM138" s="348"/>
      <c r="KN138" s="18"/>
      <c r="KV138" s="348"/>
      <c r="KW138" s="18"/>
      <c r="KX138" s="468"/>
      <c r="KY138" s="18"/>
      <c r="KZ138" s="18"/>
      <c r="LE138" s="465"/>
      <c r="LF138" s="466"/>
      <c r="LG138" s="462"/>
      <c r="LH138" s="466"/>
      <c r="LI138" s="466"/>
      <c r="LW138" s="466"/>
      <c r="LX138" s="18"/>
      <c r="LY138" s="18"/>
      <c r="LZ138" s="469"/>
      <c r="MB138" s="18"/>
      <c r="MF138" s="348"/>
      <c r="MG138" s="18"/>
      <c r="MH138" s="18"/>
      <c r="MI138" s="18"/>
      <c r="MJ138" s="18"/>
      <c r="MO138" s="60"/>
      <c r="MP138" s="3"/>
      <c r="MQ138" s="470"/>
      <c r="MR138" s="79"/>
      <c r="MS138" s="3"/>
      <c r="MU138" s="18"/>
    </row>
    <row r="139" spans="1:38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D139" s="50"/>
      <c r="EG139" s="469"/>
      <c r="EH139" s="18"/>
      <c r="EI139" s="50"/>
      <c r="EJ139" s="18"/>
      <c r="EK139" s="18"/>
      <c r="EN139" s="50"/>
      <c r="EP139" s="469"/>
      <c r="EQ139" s="18"/>
      <c r="ER139" s="462"/>
      <c r="ES139" s="18"/>
      <c r="ET139" s="18"/>
      <c r="EX139" s="50"/>
      <c r="EY139" s="469"/>
      <c r="EZ139" s="18"/>
      <c r="FA139" s="462"/>
      <c r="FB139" s="18"/>
      <c r="FC139" s="18"/>
      <c r="FH139" s="472"/>
      <c r="FI139" s="18"/>
      <c r="FJ139" s="462"/>
      <c r="FK139" s="18"/>
      <c r="FL139" s="18"/>
      <c r="FQ139" s="469"/>
      <c r="FR139" s="18"/>
      <c r="FS139" s="462"/>
      <c r="FT139" s="18"/>
      <c r="FU139" s="18"/>
      <c r="FZ139" s="469"/>
      <c r="GA139" s="18"/>
      <c r="GB139" s="462"/>
      <c r="GC139" s="18"/>
      <c r="GD139" s="18"/>
      <c r="GU139" s="18"/>
      <c r="GV139" s="18"/>
      <c r="HA139" s="472"/>
      <c r="HB139" s="18"/>
      <c r="HD139" s="18"/>
      <c r="HE139" s="18"/>
      <c r="HJ139" s="18"/>
      <c r="HK139" s="464"/>
      <c r="HM139" s="18"/>
      <c r="HN139" s="18"/>
      <c r="HO139" s="18"/>
      <c r="IB139" s="469"/>
      <c r="IC139" s="18"/>
      <c r="IE139" s="18"/>
      <c r="IF139" s="18"/>
      <c r="IK139" s="472"/>
      <c r="IL139" s="18"/>
      <c r="IN139" s="18"/>
      <c r="IO139" s="18"/>
      <c r="IT139" s="348"/>
      <c r="IU139" s="18"/>
      <c r="IV139" s="473"/>
      <c r="IW139" s="18"/>
      <c r="IX139" s="18"/>
      <c r="JC139" s="469"/>
      <c r="JD139" s="466"/>
      <c r="JL139" s="469"/>
      <c r="JM139" s="466"/>
      <c r="JN139" s="467"/>
      <c r="JO139" s="466"/>
      <c r="JP139" s="466"/>
      <c r="JU139" s="472"/>
      <c r="JV139" s="18"/>
      <c r="JX139" s="18"/>
      <c r="JY139" s="18"/>
      <c r="KD139" s="472"/>
      <c r="KE139" s="18"/>
      <c r="KM139" s="472"/>
      <c r="KN139" s="18"/>
      <c r="KV139" s="472"/>
      <c r="KW139" s="18"/>
      <c r="KX139" s="468"/>
      <c r="KY139" s="18"/>
      <c r="KZ139" s="18"/>
      <c r="LE139" s="469"/>
      <c r="LF139" s="466"/>
      <c r="LG139" s="462"/>
      <c r="LH139" s="466"/>
      <c r="LI139" s="466"/>
      <c r="LW139" s="466"/>
      <c r="LX139" s="18"/>
      <c r="LY139" s="18"/>
      <c r="LZ139" s="469"/>
      <c r="MB139" s="18"/>
      <c r="MF139" s="472"/>
      <c r="MG139" s="18"/>
      <c r="MH139" s="18"/>
      <c r="MI139" s="18"/>
      <c r="MJ139" s="18"/>
      <c r="MO139" s="474"/>
      <c r="MP139" s="3"/>
      <c r="MQ139" s="475"/>
      <c r="MR139" s="79"/>
      <c r="MS139" s="3"/>
      <c r="MU139" s="18"/>
    </row>
    <row r="140" spans="1:386" ht="18">
      <c r="A140" s="41" t="s">
        <v>15</v>
      </c>
      <c r="B140" s="60" t="s">
        <v>1404</v>
      </c>
      <c r="D140" s="41" t="s">
        <v>21</v>
      </c>
      <c r="E140" s="46"/>
      <c r="G140" s="46">
        <v>10338</v>
      </c>
      <c r="H140" s="60" t="s">
        <v>1404</v>
      </c>
      <c r="L140" s="41" t="s">
        <v>21</v>
      </c>
      <c r="M140" s="3"/>
      <c r="N140" s="3"/>
      <c r="O140" s="55">
        <v>27401</v>
      </c>
      <c r="P140" t="s">
        <v>222</v>
      </c>
      <c r="Q140" s="60" t="s">
        <v>1404</v>
      </c>
      <c r="U140" s="41" t="s">
        <v>21</v>
      </c>
      <c r="V140" s="3"/>
      <c r="W140" s="3"/>
      <c r="X140" s="55">
        <v>45612</v>
      </c>
      <c r="Y140" t="s">
        <v>246</v>
      </c>
      <c r="Z140" s="60" t="s">
        <v>1404</v>
      </c>
      <c r="AD140" s="41" t="s">
        <v>21</v>
      </c>
      <c r="AG140" s="46">
        <v>56935</v>
      </c>
      <c r="AH140" t="s">
        <v>380</v>
      </c>
      <c r="AI140" s="60" t="s">
        <v>1404</v>
      </c>
      <c r="AM140" s="41" t="s">
        <v>31</v>
      </c>
      <c r="AN140" s="9"/>
      <c r="AO140" s="3"/>
      <c r="AP140" s="171">
        <v>61535.249999999898</v>
      </c>
      <c r="AQ140" t="s">
        <v>1345</v>
      </c>
      <c r="AR140" s="60" t="s">
        <v>1404</v>
      </c>
      <c r="AV140" s="41" t="s">
        <v>31</v>
      </c>
      <c r="AW140" s="9"/>
      <c r="AX140" s="3"/>
      <c r="AY140" s="171">
        <v>54485.262499999983</v>
      </c>
      <c r="AZ140" s="238" t="s">
        <v>1865</v>
      </c>
      <c r="BA140" s="60" t="s">
        <v>1404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2353</v>
      </c>
      <c r="BJ140" s="60" t="s">
        <v>1404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4593</v>
      </c>
      <c r="BS140" s="60" t="s">
        <v>1404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D140" s="50"/>
      <c r="EG140" s="18"/>
      <c r="EH140" s="18"/>
      <c r="EI140" s="50"/>
      <c r="EJ140" s="18"/>
      <c r="EK140" s="18"/>
      <c r="EN140" s="50"/>
      <c r="EP140" s="18"/>
      <c r="EQ140" s="18"/>
      <c r="ER140" s="462"/>
      <c r="ES140" s="18"/>
      <c r="ET140" s="18"/>
      <c r="EX140" s="50"/>
      <c r="EY140" s="469"/>
      <c r="EZ140" s="18"/>
      <c r="FA140" s="462"/>
      <c r="FB140" s="18"/>
      <c r="FC140" s="18"/>
      <c r="FH140" s="18"/>
      <c r="FI140" s="18"/>
      <c r="FJ140" s="462"/>
      <c r="FK140" s="18"/>
      <c r="FL140" s="18"/>
      <c r="FQ140" s="18"/>
      <c r="FR140" s="18"/>
      <c r="FS140" s="462"/>
      <c r="FT140" s="18"/>
      <c r="FU140" s="18"/>
      <c r="FZ140" s="18"/>
      <c r="GA140" s="18"/>
      <c r="GB140" s="462"/>
      <c r="GC140" s="18"/>
      <c r="GD140" s="18"/>
      <c r="GU140" s="18"/>
      <c r="GV140" s="18"/>
      <c r="HA140" s="18"/>
      <c r="HB140" s="18"/>
      <c r="HD140" s="18"/>
      <c r="HE140" s="18"/>
      <c r="HJ140" s="18"/>
      <c r="HK140" s="464"/>
      <c r="HM140" s="18"/>
      <c r="HN140" s="18"/>
      <c r="HO140" s="18"/>
      <c r="IB140" s="18"/>
      <c r="IC140" s="18"/>
      <c r="IE140" s="18"/>
      <c r="IF140" s="18"/>
      <c r="IK140" s="18"/>
      <c r="IL140" s="18"/>
      <c r="IN140" s="18"/>
      <c r="IO140" s="18"/>
      <c r="IT140" s="469"/>
      <c r="IU140" s="18"/>
      <c r="IV140" s="473"/>
      <c r="IW140" s="18"/>
      <c r="IX140" s="18"/>
      <c r="JC140" s="466"/>
      <c r="JD140" s="466"/>
      <c r="JL140" s="466"/>
      <c r="JM140" s="466"/>
      <c r="JN140" s="467"/>
      <c r="JO140" s="466"/>
      <c r="JP140" s="466"/>
      <c r="JU140" s="18"/>
      <c r="JV140" s="18"/>
      <c r="JX140" s="18"/>
      <c r="JY140" s="18"/>
      <c r="KD140" s="18"/>
      <c r="KE140" s="18"/>
      <c r="KM140" s="18"/>
      <c r="KN140" s="18"/>
      <c r="KV140" s="18"/>
      <c r="KW140" s="18"/>
      <c r="KX140" s="467"/>
      <c r="KY140" s="18"/>
      <c r="KZ140" s="18"/>
      <c r="LE140" s="466"/>
      <c r="LF140" s="466"/>
      <c r="LG140" s="462"/>
      <c r="LH140" s="466"/>
      <c r="LI140" s="466"/>
      <c r="LW140" s="466"/>
      <c r="LX140" s="18"/>
      <c r="LY140" s="18"/>
      <c r="LZ140" s="469"/>
      <c r="MB140" s="18"/>
      <c r="MF140" s="18"/>
      <c r="MG140" s="18"/>
      <c r="MH140" s="18"/>
      <c r="MI140" s="18"/>
      <c r="MJ140" s="18"/>
      <c r="MO140" s="3"/>
      <c r="MP140" s="3"/>
      <c r="MQ140" s="476"/>
      <c r="MR140" s="79"/>
      <c r="MS140" s="3"/>
      <c r="MU140" s="18"/>
    </row>
    <row r="141" spans="1:386" ht="18">
      <c r="A141" s="49">
        <v>2014</v>
      </c>
      <c r="B141"/>
      <c r="D141" s="48" t="s">
        <v>219</v>
      </c>
      <c r="G141" s="46"/>
      <c r="L141" s="49" t="s">
        <v>1435</v>
      </c>
      <c r="M141" s="3"/>
      <c r="N141" s="3"/>
      <c r="O141" s="56"/>
      <c r="U141" s="49" t="s">
        <v>1437</v>
      </c>
      <c r="V141" s="3"/>
      <c r="W141" s="3"/>
      <c r="X141" s="56"/>
      <c r="AD141" s="49" t="s">
        <v>217</v>
      </c>
      <c r="AG141" s="46"/>
      <c r="AM141" s="49" t="s">
        <v>803</v>
      </c>
      <c r="AN141" s="9"/>
      <c r="AO141" s="1"/>
      <c r="AV141" s="49" t="s">
        <v>1741</v>
      </c>
      <c r="AX141" s="18"/>
      <c r="AY141" s="89"/>
      <c r="AZ141" s="18"/>
      <c r="BA141"/>
      <c r="BB141" s="50"/>
      <c r="BC141"/>
      <c r="BE141" s="48" t="s">
        <v>2350</v>
      </c>
      <c r="BI141" s="18"/>
      <c r="BK141" s="50"/>
      <c r="BN141" s="49" t="s">
        <v>4594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D141" s="50"/>
      <c r="EG141" s="348"/>
      <c r="EH141" s="18"/>
      <c r="EI141" s="50"/>
      <c r="EJ141" s="18"/>
      <c r="EK141" s="18"/>
      <c r="EN141" s="50"/>
      <c r="EP141" s="348"/>
      <c r="EQ141" s="18"/>
      <c r="ER141" s="462"/>
      <c r="ES141" s="18"/>
      <c r="ET141" s="18"/>
      <c r="EX141" s="50"/>
      <c r="EY141" s="469"/>
      <c r="EZ141" s="18"/>
      <c r="FA141" s="462"/>
      <c r="FB141" s="18"/>
      <c r="FC141" s="18"/>
      <c r="FH141" s="348"/>
      <c r="FI141" s="18"/>
      <c r="FJ141" s="462"/>
      <c r="FK141" s="18"/>
      <c r="FL141" s="18"/>
      <c r="FQ141" s="348"/>
      <c r="FR141" s="18"/>
      <c r="FS141" s="462"/>
      <c r="FT141" s="18"/>
      <c r="FU141" s="18"/>
      <c r="FZ141" s="348"/>
      <c r="GA141" s="18"/>
      <c r="GB141" s="462"/>
      <c r="GC141" s="18"/>
      <c r="GD141" s="18"/>
      <c r="GU141" s="18"/>
      <c r="GV141" s="18"/>
      <c r="HA141" s="348"/>
      <c r="HB141" s="18"/>
      <c r="HD141" s="18"/>
      <c r="HE141" s="18"/>
      <c r="HJ141" s="18"/>
      <c r="HK141" s="464"/>
      <c r="HM141" s="18"/>
      <c r="HN141" s="18"/>
      <c r="HO141" s="18"/>
      <c r="IB141" s="348"/>
      <c r="IC141" s="18"/>
      <c r="IE141" s="18"/>
      <c r="IF141" s="18"/>
      <c r="IK141" s="348"/>
      <c r="IL141" s="18"/>
      <c r="IN141" s="18"/>
      <c r="IO141" s="18"/>
      <c r="IT141" s="18"/>
      <c r="IU141" s="18"/>
      <c r="IV141" s="462"/>
      <c r="IW141" s="18"/>
      <c r="IX141" s="18"/>
      <c r="JC141" s="465"/>
      <c r="JD141" s="466"/>
      <c r="JL141" s="465"/>
      <c r="JM141" s="466"/>
      <c r="JN141" s="467"/>
      <c r="JO141" s="466"/>
      <c r="JP141" s="466"/>
      <c r="JU141" s="348"/>
      <c r="JV141" s="18"/>
      <c r="JX141" s="18"/>
      <c r="JY141" s="18"/>
      <c r="KD141" s="348"/>
      <c r="KE141" s="18"/>
      <c r="KM141" s="348"/>
      <c r="KN141" s="18"/>
      <c r="KV141" s="348"/>
      <c r="KW141" s="18"/>
      <c r="KX141" s="467"/>
      <c r="KY141" s="18"/>
      <c r="KZ141" s="18"/>
      <c r="LE141" s="465"/>
      <c r="LF141" s="466"/>
      <c r="LG141" s="462"/>
      <c r="LH141" s="466"/>
      <c r="LI141" s="466"/>
      <c r="LW141" s="466"/>
      <c r="LX141" s="18"/>
      <c r="LY141" s="18"/>
      <c r="LZ141" s="469"/>
      <c r="MB141" s="18"/>
      <c r="MF141" s="348"/>
      <c r="MG141" s="18"/>
      <c r="MH141" s="18"/>
      <c r="MI141" s="18"/>
      <c r="MJ141" s="18"/>
      <c r="MO141" s="60"/>
      <c r="MP141" s="3"/>
      <c r="MQ141" s="477"/>
      <c r="MR141" s="79"/>
      <c r="MS141" s="40"/>
      <c r="MU141" s="18"/>
    </row>
    <row r="142" spans="1:386" ht="18">
      <c r="A142" s="41" t="s">
        <v>21</v>
      </c>
      <c r="B142" s="60" t="s">
        <v>1405</v>
      </c>
      <c r="D142" s="41" t="s">
        <v>31</v>
      </c>
      <c r="G142" s="46">
        <v>9197</v>
      </c>
      <c r="H142" s="60" t="s">
        <v>1405</v>
      </c>
      <c r="L142" s="41" t="s">
        <v>31</v>
      </c>
      <c r="M142" s="3"/>
      <c r="N142" s="3"/>
      <c r="O142" s="53">
        <v>25671</v>
      </c>
      <c r="P142" t="s">
        <v>223</v>
      </c>
      <c r="Q142" s="60" t="s">
        <v>1405</v>
      </c>
      <c r="U142" s="41" t="s">
        <v>31</v>
      </c>
      <c r="V142" s="3"/>
      <c r="W142" s="3"/>
      <c r="X142" s="53">
        <v>42103</v>
      </c>
      <c r="Y142" t="s">
        <v>247</v>
      </c>
      <c r="Z142" s="60" t="s">
        <v>1405</v>
      </c>
      <c r="AD142" s="41" t="s">
        <v>31</v>
      </c>
      <c r="AG142" s="46">
        <v>54486</v>
      </c>
      <c r="AH142" t="s">
        <v>381</v>
      </c>
      <c r="AI142" s="60" t="s">
        <v>1405</v>
      </c>
      <c r="AM142" s="41" t="s">
        <v>21</v>
      </c>
      <c r="AN142" s="9"/>
      <c r="AO142" s="1"/>
      <c r="AP142" s="171">
        <v>59758.550000000061</v>
      </c>
      <c r="AQ142" t="s">
        <v>1346</v>
      </c>
      <c r="AR142" s="60" t="s">
        <v>1405</v>
      </c>
      <c r="AV142" s="41" t="s">
        <v>21</v>
      </c>
      <c r="AW142" s="9"/>
      <c r="AX142" s="3"/>
      <c r="AY142" s="171">
        <v>52280.250000000058</v>
      </c>
      <c r="AZ142" s="238" t="s">
        <v>1866</v>
      </c>
      <c r="BA142" s="60" t="s">
        <v>1405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2354</v>
      </c>
      <c r="BJ142" s="60" t="s">
        <v>1405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4595</v>
      </c>
      <c r="BS142" s="60" t="s">
        <v>1405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D142" s="50"/>
      <c r="EG142" s="469"/>
      <c r="EH142" s="18"/>
      <c r="EI142" s="50"/>
      <c r="EJ142" s="18"/>
      <c r="EK142" s="18"/>
      <c r="EN142" s="50"/>
      <c r="EP142" s="469"/>
      <c r="EQ142" s="18"/>
      <c r="ER142" s="462"/>
      <c r="ES142" s="18"/>
      <c r="ET142" s="18"/>
      <c r="EX142" s="50"/>
      <c r="EY142" s="469"/>
      <c r="EZ142" s="18"/>
      <c r="FA142" s="462"/>
      <c r="FB142" s="18"/>
      <c r="FC142" s="18"/>
      <c r="FH142" s="472"/>
      <c r="FI142" s="18"/>
      <c r="FJ142" s="462"/>
      <c r="FK142" s="18"/>
      <c r="FL142" s="18"/>
      <c r="FQ142" s="469"/>
      <c r="FR142" s="18"/>
      <c r="FS142" s="462"/>
      <c r="FT142" s="18"/>
      <c r="FU142" s="18"/>
      <c r="FZ142" s="469"/>
      <c r="GA142" s="18"/>
      <c r="GB142" s="462"/>
      <c r="GC142" s="18"/>
      <c r="GD142" s="18"/>
      <c r="GU142" s="18"/>
      <c r="GV142" s="18"/>
      <c r="HA142" s="472"/>
      <c r="HB142" s="18"/>
      <c r="HD142" s="18"/>
      <c r="HE142" s="18"/>
      <c r="HJ142" s="18"/>
      <c r="HK142" s="464"/>
      <c r="HM142" s="18"/>
      <c r="HN142" s="18"/>
      <c r="HO142" s="18"/>
      <c r="IB142" s="469"/>
      <c r="IC142" s="18"/>
      <c r="IE142" s="18"/>
      <c r="IF142" s="18"/>
      <c r="IK142" s="472"/>
      <c r="IL142" s="18"/>
      <c r="IN142" s="18"/>
      <c r="IO142" s="18"/>
      <c r="IT142" s="348"/>
      <c r="IU142" s="18"/>
      <c r="IV142" s="462"/>
      <c r="IW142" s="18"/>
      <c r="IX142" s="18"/>
      <c r="JC142" s="469"/>
      <c r="JD142" s="466"/>
      <c r="JL142" s="469"/>
      <c r="JM142" s="466"/>
      <c r="JN142" s="467"/>
      <c r="JO142" s="466"/>
      <c r="JP142" s="466"/>
      <c r="JU142" s="472"/>
      <c r="JV142" s="18"/>
      <c r="JX142" s="18"/>
      <c r="JY142" s="18"/>
      <c r="KD142" s="472"/>
      <c r="KE142" s="18"/>
      <c r="KM142" s="472"/>
      <c r="KN142" s="18"/>
      <c r="KV142" s="472"/>
      <c r="KW142" s="18"/>
      <c r="KX142" s="467"/>
      <c r="KY142" s="18"/>
      <c r="KZ142" s="18"/>
      <c r="LE142" s="469"/>
      <c r="LF142" s="466"/>
      <c r="LG142" s="462"/>
      <c r="LH142" s="466"/>
      <c r="LI142" s="466"/>
      <c r="LW142" s="466"/>
      <c r="LX142" s="18"/>
      <c r="LY142" s="18"/>
      <c r="LZ142" s="469"/>
      <c r="MB142" s="18"/>
      <c r="MF142" s="472"/>
      <c r="MG142" s="18"/>
      <c r="MH142" s="18"/>
      <c r="MI142" s="18"/>
      <c r="MJ142" s="18"/>
      <c r="MO142" s="474"/>
      <c r="MP142" s="3"/>
      <c r="MQ142" s="477"/>
      <c r="MR142" s="79"/>
      <c r="MS142" s="3"/>
      <c r="MU142" s="18"/>
    </row>
    <row r="143" spans="1:386" ht="18">
      <c r="A143" s="49">
        <v>2014</v>
      </c>
      <c r="B143" s="60"/>
      <c r="D143" s="48" t="s">
        <v>219</v>
      </c>
      <c r="G143" s="46"/>
      <c r="H143" s="60"/>
      <c r="L143" s="49" t="s">
        <v>1435</v>
      </c>
      <c r="M143" s="3"/>
      <c r="N143" s="3"/>
      <c r="O143" s="54"/>
      <c r="Q143" s="60"/>
      <c r="U143" s="49" t="s">
        <v>1437</v>
      </c>
      <c r="V143" s="3"/>
      <c r="W143" s="3"/>
      <c r="X143" s="53"/>
      <c r="Z143" s="60"/>
      <c r="AD143" s="49" t="s">
        <v>217</v>
      </c>
      <c r="AG143" s="46"/>
      <c r="AI143" s="60"/>
      <c r="AM143" s="49" t="s">
        <v>803</v>
      </c>
      <c r="AN143" s="9"/>
      <c r="AO143" s="3"/>
      <c r="AR143" s="60"/>
      <c r="AV143" s="49" t="s">
        <v>1741</v>
      </c>
      <c r="AW143" s="9"/>
      <c r="AX143" s="18"/>
      <c r="AY143" s="89"/>
      <c r="AZ143" s="18"/>
      <c r="BA143" s="60"/>
      <c r="BB143" s="50"/>
      <c r="BC143"/>
      <c r="BE143" s="49" t="s">
        <v>2350</v>
      </c>
      <c r="BI143" s="18"/>
      <c r="BK143" s="50"/>
      <c r="BN143" s="49" t="s">
        <v>4594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D143" s="50"/>
      <c r="EG143" s="469"/>
      <c r="EH143" s="18"/>
      <c r="EI143" s="50"/>
      <c r="EJ143" s="18"/>
      <c r="EK143" s="18"/>
      <c r="EN143" s="50"/>
      <c r="EP143" s="469"/>
      <c r="EQ143" s="18"/>
      <c r="ER143" s="462"/>
      <c r="ES143" s="18"/>
      <c r="ET143" s="18"/>
      <c r="EX143" s="50"/>
      <c r="EY143" s="469"/>
      <c r="EZ143" s="18"/>
      <c r="FA143" s="462"/>
      <c r="FB143" s="18"/>
      <c r="FC143" s="18"/>
      <c r="FH143" s="472"/>
      <c r="FI143" s="18"/>
      <c r="FJ143" s="462"/>
      <c r="FK143" s="18"/>
      <c r="FL143" s="18"/>
      <c r="FQ143" s="469"/>
      <c r="FR143" s="18"/>
      <c r="FS143" s="462"/>
      <c r="FT143" s="18"/>
      <c r="FU143" s="18"/>
      <c r="FZ143" s="469"/>
      <c r="GA143" s="18"/>
      <c r="GB143" s="462"/>
      <c r="GC143" s="18"/>
      <c r="GD143" s="18"/>
      <c r="GU143" s="18"/>
      <c r="GV143" s="18"/>
      <c r="HA143" s="472"/>
      <c r="HB143" s="18"/>
      <c r="HD143" s="18"/>
      <c r="HE143" s="18"/>
      <c r="HJ143" s="18"/>
      <c r="HK143" s="464"/>
      <c r="HM143" s="18"/>
      <c r="HN143" s="18"/>
      <c r="HO143" s="18"/>
      <c r="IB143" s="469"/>
      <c r="IC143" s="18"/>
      <c r="IE143" s="18"/>
      <c r="IF143" s="18"/>
      <c r="IK143" s="472"/>
      <c r="IL143" s="18"/>
      <c r="IN143" s="18"/>
      <c r="IO143" s="18"/>
      <c r="IT143" s="469"/>
      <c r="IU143" s="18"/>
      <c r="IV143" s="462"/>
      <c r="IW143" s="18"/>
      <c r="IX143" s="18"/>
      <c r="JC143" s="469"/>
      <c r="JD143" s="466"/>
      <c r="JL143" s="469"/>
      <c r="JM143" s="466"/>
      <c r="JN143" s="467"/>
      <c r="JO143" s="466"/>
      <c r="JP143" s="466"/>
      <c r="JU143" s="472"/>
      <c r="JV143" s="18"/>
      <c r="JX143" s="18"/>
      <c r="JY143" s="18"/>
      <c r="KD143" s="472"/>
      <c r="KE143" s="18"/>
      <c r="KM143" s="472"/>
      <c r="KN143" s="18"/>
      <c r="KV143" s="472"/>
      <c r="KW143" s="18"/>
      <c r="KX143" s="468"/>
      <c r="KY143" s="18"/>
      <c r="KZ143" s="18"/>
      <c r="LE143" s="469"/>
      <c r="LF143" s="466"/>
      <c r="LG143" s="462"/>
      <c r="LH143" s="466"/>
      <c r="LI143" s="466"/>
      <c r="LW143" s="466"/>
      <c r="LX143" s="18"/>
      <c r="LY143" s="18"/>
      <c r="LZ143" s="469"/>
      <c r="MB143" s="18"/>
      <c r="MF143" s="472"/>
      <c r="MG143" s="18"/>
      <c r="MH143" s="18"/>
      <c r="MI143" s="18"/>
      <c r="MJ143" s="18"/>
      <c r="MO143" s="474"/>
      <c r="MP143" s="63"/>
      <c r="MQ143" s="470"/>
      <c r="MR143" s="79"/>
      <c r="MS143" s="3"/>
      <c r="MU143" s="18"/>
    </row>
    <row r="144" spans="1:386" ht="18">
      <c r="A144" s="41" t="s">
        <v>39</v>
      </c>
      <c r="B144" s="60" t="s">
        <v>1406</v>
      </c>
      <c r="D144" s="41" t="s">
        <v>15</v>
      </c>
      <c r="G144" s="46">
        <v>8932</v>
      </c>
      <c r="H144" s="60" t="s">
        <v>1406</v>
      </c>
      <c r="L144" s="41" t="s">
        <v>15</v>
      </c>
      <c r="M144" s="3"/>
      <c r="N144" s="3"/>
      <c r="O144" s="53">
        <v>25309</v>
      </c>
      <c r="P144" t="s">
        <v>224</v>
      </c>
      <c r="Q144" s="60" t="s">
        <v>1406</v>
      </c>
      <c r="U144" s="41" t="s">
        <v>17</v>
      </c>
      <c r="V144" s="3"/>
      <c r="W144" s="3"/>
      <c r="X144" s="53">
        <v>41707</v>
      </c>
      <c r="Y144" t="s">
        <v>248</v>
      </c>
      <c r="Z144" s="60" t="s">
        <v>1406</v>
      </c>
      <c r="AD144" s="41" t="s">
        <v>17</v>
      </c>
      <c r="AG144" s="46">
        <v>54363</v>
      </c>
      <c r="AH144" t="s">
        <v>382</v>
      </c>
      <c r="AI144" s="60" t="s">
        <v>1406</v>
      </c>
      <c r="AM144" s="41" t="s">
        <v>11</v>
      </c>
      <c r="AN144" s="9"/>
      <c r="AO144" s="1"/>
      <c r="AP144" s="171">
        <v>59632.025000000045</v>
      </c>
      <c r="AQ144" t="s">
        <v>1347</v>
      </c>
      <c r="AR144" s="60" t="s">
        <v>1406</v>
      </c>
      <c r="AV144" s="41" t="s">
        <v>11</v>
      </c>
      <c r="AW144" s="9"/>
      <c r="AX144" s="3"/>
      <c r="AY144" s="171">
        <v>51534.462500000038</v>
      </c>
      <c r="AZ144" s="238" t="s">
        <v>1867</v>
      </c>
      <c r="BA144" s="60" t="s">
        <v>1406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2355</v>
      </c>
      <c r="BJ144" s="60" t="s">
        <v>1406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4596</v>
      </c>
      <c r="BS144" s="60" t="s">
        <v>1406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D144" s="50"/>
      <c r="EG144" s="348"/>
      <c r="EH144" s="18"/>
      <c r="EI144" s="50"/>
      <c r="EJ144" s="18"/>
      <c r="EK144" s="18"/>
      <c r="EN144" s="50"/>
      <c r="EP144" s="348"/>
      <c r="EQ144" s="18"/>
      <c r="ER144" s="462"/>
      <c r="ES144" s="18"/>
      <c r="ET144" s="18"/>
      <c r="EX144" s="50"/>
      <c r="EY144" s="469"/>
      <c r="EZ144" s="18"/>
      <c r="FA144" s="462"/>
      <c r="FB144" s="18"/>
      <c r="FC144" s="18"/>
      <c r="FH144" s="348"/>
      <c r="FI144" s="18"/>
      <c r="FJ144" s="462"/>
      <c r="FK144" s="18"/>
      <c r="FL144" s="18"/>
      <c r="FQ144" s="348"/>
      <c r="FR144" s="18"/>
      <c r="FS144" s="462"/>
      <c r="FT144" s="18"/>
      <c r="FU144" s="18"/>
      <c r="FZ144" s="348"/>
      <c r="GA144" s="18"/>
      <c r="GB144" s="462"/>
      <c r="GC144" s="18"/>
      <c r="GD144" s="18"/>
      <c r="GU144" s="18"/>
      <c r="GV144" s="18"/>
      <c r="HA144" s="348"/>
      <c r="HB144" s="18"/>
      <c r="HD144" s="18"/>
      <c r="HE144" s="18"/>
      <c r="HJ144" s="18"/>
      <c r="HK144" s="464"/>
      <c r="HM144" s="18"/>
      <c r="HN144" s="18"/>
      <c r="HO144" s="18"/>
      <c r="IB144" s="348"/>
      <c r="IC144" s="18"/>
      <c r="IE144" s="18"/>
      <c r="IF144" s="18"/>
      <c r="IK144" s="348"/>
      <c r="IL144" s="18"/>
      <c r="IN144" s="18"/>
      <c r="IO144" s="18"/>
      <c r="IT144" s="469"/>
      <c r="IU144" s="18"/>
      <c r="IV144" s="473"/>
      <c r="IW144" s="18"/>
      <c r="IX144" s="18"/>
      <c r="JC144" s="465"/>
      <c r="JD144" s="466"/>
      <c r="JL144" s="465"/>
      <c r="JM144" s="466"/>
      <c r="JN144" s="467"/>
      <c r="JO144" s="466"/>
      <c r="JP144" s="466"/>
      <c r="JU144" s="348"/>
      <c r="JV144" s="18"/>
      <c r="JX144" s="18"/>
      <c r="JY144" s="18"/>
      <c r="KD144" s="348"/>
      <c r="KE144" s="18"/>
      <c r="KM144" s="348"/>
      <c r="KN144" s="18"/>
      <c r="KV144" s="348"/>
      <c r="KW144" s="18"/>
      <c r="KX144" s="467"/>
      <c r="KY144" s="18"/>
      <c r="KZ144" s="18"/>
      <c r="LE144" s="465"/>
      <c r="LF144" s="466"/>
      <c r="LG144" s="462"/>
      <c r="LH144" s="466"/>
      <c r="LI144" s="466"/>
      <c r="LW144" s="466"/>
      <c r="LX144" s="18"/>
      <c r="LY144" s="18"/>
      <c r="LZ144" s="469"/>
      <c r="MB144" s="18"/>
      <c r="MF144" s="348"/>
      <c r="MG144" s="18"/>
      <c r="MH144" s="18"/>
      <c r="MI144" s="18"/>
      <c r="MJ144" s="18"/>
      <c r="MO144" s="60"/>
      <c r="MP144" s="3"/>
      <c r="MQ144" s="477"/>
      <c r="MR144" s="79"/>
      <c r="MS144" s="40"/>
      <c r="MU144" s="18"/>
    </row>
    <row r="145" spans="1:361" ht="18">
      <c r="A145" s="49">
        <v>2014</v>
      </c>
      <c r="B145" s="60"/>
      <c r="D145" s="48" t="s">
        <v>219</v>
      </c>
      <c r="G145" s="46"/>
      <c r="H145" s="60"/>
      <c r="L145" s="49" t="s">
        <v>1435</v>
      </c>
      <c r="M145" s="3"/>
      <c r="N145" s="3"/>
      <c r="O145" s="53"/>
      <c r="Q145" s="60"/>
      <c r="U145" s="49" t="s">
        <v>216</v>
      </c>
      <c r="X145" s="53"/>
      <c r="Z145" s="60"/>
      <c r="AD145" s="49" t="s">
        <v>217</v>
      </c>
      <c r="AG145" s="46"/>
      <c r="AI145" s="60"/>
      <c r="AM145" s="49" t="s">
        <v>803</v>
      </c>
      <c r="AN145" s="9"/>
      <c r="AO145" s="1"/>
      <c r="AR145" s="60"/>
      <c r="AU145" s="89"/>
      <c r="AV145" s="49" t="s">
        <v>1741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2350</v>
      </c>
      <c r="BI145" s="18"/>
      <c r="BJ145" s="89"/>
      <c r="BK145" s="50"/>
      <c r="BM145" s="89"/>
      <c r="BN145" s="49" t="s">
        <v>4594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50"/>
      <c r="EF145" s="89"/>
      <c r="EG145" s="348"/>
      <c r="EH145" s="18"/>
      <c r="EI145" s="50"/>
      <c r="EJ145" s="18"/>
      <c r="EK145" s="18"/>
      <c r="EM145" s="89"/>
      <c r="EN145" s="50"/>
      <c r="EP145" s="348"/>
      <c r="EQ145" s="18"/>
      <c r="ER145" s="462"/>
      <c r="ES145" s="18"/>
      <c r="ET145" s="18"/>
      <c r="EV145" s="89"/>
      <c r="EW145" s="89"/>
      <c r="EX145" s="50"/>
      <c r="EY145" s="469"/>
      <c r="EZ145" s="18"/>
      <c r="FA145" s="462"/>
      <c r="FB145" s="18"/>
      <c r="FC145" s="18"/>
      <c r="FE145" s="89"/>
      <c r="FF145" s="89"/>
      <c r="FG145" s="89"/>
      <c r="FH145" s="348"/>
      <c r="FI145" s="18"/>
      <c r="FJ145" s="462"/>
      <c r="FK145" s="18"/>
      <c r="FL145" s="18"/>
      <c r="FN145" s="89"/>
      <c r="FO145" s="89"/>
      <c r="FP145" s="89"/>
      <c r="FQ145" s="348"/>
      <c r="FR145" s="18"/>
      <c r="FS145" s="462"/>
      <c r="FT145" s="18"/>
      <c r="FU145" s="18"/>
      <c r="FW145" s="89"/>
      <c r="FX145" s="89"/>
      <c r="FY145" s="89"/>
      <c r="FZ145" s="348"/>
      <c r="GA145" s="18"/>
      <c r="GB145" s="462"/>
      <c r="GC145" s="18"/>
      <c r="GD145" s="18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U145" s="18"/>
      <c r="GV145" s="18"/>
      <c r="GW145" s="89"/>
      <c r="GX145" s="89"/>
      <c r="GY145" s="89"/>
      <c r="GZ145" s="89"/>
      <c r="HA145" s="348"/>
      <c r="HB145" s="18"/>
      <c r="HD145" s="18"/>
      <c r="HE145" s="18"/>
      <c r="HF145" s="89"/>
      <c r="HG145" s="89"/>
      <c r="HH145" s="89"/>
      <c r="HI145" s="89"/>
      <c r="HJ145" s="18"/>
      <c r="HK145" s="464"/>
      <c r="HM145" s="18"/>
      <c r="HN145" s="18"/>
      <c r="HO145" s="18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348"/>
      <c r="IC145" s="18"/>
      <c r="IE145" s="18"/>
      <c r="IF145" s="18"/>
      <c r="IG145" s="89"/>
      <c r="IH145" s="89"/>
      <c r="II145" s="89"/>
      <c r="IJ145" s="89"/>
      <c r="IK145" s="348"/>
      <c r="IL145" s="18"/>
      <c r="IN145" s="18"/>
      <c r="IO145" s="18"/>
      <c r="IP145" s="89"/>
      <c r="IQ145" s="89"/>
      <c r="IR145" s="89"/>
      <c r="IS145" s="89"/>
      <c r="IT145" s="348"/>
      <c r="IU145" s="18"/>
      <c r="IV145" s="462"/>
      <c r="IW145" s="18"/>
      <c r="IX145" s="18"/>
      <c r="IY145" s="89"/>
      <c r="IZ145" s="89"/>
      <c r="JA145" s="89"/>
      <c r="JB145" s="89"/>
      <c r="JC145" s="465"/>
      <c r="JD145" s="466"/>
      <c r="JF145" s="89"/>
      <c r="JG145" s="89"/>
      <c r="JH145" s="89"/>
      <c r="JI145" s="89"/>
      <c r="JJ145" s="89"/>
      <c r="JK145" s="89"/>
      <c r="JL145" s="465"/>
      <c r="JM145" s="466"/>
      <c r="JN145" s="467"/>
      <c r="JO145" s="466"/>
      <c r="JP145" s="466"/>
      <c r="JR145" s="89"/>
      <c r="JS145" s="89"/>
      <c r="JT145" s="89"/>
      <c r="JU145" s="348"/>
      <c r="JV145" s="18"/>
      <c r="JX145" s="18"/>
      <c r="JY145" s="18"/>
      <c r="JZ145" s="89"/>
      <c r="KA145" s="89"/>
      <c r="KB145" s="89"/>
      <c r="KC145" s="89"/>
      <c r="KD145" s="348"/>
      <c r="KE145" s="18"/>
      <c r="KG145" s="89"/>
      <c r="KH145" s="89"/>
      <c r="KI145" s="89"/>
      <c r="KJ145" s="89"/>
      <c r="KK145" s="89"/>
      <c r="KL145" s="89"/>
      <c r="KM145" s="348"/>
      <c r="KN145" s="18"/>
      <c r="KP145" s="89"/>
      <c r="KQ145" s="89"/>
      <c r="KR145" s="89"/>
      <c r="KS145" s="89"/>
      <c r="KT145" s="89"/>
      <c r="KU145" s="89"/>
      <c r="KV145" s="348"/>
      <c r="KW145" s="18"/>
      <c r="KX145" s="467"/>
      <c r="KY145" s="18"/>
      <c r="KZ145" s="18"/>
      <c r="LA145" s="89"/>
      <c r="LB145" s="89"/>
      <c r="LC145" s="89"/>
      <c r="LD145" s="89"/>
      <c r="LE145" s="465"/>
      <c r="LF145" s="466"/>
      <c r="LG145" s="462"/>
      <c r="LH145" s="466"/>
      <c r="LI145" s="466"/>
      <c r="LK145" s="89"/>
      <c r="LL145" s="89"/>
      <c r="LM145" s="89"/>
      <c r="LN145" s="89"/>
      <c r="LO145" s="89"/>
      <c r="LP145" s="89"/>
      <c r="LQ145" s="89"/>
      <c r="LR145" s="89"/>
      <c r="LS145" s="89"/>
      <c r="LT145" s="89"/>
      <c r="LU145" s="89"/>
      <c r="LV145" s="89"/>
      <c r="LW145" s="466"/>
      <c r="LX145" s="18"/>
      <c r="LY145" s="18"/>
      <c r="LZ145" s="469"/>
      <c r="MB145" s="18"/>
      <c r="MD145" s="89"/>
      <c r="ME145" s="89"/>
      <c r="MF145" s="348"/>
      <c r="MG145" s="18"/>
      <c r="MH145" s="18"/>
      <c r="MI145" s="18"/>
      <c r="MJ145" s="18"/>
      <c r="MM145" s="89"/>
      <c r="MN145" s="89"/>
      <c r="MO145" s="60"/>
      <c r="MP145" s="3"/>
      <c r="MQ145" s="477"/>
      <c r="MR145" s="79"/>
      <c r="MS145" s="3"/>
      <c r="MT145" s="89"/>
      <c r="MU145" s="18"/>
      <c r="MV145" s="89"/>
      <c r="MW145" s="89"/>
    </row>
    <row r="146" spans="1:361" ht="18">
      <c r="A146" s="40" t="s">
        <v>180</v>
      </c>
      <c r="B146" s="60" t="s">
        <v>1407</v>
      </c>
      <c r="D146" s="41" t="s">
        <v>178</v>
      </c>
      <c r="G146" s="46">
        <v>8362</v>
      </c>
      <c r="H146" s="60" t="s">
        <v>1407</v>
      </c>
      <c r="L146" s="41" t="s">
        <v>17</v>
      </c>
      <c r="M146" s="3"/>
      <c r="N146" s="3"/>
      <c r="O146" s="53">
        <v>24938</v>
      </c>
      <c r="P146" t="s">
        <v>225</v>
      </c>
      <c r="Q146" s="60" t="s">
        <v>1407</v>
      </c>
      <c r="U146" s="41" t="s">
        <v>39</v>
      </c>
      <c r="V146" s="3"/>
      <c r="W146" s="3"/>
      <c r="X146" s="53">
        <v>39913</v>
      </c>
      <c r="Y146" t="s">
        <v>249</v>
      </c>
      <c r="Z146" s="60" t="s">
        <v>1407</v>
      </c>
      <c r="AD146" s="41" t="s">
        <v>25</v>
      </c>
      <c r="AG146" s="46">
        <v>51525</v>
      </c>
      <c r="AH146" t="s">
        <v>383</v>
      </c>
      <c r="AI146" s="60" t="s">
        <v>1407</v>
      </c>
      <c r="AM146" s="41" t="s">
        <v>17</v>
      </c>
      <c r="AN146" s="4"/>
      <c r="AO146" s="1"/>
      <c r="AP146" s="171">
        <v>58074.64999999998</v>
      </c>
      <c r="AQ146" t="s">
        <v>1348</v>
      </c>
      <c r="AR146" s="60" t="s">
        <v>1407</v>
      </c>
      <c r="AV146" s="41" t="s">
        <v>17</v>
      </c>
      <c r="AW146" s="9"/>
      <c r="AX146" s="3"/>
      <c r="AY146" s="171">
        <v>50945.962499999878</v>
      </c>
      <c r="AZ146" s="238" t="s">
        <v>1868</v>
      </c>
      <c r="BA146" s="60" t="s">
        <v>1407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2356</v>
      </c>
      <c r="BJ146" s="60" t="s">
        <v>1407</v>
      </c>
      <c r="BK146" s="50"/>
      <c r="BN146" s="63" t="s">
        <v>778</v>
      </c>
      <c r="BO146" s="18"/>
      <c r="BP146" s="350"/>
      <c r="BQ146" s="171">
        <v>56758.737500000105</v>
      </c>
      <c r="BR146" s="238" t="s">
        <v>4597</v>
      </c>
      <c r="BS146" s="60" t="s">
        <v>1407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D146" s="50"/>
      <c r="EG146" s="348"/>
      <c r="EH146" s="18"/>
      <c r="EI146" s="50"/>
      <c r="EJ146" s="18"/>
      <c r="EK146" s="18"/>
      <c r="EN146" s="50"/>
      <c r="EP146" s="348"/>
      <c r="EQ146" s="18"/>
      <c r="ER146" s="462"/>
      <c r="ES146" s="18"/>
      <c r="ET146" s="18"/>
      <c r="EX146" s="50"/>
      <c r="EY146" s="469"/>
      <c r="EZ146" s="18"/>
      <c r="FA146" s="462"/>
      <c r="FB146" s="18"/>
      <c r="FC146" s="18"/>
      <c r="FH146" s="348"/>
      <c r="FI146" s="18"/>
      <c r="FJ146" s="462"/>
      <c r="FK146" s="18"/>
      <c r="FL146" s="18"/>
      <c r="FQ146" s="348"/>
      <c r="FR146" s="18"/>
      <c r="FS146" s="462"/>
      <c r="FT146" s="18"/>
      <c r="FU146" s="18"/>
      <c r="FZ146" s="348"/>
      <c r="GA146" s="18"/>
      <c r="GB146" s="462"/>
      <c r="GC146" s="18"/>
      <c r="GD146" s="18"/>
      <c r="GU146" s="18"/>
      <c r="GV146" s="18"/>
      <c r="HA146" s="348"/>
      <c r="HB146" s="18"/>
      <c r="HD146" s="18"/>
      <c r="HE146" s="18"/>
      <c r="HJ146" s="18"/>
      <c r="HK146" s="464"/>
      <c r="HM146" s="18"/>
      <c r="HN146" s="18"/>
      <c r="HO146" s="18"/>
      <c r="IB146" s="348"/>
      <c r="IC146" s="18"/>
      <c r="IE146" s="18"/>
      <c r="IF146" s="18"/>
      <c r="IK146" s="348"/>
      <c r="IL146" s="18"/>
      <c r="IN146" s="18"/>
      <c r="IO146" s="18"/>
      <c r="IT146" s="348"/>
      <c r="IU146" s="18"/>
      <c r="IV146" s="462"/>
      <c r="IW146" s="18"/>
      <c r="IX146" s="18"/>
      <c r="JC146" s="465"/>
      <c r="JD146" s="466"/>
      <c r="JL146" s="465"/>
      <c r="JM146" s="466"/>
      <c r="JN146" s="467"/>
      <c r="JO146" s="466"/>
      <c r="JP146" s="466"/>
      <c r="JU146" s="348"/>
      <c r="JV146" s="18"/>
      <c r="JX146" s="18"/>
      <c r="JY146" s="18"/>
      <c r="KD146" s="348"/>
      <c r="KE146" s="18"/>
      <c r="KM146" s="348"/>
      <c r="KN146" s="18"/>
      <c r="KV146" s="472"/>
      <c r="KW146" s="18"/>
      <c r="KX146" s="468"/>
      <c r="KY146" s="18"/>
      <c r="KZ146" s="18"/>
      <c r="LE146" s="465"/>
      <c r="LF146" s="466"/>
      <c r="LG146" s="462"/>
      <c r="LH146" s="466"/>
      <c r="LI146" s="466"/>
      <c r="LW146" s="466"/>
      <c r="LX146" s="18"/>
      <c r="LY146" s="18"/>
      <c r="LZ146" s="469"/>
      <c r="MB146" s="18"/>
      <c r="MF146" s="348"/>
      <c r="MG146" s="18"/>
      <c r="MH146" s="18"/>
      <c r="MI146" s="18"/>
      <c r="MJ146" s="18"/>
      <c r="MO146" s="474"/>
      <c r="MP146" s="3"/>
      <c r="MQ146" s="470"/>
      <c r="MR146" s="79"/>
      <c r="MS146" s="3"/>
      <c r="MU146" s="18"/>
    </row>
    <row r="147" spans="1:361" ht="18">
      <c r="A147" s="49">
        <v>2014</v>
      </c>
      <c r="B147" s="60"/>
      <c r="D147" s="49">
        <v>2015</v>
      </c>
      <c r="G147" s="46"/>
      <c r="H147" s="60"/>
      <c r="L147" s="49" t="s">
        <v>1436</v>
      </c>
      <c r="O147" s="53"/>
      <c r="Q147" s="60"/>
      <c r="U147" s="49" t="s">
        <v>1437</v>
      </c>
      <c r="V147" s="3"/>
      <c r="W147" s="3"/>
      <c r="X147" s="53"/>
      <c r="Z147" s="60"/>
      <c r="AD147" s="49" t="s">
        <v>217</v>
      </c>
      <c r="AG147" s="46"/>
      <c r="AI147" s="60"/>
      <c r="AM147" s="49" t="s">
        <v>803</v>
      </c>
      <c r="AN147" s="9"/>
      <c r="AO147" s="3"/>
      <c r="AR147" s="60"/>
      <c r="AU147" s="89"/>
      <c r="AV147" s="49" t="s">
        <v>1741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2350</v>
      </c>
      <c r="BI147" s="18"/>
      <c r="BJ147" s="89"/>
      <c r="BK147" s="50"/>
      <c r="BM147" s="89"/>
      <c r="BN147" s="49" t="s">
        <v>4594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50"/>
      <c r="EF147" s="89"/>
      <c r="EG147" s="469"/>
      <c r="EH147" s="18"/>
      <c r="EI147" s="50"/>
      <c r="EJ147" s="18"/>
      <c r="EK147" s="18"/>
      <c r="EM147" s="89"/>
      <c r="EN147" s="50"/>
      <c r="EP147" s="469"/>
      <c r="EQ147" s="18"/>
      <c r="ER147" s="462"/>
      <c r="ES147" s="18"/>
      <c r="ET147" s="18"/>
      <c r="EV147" s="89"/>
      <c r="EW147" s="89"/>
      <c r="EX147" s="50"/>
      <c r="EY147" s="469"/>
      <c r="EZ147" s="18"/>
      <c r="FA147" s="462"/>
      <c r="FB147" s="18"/>
      <c r="FC147" s="18"/>
      <c r="FE147" s="89"/>
      <c r="FF147" s="89"/>
      <c r="FG147" s="89"/>
      <c r="FH147" s="472"/>
      <c r="FI147" s="18"/>
      <c r="FJ147" s="462"/>
      <c r="FK147" s="18"/>
      <c r="FL147" s="18"/>
      <c r="FN147" s="89"/>
      <c r="FO147" s="89"/>
      <c r="FP147" s="89"/>
      <c r="FQ147" s="469"/>
      <c r="FR147" s="18"/>
      <c r="FS147" s="462"/>
      <c r="FT147" s="18"/>
      <c r="FU147" s="18"/>
      <c r="FW147" s="89"/>
      <c r="FX147" s="89"/>
      <c r="FY147" s="89"/>
      <c r="FZ147" s="469"/>
      <c r="GA147" s="18"/>
      <c r="GB147" s="462"/>
      <c r="GC147" s="18"/>
      <c r="GD147" s="18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U147" s="18"/>
      <c r="GV147" s="18"/>
      <c r="GW147" s="89"/>
      <c r="GX147" s="89"/>
      <c r="GY147" s="89"/>
      <c r="GZ147" s="89"/>
      <c r="HA147" s="472"/>
      <c r="HB147" s="18"/>
      <c r="HD147" s="18"/>
      <c r="HE147" s="18"/>
      <c r="HF147" s="89"/>
      <c r="HG147" s="89"/>
      <c r="HH147" s="89"/>
      <c r="HI147" s="89"/>
      <c r="HJ147" s="18"/>
      <c r="HK147" s="464"/>
      <c r="HM147" s="18"/>
      <c r="HN147" s="18"/>
      <c r="HO147" s="18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469"/>
      <c r="IC147" s="18"/>
      <c r="IE147" s="18"/>
      <c r="IF147" s="18"/>
      <c r="IG147" s="89"/>
      <c r="IH147" s="89"/>
      <c r="II147" s="89"/>
      <c r="IJ147" s="89"/>
      <c r="IK147" s="472"/>
      <c r="IL147" s="18"/>
      <c r="IN147" s="18"/>
      <c r="IO147" s="18"/>
      <c r="IP147" s="89"/>
      <c r="IQ147" s="89"/>
      <c r="IR147" s="89"/>
      <c r="IS147" s="89"/>
      <c r="IT147" s="469"/>
      <c r="IU147" s="18"/>
      <c r="IV147" s="473"/>
      <c r="IW147" s="18"/>
      <c r="IX147" s="18"/>
      <c r="IY147" s="89"/>
      <c r="IZ147" s="89"/>
      <c r="JA147" s="89"/>
      <c r="JB147" s="89"/>
      <c r="JC147" s="469"/>
      <c r="JD147" s="466"/>
      <c r="JF147" s="89"/>
      <c r="JG147" s="89"/>
      <c r="JH147" s="89"/>
      <c r="JI147" s="89"/>
      <c r="JJ147" s="89"/>
      <c r="JK147" s="89"/>
      <c r="JL147" s="469"/>
      <c r="JM147" s="466"/>
      <c r="JN147" s="467"/>
      <c r="JO147" s="466"/>
      <c r="JP147" s="466"/>
      <c r="JR147" s="89"/>
      <c r="JS147" s="89"/>
      <c r="JT147" s="89"/>
      <c r="JU147" s="472"/>
      <c r="JV147" s="18"/>
      <c r="JX147" s="18"/>
      <c r="JY147" s="18"/>
      <c r="JZ147" s="89"/>
      <c r="KA147" s="89"/>
      <c r="KB147" s="89"/>
      <c r="KC147" s="89"/>
      <c r="KD147" s="472"/>
      <c r="KE147" s="18"/>
      <c r="KG147" s="89"/>
      <c r="KH147" s="89"/>
      <c r="KI147" s="89"/>
      <c r="KJ147" s="89"/>
      <c r="KK147" s="89"/>
      <c r="KL147" s="89"/>
      <c r="KM147" s="472"/>
      <c r="KN147" s="18"/>
      <c r="KP147" s="89"/>
      <c r="KQ147" s="89"/>
      <c r="KR147" s="89"/>
      <c r="KS147" s="89"/>
      <c r="KT147" s="89"/>
      <c r="KU147" s="89"/>
      <c r="KV147" s="18"/>
      <c r="KW147" s="18"/>
      <c r="KX147" s="467"/>
      <c r="KY147" s="18"/>
      <c r="KZ147" s="18"/>
      <c r="LA147" s="89"/>
      <c r="LB147" s="89"/>
      <c r="LC147" s="89"/>
      <c r="LD147" s="89"/>
      <c r="LE147" s="469"/>
      <c r="LF147" s="466"/>
      <c r="LG147" s="462"/>
      <c r="LH147" s="466"/>
      <c r="LI147" s="466"/>
      <c r="LK147" s="89"/>
      <c r="LL147" s="89"/>
      <c r="LM147" s="89"/>
      <c r="LN147" s="89"/>
      <c r="LO147" s="89"/>
      <c r="LP147" s="89"/>
      <c r="LQ147" s="89"/>
      <c r="LR147" s="89"/>
      <c r="LS147" s="89"/>
      <c r="LT147" s="89"/>
      <c r="LU147" s="89"/>
      <c r="LV147" s="89"/>
      <c r="LW147" s="466"/>
      <c r="LX147" s="18"/>
      <c r="LY147" s="18"/>
      <c r="LZ147" s="469"/>
      <c r="MB147" s="18"/>
      <c r="MD147" s="89"/>
      <c r="ME147" s="89"/>
      <c r="MF147" s="472"/>
      <c r="MG147" s="18"/>
      <c r="MH147" s="18"/>
      <c r="MI147" s="18"/>
      <c r="MJ147" s="18"/>
      <c r="MM147" s="89"/>
      <c r="MN147" s="89"/>
      <c r="MO147" s="3"/>
      <c r="MP147" s="3"/>
      <c r="MQ147" s="477"/>
      <c r="MR147" s="79"/>
      <c r="MS147" s="40"/>
      <c r="MT147" s="89"/>
      <c r="MU147" s="18"/>
      <c r="MV147" s="89"/>
      <c r="MW147" s="89"/>
    </row>
    <row r="148" spans="1:361" ht="18">
      <c r="A148" s="41" t="s">
        <v>9</v>
      </c>
      <c r="B148" s="60" t="s">
        <v>1408</v>
      </c>
      <c r="D148" s="41" t="s">
        <v>39</v>
      </c>
      <c r="G148" s="46">
        <v>8089</v>
      </c>
      <c r="H148" s="60" t="s">
        <v>1408</v>
      </c>
      <c r="L148" s="41" t="s">
        <v>25</v>
      </c>
      <c r="O148" s="53">
        <v>24503</v>
      </c>
      <c r="P148" t="s">
        <v>226</v>
      </c>
      <c r="Q148" s="60" t="s">
        <v>1408</v>
      </c>
      <c r="U148" s="41" t="s">
        <v>25</v>
      </c>
      <c r="X148" s="53">
        <v>39349</v>
      </c>
      <c r="Y148" t="s">
        <v>250</v>
      </c>
      <c r="Z148" s="60" t="s">
        <v>1408</v>
      </c>
      <c r="AD148" s="41" t="s">
        <v>11</v>
      </c>
      <c r="AG148" s="46">
        <v>50806</v>
      </c>
      <c r="AH148" t="s">
        <v>384</v>
      </c>
      <c r="AI148" s="60" t="s">
        <v>1408</v>
      </c>
      <c r="AM148" s="41" t="s">
        <v>25</v>
      </c>
      <c r="AN148" s="9"/>
      <c r="AO148" s="3"/>
      <c r="AP148" s="171">
        <v>54296.30000000001</v>
      </c>
      <c r="AQ148" t="s">
        <v>1349</v>
      </c>
      <c r="AR148" s="60" t="s">
        <v>1408</v>
      </c>
      <c r="AV148" s="40" t="s">
        <v>141</v>
      </c>
      <c r="AW148" s="9"/>
      <c r="AX148" s="3"/>
      <c r="AY148" s="171">
        <v>49663.662499999897</v>
      </c>
      <c r="AZ148" s="238" t="s">
        <v>1869</v>
      </c>
      <c r="BA148" s="60" t="s">
        <v>1408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2357</v>
      </c>
      <c r="BJ148" s="60" t="s">
        <v>1408</v>
      </c>
      <c r="BK148" s="50"/>
      <c r="BN148" s="63" t="s">
        <v>799</v>
      </c>
      <c r="BO148" s="18"/>
      <c r="BP148" s="350"/>
      <c r="BQ148" s="171">
        <v>56538.812499999862</v>
      </c>
      <c r="BR148" s="238" t="s">
        <v>4598</v>
      </c>
      <c r="BS148" s="60" t="s">
        <v>1408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D148" s="50"/>
      <c r="EG148" s="18"/>
      <c r="EH148" s="18"/>
      <c r="EI148" s="50"/>
      <c r="EJ148" s="18"/>
      <c r="EK148" s="18"/>
      <c r="EN148" s="50"/>
      <c r="EP148" s="18"/>
      <c r="EQ148" s="18"/>
      <c r="ER148" s="462"/>
      <c r="ES148" s="18"/>
      <c r="ET148" s="18"/>
      <c r="EX148" s="50"/>
      <c r="EY148" s="469"/>
      <c r="EZ148" s="18"/>
      <c r="FA148" s="462"/>
      <c r="FB148" s="18"/>
      <c r="FC148" s="18"/>
      <c r="FH148" s="18"/>
      <c r="FI148" s="18"/>
      <c r="FJ148" s="462"/>
      <c r="FK148" s="18"/>
      <c r="FL148" s="18"/>
      <c r="FQ148" s="18"/>
      <c r="FR148" s="18"/>
      <c r="FS148" s="462"/>
      <c r="FT148" s="18"/>
      <c r="FU148" s="18"/>
      <c r="FZ148" s="18"/>
      <c r="GA148" s="18"/>
      <c r="GB148" s="462"/>
      <c r="GC148" s="18"/>
      <c r="GD148" s="18"/>
      <c r="GU148" s="18"/>
      <c r="GV148" s="18"/>
      <c r="HA148" s="18"/>
      <c r="HB148" s="18"/>
      <c r="HD148" s="18"/>
      <c r="HE148" s="18"/>
      <c r="HJ148" s="18"/>
      <c r="HK148" s="464"/>
      <c r="HM148" s="18"/>
      <c r="HN148" s="18"/>
      <c r="HO148" s="18"/>
      <c r="IB148" s="18"/>
      <c r="IC148" s="18"/>
      <c r="IE148" s="18"/>
      <c r="IF148" s="18"/>
      <c r="IK148" s="18"/>
      <c r="IL148" s="18"/>
      <c r="IN148" s="18"/>
      <c r="IO148" s="18"/>
      <c r="IT148" s="18"/>
      <c r="IU148" s="18"/>
      <c r="IV148" s="462"/>
      <c r="IW148" s="18"/>
      <c r="IX148" s="18"/>
      <c r="JC148" s="466"/>
      <c r="JD148" s="466"/>
      <c r="JL148" s="466"/>
      <c r="JM148" s="466"/>
      <c r="JN148" s="467"/>
      <c r="JO148" s="466"/>
      <c r="JP148" s="466"/>
      <c r="JU148" s="18"/>
      <c r="JV148" s="18"/>
      <c r="JX148" s="18"/>
      <c r="JY148" s="18"/>
      <c r="KD148" s="18"/>
      <c r="KE148" s="18"/>
      <c r="KM148" s="18"/>
      <c r="KN148" s="18"/>
      <c r="KV148" s="18"/>
      <c r="KW148" s="18"/>
      <c r="KX148" s="467"/>
      <c r="KY148" s="18"/>
      <c r="KZ148" s="18"/>
      <c r="LE148" s="466"/>
      <c r="LF148" s="466"/>
      <c r="LG148" s="462"/>
      <c r="LH148" s="466"/>
      <c r="LI148" s="466"/>
      <c r="LW148" s="466"/>
      <c r="LX148" s="18"/>
      <c r="LY148" s="18"/>
      <c r="LZ148" s="469"/>
      <c r="MB148" s="18"/>
      <c r="MF148" s="18"/>
      <c r="MG148" s="18"/>
      <c r="MH148" s="18"/>
      <c r="MI148" s="18"/>
      <c r="MJ148" s="18"/>
      <c r="MO148" s="3"/>
      <c r="MP148" s="63"/>
      <c r="MQ148" s="477"/>
      <c r="MR148" s="79"/>
      <c r="MS148" s="3"/>
      <c r="MU148" s="18"/>
    </row>
    <row r="149" spans="1:361" ht="18">
      <c r="A149" s="49">
        <v>2014</v>
      </c>
      <c r="B149"/>
      <c r="D149" s="48" t="s">
        <v>219</v>
      </c>
      <c r="G149" s="46"/>
      <c r="L149" s="49" t="s">
        <v>1436</v>
      </c>
      <c r="O149" s="53"/>
      <c r="U149" s="49" t="s">
        <v>216</v>
      </c>
      <c r="X149" s="18"/>
      <c r="AD149" s="49" t="s">
        <v>215</v>
      </c>
      <c r="AG149" s="46"/>
      <c r="AM149" s="49" t="s">
        <v>803</v>
      </c>
      <c r="AN149" s="9"/>
      <c r="AO149" s="1"/>
      <c r="AV149" s="48" t="s">
        <v>1942</v>
      </c>
      <c r="AX149" s="18"/>
      <c r="AY149" s="89"/>
      <c r="AZ149" s="18"/>
      <c r="BA149"/>
      <c r="BB149" s="50"/>
      <c r="BC149"/>
      <c r="BE149" s="49" t="s">
        <v>2350</v>
      </c>
      <c r="BI149" s="18"/>
      <c r="BK149" s="50"/>
      <c r="BN149" s="49" t="s">
        <v>4594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D149" s="50"/>
      <c r="EG149" s="348"/>
      <c r="EH149" s="18"/>
      <c r="EI149" s="50"/>
      <c r="EJ149" s="18"/>
      <c r="EK149" s="18"/>
      <c r="EN149" s="50"/>
      <c r="EP149" s="348"/>
      <c r="EQ149" s="18"/>
      <c r="ER149" s="462"/>
      <c r="ES149" s="18"/>
      <c r="ET149" s="18"/>
      <c r="EX149" s="50"/>
      <c r="EY149" s="469"/>
      <c r="EZ149" s="18"/>
      <c r="FA149" s="462"/>
      <c r="FB149" s="18"/>
      <c r="FC149" s="18"/>
      <c r="FH149" s="348"/>
      <c r="FI149" s="18"/>
      <c r="FJ149" s="462"/>
      <c r="FK149" s="18"/>
      <c r="FL149" s="18"/>
      <c r="FQ149" s="348"/>
      <c r="FR149" s="18"/>
      <c r="FS149" s="462"/>
      <c r="FT149" s="18"/>
      <c r="FU149" s="18"/>
      <c r="FZ149" s="348"/>
      <c r="GA149" s="18"/>
      <c r="GB149" s="462"/>
      <c r="GC149" s="18"/>
      <c r="GD149" s="18"/>
      <c r="GU149" s="18"/>
      <c r="GV149" s="18"/>
      <c r="HA149" s="348"/>
      <c r="HB149" s="18"/>
      <c r="HD149" s="18"/>
      <c r="HE149" s="18"/>
      <c r="HJ149" s="18"/>
      <c r="HK149" s="464"/>
      <c r="HM149" s="18"/>
      <c r="HN149" s="18"/>
      <c r="HO149" s="18"/>
      <c r="IB149" s="348"/>
      <c r="IC149" s="18"/>
      <c r="IE149" s="18"/>
      <c r="IF149" s="18"/>
      <c r="IK149" s="348"/>
      <c r="IL149" s="18"/>
      <c r="IN149" s="18"/>
      <c r="IO149" s="18"/>
      <c r="IT149" s="18"/>
      <c r="IU149" s="18"/>
      <c r="IV149" s="462"/>
      <c r="IW149" s="18"/>
      <c r="IX149" s="18"/>
      <c r="JC149" s="465"/>
      <c r="JD149" s="466"/>
      <c r="JL149" s="465"/>
      <c r="JM149" s="466"/>
      <c r="JN149" s="467"/>
      <c r="JO149" s="466"/>
      <c r="JP149" s="466"/>
      <c r="JU149" s="348"/>
      <c r="JV149" s="18"/>
      <c r="JX149" s="18"/>
      <c r="JY149" s="18"/>
      <c r="KD149" s="348"/>
      <c r="KE149" s="18"/>
      <c r="KM149" s="348"/>
      <c r="KN149" s="18"/>
      <c r="KV149" s="348"/>
      <c r="KW149" s="18"/>
      <c r="KX149" s="468"/>
      <c r="KY149" s="18"/>
      <c r="KZ149" s="18"/>
      <c r="LE149" s="465"/>
      <c r="LF149" s="466"/>
      <c r="LG149" s="462"/>
      <c r="LH149" s="466"/>
      <c r="LI149" s="466"/>
      <c r="LW149" s="466"/>
      <c r="LX149" s="18"/>
      <c r="LY149" s="18"/>
      <c r="LZ149" s="469"/>
      <c r="MB149" s="18"/>
      <c r="MF149" s="348"/>
      <c r="MG149" s="18"/>
      <c r="MH149" s="18"/>
      <c r="MI149" s="18"/>
      <c r="MJ149" s="18"/>
      <c r="MO149" s="60"/>
      <c r="MP149" s="3"/>
      <c r="MQ149" s="470"/>
      <c r="MR149" s="79"/>
      <c r="MS149" s="40"/>
      <c r="MU149" s="18"/>
    </row>
    <row r="150" spans="1:361" ht="18">
      <c r="A150" s="41" t="s">
        <v>31</v>
      </c>
      <c r="B150" s="60" t="s">
        <v>1409</v>
      </c>
      <c r="D150" s="41" t="s">
        <v>35</v>
      </c>
      <c r="G150" s="46">
        <v>7492</v>
      </c>
      <c r="H150" s="60" t="s">
        <v>1409</v>
      </c>
      <c r="L150" s="41" t="s">
        <v>39</v>
      </c>
      <c r="M150" s="3"/>
      <c r="N150" s="3"/>
      <c r="O150" s="53">
        <v>24418</v>
      </c>
      <c r="P150" t="s">
        <v>227</v>
      </c>
      <c r="Q150" s="60" t="s">
        <v>1409</v>
      </c>
      <c r="U150" s="41" t="s">
        <v>11</v>
      </c>
      <c r="X150" s="53">
        <v>39251</v>
      </c>
      <c r="Y150" t="s">
        <v>251</v>
      </c>
      <c r="Z150" s="60" t="s">
        <v>1409</v>
      </c>
      <c r="AD150" s="41" t="s">
        <v>9</v>
      </c>
      <c r="AF150" s="3"/>
      <c r="AG150" s="46">
        <v>50794</v>
      </c>
      <c r="AH150" t="s">
        <v>385</v>
      </c>
      <c r="AI150" s="60" t="s">
        <v>1409</v>
      </c>
      <c r="AM150" s="41" t="s">
        <v>9</v>
      </c>
      <c r="AN150" s="9"/>
      <c r="AO150" s="3"/>
      <c r="AP150" s="171">
        <v>54075.012500000004</v>
      </c>
      <c r="AQ150" t="s">
        <v>1350</v>
      </c>
      <c r="AR150" s="60" t="s">
        <v>1409</v>
      </c>
      <c r="AV150" s="39" t="s">
        <v>143</v>
      </c>
      <c r="AW150" s="9"/>
      <c r="AX150" s="3"/>
      <c r="AY150" s="171">
        <v>48911.887500000041</v>
      </c>
      <c r="AZ150" s="238" t="s">
        <v>1870</v>
      </c>
      <c r="BA150" s="60" t="s">
        <v>1409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2358</v>
      </c>
      <c r="BJ150" s="60" t="s">
        <v>1409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4599</v>
      </c>
      <c r="BS150" s="60" t="s">
        <v>1409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D150" s="50"/>
      <c r="EG150" s="18"/>
      <c r="EH150" s="18"/>
      <c r="EI150" s="50"/>
      <c r="EJ150" s="18"/>
      <c r="EK150" s="18"/>
      <c r="EN150" s="50"/>
      <c r="EP150" s="18"/>
      <c r="EQ150" s="18"/>
      <c r="ER150" s="462"/>
      <c r="ES150" s="18"/>
      <c r="ET150" s="18"/>
      <c r="EX150" s="50"/>
      <c r="EY150" s="469"/>
      <c r="EZ150" s="18"/>
      <c r="FA150" s="462"/>
      <c r="FB150" s="18"/>
      <c r="FC150" s="18"/>
      <c r="FH150" s="18"/>
      <c r="FI150" s="18"/>
      <c r="FJ150" s="462"/>
      <c r="FK150" s="18"/>
      <c r="FL150" s="18"/>
      <c r="FQ150" s="18"/>
      <c r="FR150" s="18"/>
      <c r="FS150" s="462"/>
      <c r="FT150" s="18"/>
      <c r="FU150" s="18"/>
      <c r="FZ150" s="18"/>
      <c r="GA150" s="18"/>
      <c r="GB150" s="462"/>
      <c r="GC150" s="18"/>
      <c r="GD150" s="18"/>
      <c r="GU150" s="18"/>
      <c r="GV150" s="18"/>
      <c r="HA150" s="18"/>
      <c r="HB150" s="18"/>
      <c r="HD150" s="18"/>
      <c r="HE150" s="18"/>
      <c r="HJ150" s="18"/>
      <c r="HK150" s="464"/>
      <c r="HM150" s="18"/>
      <c r="HN150" s="18"/>
      <c r="HO150" s="18"/>
      <c r="IB150" s="18"/>
      <c r="IC150" s="18"/>
      <c r="IE150" s="18"/>
      <c r="IF150" s="18"/>
      <c r="IK150" s="18"/>
      <c r="IL150" s="18"/>
      <c r="IN150" s="18"/>
      <c r="IO150" s="18"/>
      <c r="IT150" s="348"/>
      <c r="IU150" s="18"/>
      <c r="IV150" s="473"/>
      <c r="IW150" s="18"/>
      <c r="IX150" s="18"/>
      <c r="JC150" s="466"/>
      <c r="JD150" s="466"/>
      <c r="JL150" s="466"/>
      <c r="JM150" s="466"/>
      <c r="JN150" s="467"/>
      <c r="JO150" s="466"/>
      <c r="JP150" s="466"/>
      <c r="JU150" s="18"/>
      <c r="JV150" s="18"/>
      <c r="JX150" s="18"/>
      <c r="JY150" s="18"/>
      <c r="KD150" s="18"/>
      <c r="KE150" s="18"/>
      <c r="KM150" s="18"/>
      <c r="KN150" s="18"/>
      <c r="KV150" s="348"/>
      <c r="KW150" s="18"/>
      <c r="KX150" s="467"/>
      <c r="KY150" s="18"/>
      <c r="KZ150" s="18"/>
      <c r="LE150" s="466"/>
      <c r="LF150" s="466"/>
      <c r="LG150" s="462"/>
      <c r="LH150" s="466"/>
      <c r="LI150" s="466"/>
      <c r="LW150" s="466"/>
      <c r="LX150" s="18"/>
      <c r="LY150" s="18"/>
      <c r="LZ150" s="469"/>
      <c r="MB150" s="18"/>
      <c r="MF150" s="18"/>
      <c r="MG150" s="18"/>
      <c r="MH150" s="18"/>
      <c r="MI150" s="18"/>
      <c r="MJ150" s="18"/>
      <c r="MO150" s="60"/>
      <c r="MP150" s="3"/>
      <c r="MQ150" s="477"/>
      <c r="MR150" s="79"/>
      <c r="MS150" s="3"/>
      <c r="MU150" s="18"/>
    </row>
    <row r="151" spans="1:361" ht="18">
      <c r="A151" s="49">
        <v>2014</v>
      </c>
      <c r="D151" s="49">
        <v>2015</v>
      </c>
      <c r="G151" s="46"/>
      <c r="H151" s="60"/>
      <c r="L151" s="49" t="s">
        <v>1435</v>
      </c>
      <c r="M151" s="3"/>
      <c r="N151" s="3"/>
      <c r="O151" s="53"/>
      <c r="Q151" s="60"/>
      <c r="U151" s="49" t="s">
        <v>1438</v>
      </c>
      <c r="X151" s="54"/>
      <c r="Z151" s="60"/>
      <c r="AD151" s="49" t="s">
        <v>217</v>
      </c>
      <c r="AG151" s="46"/>
      <c r="AI151" s="60"/>
      <c r="AM151" s="49" t="s">
        <v>803</v>
      </c>
      <c r="AN151" s="10"/>
      <c r="AO151" s="1"/>
      <c r="AR151" s="60"/>
      <c r="AU151" s="89"/>
      <c r="AV151" s="48" t="s">
        <v>1741</v>
      </c>
      <c r="AW151" s="89"/>
      <c r="AX151" s="89"/>
      <c r="AY151" s="89"/>
      <c r="AZ151" s="89"/>
      <c r="BA151" s="60"/>
      <c r="BB151" s="50"/>
      <c r="BC151"/>
      <c r="BD151" s="89"/>
      <c r="BE151" s="48" t="s">
        <v>3107</v>
      </c>
      <c r="BI151" s="18"/>
      <c r="BJ151" s="89"/>
      <c r="BK151" s="50"/>
      <c r="BM151" s="89"/>
      <c r="BN151" s="49" t="s">
        <v>4594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50"/>
      <c r="EF151" s="89"/>
      <c r="EG151" s="348"/>
      <c r="EH151" s="18"/>
      <c r="EI151" s="50"/>
      <c r="EJ151" s="18"/>
      <c r="EK151" s="18"/>
      <c r="EM151" s="89"/>
      <c r="EN151" s="50"/>
      <c r="EP151" s="348"/>
      <c r="EQ151" s="18"/>
      <c r="ER151" s="462"/>
      <c r="ES151" s="18"/>
      <c r="ET151" s="18"/>
      <c r="EV151" s="89"/>
      <c r="EW151" s="89"/>
      <c r="EX151" s="50"/>
      <c r="EY151" s="469"/>
      <c r="EZ151" s="18"/>
      <c r="FA151" s="462"/>
      <c r="FB151" s="18"/>
      <c r="FC151" s="18"/>
      <c r="FE151" s="89"/>
      <c r="FF151" s="89"/>
      <c r="FG151" s="89"/>
      <c r="FH151" s="348"/>
      <c r="FI151" s="18"/>
      <c r="FJ151" s="462"/>
      <c r="FK151" s="18"/>
      <c r="FL151" s="18"/>
      <c r="FN151" s="89"/>
      <c r="FO151" s="89"/>
      <c r="FP151" s="89"/>
      <c r="FQ151" s="348"/>
      <c r="FR151" s="18"/>
      <c r="FS151" s="462"/>
      <c r="FT151" s="18"/>
      <c r="FU151" s="18"/>
      <c r="FW151" s="89"/>
      <c r="FX151" s="89"/>
      <c r="FY151" s="89"/>
      <c r="FZ151" s="348"/>
      <c r="GA151" s="18"/>
      <c r="GB151" s="462"/>
      <c r="GC151" s="18"/>
      <c r="GD151" s="18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U151" s="18"/>
      <c r="GV151" s="18"/>
      <c r="GW151" s="89"/>
      <c r="GX151" s="89"/>
      <c r="GY151" s="89"/>
      <c r="GZ151" s="89"/>
      <c r="HA151" s="348"/>
      <c r="HB151" s="18"/>
      <c r="HD151" s="18"/>
      <c r="HE151" s="18"/>
      <c r="HF151" s="89"/>
      <c r="HG151" s="89"/>
      <c r="HH151" s="89"/>
      <c r="HI151" s="89"/>
      <c r="HJ151" s="18"/>
      <c r="HK151" s="464"/>
      <c r="HM151" s="18"/>
      <c r="HN151" s="18"/>
      <c r="HO151" s="18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348"/>
      <c r="IC151" s="18"/>
      <c r="IE151" s="18"/>
      <c r="IF151" s="18"/>
      <c r="IG151" s="89"/>
      <c r="IH151" s="89"/>
      <c r="II151" s="89"/>
      <c r="IJ151" s="89"/>
      <c r="IK151" s="348"/>
      <c r="IL151" s="18"/>
      <c r="IN151" s="18"/>
      <c r="IO151" s="18"/>
      <c r="IP151" s="89"/>
      <c r="IQ151" s="89"/>
      <c r="IR151" s="89"/>
      <c r="IS151" s="89"/>
      <c r="IT151" s="348"/>
      <c r="IU151" s="18"/>
      <c r="IV151" s="462"/>
      <c r="IW151" s="18"/>
      <c r="IX151" s="18"/>
      <c r="IY151" s="89"/>
      <c r="IZ151" s="89"/>
      <c r="JA151" s="89"/>
      <c r="JB151" s="89"/>
      <c r="JC151" s="465"/>
      <c r="JD151" s="466"/>
      <c r="JF151" s="89"/>
      <c r="JG151" s="89"/>
      <c r="JH151" s="89"/>
      <c r="JI151" s="89"/>
      <c r="JJ151" s="89"/>
      <c r="JK151" s="89"/>
      <c r="JL151" s="465"/>
      <c r="JM151" s="466"/>
      <c r="JN151" s="467"/>
      <c r="JO151" s="466"/>
      <c r="JP151" s="466"/>
      <c r="JR151" s="89"/>
      <c r="JS151" s="89"/>
      <c r="JT151" s="89"/>
      <c r="JU151" s="348"/>
      <c r="JV151" s="18"/>
      <c r="JX151" s="18"/>
      <c r="JY151" s="18"/>
      <c r="JZ151" s="89"/>
      <c r="KA151" s="89"/>
      <c r="KB151" s="89"/>
      <c r="KC151" s="89"/>
      <c r="KD151" s="348"/>
      <c r="KE151" s="18"/>
      <c r="KG151" s="89"/>
      <c r="KH151" s="89"/>
      <c r="KI151" s="89"/>
      <c r="KJ151" s="89"/>
      <c r="KK151" s="89"/>
      <c r="KL151" s="89"/>
      <c r="KM151" s="348"/>
      <c r="KN151" s="18"/>
      <c r="KP151" s="89"/>
      <c r="KQ151" s="89"/>
      <c r="KR151" s="89"/>
      <c r="KS151" s="89"/>
      <c r="KT151" s="89"/>
      <c r="KU151" s="89"/>
      <c r="KV151" s="18"/>
      <c r="KW151" s="18"/>
      <c r="KX151" s="467"/>
      <c r="KY151" s="18"/>
      <c r="KZ151" s="18"/>
      <c r="LA151" s="89"/>
      <c r="LB151" s="89"/>
      <c r="LC151" s="89"/>
      <c r="LD151" s="89"/>
      <c r="LE151" s="465"/>
      <c r="LF151" s="466"/>
      <c r="LG151" s="462"/>
      <c r="LH151" s="466"/>
      <c r="LI151" s="466"/>
      <c r="LK151" s="89"/>
      <c r="LL151" s="89"/>
      <c r="LM151" s="89"/>
      <c r="LN151" s="89"/>
      <c r="LO151" s="89"/>
      <c r="LP151" s="89"/>
      <c r="LQ151" s="89"/>
      <c r="LR151" s="89"/>
      <c r="LS151" s="89"/>
      <c r="LT151" s="89"/>
      <c r="LU151" s="89"/>
      <c r="LV151" s="89"/>
      <c r="LW151" s="466"/>
      <c r="LX151" s="18"/>
      <c r="LY151" s="18"/>
      <c r="LZ151" s="469"/>
      <c r="MB151" s="18"/>
      <c r="MD151" s="89"/>
      <c r="ME151" s="89"/>
      <c r="MF151" s="348"/>
      <c r="MG151" s="18"/>
      <c r="MH151" s="18"/>
      <c r="MI151" s="18"/>
      <c r="MJ151" s="18"/>
      <c r="MM151" s="89"/>
      <c r="MN151" s="89"/>
      <c r="MO151" s="3"/>
      <c r="MP151" s="63"/>
      <c r="MQ151" s="477"/>
      <c r="MR151" s="79"/>
      <c r="MS151" s="40"/>
      <c r="MT151" s="89"/>
      <c r="MU151" s="18"/>
      <c r="MV151" s="89"/>
      <c r="MW151" s="89"/>
    </row>
    <row r="152" spans="1:361" ht="18">
      <c r="D152" s="41" t="s">
        <v>17</v>
      </c>
      <c r="G152" s="46">
        <v>7446</v>
      </c>
      <c r="H152" s="60" t="s">
        <v>1410</v>
      </c>
      <c r="L152" s="41" t="s">
        <v>178</v>
      </c>
      <c r="M152" s="3"/>
      <c r="N152" s="3"/>
      <c r="O152" s="53">
        <v>24259</v>
      </c>
      <c r="P152" t="s">
        <v>228</v>
      </c>
      <c r="Q152" s="60" t="s">
        <v>1410</v>
      </c>
      <c r="U152" s="41" t="s">
        <v>15</v>
      </c>
      <c r="V152" s="3"/>
      <c r="W152" s="3"/>
      <c r="X152" s="53">
        <v>39033</v>
      </c>
      <c r="Y152" t="s">
        <v>252</v>
      </c>
      <c r="Z152" s="60" t="s">
        <v>1410</v>
      </c>
      <c r="AD152" s="41" t="s">
        <v>33</v>
      </c>
      <c r="AG152" s="46">
        <v>48542</v>
      </c>
      <c r="AH152" t="s">
        <v>386</v>
      </c>
      <c r="AI152" s="60" t="s">
        <v>1410</v>
      </c>
      <c r="AM152" s="41" t="s">
        <v>39</v>
      </c>
      <c r="AN152" s="9"/>
      <c r="AO152" s="1"/>
      <c r="AP152" s="171">
        <v>53931.899999999994</v>
      </c>
      <c r="AQ152" t="s">
        <v>1351</v>
      </c>
      <c r="AR152" s="60" t="s">
        <v>1410</v>
      </c>
      <c r="AV152" s="41" t="s">
        <v>25</v>
      </c>
      <c r="AW152" s="9"/>
      <c r="AX152" s="3"/>
      <c r="AY152" s="171">
        <v>48875.137500000041</v>
      </c>
      <c r="AZ152" s="238" t="s">
        <v>1871</v>
      </c>
      <c r="BA152" s="60" t="s">
        <v>1410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2359</v>
      </c>
      <c r="BJ152" s="60" t="s">
        <v>1410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4600</v>
      </c>
      <c r="BS152" s="60" t="s">
        <v>1410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D152" s="50"/>
      <c r="EG152" s="18"/>
      <c r="EH152" s="18"/>
      <c r="EI152" s="50"/>
      <c r="EJ152" s="18"/>
      <c r="EK152" s="18"/>
      <c r="EN152" s="50"/>
      <c r="EP152" s="18"/>
      <c r="EQ152" s="18"/>
      <c r="ER152" s="462"/>
      <c r="ES152" s="18"/>
      <c r="ET152" s="18"/>
      <c r="EX152" s="50"/>
      <c r="EY152" s="469"/>
      <c r="EZ152" s="18"/>
      <c r="FA152" s="462"/>
      <c r="FB152" s="18"/>
      <c r="FC152" s="18"/>
      <c r="FH152" s="18"/>
      <c r="FI152" s="18"/>
      <c r="FJ152" s="462"/>
      <c r="FK152" s="18"/>
      <c r="FL152" s="18"/>
      <c r="FQ152" s="18"/>
      <c r="FR152" s="18"/>
      <c r="FS152" s="462"/>
      <c r="FT152" s="18"/>
      <c r="FU152" s="18"/>
      <c r="FZ152" s="18"/>
      <c r="GA152" s="18"/>
      <c r="GB152" s="462"/>
      <c r="GC152" s="18"/>
      <c r="GD152" s="18"/>
      <c r="GU152" s="18"/>
      <c r="GV152" s="18"/>
      <c r="HA152" s="18"/>
      <c r="HB152" s="18"/>
      <c r="HD152" s="18"/>
      <c r="HE152" s="18"/>
      <c r="HJ152" s="18"/>
      <c r="HK152" s="464"/>
      <c r="HM152" s="18"/>
      <c r="HN152" s="18"/>
      <c r="HO152" s="18"/>
      <c r="IB152" s="18"/>
      <c r="IC152" s="18"/>
      <c r="IE152" s="18"/>
      <c r="IF152" s="18"/>
      <c r="IK152" s="18"/>
      <c r="IL152" s="18"/>
      <c r="IN152" s="18"/>
      <c r="IO152" s="18"/>
      <c r="IT152" s="18"/>
      <c r="IU152" s="18"/>
      <c r="IV152" s="462"/>
      <c r="IW152" s="18"/>
      <c r="IX152" s="18"/>
      <c r="JC152" s="466"/>
      <c r="JD152" s="466"/>
      <c r="JL152" s="466"/>
      <c r="JM152" s="466"/>
      <c r="JN152" s="467"/>
      <c r="JO152" s="466"/>
      <c r="JP152" s="466"/>
      <c r="JU152" s="18"/>
      <c r="JV152" s="18"/>
      <c r="JX152" s="18"/>
      <c r="JY152" s="18"/>
      <c r="KD152" s="18"/>
      <c r="KE152" s="18"/>
      <c r="KM152" s="18"/>
      <c r="KN152" s="18"/>
      <c r="KV152" s="348"/>
      <c r="KW152" s="18"/>
      <c r="KX152" s="467"/>
      <c r="KY152" s="18"/>
      <c r="KZ152" s="18"/>
      <c r="LE152" s="466"/>
      <c r="LF152" s="466"/>
      <c r="LG152" s="462"/>
      <c r="LH152" s="466"/>
      <c r="LI152" s="466"/>
      <c r="LW152" s="466"/>
      <c r="LX152" s="18"/>
      <c r="LY152" s="18"/>
      <c r="LZ152" s="469"/>
      <c r="MB152" s="18"/>
      <c r="MF152" s="18"/>
      <c r="MG152" s="18"/>
      <c r="MH152" s="18"/>
      <c r="MI152" s="18"/>
      <c r="MJ152" s="18"/>
      <c r="MO152" s="60"/>
      <c r="MP152" s="3"/>
      <c r="MQ152" s="477"/>
      <c r="MR152" s="79"/>
      <c r="MS152" s="40"/>
      <c r="MU152" s="18"/>
    </row>
    <row r="153" spans="1:361" ht="18">
      <c r="D153" s="49">
        <v>2015</v>
      </c>
      <c r="G153" s="46"/>
      <c r="H153" s="3"/>
      <c r="L153" s="49" t="s">
        <v>1436</v>
      </c>
      <c r="M153" s="3"/>
      <c r="N153" s="3"/>
      <c r="O153" s="53"/>
      <c r="Q153" s="3"/>
      <c r="U153" s="49" t="s">
        <v>1437</v>
      </c>
      <c r="V153" s="3"/>
      <c r="W153" s="3"/>
      <c r="X153" s="53"/>
      <c r="Z153" s="3"/>
      <c r="AD153" s="49" t="s">
        <v>217</v>
      </c>
      <c r="AG153" s="46"/>
      <c r="AI153" s="3"/>
      <c r="AM153" s="49" t="s">
        <v>803</v>
      </c>
      <c r="AN153" s="9"/>
      <c r="AO153" s="3"/>
      <c r="AR153" s="3"/>
      <c r="AU153" s="89"/>
      <c r="AV153" s="49" t="s">
        <v>1741</v>
      </c>
      <c r="AW153" s="89"/>
      <c r="AX153" s="89"/>
      <c r="AY153" s="89"/>
      <c r="AZ153" s="89"/>
      <c r="BA153" s="3"/>
      <c r="BB153" s="50"/>
      <c r="BC153"/>
      <c r="BD153" s="89"/>
      <c r="BE153" s="48" t="s">
        <v>2350</v>
      </c>
      <c r="BI153" s="18"/>
      <c r="BJ153" s="89"/>
      <c r="BK153" s="50"/>
      <c r="BM153" s="89"/>
      <c r="BN153" s="49" t="s">
        <v>4594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50"/>
      <c r="EF153" s="89"/>
      <c r="EG153" s="348"/>
      <c r="EH153" s="18"/>
      <c r="EI153" s="50"/>
      <c r="EJ153" s="18"/>
      <c r="EK153" s="18"/>
      <c r="EM153" s="89"/>
      <c r="EN153" s="50"/>
      <c r="EP153" s="348"/>
      <c r="EQ153" s="18"/>
      <c r="ER153" s="462"/>
      <c r="ES153" s="18"/>
      <c r="ET153" s="18"/>
      <c r="EV153" s="89"/>
      <c r="EW153" s="89"/>
      <c r="EX153" s="50"/>
      <c r="EY153" s="469"/>
      <c r="EZ153" s="18"/>
      <c r="FA153" s="462"/>
      <c r="FB153" s="18"/>
      <c r="FC153" s="18"/>
      <c r="FE153" s="89"/>
      <c r="FF153" s="89"/>
      <c r="FG153" s="89"/>
      <c r="FH153" s="348"/>
      <c r="FI153" s="18"/>
      <c r="FJ153" s="462"/>
      <c r="FK153" s="18"/>
      <c r="FL153" s="18"/>
      <c r="FN153" s="89"/>
      <c r="FO153" s="89"/>
      <c r="FP153" s="89"/>
      <c r="FQ153" s="348"/>
      <c r="FR153" s="18"/>
      <c r="FS153" s="462"/>
      <c r="FT153" s="18"/>
      <c r="FU153" s="18"/>
      <c r="FW153" s="89"/>
      <c r="FX153" s="89"/>
      <c r="FY153" s="89"/>
      <c r="FZ153" s="348"/>
      <c r="GA153" s="18"/>
      <c r="GB153" s="462"/>
      <c r="GC153" s="18"/>
      <c r="GD153" s="18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U153" s="18"/>
      <c r="GV153" s="18"/>
      <c r="GW153" s="89"/>
      <c r="GX153" s="89"/>
      <c r="GY153" s="89"/>
      <c r="GZ153" s="89"/>
      <c r="HA153" s="348"/>
      <c r="HB153" s="18"/>
      <c r="HD153" s="18"/>
      <c r="HE153" s="18"/>
      <c r="HF153" s="89"/>
      <c r="HG153" s="89"/>
      <c r="HH153" s="89"/>
      <c r="HI153" s="89"/>
      <c r="HJ153" s="18"/>
      <c r="HK153" s="464"/>
      <c r="HM153" s="18"/>
      <c r="HN153" s="18"/>
      <c r="HO153" s="18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348"/>
      <c r="IC153" s="18"/>
      <c r="IE153" s="18"/>
      <c r="IF153" s="18"/>
      <c r="IG153" s="89"/>
      <c r="IH153" s="89"/>
      <c r="II153" s="89"/>
      <c r="IJ153" s="89"/>
      <c r="IK153" s="348"/>
      <c r="IL153" s="18"/>
      <c r="IN153" s="18"/>
      <c r="IO153" s="18"/>
      <c r="IP153" s="89"/>
      <c r="IQ153" s="89"/>
      <c r="IR153" s="89"/>
      <c r="IS153" s="89"/>
      <c r="IT153" s="348"/>
      <c r="IU153" s="18"/>
      <c r="IV153" s="462"/>
      <c r="IW153" s="18"/>
      <c r="IX153" s="18"/>
      <c r="IY153" s="89"/>
      <c r="IZ153" s="89"/>
      <c r="JA153" s="89"/>
      <c r="JB153" s="89"/>
      <c r="JC153" s="465"/>
      <c r="JD153" s="466"/>
      <c r="JF153" s="89"/>
      <c r="JG153" s="89"/>
      <c r="JH153" s="89"/>
      <c r="JI153" s="89"/>
      <c r="JJ153" s="89"/>
      <c r="JK153" s="89"/>
      <c r="JL153" s="465"/>
      <c r="JM153" s="466"/>
      <c r="JN153" s="467"/>
      <c r="JO153" s="466"/>
      <c r="JP153" s="466"/>
      <c r="JR153" s="89"/>
      <c r="JS153" s="89"/>
      <c r="JT153" s="89"/>
      <c r="JU153" s="348"/>
      <c r="JV153" s="18"/>
      <c r="JX153" s="18"/>
      <c r="JY153" s="18"/>
      <c r="JZ153" s="89"/>
      <c r="KA153" s="89"/>
      <c r="KB153" s="89"/>
      <c r="KC153" s="89"/>
      <c r="KD153" s="348"/>
      <c r="KE153" s="18"/>
      <c r="KG153" s="89"/>
      <c r="KH153" s="89"/>
      <c r="KI153" s="89"/>
      <c r="KJ153" s="89"/>
      <c r="KK153" s="89"/>
      <c r="KL153" s="89"/>
      <c r="KM153" s="348"/>
      <c r="KN153" s="18"/>
      <c r="KP153" s="89"/>
      <c r="KQ153" s="89"/>
      <c r="KR153" s="89"/>
      <c r="KS153" s="89"/>
      <c r="KT153" s="89"/>
      <c r="KU153" s="89"/>
      <c r="KV153" s="348"/>
      <c r="KW153" s="18"/>
      <c r="KX153" s="468"/>
      <c r="KY153" s="18"/>
      <c r="KZ153" s="18"/>
      <c r="LA153" s="89"/>
      <c r="LB153" s="89"/>
      <c r="LC153" s="89"/>
      <c r="LD153" s="89"/>
      <c r="LE153" s="465"/>
      <c r="LF153" s="466"/>
      <c r="LG153" s="462"/>
      <c r="LH153" s="466"/>
      <c r="LI153" s="466"/>
      <c r="LK153" s="89"/>
      <c r="LL153" s="89"/>
      <c r="LM153" s="89"/>
      <c r="LN153" s="89"/>
      <c r="LO153" s="89"/>
      <c r="LP153" s="89"/>
      <c r="LQ153" s="89"/>
      <c r="LR153" s="89"/>
      <c r="LS153" s="89"/>
      <c r="LT153" s="89"/>
      <c r="LU153" s="89"/>
      <c r="LV153" s="89"/>
      <c r="LW153" s="466"/>
      <c r="LX153" s="18"/>
      <c r="LY153" s="18"/>
      <c r="LZ153" s="469"/>
      <c r="MB153" s="18"/>
      <c r="MD153" s="89"/>
      <c r="ME153" s="89"/>
      <c r="MF153" s="348"/>
      <c r="MG153" s="18"/>
      <c r="MH153" s="18"/>
      <c r="MI153" s="18"/>
      <c r="MJ153" s="18"/>
      <c r="MM153" s="89"/>
      <c r="MN153" s="89"/>
      <c r="MO153" s="60"/>
      <c r="MP153" s="3"/>
      <c r="MQ153" s="470"/>
      <c r="MR153" s="79"/>
      <c r="MS153" s="3"/>
      <c r="MT153" s="89"/>
      <c r="MU153" s="18"/>
      <c r="MV153" s="89"/>
      <c r="MW153" s="89"/>
    </row>
    <row r="154" spans="1:361" ht="18">
      <c r="D154" s="40" t="s">
        <v>180</v>
      </c>
      <c r="G154" s="46">
        <v>7415</v>
      </c>
      <c r="H154" t="s">
        <v>1411</v>
      </c>
      <c r="L154" s="41" t="s">
        <v>9</v>
      </c>
      <c r="O154" s="53">
        <v>22594</v>
      </c>
      <c r="P154" t="s">
        <v>229</v>
      </c>
      <c r="Q154" t="s">
        <v>1411</v>
      </c>
      <c r="U154" s="41" t="s">
        <v>9</v>
      </c>
      <c r="X154" s="53">
        <v>38876</v>
      </c>
      <c r="Y154" t="s">
        <v>253</v>
      </c>
      <c r="Z154" t="s">
        <v>1411</v>
      </c>
      <c r="AD154" s="41" t="s">
        <v>39</v>
      </c>
      <c r="AG154" s="46">
        <v>47875</v>
      </c>
      <c r="AH154" t="s">
        <v>387</v>
      </c>
      <c r="AI154" t="s">
        <v>1411</v>
      </c>
      <c r="AM154" s="41" t="s">
        <v>33</v>
      </c>
      <c r="AN154" s="9"/>
      <c r="AO154" s="1"/>
      <c r="AP154" s="171">
        <v>53818.049999999974</v>
      </c>
      <c r="AQ154" t="s">
        <v>1352</v>
      </c>
      <c r="AR154" t="s">
        <v>1411</v>
      </c>
      <c r="AV154" s="40" t="s">
        <v>154</v>
      </c>
      <c r="AW154" s="9"/>
      <c r="AX154" s="3"/>
      <c r="AY154" s="171">
        <v>48443.112499999988</v>
      </c>
      <c r="AZ154" s="238" t="s">
        <v>1872</v>
      </c>
      <c r="BA154" t="s">
        <v>1411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2360</v>
      </c>
      <c r="BJ154" t="s">
        <v>1411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4601</v>
      </c>
      <c r="BS154" t="s">
        <v>1411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D154" s="50"/>
      <c r="EG154" s="18"/>
      <c r="EH154" s="18"/>
      <c r="EI154" s="50"/>
      <c r="EJ154" s="18"/>
      <c r="EK154" s="18"/>
      <c r="EN154" s="50"/>
      <c r="EP154" s="18"/>
      <c r="EQ154" s="18"/>
      <c r="ER154" s="462"/>
      <c r="ES154" s="18"/>
      <c r="ET154" s="18"/>
      <c r="EX154" s="50"/>
      <c r="EY154" s="469"/>
      <c r="EZ154" s="18"/>
      <c r="FA154" s="462"/>
      <c r="FB154" s="18"/>
      <c r="FC154" s="18"/>
      <c r="FH154" s="18"/>
      <c r="FI154" s="18"/>
      <c r="FJ154" s="462"/>
      <c r="FK154" s="18"/>
      <c r="FL154" s="18"/>
      <c r="FQ154" s="18"/>
      <c r="FR154" s="18"/>
      <c r="FS154" s="462"/>
      <c r="FT154" s="18"/>
      <c r="FU154" s="18"/>
      <c r="FZ154" s="18"/>
      <c r="GA154" s="18"/>
      <c r="GB154" s="462"/>
      <c r="GC154" s="18"/>
      <c r="GD154" s="18"/>
      <c r="GU154" s="18"/>
      <c r="GV154" s="18"/>
      <c r="HA154" s="18"/>
      <c r="HB154" s="18"/>
      <c r="HD154" s="18"/>
      <c r="HE154" s="18"/>
      <c r="HJ154" s="18"/>
      <c r="HK154" s="464"/>
      <c r="HM154" s="18"/>
      <c r="HN154" s="18"/>
      <c r="HO154" s="18"/>
      <c r="IB154" s="18"/>
      <c r="IC154" s="18"/>
      <c r="IE154" s="18"/>
      <c r="IF154" s="18"/>
      <c r="IK154" s="18"/>
      <c r="IL154" s="18"/>
      <c r="IN154" s="18"/>
      <c r="IO154" s="18"/>
      <c r="IT154" s="348"/>
      <c r="IU154" s="18"/>
      <c r="IV154" s="473"/>
      <c r="IW154" s="18"/>
      <c r="IX154" s="18"/>
      <c r="JC154" s="466"/>
      <c r="JD154" s="466"/>
      <c r="JL154" s="466"/>
      <c r="JM154" s="466"/>
      <c r="JN154" s="467"/>
      <c r="JO154" s="466"/>
      <c r="JP154" s="466"/>
      <c r="JU154" s="18"/>
      <c r="JV154" s="18"/>
      <c r="JX154" s="18"/>
      <c r="JY154" s="18"/>
      <c r="KD154" s="18"/>
      <c r="KE154" s="18"/>
      <c r="KM154" s="18"/>
      <c r="KN154" s="18"/>
      <c r="KV154" s="348"/>
      <c r="KW154" s="18"/>
      <c r="KX154" s="467"/>
      <c r="KY154" s="18"/>
      <c r="KZ154" s="18"/>
      <c r="LE154" s="466"/>
      <c r="LF154" s="466"/>
      <c r="LG154" s="462"/>
      <c r="LH154" s="466"/>
      <c r="LI154" s="466"/>
      <c r="LW154" s="466"/>
      <c r="LX154" s="18"/>
      <c r="LY154" s="18"/>
      <c r="LZ154" s="469"/>
      <c r="MB154" s="18"/>
      <c r="MF154" s="18"/>
      <c r="MG154" s="18"/>
      <c r="MH154" s="18"/>
      <c r="MI154" s="18"/>
      <c r="MJ154" s="18"/>
      <c r="MO154" s="60"/>
      <c r="MP154" s="3"/>
      <c r="MQ154" s="477"/>
      <c r="MR154" s="79"/>
      <c r="MS154" s="40"/>
      <c r="MU154" s="18"/>
    </row>
    <row r="155" spans="1:361" ht="18">
      <c r="D155" s="48" t="s">
        <v>219</v>
      </c>
      <c r="G155" s="46"/>
      <c r="H155" s="60"/>
      <c r="L155" s="49" t="s">
        <v>1435</v>
      </c>
      <c r="O155" s="53"/>
      <c r="Q155" s="60"/>
      <c r="U155" s="49" t="s">
        <v>1437</v>
      </c>
      <c r="X155" s="53"/>
      <c r="Z155" s="60"/>
      <c r="AD155" s="49" t="s">
        <v>217</v>
      </c>
      <c r="AG155" s="46"/>
      <c r="AI155" s="60"/>
      <c r="AM155" s="49" t="s">
        <v>803</v>
      </c>
      <c r="AN155" s="9"/>
      <c r="AO155" s="1"/>
      <c r="AR155" s="60"/>
      <c r="AV155" s="48" t="s">
        <v>1739</v>
      </c>
      <c r="AX155" s="18"/>
      <c r="AY155" s="89"/>
      <c r="AZ155" s="18"/>
      <c r="BA155" s="60"/>
      <c r="BB155" s="50"/>
      <c r="BC155"/>
      <c r="BE155" s="48" t="s">
        <v>3107</v>
      </c>
      <c r="BI155" s="18"/>
      <c r="BK155" s="50"/>
      <c r="BN155" s="49" t="s">
        <v>4594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D155" s="50"/>
      <c r="EG155" s="348"/>
      <c r="EH155" s="18"/>
      <c r="EI155" s="50"/>
      <c r="EJ155" s="18"/>
      <c r="EK155" s="18"/>
      <c r="EN155" s="50"/>
      <c r="EP155" s="348"/>
      <c r="EQ155" s="18"/>
      <c r="ER155" s="462"/>
      <c r="ES155" s="18"/>
      <c r="ET155" s="18"/>
      <c r="EX155" s="50"/>
      <c r="EY155" s="469"/>
      <c r="EZ155" s="18"/>
      <c r="FA155" s="462"/>
      <c r="FB155" s="18"/>
      <c r="FC155" s="18"/>
      <c r="FH155" s="348"/>
      <c r="FI155" s="18"/>
      <c r="FJ155" s="462"/>
      <c r="FK155" s="18"/>
      <c r="FL155" s="18"/>
      <c r="FQ155" s="348"/>
      <c r="FR155" s="18"/>
      <c r="FS155" s="462"/>
      <c r="FT155" s="18"/>
      <c r="FU155" s="18"/>
      <c r="FZ155" s="348"/>
      <c r="GA155" s="18"/>
      <c r="GB155" s="462"/>
      <c r="GC155" s="18"/>
      <c r="GD155" s="18"/>
      <c r="GU155" s="18"/>
      <c r="GV155" s="18"/>
      <c r="HA155" s="348"/>
      <c r="HB155" s="18"/>
      <c r="HD155" s="18"/>
      <c r="HE155" s="18"/>
      <c r="HJ155" s="18"/>
      <c r="HK155" s="464"/>
      <c r="HM155" s="18"/>
      <c r="HN155" s="18"/>
      <c r="HO155" s="18"/>
      <c r="IB155" s="348"/>
      <c r="IC155" s="18"/>
      <c r="IE155" s="18"/>
      <c r="IF155" s="18"/>
      <c r="IK155" s="348"/>
      <c r="IL155" s="18"/>
      <c r="IN155" s="18"/>
      <c r="IO155" s="18"/>
      <c r="IT155" s="348"/>
      <c r="IU155" s="18"/>
      <c r="IV155" s="462"/>
      <c r="IW155" s="18"/>
      <c r="IX155" s="18"/>
      <c r="JC155" s="465"/>
      <c r="JD155" s="466"/>
      <c r="JL155" s="465"/>
      <c r="JM155" s="466"/>
      <c r="JN155" s="467"/>
      <c r="JO155" s="466"/>
      <c r="JP155" s="466"/>
      <c r="JU155" s="348"/>
      <c r="JV155" s="18"/>
      <c r="JX155" s="18"/>
      <c r="JY155" s="18"/>
      <c r="KD155" s="348"/>
      <c r="KE155" s="18"/>
      <c r="KM155" s="348"/>
      <c r="KN155" s="18"/>
      <c r="KV155" s="348"/>
      <c r="KW155" s="18"/>
      <c r="KX155" s="468"/>
      <c r="KY155" s="18"/>
      <c r="KZ155" s="18"/>
      <c r="LE155" s="465"/>
      <c r="LF155" s="466"/>
      <c r="LG155" s="462"/>
      <c r="LH155" s="466"/>
      <c r="LI155" s="466"/>
      <c r="LW155" s="466"/>
      <c r="LX155" s="18"/>
      <c r="LY155" s="18"/>
      <c r="LZ155" s="469"/>
      <c r="MB155" s="18"/>
      <c r="MF155" s="348"/>
      <c r="MG155" s="18"/>
      <c r="MH155" s="18"/>
      <c r="MI155" s="18"/>
      <c r="MJ155" s="18"/>
      <c r="MO155" s="60"/>
      <c r="MP155" s="3"/>
      <c r="MQ155" s="475"/>
      <c r="MR155" s="79"/>
      <c r="MS155" s="3"/>
      <c r="MU155" s="18"/>
    </row>
    <row r="156" spans="1:361" ht="18">
      <c r="D156" s="41" t="s">
        <v>25</v>
      </c>
      <c r="G156" s="46">
        <v>7405</v>
      </c>
      <c r="H156" s="60" t="s">
        <v>1412</v>
      </c>
      <c r="L156" s="41" t="s">
        <v>19</v>
      </c>
      <c r="O156" s="53">
        <v>21470</v>
      </c>
      <c r="P156" t="s">
        <v>230</v>
      </c>
      <c r="Q156" s="60" t="s">
        <v>1412</v>
      </c>
      <c r="U156" s="41" t="s">
        <v>178</v>
      </c>
      <c r="V156" s="3"/>
      <c r="W156" s="3"/>
      <c r="X156" s="53">
        <v>38617</v>
      </c>
      <c r="Y156" t="s">
        <v>254</v>
      </c>
      <c r="Z156" s="60" t="s">
        <v>1412</v>
      </c>
      <c r="AD156" s="41" t="s">
        <v>19</v>
      </c>
      <c r="AG156" s="46">
        <v>46784</v>
      </c>
      <c r="AH156" t="s">
        <v>388</v>
      </c>
      <c r="AI156" s="60" t="s">
        <v>1412</v>
      </c>
      <c r="AM156" s="41" t="s">
        <v>19</v>
      </c>
      <c r="AN156" s="9"/>
      <c r="AO156" s="1"/>
      <c r="AP156" s="171">
        <v>52291.95000000007</v>
      </c>
      <c r="AQ156" t="s">
        <v>1353</v>
      </c>
      <c r="AR156" s="60" t="s">
        <v>1412</v>
      </c>
      <c r="AV156" s="39" t="s">
        <v>142</v>
      </c>
      <c r="AW156" s="9"/>
      <c r="AX156" s="3"/>
      <c r="AY156" s="171">
        <v>48424.437499999927</v>
      </c>
      <c r="AZ156" s="238" t="s">
        <v>1873</v>
      </c>
      <c r="BA156" s="60" t="s">
        <v>1412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2361</v>
      </c>
      <c r="BJ156" s="60" t="s">
        <v>1412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4602</v>
      </c>
      <c r="BS156" s="60" t="s">
        <v>1412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D156" s="50"/>
      <c r="EG156" s="348"/>
      <c r="EH156" s="18"/>
      <c r="EI156" s="50"/>
      <c r="EJ156" s="18"/>
      <c r="EK156" s="18"/>
      <c r="EN156" s="50"/>
      <c r="EP156" s="348"/>
      <c r="EQ156" s="18"/>
      <c r="ER156" s="462"/>
      <c r="ES156" s="18"/>
      <c r="ET156" s="18"/>
      <c r="EX156" s="50"/>
      <c r="EY156" s="469"/>
      <c r="EZ156" s="18"/>
      <c r="FA156" s="462"/>
      <c r="FB156" s="18"/>
      <c r="FC156" s="18"/>
      <c r="FH156" s="348"/>
      <c r="FI156" s="18"/>
      <c r="FJ156" s="462"/>
      <c r="FK156" s="18"/>
      <c r="FL156" s="18"/>
      <c r="FQ156" s="348"/>
      <c r="FR156" s="18"/>
      <c r="FS156" s="462"/>
      <c r="FT156" s="18"/>
      <c r="FU156" s="18"/>
      <c r="FZ156" s="348"/>
      <c r="GA156" s="18"/>
      <c r="GB156" s="462"/>
      <c r="GC156" s="18"/>
      <c r="GD156" s="18"/>
      <c r="GU156" s="18"/>
      <c r="GV156" s="18"/>
      <c r="HA156" s="348"/>
      <c r="HB156" s="18"/>
      <c r="HD156" s="18"/>
      <c r="HE156" s="18"/>
      <c r="HJ156" s="18"/>
      <c r="HK156" s="464"/>
      <c r="HM156" s="18"/>
      <c r="HN156" s="18"/>
      <c r="HO156" s="18"/>
      <c r="IB156" s="348"/>
      <c r="IC156" s="18"/>
      <c r="IE156" s="18"/>
      <c r="IF156" s="18"/>
      <c r="IK156" s="348"/>
      <c r="IL156" s="18"/>
      <c r="IN156" s="18"/>
      <c r="IO156" s="18"/>
      <c r="IT156" s="348"/>
      <c r="IU156" s="18"/>
      <c r="IV156" s="473"/>
      <c r="IW156" s="18"/>
      <c r="IX156" s="18"/>
      <c r="JC156" s="465"/>
      <c r="JD156" s="466"/>
      <c r="JL156" s="465"/>
      <c r="JM156" s="466"/>
      <c r="JN156" s="467"/>
      <c r="JO156" s="466"/>
      <c r="JP156" s="466"/>
      <c r="JU156" s="348"/>
      <c r="JV156" s="18"/>
      <c r="JX156" s="18"/>
      <c r="JY156" s="18"/>
      <c r="KD156" s="348"/>
      <c r="KE156" s="18"/>
      <c r="KM156" s="348"/>
      <c r="KN156" s="18"/>
      <c r="KV156" s="472"/>
      <c r="KW156" s="18"/>
      <c r="KX156" s="467"/>
      <c r="KY156" s="18"/>
      <c r="KZ156" s="18"/>
      <c r="LE156" s="465"/>
      <c r="LF156" s="466"/>
      <c r="LG156" s="462"/>
      <c r="LH156" s="466"/>
      <c r="LI156" s="466"/>
      <c r="LW156" s="466"/>
      <c r="LX156" s="18"/>
      <c r="LY156" s="18"/>
      <c r="LZ156" s="469"/>
      <c r="MB156" s="18"/>
      <c r="MF156" s="348"/>
      <c r="MG156" s="18"/>
      <c r="MH156" s="18"/>
      <c r="MI156" s="18"/>
      <c r="MJ156" s="18"/>
      <c r="MO156" s="474"/>
      <c r="MP156" s="63"/>
      <c r="MQ156" s="477"/>
      <c r="MR156" s="79"/>
      <c r="MS156" s="40"/>
      <c r="MU156" s="18"/>
    </row>
    <row r="157" spans="1:361" ht="18">
      <c r="A157" s="89"/>
      <c r="D157" s="49">
        <v>2015</v>
      </c>
      <c r="G157" s="46"/>
      <c r="H157" s="60"/>
      <c r="L157" s="49" t="s">
        <v>1436</v>
      </c>
      <c r="O157" s="18"/>
      <c r="Q157" s="60"/>
      <c r="U157" s="49" t="s">
        <v>216</v>
      </c>
      <c r="V157" s="3"/>
      <c r="W157" s="3"/>
      <c r="X157" s="53"/>
      <c r="Z157" s="60"/>
      <c r="AD157" s="49" t="s">
        <v>217</v>
      </c>
      <c r="AG157" s="46"/>
      <c r="AI157" s="60"/>
      <c r="AM157" s="49" t="s">
        <v>803</v>
      </c>
      <c r="AN157" s="9"/>
      <c r="AO157" s="3"/>
      <c r="AR157" s="60"/>
      <c r="AU157" s="89"/>
      <c r="AV157" s="48" t="s">
        <v>1942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2350</v>
      </c>
      <c r="BI157" s="18"/>
      <c r="BJ157" s="89"/>
      <c r="BK157" s="50"/>
      <c r="BM157" s="89"/>
      <c r="BN157" s="49" t="s">
        <v>4594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50"/>
      <c r="EF157" s="89"/>
      <c r="EG157" s="348"/>
      <c r="EH157" s="18"/>
      <c r="EI157" s="50"/>
      <c r="EJ157" s="18"/>
      <c r="EK157" s="18"/>
      <c r="EM157" s="89"/>
      <c r="EN157" s="50"/>
      <c r="EP157" s="348"/>
      <c r="EQ157" s="18"/>
      <c r="ER157" s="462"/>
      <c r="ES157" s="18"/>
      <c r="ET157" s="18"/>
      <c r="EV157" s="89"/>
      <c r="EW157" s="89"/>
      <c r="EX157" s="50"/>
      <c r="EY157" s="469"/>
      <c r="EZ157" s="18"/>
      <c r="FA157" s="462"/>
      <c r="FB157" s="18"/>
      <c r="FC157" s="18"/>
      <c r="FE157" s="89"/>
      <c r="FF157" s="89"/>
      <c r="FG157" s="89"/>
      <c r="FH157" s="348"/>
      <c r="FI157" s="18"/>
      <c r="FJ157" s="462"/>
      <c r="FK157" s="18"/>
      <c r="FL157" s="18"/>
      <c r="FN157" s="89"/>
      <c r="FO157" s="89"/>
      <c r="FP157" s="89"/>
      <c r="FQ157" s="348"/>
      <c r="FR157" s="18"/>
      <c r="FS157" s="462"/>
      <c r="FT157" s="18"/>
      <c r="FU157" s="18"/>
      <c r="FW157" s="89"/>
      <c r="FX157" s="89"/>
      <c r="FY157" s="89"/>
      <c r="FZ157" s="348"/>
      <c r="GA157" s="18"/>
      <c r="GB157" s="462"/>
      <c r="GC157" s="18"/>
      <c r="GD157" s="18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U157" s="18"/>
      <c r="GV157" s="18"/>
      <c r="GW157" s="89"/>
      <c r="GX157" s="89"/>
      <c r="GY157" s="89"/>
      <c r="GZ157" s="89"/>
      <c r="HA157" s="348"/>
      <c r="HB157" s="18"/>
      <c r="HD157" s="18"/>
      <c r="HE157" s="18"/>
      <c r="HF157" s="89"/>
      <c r="HG157" s="89"/>
      <c r="HH157" s="89"/>
      <c r="HI157" s="89"/>
      <c r="HJ157" s="18"/>
      <c r="HK157" s="464"/>
      <c r="HM157" s="18"/>
      <c r="HN157" s="18"/>
      <c r="HO157" s="18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348"/>
      <c r="IC157" s="18"/>
      <c r="IE157" s="18"/>
      <c r="IF157" s="18"/>
      <c r="IG157" s="89"/>
      <c r="IH157" s="89"/>
      <c r="II157" s="89"/>
      <c r="IJ157" s="89"/>
      <c r="IK157" s="348"/>
      <c r="IL157" s="18"/>
      <c r="IN157" s="18"/>
      <c r="IO157" s="18"/>
      <c r="IP157" s="89"/>
      <c r="IQ157" s="89"/>
      <c r="IR157" s="89"/>
      <c r="IS157" s="89"/>
      <c r="IT157" s="469"/>
      <c r="IU157" s="18"/>
      <c r="IV157" s="462"/>
      <c r="IW157" s="18"/>
      <c r="IX157" s="18"/>
      <c r="IY157" s="89"/>
      <c r="IZ157" s="89"/>
      <c r="JA157" s="89"/>
      <c r="JB157" s="89"/>
      <c r="JC157" s="465"/>
      <c r="JD157" s="466"/>
      <c r="JF157" s="89"/>
      <c r="JG157" s="89"/>
      <c r="JH157" s="89"/>
      <c r="JI157" s="89"/>
      <c r="JJ157" s="89"/>
      <c r="JK157" s="89"/>
      <c r="JL157" s="465"/>
      <c r="JM157" s="466"/>
      <c r="JN157" s="467"/>
      <c r="JO157" s="466"/>
      <c r="JP157" s="466"/>
      <c r="JR157" s="89"/>
      <c r="JS157" s="89"/>
      <c r="JT157" s="89"/>
      <c r="JU157" s="348"/>
      <c r="JV157" s="18"/>
      <c r="JX157" s="18"/>
      <c r="JY157" s="18"/>
      <c r="JZ157" s="89"/>
      <c r="KA157" s="89"/>
      <c r="KB157" s="89"/>
      <c r="KC157" s="89"/>
      <c r="KD157" s="348"/>
      <c r="KE157" s="18"/>
      <c r="KG157" s="89"/>
      <c r="KH157" s="89"/>
      <c r="KI157" s="89"/>
      <c r="KJ157" s="89"/>
      <c r="KK157" s="89"/>
      <c r="KL157" s="89"/>
      <c r="KM157" s="348"/>
      <c r="KN157" s="18"/>
      <c r="KP157" s="89"/>
      <c r="KQ157" s="89"/>
      <c r="KR157" s="89"/>
      <c r="KS157" s="89"/>
      <c r="KT157" s="89"/>
      <c r="KU157" s="89"/>
      <c r="KV157" s="18"/>
      <c r="KW157" s="18"/>
      <c r="KX157" s="467"/>
      <c r="KY157" s="18"/>
      <c r="KZ157" s="18"/>
      <c r="LA157" s="89"/>
      <c r="LB157" s="89"/>
      <c r="LC157" s="89"/>
      <c r="LD157" s="89"/>
      <c r="LE157" s="465"/>
      <c r="LF157" s="466"/>
      <c r="LG157" s="462"/>
      <c r="LH157" s="466"/>
      <c r="LI157" s="466"/>
      <c r="LK157" s="89"/>
      <c r="LL157" s="89"/>
      <c r="LM157" s="89"/>
      <c r="LN157" s="89"/>
      <c r="LO157" s="89"/>
      <c r="LP157" s="89"/>
      <c r="LQ157" s="89"/>
      <c r="LR157" s="89"/>
      <c r="LS157" s="89"/>
      <c r="LT157" s="89"/>
      <c r="LU157" s="89"/>
      <c r="LV157" s="89"/>
      <c r="LW157" s="466"/>
      <c r="LX157" s="18"/>
      <c r="LY157" s="18"/>
      <c r="LZ157" s="469"/>
      <c r="MB157" s="18"/>
      <c r="MD157" s="89"/>
      <c r="ME157" s="89"/>
      <c r="MF157" s="348"/>
      <c r="MG157" s="18"/>
      <c r="MH157" s="18"/>
      <c r="MI157" s="18"/>
      <c r="MJ157" s="18"/>
      <c r="MM157" s="89"/>
      <c r="MN157" s="89"/>
      <c r="MO157" s="3"/>
      <c r="MP157" s="63"/>
      <c r="MQ157" s="477"/>
      <c r="MR157" s="79"/>
      <c r="MS157" s="40"/>
      <c r="MT157" s="89"/>
      <c r="MU157" s="18"/>
      <c r="MV157" s="89"/>
      <c r="MW157" s="89"/>
    </row>
    <row r="158" spans="1:361" ht="18">
      <c r="D158" s="41" t="s">
        <v>9</v>
      </c>
      <c r="G158" s="46">
        <v>6409</v>
      </c>
      <c r="H158" s="60" t="s">
        <v>1413</v>
      </c>
      <c r="L158" s="41" t="s">
        <v>11</v>
      </c>
      <c r="O158" s="53">
        <v>20964</v>
      </c>
      <c r="P158" t="s">
        <v>231</v>
      </c>
      <c r="Q158" s="60" t="s">
        <v>1413</v>
      </c>
      <c r="U158" s="41" t="s">
        <v>33</v>
      </c>
      <c r="X158" s="53">
        <v>37578</v>
      </c>
      <c r="Y158" t="s">
        <v>257</v>
      </c>
      <c r="Z158" s="60" t="s">
        <v>1413</v>
      </c>
      <c r="AD158" s="41" t="s">
        <v>6</v>
      </c>
      <c r="AF158" s="3"/>
      <c r="AG158" s="46">
        <v>46214</v>
      </c>
      <c r="AH158" t="s">
        <v>389</v>
      </c>
      <c r="AI158" s="60" t="s">
        <v>1413</v>
      </c>
      <c r="AM158" s="39" t="s">
        <v>143</v>
      </c>
      <c r="AN158" s="9"/>
      <c r="AO158" s="1"/>
      <c r="AP158" s="171">
        <v>51809.475000000079</v>
      </c>
      <c r="AQ158" t="s">
        <v>1354</v>
      </c>
      <c r="AR158" s="60" t="s">
        <v>1413</v>
      </c>
      <c r="AV158" s="41" t="s">
        <v>33</v>
      </c>
      <c r="AW158" s="4"/>
      <c r="AX158" s="3"/>
      <c r="AY158" s="171">
        <v>48170.512499999859</v>
      </c>
      <c r="AZ158" s="238" t="s">
        <v>1874</v>
      </c>
      <c r="BA158" s="60" t="s">
        <v>1413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2362</v>
      </c>
      <c r="BJ158" s="60" t="s">
        <v>1413</v>
      </c>
      <c r="BK158" s="50"/>
      <c r="BN158" s="63" t="s">
        <v>782</v>
      </c>
      <c r="BO158" s="18"/>
      <c r="BP158" s="350"/>
      <c r="BQ158" s="171">
        <v>54875.34999999986</v>
      </c>
      <c r="BR158" s="238" t="s">
        <v>4603</v>
      </c>
      <c r="BS158" s="60" t="s">
        <v>1413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D158" s="50"/>
      <c r="EG158" s="469"/>
      <c r="EH158" s="18"/>
      <c r="EI158" s="50"/>
      <c r="EJ158" s="18"/>
      <c r="EK158" s="18"/>
      <c r="EN158" s="50"/>
      <c r="EP158" s="469"/>
      <c r="EQ158" s="18"/>
      <c r="ER158" s="462"/>
      <c r="ES158" s="18"/>
      <c r="ET158" s="18"/>
      <c r="EX158" s="50"/>
      <c r="EY158" s="469"/>
      <c r="EZ158" s="18"/>
      <c r="FA158" s="462"/>
      <c r="FB158" s="18"/>
      <c r="FC158" s="18"/>
      <c r="FH158" s="472"/>
      <c r="FI158" s="18"/>
      <c r="FJ158" s="462"/>
      <c r="FK158" s="18"/>
      <c r="FL158" s="18"/>
      <c r="FQ158" s="469"/>
      <c r="FR158" s="18"/>
      <c r="FS158" s="462"/>
      <c r="FT158" s="18"/>
      <c r="FU158" s="18"/>
      <c r="FZ158" s="469"/>
      <c r="GA158" s="18"/>
      <c r="GB158" s="462"/>
      <c r="GC158" s="18"/>
      <c r="GD158" s="18"/>
      <c r="GU158" s="18"/>
      <c r="GV158" s="18"/>
      <c r="HA158" s="472"/>
      <c r="HB158" s="18"/>
      <c r="HD158" s="18"/>
      <c r="HE158" s="18"/>
      <c r="HJ158" s="18"/>
      <c r="HK158" s="464"/>
      <c r="HM158" s="18"/>
      <c r="HN158" s="18"/>
      <c r="HO158" s="18"/>
      <c r="IB158" s="469"/>
      <c r="IC158" s="18"/>
      <c r="IE158" s="18"/>
      <c r="IF158" s="18"/>
      <c r="IK158" s="472"/>
      <c r="IL158" s="18"/>
      <c r="IN158" s="18"/>
      <c r="IO158" s="18"/>
      <c r="IT158" s="18"/>
      <c r="IU158" s="18"/>
      <c r="IV158" s="462"/>
      <c r="IW158" s="18"/>
      <c r="IX158" s="18"/>
      <c r="JC158" s="469"/>
      <c r="JD158" s="466"/>
      <c r="JL158" s="469"/>
      <c r="JM158" s="466"/>
      <c r="JN158" s="467"/>
      <c r="JO158" s="466"/>
      <c r="JP158" s="466"/>
      <c r="JU158" s="472"/>
      <c r="JV158" s="18"/>
      <c r="JX158" s="18"/>
      <c r="JY158" s="18"/>
      <c r="KD158" s="472"/>
      <c r="KE158" s="18"/>
      <c r="KM158" s="472"/>
      <c r="KN158" s="18"/>
      <c r="KV158" s="348"/>
      <c r="KW158" s="18"/>
      <c r="KX158" s="467"/>
      <c r="KY158" s="18"/>
      <c r="KZ158" s="18"/>
      <c r="LE158" s="469"/>
      <c r="LF158" s="466"/>
      <c r="LG158" s="462"/>
      <c r="LH158" s="466"/>
      <c r="LI158" s="466"/>
      <c r="LW158" s="466"/>
      <c r="LX158" s="18"/>
      <c r="LY158" s="18"/>
      <c r="LZ158" s="469"/>
      <c r="MB158" s="18"/>
      <c r="MF158" s="472"/>
      <c r="MG158" s="18"/>
      <c r="MH158" s="18"/>
      <c r="MI158" s="18"/>
      <c r="MJ158" s="18"/>
      <c r="MO158" s="60"/>
      <c r="MP158" s="3"/>
      <c r="MQ158" s="477"/>
      <c r="MR158" s="79"/>
      <c r="MS158" s="3"/>
      <c r="MU158" s="18"/>
    </row>
    <row r="159" spans="1:361" ht="18">
      <c r="D159" s="48" t="s">
        <v>219</v>
      </c>
      <c r="G159" s="46"/>
      <c r="H159" s="60"/>
      <c r="L159" s="49">
        <v>2016</v>
      </c>
      <c r="O159" s="53"/>
      <c r="Q159" s="60"/>
      <c r="U159" s="49" t="s">
        <v>216</v>
      </c>
      <c r="X159" s="18"/>
      <c r="Z159" s="60"/>
      <c r="AD159" s="49" t="s">
        <v>215</v>
      </c>
      <c r="AF159" s="3"/>
      <c r="AG159" s="46"/>
      <c r="AI159" s="60"/>
      <c r="AM159" s="48" t="s">
        <v>805</v>
      </c>
      <c r="AN159" s="9"/>
      <c r="AO159" s="1"/>
      <c r="AR159" s="60"/>
      <c r="AV159" s="49" t="s">
        <v>1741</v>
      </c>
      <c r="AX159" s="18"/>
      <c r="AY159" s="89"/>
      <c r="AZ159" s="18"/>
      <c r="BA159" s="60"/>
      <c r="BB159" s="50"/>
      <c r="BC159"/>
      <c r="BE159" s="49" t="s">
        <v>2350</v>
      </c>
      <c r="BI159" s="18"/>
      <c r="BK159" s="50"/>
      <c r="BN159" s="49" t="s">
        <v>4594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D159" s="50"/>
      <c r="EG159" s="18"/>
      <c r="EH159" s="18"/>
      <c r="EI159" s="50"/>
      <c r="EJ159" s="18"/>
      <c r="EK159" s="18"/>
      <c r="EN159" s="50"/>
      <c r="EP159" s="18"/>
      <c r="EQ159" s="18"/>
      <c r="ER159" s="462"/>
      <c r="ES159" s="18"/>
      <c r="ET159" s="18"/>
      <c r="EX159" s="50"/>
      <c r="EY159" s="469"/>
      <c r="EZ159" s="18"/>
      <c r="FA159" s="462"/>
      <c r="FB159" s="18"/>
      <c r="FC159" s="18"/>
      <c r="FH159" s="18"/>
      <c r="FI159" s="18"/>
      <c r="FJ159" s="462"/>
      <c r="FK159" s="18"/>
      <c r="FL159" s="18"/>
      <c r="FQ159" s="18"/>
      <c r="FR159" s="18"/>
      <c r="FS159" s="462"/>
      <c r="FT159" s="18"/>
      <c r="FU159" s="18"/>
      <c r="FZ159" s="18"/>
      <c r="GA159" s="18"/>
      <c r="GB159" s="462"/>
      <c r="GC159" s="18"/>
      <c r="GD159" s="18"/>
      <c r="GU159" s="18"/>
      <c r="GV159" s="18"/>
      <c r="HA159" s="18"/>
      <c r="HB159" s="18"/>
      <c r="HD159" s="18"/>
      <c r="HE159" s="18"/>
      <c r="HJ159" s="18"/>
      <c r="HK159" s="464"/>
      <c r="HM159" s="18"/>
      <c r="HN159" s="18"/>
      <c r="HO159" s="18"/>
      <c r="IB159" s="18"/>
      <c r="IC159" s="18"/>
      <c r="IE159" s="18"/>
      <c r="IF159" s="18"/>
      <c r="IK159" s="18"/>
      <c r="IL159" s="18"/>
      <c r="IN159" s="18"/>
      <c r="IO159" s="18"/>
      <c r="IT159" s="348"/>
      <c r="IU159" s="18"/>
      <c r="IV159" s="462"/>
      <c r="IW159" s="18"/>
      <c r="IX159" s="18"/>
      <c r="JC159" s="466"/>
      <c r="JD159" s="466"/>
      <c r="JL159" s="466"/>
      <c r="JM159" s="466"/>
      <c r="JN159" s="467"/>
      <c r="JO159" s="466"/>
      <c r="JP159" s="466"/>
      <c r="JU159" s="18"/>
      <c r="JV159" s="18"/>
      <c r="JX159" s="18"/>
      <c r="JY159" s="18"/>
      <c r="KD159" s="18"/>
      <c r="KE159" s="18"/>
      <c r="KM159" s="18"/>
      <c r="KN159" s="18"/>
      <c r="KV159" s="18"/>
      <c r="KW159" s="18"/>
      <c r="KX159" s="467"/>
      <c r="KY159" s="18"/>
      <c r="KZ159" s="18"/>
      <c r="LE159" s="466"/>
      <c r="LF159" s="466"/>
      <c r="LG159" s="462"/>
      <c r="LH159" s="466"/>
      <c r="LI159" s="466"/>
      <c r="LW159" s="466"/>
      <c r="LX159" s="18"/>
      <c r="LY159" s="18"/>
      <c r="LZ159" s="469"/>
      <c r="MB159" s="18"/>
      <c r="MF159" s="18"/>
      <c r="MG159" s="18"/>
      <c r="MH159" s="18"/>
      <c r="MI159" s="18"/>
      <c r="MJ159" s="18"/>
      <c r="MO159" s="3"/>
      <c r="MP159" s="3"/>
      <c r="MQ159" s="477"/>
      <c r="MR159" s="79"/>
      <c r="MS159" s="3"/>
      <c r="MU159" s="18"/>
    </row>
    <row r="160" spans="1:361" ht="18">
      <c r="D160" s="41" t="s">
        <v>19</v>
      </c>
      <c r="G160" s="46">
        <v>6335</v>
      </c>
      <c r="H160" t="s">
        <v>1414</v>
      </c>
      <c r="L160" s="41" t="s">
        <v>35</v>
      </c>
      <c r="M160" s="3"/>
      <c r="N160" s="3"/>
      <c r="O160" s="53">
        <v>20591</v>
      </c>
      <c r="P160" t="s">
        <v>232</v>
      </c>
      <c r="Q160" t="s">
        <v>1414</v>
      </c>
      <c r="U160" s="41" t="s">
        <v>6</v>
      </c>
      <c r="X160" s="53">
        <v>36631</v>
      </c>
      <c r="Y160" t="s">
        <v>255</v>
      </c>
      <c r="Z160" t="s">
        <v>1414</v>
      </c>
      <c r="AD160" s="41" t="s">
        <v>27</v>
      </c>
      <c r="AG160" s="46">
        <v>45938</v>
      </c>
      <c r="AH160" t="s">
        <v>390</v>
      </c>
      <c r="AI160" t="s">
        <v>1414</v>
      </c>
      <c r="AM160" s="41" t="s">
        <v>27</v>
      </c>
      <c r="AN160" s="4"/>
      <c r="AO160" s="1"/>
      <c r="AP160" s="171">
        <v>51554.024999999943</v>
      </c>
      <c r="AQ160" t="s">
        <v>1355</v>
      </c>
      <c r="AR160" t="s">
        <v>1414</v>
      </c>
      <c r="AV160" s="41" t="s">
        <v>39</v>
      </c>
      <c r="AW160" s="9"/>
      <c r="AX160" s="3"/>
      <c r="AY160" s="171">
        <v>47133.962499999965</v>
      </c>
      <c r="AZ160" s="238" t="s">
        <v>1875</v>
      </c>
      <c r="BA160" t="s">
        <v>1414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2363</v>
      </c>
      <c r="BJ160" t="s">
        <v>1414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4604</v>
      </c>
      <c r="BS160" t="s">
        <v>1414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D160" s="50"/>
      <c r="EG160" s="348"/>
      <c r="EH160" s="18"/>
      <c r="EI160" s="50"/>
      <c r="EJ160" s="18"/>
      <c r="EK160" s="18"/>
      <c r="EN160" s="50"/>
      <c r="EP160" s="348"/>
      <c r="EQ160" s="18"/>
      <c r="ER160" s="462"/>
      <c r="ES160" s="18"/>
      <c r="ET160" s="18"/>
      <c r="EX160" s="50"/>
      <c r="EY160" s="469"/>
      <c r="EZ160" s="18"/>
      <c r="FA160" s="462"/>
      <c r="FB160" s="18"/>
      <c r="FC160" s="18"/>
      <c r="FH160" s="348"/>
      <c r="FI160" s="18"/>
      <c r="FJ160" s="462"/>
      <c r="FK160" s="18"/>
      <c r="FL160" s="18"/>
      <c r="FQ160" s="348"/>
      <c r="FR160" s="18"/>
      <c r="FS160" s="462"/>
      <c r="FT160" s="18"/>
      <c r="FU160" s="18"/>
      <c r="FZ160" s="348"/>
      <c r="GA160" s="18"/>
      <c r="GB160" s="462"/>
      <c r="GC160" s="18"/>
      <c r="GD160" s="18"/>
      <c r="GU160" s="18"/>
      <c r="GV160" s="18"/>
      <c r="HA160" s="348"/>
      <c r="HB160" s="18"/>
      <c r="HD160" s="18"/>
      <c r="HE160" s="18"/>
      <c r="HJ160" s="18"/>
      <c r="HK160" s="464"/>
      <c r="HM160" s="18"/>
      <c r="HN160" s="18"/>
      <c r="HO160" s="18"/>
      <c r="IB160" s="348"/>
      <c r="IC160" s="18"/>
      <c r="IE160" s="18"/>
      <c r="IF160" s="18"/>
      <c r="IK160" s="348"/>
      <c r="IL160" s="18"/>
      <c r="IN160" s="18"/>
      <c r="IO160" s="18"/>
      <c r="IT160" s="18"/>
      <c r="IU160" s="18"/>
      <c r="IV160" s="462"/>
      <c r="IW160" s="18"/>
      <c r="IX160" s="18"/>
      <c r="JC160" s="465"/>
      <c r="JD160" s="466"/>
      <c r="JL160" s="465"/>
      <c r="JM160" s="466"/>
      <c r="JN160" s="467"/>
      <c r="JO160" s="466"/>
      <c r="JP160" s="466"/>
      <c r="JU160" s="348"/>
      <c r="JV160" s="18"/>
      <c r="JX160" s="18"/>
      <c r="JY160" s="18"/>
      <c r="KD160" s="348"/>
      <c r="KE160" s="18"/>
      <c r="KM160" s="348"/>
      <c r="KN160" s="18"/>
      <c r="KV160" s="348"/>
      <c r="KW160" s="18"/>
      <c r="KX160" s="467"/>
      <c r="KY160" s="18"/>
      <c r="KZ160" s="18"/>
      <c r="LE160" s="465"/>
      <c r="LF160" s="466"/>
      <c r="LG160" s="462"/>
      <c r="LH160" s="466"/>
      <c r="LI160" s="466"/>
      <c r="LW160" s="466"/>
      <c r="LX160" s="18"/>
      <c r="LY160" s="18"/>
      <c r="LZ160" s="469"/>
      <c r="MB160" s="18"/>
      <c r="MF160" s="348"/>
      <c r="MG160" s="18"/>
      <c r="MH160" s="18"/>
      <c r="MI160" s="18"/>
      <c r="MJ160" s="18"/>
      <c r="MO160" s="60"/>
      <c r="MP160" s="63"/>
      <c r="MQ160" s="477"/>
      <c r="MR160" s="79"/>
      <c r="MS160" s="40"/>
      <c r="MU160" s="18"/>
    </row>
    <row r="161" spans="1:359" ht="18">
      <c r="D161" s="49">
        <v>2015</v>
      </c>
      <c r="G161" s="46"/>
      <c r="H161" s="3"/>
      <c r="L161" s="49" t="s">
        <v>1436</v>
      </c>
      <c r="M161" s="3"/>
      <c r="N161" s="3"/>
      <c r="O161" s="18"/>
      <c r="Q161" s="3"/>
      <c r="U161" s="49" t="s">
        <v>1438</v>
      </c>
      <c r="X161" s="53"/>
      <c r="Z161" s="3"/>
      <c r="AD161" s="49" t="s">
        <v>215</v>
      </c>
      <c r="AG161" s="46"/>
      <c r="AI161" s="3"/>
      <c r="AM161" s="49" t="s">
        <v>803</v>
      </c>
      <c r="AN161" s="9"/>
      <c r="AO161" s="1"/>
      <c r="AR161" s="3"/>
      <c r="AV161" s="49" t="s">
        <v>1741</v>
      </c>
      <c r="AX161" s="18"/>
      <c r="AY161" s="89"/>
      <c r="AZ161" s="18"/>
      <c r="BA161" s="3"/>
      <c r="BB161" s="50"/>
      <c r="BC161"/>
      <c r="BE161" s="49" t="s">
        <v>2350</v>
      </c>
      <c r="BI161" s="18"/>
      <c r="BK161" s="50"/>
      <c r="BN161" s="49" t="s">
        <v>4594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D161" s="50"/>
      <c r="EG161" s="18"/>
      <c r="EH161" s="18"/>
      <c r="EI161" s="50"/>
      <c r="EJ161" s="18"/>
      <c r="EK161" s="18"/>
      <c r="EN161" s="50"/>
      <c r="EP161" s="18"/>
      <c r="EQ161" s="18"/>
      <c r="ER161" s="462"/>
      <c r="ES161" s="18"/>
      <c r="ET161" s="18"/>
      <c r="EX161" s="50"/>
      <c r="EY161" s="469"/>
      <c r="EZ161" s="18"/>
      <c r="FA161" s="462"/>
      <c r="FB161" s="18"/>
      <c r="FC161" s="18"/>
      <c r="FH161" s="18"/>
      <c r="FI161" s="18"/>
      <c r="FJ161" s="462"/>
      <c r="FK161" s="18"/>
      <c r="FL161" s="18"/>
      <c r="FQ161" s="18"/>
      <c r="FR161" s="18"/>
      <c r="FS161" s="462"/>
      <c r="FT161" s="18"/>
      <c r="FU161" s="18"/>
      <c r="FZ161" s="18"/>
      <c r="GA161" s="18"/>
      <c r="GB161" s="462"/>
      <c r="GC161" s="18"/>
      <c r="GD161" s="18"/>
      <c r="GU161" s="18"/>
      <c r="GV161" s="18"/>
      <c r="HA161" s="18"/>
      <c r="HB161" s="18"/>
      <c r="HD161" s="18"/>
      <c r="HE161" s="18"/>
      <c r="HJ161" s="18"/>
      <c r="HK161" s="464"/>
      <c r="HM161" s="18"/>
      <c r="HN161" s="18"/>
      <c r="HO161" s="18"/>
      <c r="IB161" s="18"/>
      <c r="IC161" s="18"/>
      <c r="IE161" s="18"/>
      <c r="IF161" s="18"/>
      <c r="IK161" s="18"/>
      <c r="IL161" s="18"/>
      <c r="IN161" s="18"/>
      <c r="IO161" s="18"/>
      <c r="IT161" s="348"/>
      <c r="IU161" s="18"/>
      <c r="IV161" s="462"/>
      <c r="IW161" s="18"/>
      <c r="IX161" s="18"/>
      <c r="JC161" s="466"/>
      <c r="JD161" s="466"/>
      <c r="JL161" s="466"/>
      <c r="JM161" s="466"/>
      <c r="JN161" s="467"/>
      <c r="JO161" s="466"/>
      <c r="JP161" s="466"/>
      <c r="JU161" s="18"/>
      <c r="JV161" s="18"/>
      <c r="JX161" s="18"/>
      <c r="JY161" s="18"/>
      <c r="KD161" s="18"/>
      <c r="KE161" s="18"/>
      <c r="KM161" s="18"/>
      <c r="KN161" s="18"/>
      <c r="KV161" s="18"/>
      <c r="KW161" s="18"/>
      <c r="KX161" s="468"/>
      <c r="KY161" s="18"/>
      <c r="KZ161" s="18"/>
      <c r="LE161" s="466"/>
      <c r="LF161" s="466"/>
      <c r="LG161" s="462"/>
      <c r="LH161" s="466"/>
      <c r="LI161" s="466"/>
      <c r="LW161" s="466"/>
      <c r="LX161" s="18"/>
      <c r="LY161" s="18"/>
      <c r="LZ161" s="469"/>
      <c r="MB161" s="18"/>
      <c r="MF161" s="18"/>
      <c r="MG161" s="18"/>
      <c r="MH161" s="18"/>
      <c r="MI161" s="18"/>
      <c r="MJ161" s="18"/>
      <c r="MO161" s="3"/>
      <c r="MP161" s="3"/>
      <c r="MQ161" s="470"/>
      <c r="MR161" s="79"/>
      <c r="MS161" s="40"/>
      <c r="MU161" s="18"/>
    </row>
    <row r="162" spans="1:359" ht="18">
      <c r="D162" s="40" t="s">
        <v>181</v>
      </c>
      <c r="G162" s="46">
        <v>5767</v>
      </c>
      <c r="H162" s="60" t="s">
        <v>1415</v>
      </c>
      <c r="L162" s="41" t="s">
        <v>27</v>
      </c>
      <c r="O162" s="53">
        <v>20444</v>
      </c>
      <c r="P162" t="s">
        <v>233</v>
      </c>
      <c r="Q162" s="60" t="s">
        <v>1415</v>
      </c>
      <c r="U162" s="41" t="s">
        <v>19</v>
      </c>
      <c r="X162" s="53">
        <v>36460</v>
      </c>
      <c r="Y162" t="s">
        <v>256</v>
      </c>
      <c r="Z162" s="60" t="s">
        <v>1415</v>
      </c>
      <c r="AD162" s="41" t="s">
        <v>15</v>
      </c>
      <c r="AG162" s="46">
        <v>44747</v>
      </c>
      <c r="AH162" t="s">
        <v>391</v>
      </c>
      <c r="AI162" s="60" t="s">
        <v>1415</v>
      </c>
      <c r="AM162" s="41" t="s">
        <v>6</v>
      </c>
      <c r="AN162" s="9"/>
      <c r="AO162" s="1"/>
      <c r="AP162" s="171">
        <v>51476.937500000087</v>
      </c>
      <c r="AQ162" t="s">
        <v>1356</v>
      </c>
      <c r="AR162" s="60" t="s">
        <v>1415</v>
      </c>
      <c r="AV162" s="41" t="s">
        <v>9</v>
      </c>
      <c r="AW162" s="9"/>
      <c r="AX162" s="3"/>
      <c r="AY162" s="171">
        <v>46647.224999999999</v>
      </c>
      <c r="AZ162" s="238" t="s">
        <v>1876</v>
      </c>
      <c r="BA162" s="60" t="s">
        <v>1415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2364</v>
      </c>
      <c r="BJ162" s="60" t="s">
        <v>1415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4605</v>
      </c>
      <c r="BS162" s="60" t="s">
        <v>1415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D162" s="50"/>
      <c r="EG162" s="348"/>
      <c r="EH162" s="18"/>
      <c r="EI162" s="50"/>
      <c r="EJ162" s="18"/>
      <c r="EK162" s="18"/>
      <c r="EN162" s="50"/>
      <c r="EP162" s="348"/>
      <c r="EQ162" s="18"/>
      <c r="ER162" s="462"/>
      <c r="ES162" s="18"/>
      <c r="ET162" s="18"/>
      <c r="EX162" s="50"/>
      <c r="EY162" s="469"/>
      <c r="EZ162" s="18"/>
      <c r="FA162" s="462"/>
      <c r="FB162" s="18"/>
      <c r="FC162" s="18"/>
      <c r="FH162" s="348"/>
      <c r="FI162" s="18"/>
      <c r="FJ162" s="462"/>
      <c r="FK162" s="18"/>
      <c r="FL162" s="18"/>
      <c r="FQ162" s="348"/>
      <c r="FR162" s="18"/>
      <c r="FS162" s="462"/>
      <c r="FT162" s="18"/>
      <c r="FU162" s="18"/>
      <c r="FZ162" s="348"/>
      <c r="GA162" s="18"/>
      <c r="GB162" s="462"/>
      <c r="GC162" s="18"/>
      <c r="GD162" s="18"/>
      <c r="GU162" s="18"/>
      <c r="GV162" s="18"/>
      <c r="HA162" s="348"/>
      <c r="HB162" s="18"/>
      <c r="HD162" s="18"/>
      <c r="HE162" s="18"/>
      <c r="HJ162" s="18"/>
      <c r="HK162" s="464"/>
      <c r="HM162" s="18"/>
      <c r="HN162" s="18"/>
      <c r="HO162" s="18"/>
      <c r="IB162" s="348"/>
      <c r="IC162" s="18"/>
      <c r="IE162" s="18"/>
      <c r="IF162" s="18"/>
      <c r="IK162" s="348"/>
      <c r="IL162" s="18"/>
      <c r="IN162" s="18"/>
      <c r="IO162" s="18"/>
      <c r="IT162" s="18"/>
      <c r="IU162" s="18"/>
      <c r="IV162" s="473"/>
      <c r="IW162" s="18"/>
      <c r="IX162" s="18"/>
      <c r="JC162" s="465"/>
      <c r="JD162" s="466"/>
      <c r="JL162" s="465"/>
      <c r="JM162" s="466"/>
      <c r="JN162" s="467"/>
      <c r="JO162" s="466"/>
      <c r="JP162" s="466"/>
      <c r="JU162" s="348"/>
      <c r="JV162" s="18"/>
      <c r="JX162" s="18"/>
      <c r="JY162" s="18"/>
      <c r="KD162" s="348"/>
      <c r="KE162" s="18"/>
      <c r="KM162" s="348"/>
      <c r="KN162" s="18"/>
      <c r="KV162" s="348"/>
      <c r="KW162" s="18"/>
      <c r="KX162" s="467"/>
      <c r="KY162" s="18"/>
      <c r="KZ162" s="18"/>
      <c r="LE162" s="465"/>
      <c r="LF162" s="466"/>
      <c r="LG162" s="462"/>
      <c r="LH162" s="466"/>
      <c r="LI162" s="466"/>
      <c r="LW162" s="466"/>
      <c r="LX162" s="18"/>
      <c r="LY162" s="18"/>
      <c r="LZ162" s="469"/>
      <c r="MB162" s="18"/>
      <c r="MF162" s="348"/>
      <c r="MG162" s="18"/>
      <c r="MH162" s="18"/>
      <c r="MI162" s="18"/>
      <c r="MJ162" s="18"/>
      <c r="MO162" s="60"/>
      <c r="MP162" s="3"/>
      <c r="MQ162" s="477"/>
      <c r="MR162" s="79"/>
      <c r="MS162" s="40"/>
      <c r="MU162" s="18"/>
    </row>
    <row r="163" spans="1:359" ht="18">
      <c r="D163" s="48">
        <v>2015</v>
      </c>
      <c r="G163" s="46"/>
      <c r="H163" s="3"/>
      <c r="L163" s="49">
        <v>2016</v>
      </c>
      <c r="O163" s="53"/>
      <c r="Q163" s="3"/>
      <c r="U163" s="49" t="s">
        <v>216</v>
      </c>
      <c r="X163" s="18"/>
      <c r="Z163" s="3"/>
      <c r="AD163" s="49" t="s">
        <v>217</v>
      </c>
      <c r="AG163" s="46"/>
      <c r="AI163" s="3"/>
      <c r="AM163" s="49" t="s">
        <v>803</v>
      </c>
      <c r="AN163" s="214"/>
      <c r="AO163" s="1"/>
      <c r="AR163" s="3"/>
      <c r="AV163" s="49" t="s">
        <v>3106</v>
      </c>
      <c r="AX163" s="18"/>
      <c r="AY163" s="89"/>
      <c r="AZ163" s="18"/>
      <c r="BA163" s="3"/>
      <c r="BB163" s="50"/>
      <c r="BC163"/>
      <c r="BE163" s="48" t="s">
        <v>2350</v>
      </c>
      <c r="BI163" s="18"/>
      <c r="BK163" s="50"/>
      <c r="BN163" s="49" t="s">
        <v>4594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D163" s="50"/>
      <c r="EG163" s="18"/>
      <c r="EH163" s="18"/>
      <c r="EI163" s="50"/>
      <c r="EJ163" s="18"/>
      <c r="EK163" s="18"/>
      <c r="EN163" s="50"/>
      <c r="EP163" s="18"/>
      <c r="EQ163" s="18"/>
      <c r="ER163" s="462"/>
      <c r="ES163" s="18"/>
      <c r="ET163" s="18"/>
      <c r="EX163" s="50"/>
      <c r="EY163" s="469"/>
      <c r="EZ163" s="18"/>
      <c r="FA163" s="462"/>
      <c r="FB163" s="18"/>
      <c r="FC163" s="18"/>
      <c r="FH163" s="18"/>
      <c r="FI163" s="18"/>
      <c r="FJ163" s="462"/>
      <c r="FK163" s="18"/>
      <c r="FL163" s="18"/>
      <c r="FQ163" s="18"/>
      <c r="FR163" s="18"/>
      <c r="FS163" s="462"/>
      <c r="FT163" s="18"/>
      <c r="FU163" s="18"/>
      <c r="FZ163" s="18"/>
      <c r="GA163" s="18"/>
      <c r="GB163" s="462"/>
      <c r="GC163" s="18"/>
      <c r="GD163" s="18"/>
      <c r="GU163" s="18"/>
      <c r="GV163" s="18"/>
      <c r="HA163" s="18"/>
      <c r="HB163" s="18"/>
      <c r="HD163" s="18"/>
      <c r="HE163" s="18"/>
      <c r="HJ163" s="18"/>
      <c r="HK163" s="464"/>
      <c r="HM163" s="18"/>
      <c r="HN163" s="18"/>
      <c r="HO163" s="18"/>
      <c r="IB163" s="18"/>
      <c r="IC163" s="18"/>
      <c r="IE163" s="18"/>
      <c r="IF163" s="18"/>
      <c r="IK163" s="18"/>
      <c r="IL163" s="18"/>
      <c r="IN163" s="18"/>
      <c r="IO163" s="18"/>
      <c r="IT163" s="348"/>
      <c r="IU163" s="18"/>
      <c r="IV163" s="462"/>
      <c r="IW163" s="18"/>
      <c r="IX163" s="18"/>
      <c r="JC163" s="466"/>
      <c r="JD163" s="466"/>
      <c r="JL163" s="466"/>
      <c r="JM163" s="466"/>
      <c r="JN163" s="467"/>
      <c r="JO163" s="466"/>
      <c r="JP163" s="466"/>
      <c r="JU163" s="18"/>
      <c r="JV163" s="18"/>
      <c r="JX163" s="18"/>
      <c r="JY163" s="18"/>
      <c r="KD163" s="18"/>
      <c r="KE163" s="18"/>
      <c r="KM163" s="18"/>
      <c r="KN163" s="18"/>
      <c r="KV163" s="348"/>
      <c r="KW163" s="18"/>
      <c r="KX163" s="468"/>
      <c r="KY163" s="18"/>
      <c r="KZ163" s="18"/>
      <c r="LE163" s="466"/>
      <c r="LF163" s="466"/>
      <c r="LG163" s="462"/>
      <c r="LH163" s="466"/>
      <c r="LI163" s="466"/>
      <c r="LW163" s="466"/>
      <c r="LX163" s="18"/>
      <c r="LY163" s="18"/>
      <c r="LZ163" s="469"/>
      <c r="MB163" s="18"/>
      <c r="MF163" s="18"/>
      <c r="MG163" s="18"/>
      <c r="MH163" s="18"/>
      <c r="MI163" s="18"/>
      <c r="MJ163" s="18"/>
      <c r="MO163" s="60"/>
      <c r="MP163" s="3"/>
      <c r="MQ163" s="470"/>
      <c r="MR163" s="79"/>
      <c r="MS163" s="3"/>
      <c r="MU163" s="18"/>
    </row>
    <row r="164" spans="1:359" ht="18">
      <c r="D164" s="41" t="s">
        <v>33</v>
      </c>
      <c r="G164" s="46">
        <v>3437</v>
      </c>
      <c r="H164" s="3" t="s">
        <v>1416</v>
      </c>
      <c r="L164" s="41" t="s">
        <v>33</v>
      </c>
      <c r="O164" s="53">
        <v>20013</v>
      </c>
      <c r="P164" t="s">
        <v>234</v>
      </c>
      <c r="Q164" s="3" t="s">
        <v>1416</v>
      </c>
      <c r="U164" s="41" t="s">
        <v>27</v>
      </c>
      <c r="X164" s="53">
        <v>35242</v>
      </c>
      <c r="Y164" t="s">
        <v>258</v>
      </c>
      <c r="Z164" s="3" t="s">
        <v>1416</v>
      </c>
      <c r="AD164" s="41" t="s">
        <v>29</v>
      </c>
      <c r="AG164" s="46">
        <v>44411</v>
      </c>
      <c r="AH164" t="s">
        <v>392</v>
      </c>
      <c r="AI164" s="3" t="s">
        <v>1416</v>
      </c>
      <c r="AM164" s="41" t="s">
        <v>37</v>
      </c>
      <c r="AN164" s="9"/>
      <c r="AO164" s="1"/>
      <c r="AP164" s="171">
        <v>50235.300000000112</v>
      </c>
      <c r="AQ164" t="s">
        <v>1357</v>
      </c>
      <c r="AR164" s="3" t="s">
        <v>1416</v>
      </c>
      <c r="AV164" s="41" t="s">
        <v>19</v>
      </c>
      <c r="AW164" s="10"/>
      <c r="AX164" s="3"/>
      <c r="AY164" s="171">
        <v>46588.875000000022</v>
      </c>
      <c r="AZ164" s="238" t="s">
        <v>1877</v>
      </c>
      <c r="BA164" s="3" t="s">
        <v>1416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2365</v>
      </c>
      <c r="BJ164" s="3" t="s">
        <v>1416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4606</v>
      </c>
      <c r="BS164" s="3" t="s">
        <v>1416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D164" s="50"/>
      <c r="EG164" s="348"/>
      <c r="EH164" s="18"/>
      <c r="EI164" s="50"/>
      <c r="EJ164" s="18"/>
      <c r="EK164" s="18"/>
      <c r="EN164" s="50"/>
      <c r="EP164" s="348"/>
      <c r="EQ164" s="18"/>
      <c r="ER164" s="462"/>
      <c r="ES164" s="18"/>
      <c r="ET164" s="18"/>
      <c r="EX164" s="50"/>
      <c r="EY164" s="469"/>
      <c r="EZ164" s="18"/>
      <c r="FA164" s="462"/>
      <c r="FB164" s="18"/>
      <c r="FC164" s="18"/>
      <c r="FH164" s="348"/>
      <c r="FI164" s="18"/>
      <c r="FJ164" s="462"/>
      <c r="FK164" s="18"/>
      <c r="FL164" s="18"/>
      <c r="FQ164" s="348"/>
      <c r="FR164" s="18"/>
      <c r="FS164" s="462"/>
      <c r="FT164" s="18"/>
      <c r="FU164" s="18"/>
      <c r="FZ164" s="348"/>
      <c r="GA164" s="18"/>
      <c r="GB164" s="462"/>
      <c r="GC164" s="18"/>
      <c r="GD164" s="18"/>
      <c r="GU164" s="18"/>
      <c r="GV164" s="18"/>
      <c r="HA164" s="348"/>
      <c r="HB164" s="18"/>
      <c r="HD164" s="18"/>
      <c r="HE164" s="18"/>
      <c r="HJ164" s="18"/>
      <c r="HK164" s="464"/>
      <c r="HM164" s="18"/>
      <c r="HN164" s="18"/>
      <c r="HO164" s="18"/>
      <c r="IB164" s="348"/>
      <c r="IC164" s="18"/>
      <c r="IE164" s="18"/>
      <c r="IF164" s="18"/>
      <c r="IK164" s="348"/>
      <c r="IL164" s="18"/>
      <c r="IN164" s="18"/>
      <c r="IO164" s="18"/>
      <c r="IT164" s="348"/>
      <c r="IU164" s="18"/>
      <c r="IV164" s="473"/>
      <c r="IW164" s="18"/>
      <c r="IX164" s="18"/>
      <c r="JC164" s="465"/>
      <c r="JD164" s="466"/>
      <c r="JL164" s="465"/>
      <c r="JM164" s="466"/>
      <c r="JN164" s="467"/>
      <c r="JO164" s="466"/>
      <c r="JP164" s="466"/>
      <c r="JU164" s="348"/>
      <c r="JV164" s="18"/>
      <c r="JX164" s="18"/>
      <c r="JY164" s="18"/>
      <c r="KD164" s="348"/>
      <c r="KE164" s="18"/>
      <c r="KM164" s="348"/>
      <c r="KN164" s="18"/>
      <c r="KV164" s="348"/>
      <c r="KW164" s="18"/>
      <c r="KX164" s="467"/>
      <c r="KY164" s="18"/>
      <c r="KZ164" s="18"/>
      <c r="LE164" s="465"/>
      <c r="LF164" s="466"/>
      <c r="LG164" s="462"/>
      <c r="LH164" s="466"/>
      <c r="LI164" s="466"/>
      <c r="LW164" s="466"/>
      <c r="LX164" s="18"/>
      <c r="LY164" s="18"/>
      <c r="LZ164" s="469"/>
      <c r="MB164" s="18"/>
      <c r="MF164" s="348"/>
      <c r="MG164" s="18"/>
      <c r="MH164" s="18"/>
      <c r="MI164" s="18"/>
      <c r="MJ164" s="18"/>
      <c r="MO164" s="60"/>
      <c r="MP164" s="3"/>
      <c r="MQ164" s="477"/>
      <c r="MR164" s="79"/>
      <c r="MS164" s="3"/>
      <c r="MU164" s="18"/>
    </row>
    <row r="165" spans="1:359" ht="18">
      <c r="D165" s="49">
        <v>2015</v>
      </c>
      <c r="G165" s="46"/>
      <c r="H165" s="3"/>
      <c r="L165" s="49" t="s">
        <v>1436</v>
      </c>
      <c r="O165" s="18"/>
      <c r="Q165" s="3"/>
      <c r="U165" s="49" t="s">
        <v>1438</v>
      </c>
      <c r="X165" s="18"/>
      <c r="Z165" s="3"/>
      <c r="AD165" s="49" t="s">
        <v>215</v>
      </c>
      <c r="AG165" s="46"/>
      <c r="AI165" s="3"/>
      <c r="AM165" s="49" t="s">
        <v>803</v>
      </c>
      <c r="AN165" s="4"/>
      <c r="AO165" s="1"/>
      <c r="AR165" s="3"/>
      <c r="AV165" s="49" t="s">
        <v>1741</v>
      </c>
      <c r="AX165" s="18"/>
      <c r="AY165" s="89"/>
      <c r="AZ165" s="18"/>
      <c r="BA165" s="3"/>
      <c r="BB165" s="50"/>
      <c r="BC165"/>
      <c r="BE165" s="49" t="s">
        <v>2350</v>
      </c>
      <c r="BI165" s="18"/>
      <c r="BK165" s="50"/>
      <c r="BN165" s="49" t="s">
        <v>4594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D165" s="50"/>
      <c r="EG165" s="348"/>
      <c r="EH165" s="18"/>
      <c r="EI165" s="50"/>
      <c r="EJ165" s="18"/>
      <c r="EK165" s="18"/>
      <c r="EN165" s="50"/>
      <c r="EP165" s="348"/>
      <c r="EQ165" s="18"/>
      <c r="ER165" s="462"/>
      <c r="ES165" s="18"/>
      <c r="ET165" s="18"/>
      <c r="EX165" s="50"/>
      <c r="EY165" s="469"/>
      <c r="EZ165" s="18"/>
      <c r="FA165" s="462"/>
      <c r="FB165" s="18"/>
      <c r="FC165" s="18"/>
      <c r="FH165" s="348"/>
      <c r="FI165" s="18"/>
      <c r="FJ165" s="462"/>
      <c r="FK165" s="18"/>
      <c r="FL165" s="18"/>
      <c r="FQ165" s="348"/>
      <c r="FR165" s="18"/>
      <c r="FS165" s="462"/>
      <c r="FT165" s="18"/>
      <c r="FU165" s="18"/>
      <c r="FZ165" s="348"/>
      <c r="GA165" s="18"/>
      <c r="GB165" s="462"/>
      <c r="GC165" s="18"/>
      <c r="GD165" s="18"/>
      <c r="GU165" s="18"/>
      <c r="GV165" s="18"/>
      <c r="HA165" s="348"/>
      <c r="HB165" s="18"/>
      <c r="HD165" s="18"/>
      <c r="HE165" s="18"/>
      <c r="HJ165" s="18"/>
      <c r="HK165" s="464"/>
      <c r="HM165" s="18"/>
      <c r="HN165" s="18"/>
      <c r="HO165" s="18"/>
      <c r="IB165" s="348"/>
      <c r="IC165" s="18"/>
      <c r="IE165" s="18"/>
      <c r="IF165" s="18"/>
      <c r="IK165" s="348"/>
      <c r="IL165" s="18"/>
      <c r="IN165" s="18"/>
      <c r="IO165" s="18"/>
      <c r="IT165" s="348"/>
      <c r="IU165" s="18"/>
      <c r="IV165" s="462"/>
      <c r="IW165" s="18"/>
      <c r="IX165" s="18"/>
      <c r="JC165" s="465"/>
      <c r="JD165" s="466"/>
      <c r="JL165" s="465"/>
      <c r="JM165" s="466"/>
      <c r="JN165" s="467"/>
      <c r="JO165" s="466"/>
      <c r="JP165" s="466"/>
      <c r="JU165" s="348"/>
      <c r="JV165" s="18"/>
      <c r="JX165" s="18"/>
      <c r="JY165" s="18"/>
      <c r="KD165" s="348"/>
      <c r="KE165" s="18"/>
      <c r="KM165" s="348"/>
      <c r="KN165" s="18"/>
      <c r="KV165" s="18"/>
      <c r="KW165" s="18"/>
      <c r="KX165" s="467"/>
      <c r="KY165" s="18"/>
      <c r="KZ165" s="18"/>
      <c r="LE165" s="465"/>
      <c r="LF165" s="466"/>
      <c r="LG165" s="462"/>
      <c r="LH165" s="466"/>
      <c r="LI165" s="466"/>
      <c r="LW165" s="466"/>
      <c r="LX165" s="18"/>
      <c r="LY165" s="18"/>
      <c r="LZ165" s="469"/>
      <c r="MB165" s="18"/>
      <c r="MF165" s="348"/>
      <c r="MG165" s="18"/>
      <c r="MH165" s="18"/>
      <c r="MI165" s="18"/>
      <c r="MJ165" s="18"/>
      <c r="MO165" s="3"/>
      <c r="MP165" s="3"/>
      <c r="MQ165" s="477"/>
      <c r="MR165" s="79"/>
      <c r="MS165" s="40"/>
      <c r="MU165" s="18"/>
    </row>
    <row r="166" spans="1:359" ht="18">
      <c r="D166" s="41" t="s">
        <v>37</v>
      </c>
      <c r="G166" s="46">
        <v>2966</v>
      </c>
      <c r="H166" s="3" t="s">
        <v>1417</v>
      </c>
      <c r="L166" s="41" t="s">
        <v>23</v>
      </c>
      <c r="O166" s="53">
        <v>18558</v>
      </c>
      <c r="P166" t="s">
        <v>235</v>
      </c>
      <c r="Q166" s="3" t="s">
        <v>1417</v>
      </c>
      <c r="U166" s="41" t="s">
        <v>23</v>
      </c>
      <c r="X166" s="53">
        <v>34109</v>
      </c>
      <c r="Y166" t="s">
        <v>259</v>
      </c>
      <c r="Z166" s="3" t="s">
        <v>1417</v>
      </c>
      <c r="AD166" s="41" t="s">
        <v>37</v>
      </c>
      <c r="AG166" s="46">
        <v>43466</v>
      </c>
      <c r="AH166" t="s">
        <v>393</v>
      </c>
      <c r="AI166" s="3" t="s">
        <v>1417</v>
      </c>
      <c r="AM166" s="40" t="s">
        <v>141</v>
      </c>
      <c r="AN166" s="9"/>
      <c r="AO166" s="1"/>
      <c r="AP166" s="171">
        <v>49138.3</v>
      </c>
      <c r="AQ166" t="s">
        <v>1358</v>
      </c>
      <c r="AR166" s="3" t="s">
        <v>1417</v>
      </c>
      <c r="AV166" s="41" t="s">
        <v>6</v>
      </c>
      <c r="AW166" s="9"/>
      <c r="AX166" s="3"/>
      <c r="AY166" s="171">
        <v>45735.55000000009</v>
      </c>
      <c r="AZ166" s="238" t="s">
        <v>1878</v>
      </c>
      <c r="BA166" s="3" t="s">
        <v>1417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2366</v>
      </c>
      <c r="BJ166" s="3" t="s">
        <v>1417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4607</v>
      </c>
      <c r="BS166" s="3" t="s">
        <v>1417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D166" s="50"/>
      <c r="EG166" s="348"/>
      <c r="EH166" s="18"/>
      <c r="EI166" s="50"/>
      <c r="EJ166" s="18"/>
      <c r="EK166" s="18"/>
      <c r="EN166" s="50"/>
      <c r="EP166" s="348"/>
      <c r="EQ166" s="18"/>
      <c r="ER166" s="462"/>
      <c r="ES166" s="18"/>
      <c r="ET166" s="18"/>
      <c r="EX166" s="50"/>
      <c r="EY166" s="469"/>
      <c r="EZ166" s="18"/>
      <c r="FA166" s="462"/>
      <c r="FB166" s="18"/>
      <c r="FC166" s="18"/>
      <c r="FH166" s="348"/>
      <c r="FI166" s="18"/>
      <c r="FJ166" s="462"/>
      <c r="FK166" s="18"/>
      <c r="FL166" s="18"/>
      <c r="FQ166" s="348"/>
      <c r="FR166" s="18"/>
      <c r="FS166" s="462"/>
      <c r="FT166" s="18"/>
      <c r="FU166" s="18"/>
      <c r="FZ166" s="348"/>
      <c r="GA166" s="18"/>
      <c r="GB166" s="462"/>
      <c r="GC166" s="18"/>
      <c r="GD166" s="18"/>
      <c r="GU166" s="18"/>
      <c r="GV166" s="18"/>
      <c r="HA166" s="348"/>
      <c r="HB166" s="18"/>
      <c r="HD166" s="18"/>
      <c r="HE166" s="18"/>
      <c r="HJ166" s="18"/>
      <c r="HK166" s="464"/>
      <c r="HM166" s="18"/>
      <c r="HN166" s="18"/>
      <c r="HO166" s="18"/>
      <c r="IB166" s="348"/>
      <c r="IC166" s="18"/>
      <c r="IE166" s="18"/>
      <c r="IF166" s="18"/>
      <c r="IK166" s="348"/>
      <c r="IL166" s="18"/>
      <c r="IN166" s="18"/>
      <c r="IO166" s="18"/>
      <c r="IT166" s="18"/>
      <c r="IU166" s="18"/>
      <c r="IV166" s="462"/>
      <c r="IW166" s="18"/>
      <c r="IX166" s="18"/>
      <c r="JC166" s="465"/>
      <c r="JD166" s="466"/>
      <c r="JL166" s="465"/>
      <c r="JM166" s="466"/>
      <c r="JN166" s="467"/>
      <c r="JO166" s="466"/>
      <c r="JP166" s="466"/>
      <c r="JU166" s="348"/>
      <c r="JV166" s="18"/>
      <c r="JX166" s="18"/>
      <c r="JY166" s="18"/>
      <c r="KD166" s="348"/>
      <c r="KE166" s="18"/>
      <c r="KM166" s="348"/>
      <c r="KN166" s="18"/>
      <c r="KV166" s="18"/>
      <c r="KW166" s="18"/>
      <c r="KX166" s="467"/>
      <c r="KY166" s="18"/>
      <c r="KZ166" s="18"/>
      <c r="LE166" s="465"/>
      <c r="LF166" s="466"/>
      <c r="LG166" s="462"/>
      <c r="LH166" s="466"/>
      <c r="LI166" s="466"/>
      <c r="LW166" s="466"/>
      <c r="LX166" s="18"/>
      <c r="LY166" s="18"/>
      <c r="LZ166" s="469"/>
      <c r="MB166" s="18"/>
      <c r="MF166" s="348"/>
      <c r="MG166" s="18"/>
      <c r="MH166" s="18"/>
      <c r="MI166" s="18"/>
      <c r="MJ166" s="18"/>
      <c r="MO166" s="3"/>
      <c r="MP166" s="3"/>
      <c r="MQ166" s="476"/>
      <c r="MR166" s="79"/>
      <c r="MS166" s="40"/>
      <c r="MU166" s="18"/>
    </row>
    <row r="167" spans="1:359" ht="18">
      <c r="D167" s="49">
        <v>2015</v>
      </c>
      <c r="L167" s="49">
        <v>2016</v>
      </c>
      <c r="O167" s="53"/>
      <c r="Q167" s="3"/>
      <c r="U167" s="49" t="s">
        <v>1438</v>
      </c>
      <c r="X167" s="53"/>
      <c r="Z167" s="3"/>
      <c r="AD167" s="49" t="s">
        <v>217</v>
      </c>
      <c r="AG167" s="46"/>
      <c r="AI167" s="3"/>
      <c r="AM167" s="48" t="s">
        <v>805</v>
      </c>
      <c r="AN167" s="9"/>
      <c r="AO167" s="1"/>
      <c r="AR167" s="3"/>
      <c r="AV167" s="49" t="s">
        <v>1741</v>
      </c>
      <c r="AX167" s="18"/>
      <c r="AY167" s="89"/>
      <c r="AZ167" s="18"/>
      <c r="BA167" s="3"/>
      <c r="BB167" s="50"/>
      <c r="BC167"/>
      <c r="BE167" s="49" t="s">
        <v>3108</v>
      </c>
      <c r="BI167" s="18"/>
      <c r="BK167" s="50"/>
      <c r="BN167" s="49" t="s">
        <v>4594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D167" s="50"/>
      <c r="EG167" s="18"/>
      <c r="EH167" s="18"/>
      <c r="EI167" s="50"/>
      <c r="EJ167" s="18"/>
      <c r="EK167" s="18"/>
      <c r="EN167" s="50"/>
      <c r="EP167" s="18"/>
      <c r="EQ167" s="18"/>
      <c r="ER167" s="462"/>
      <c r="ES167" s="18"/>
      <c r="ET167" s="18"/>
      <c r="EX167" s="50"/>
      <c r="EY167" s="469"/>
      <c r="EZ167" s="18"/>
      <c r="FA167" s="462"/>
      <c r="FB167" s="18"/>
      <c r="FC167" s="18"/>
      <c r="FH167" s="18"/>
      <c r="FI167" s="18"/>
      <c r="FJ167" s="462"/>
      <c r="FK167" s="18"/>
      <c r="FL167" s="18"/>
      <c r="FQ167" s="18"/>
      <c r="FR167" s="18"/>
      <c r="FS167" s="462"/>
      <c r="FT167" s="18"/>
      <c r="FU167" s="18"/>
      <c r="FZ167" s="18"/>
      <c r="GA167" s="18"/>
      <c r="GB167" s="462"/>
      <c r="GC167" s="18"/>
      <c r="GD167" s="18"/>
      <c r="GU167" s="18"/>
      <c r="GV167" s="18"/>
      <c r="HA167" s="18"/>
      <c r="HB167" s="18"/>
      <c r="HD167" s="18"/>
      <c r="HE167" s="18"/>
      <c r="HJ167" s="18"/>
      <c r="HK167" s="464"/>
      <c r="HM167" s="18"/>
      <c r="HN167" s="18"/>
      <c r="HO167" s="18"/>
      <c r="IB167" s="18"/>
      <c r="IC167" s="18"/>
      <c r="IE167" s="18"/>
      <c r="IF167" s="18"/>
      <c r="IK167" s="18"/>
      <c r="IL167" s="18"/>
      <c r="IN167" s="18"/>
      <c r="IO167" s="18"/>
      <c r="IT167" s="18"/>
      <c r="IU167" s="18"/>
      <c r="IV167" s="462"/>
      <c r="IW167" s="18"/>
      <c r="IX167" s="18"/>
      <c r="JC167" s="466"/>
      <c r="JD167" s="466"/>
      <c r="JL167" s="466"/>
      <c r="JM167" s="466"/>
      <c r="JN167" s="467"/>
      <c r="JO167" s="466"/>
      <c r="JP167" s="466"/>
      <c r="JU167" s="18"/>
      <c r="JV167" s="18"/>
      <c r="JX167" s="18"/>
      <c r="JY167" s="18"/>
      <c r="KD167" s="18"/>
      <c r="KE167" s="18"/>
      <c r="KM167" s="18"/>
      <c r="KN167" s="18"/>
      <c r="KV167" s="348"/>
      <c r="KW167" s="18"/>
      <c r="KX167" s="467"/>
      <c r="KY167" s="18"/>
      <c r="KZ167" s="18"/>
      <c r="LE167" s="466"/>
      <c r="LF167" s="466"/>
      <c r="LG167" s="462"/>
      <c r="LH167" s="466"/>
      <c r="LI167" s="466"/>
      <c r="LW167" s="466"/>
      <c r="LX167" s="18"/>
      <c r="LY167" s="18"/>
      <c r="LZ167" s="469"/>
      <c r="MB167" s="18"/>
      <c r="MF167" s="18"/>
      <c r="MG167" s="18"/>
      <c r="MH167" s="18"/>
      <c r="MI167" s="18"/>
      <c r="MJ167" s="18"/>
      <c r="MO167" s="60"/>
      <c r="MP167" s="3"/>
      <c r="MQ167" s="477"/>
      <c r="MR167" s="79"/>
      <c r="MS167" s="3"/>
      <c r="MU167" s="18"/>
    </row>
    <row r="168" spans="1:359" ht="18">
      <c r="L168" s="41" t="s">
        <v>37</v>
      </c>
      <c r="O168" s="53">
        <v>17409</v>
      </c>
      <c r="P168" t="s">
        <v>236</v>
      </c>
      <c r="Q168" s="60" t="s">
        <v>1418</v>
      </c>
      <c r="U168" s="41" t="s">
        <v>35</v>
      </c>
      <c r="V168" s="3"/>
      <c r="W168" s="3"/>
      <c r="X168" s="53">
        <v>34039</v>
      </c>
      <c r="Y168" t="s">
        <v>260</v>
      </c>
      <c r="Z168" s="60" t="s">
        <v>1418</v>
      </c>
      <c r="AD168" s="41" t="s">
        <v>35</v>
      </c>
      <c r="AG168" s="46">
        <v>43433</v>
      </c>
      <c r="AH168" t="s">
        <v>394</v>
      </c>
      <c r="AI168" s="60" t="s">
        <v>1418</v>
      </c>
      <c r="AM168" s="39" t="s">
        <v>142</v>
      </c>
      <c r="AN168" s="9"/>
      <c r="AO168" s="3"/>
      <c r="AP168" s="171">
        <v>48852.549999999967</v>
      </c>
      <c r="AQ168" t="s">
        <v>1359</v>
      </c>
      <c r="AR168" s="60" t="s">
        <v>1418</v>
      </c>
      <c r="AV168" s="41" t="s">
        <v>37</v>
      </c>
      <c r="AW168" s="9"/>
      <c r="AX168" s="3"/>
      <c r="AY168" s="171">
        <v>44816.712500000096</v>
      </c>
      <c r="AZ168" s="238" t="s">
        <v>1879</v>
      </c>
      <c r="BA168" s="60" t="s">
        <v>1418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2367</v>
      </c>
      <c r="BJ168" s="60" t="s">
        <v>1418</v>
      </c>
      <c r="BK168" s="50"/>
      <c r="BN168" s="219" t="s">
        <v>1660</v>
      </c>
      <c r="BO168" s="9"/>
      <c r="BP168" s="63"/>
      <c r="BQ168" s="171">
        <v>53924.775000000067</v>
      </c>
      <c r="BR168" s="238" t="s">
        <v>4608</v>
      </c>
      <c r="BS168" s="60" t="s">
        <v>1418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D168" s="50"/>
      <c r="EG168" s="18"/>
      <c r="EH168" s="18"/>
      <c r="EI168" s="50"/>
      <c r="EJ168" s="18"/>
      <c r="EK168" s="18"/>
      <c r="EN168" s="50"/>
      <c r="EP168" s="18"/>
      <c r="EQ168" s="18"/>
      <c r="ER168" s="462"/>
      <c r="ES168" s="18"/>
      <c r="ET168" s="18"/>
      <c r="EX168" s="50"/>
      <c r="EY168" s="469"/>
      <c r="EZ168" s="18"/>
      <c r="FA168" s="462"/>
      <c r="FB168" s="18"/>
      <c r="FC168" s="18"/>
      <c r="FH168" s="18"/>
      <c r="FI168" s="18"/>
      <c r="FJ168" s="462"/>
      <c r="FK168" s="18"/>
      <c r="FL168" s="18"/>
      <c r="FQ168" s="18"/>
      <c r="FR168" s="18"/>
      <c r="FS168" s="462"/>
      <c r="FT168" s="18"/>
      <c r="FU168" s="18"/>
      <c r="FZ168" s="18"/>
      <c r="GA168" s="18"/>
      <c r="GB168" s="462"/>
      <c r="GC168" s="18"/>
      <c r="GD168" s="18"/>
      <c r="GU168" s="18"/>
      <c r="GV168" s="18"/>
      <c r="HA168" s="18"/>
      <c r="HB168" s="18"/>
      <c r="HD168" s="18"/>
      <c r="HE168" s="18"/>
      <c r="HJ168" s="18"/>
      <c r="HK168" s="464"/>
      <c r="HM168" s="18"/>
      <c r="HN168" s="18"/>
      <c r="HO168" s="18"/>
      <c r="IB168" s="18"/>
      <c r="IC168" s="18"/>
      <c r="IE168" s="18"/>
      <c r="IF168" s="18"/>
      <c r="IK168" s="18"/>
      <c r="IL168" s="18"/>
      <c r="IN168" s="18"/>
      <c r="IO168" s="18"/>
      <c r="IT168" s="348"/>
      <c r="IU168" s="18"/>
      <c r="IV168" s="462"/>
      <c r="IW168" s="18"/>
      <c r="IX168" s="18"/>
      <c r="JC168" s="466"/>
      <c r="JD168" s="466"/>
      <c r="JL168" s="466"/>
      <c r="JM168" s="466"/>
      <c r="JN168" s="467"/>
      <c r="JO168" s="466"/>
      <c r="JP168" s="466"/>
      <c r="JU168" s="18"/>
      <c r="JV168" s="18"/>
      <c r="JX168" s="18"/>
      <c r="JY168" s="18"/>
      <c r="KD168" s="18"/>
      <c r="KE168" s="18"/>
      <c r="KM168" s="18"/>
      <c r="KN168" s="18"/>
      <c r="KV168" s="472"/>
      <c r="KW168" s="18"/>
      <c r="KX168" s="467"/>
      <c r="KY168" s="18"/>
      <c r="KZ168" s="18"/>
      <c r="LE168" s="466"/>
      <c r="LF168" s="466"/>
      <c r="LG168" s="462"/>
      <c r="LH168" s="466"/>
      <c r="LI168" s="466"/>
      <c r="LW168" s="466"/>
      <c r="LX168" s="18"/>
      <c r="LY168" s="18"/>
      <c r="LZ168" s="469"/>
      <c r="MB168" s="18"/>
      <c r="MF168" s="18"/>
      <c r="MG168" s="18"/>
      <c r="MH168" s="18"/>
      <c r="MI168" s="18"/>
      <c r="MJ168" s="18"/>
      <c r="MO168" s="474"/>
      <c r="MP168" s="3"/>
      <c r="MQ168" s="477"/>
      <c r="MR168" s="79"/>
      <c r="MS168" s="3"/>
      <c r="MU168" s="18"/>
    </row>
    <row r="169" spans="1:359" ht="18">
      <c r="L169" s="49" t="s">
        <v>1436</v>
      </c>
      <c r="O169" s="18"/>
      <c r="Q169" s="3"/>
      <c r="U169" s="49" t="s">
        <v>216</v>
      </c>
      <c r="V169" s="3"/>
      <c r="W169" s="3"/>
      <c r="X169" s="53"/>
      <c r="Z169" s="3"/>
      <c r="AD169" s="49" t="s">
        <v>217</v>
      </c>
      <c r="AG169" s="46"/>
      <c r="AI169" s="3"/>
      <c r="AM169" s="48" t="s">
        <v>805</v>
      </c>
      <c r="AN169" s="3"/>
      <c r="AO169" s="3"/>
      <c r="AR169" s="3"/>
      <c r="AV169" s="49" t="s">
        <v>1741</v>
      </c>
      <c r="AX169" s="18"/>
      <c r="AY169" s="89"/>
      <c r="AZ169" s="18"/>
      <c r="BA169" s="3"/>
      <c r="BB169" s="50"/>
      <c r="BC169"/>
      <c r="BE169" s="49" t="s">
        <v>2350</v>
      </c>
      <c r="BI169" s="18"/>
      <c r="BK169" s="50"/>
      <c r="BN169" s="49" t="s">
        <v>4614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D169" s="50"/>
      <c r="EG169" s="469"/>
      <c r="EH169" s="18"/>
      <c r="EI169" s="50"/>
      <c r="EJ169" s="18"/>
      <c r="EK169" s="18"/>
      <c r="EN169" s="50"/>
      <c r="EP169" s="469"/>
      <c r="EQ169" s="18"/>
      <c r="ER169" s="462"/>
      <c r="ES169" s="18"/>
      <c r="ET169" s="18"/>
      <c r="EX169" s="50"/>
      <c r="EY169" s="469"/>
      <c r="EZ169" s="18"/>
      <c r="FA169" s="462"/>
      <c r="FB169" s="18"/>
      <c r="FC169" s="18"/>
      <c r="FH169" s="472"/>
      <c r="FI169" s="18"/>
      <c r="FJ169" s="462"/>
      <c r="FK169" s="18"/>
      <c r="FL169" s="18"/>
      <c r="FQ169" s="469"/>
      <c r="FR169" s="18"/>
      <c r="FS169" s="462"/>
      <c r="FT169" s="18"/>
      <c r="FU169" s="18"/>
      <c r="FZ169" s="469"/>
      <c r="GA169" s="18"/>
      <c r="GB169" s="462"/>
      <c r="GC169" s="18"/>
      <c r="GD169" s="18"/>
      <c r="GU169" s="18"/>
      <c r="GV169" s="18"/>
      <c r="HA169" s="472"/>
      <c r="HB169" s="18"/>
      <c r="HD169" s="18"/>
      <c r="HE169" s="18"/>
      <c r="HJ169" s="18"/>
      <c r="HK169" s="464"/>
      <c r="HM169" s="18"/>
      <c r="HN169" s="18"/>
      <c r="HO169" s="18"/>
      <c r="IB169" s="469"/>
      <c r="IC169" s="18"/>
      <c r="IE169" s="18"/>
      <c r="IF169" s="18"/>
      <c r="IK169" s="472"/>
      <c r="IL169" s="18"/>
      <c r="IN169" s="18"/>
      <c r="IO169" s="18"/>
      <c r="IT169" s="469"/>
      <c r="IU169" s="18"/>
      <c r="IV169" s="462"/>
      <c r="IW169" s="18"/>
      <c r="IX169" s="18"/>
      <c r="JC169" s="469"/>
      <c r="JD169" s="466"/>
      <c r="JL169" s="469"/>
      <c r="JM169" s="466"/>
      <c r="JN169" s="467"/>
      <c r="JO169" s="466"/>
      <c r="JP169" s="466"/>
      <c r="JU169" s="472"/>
      <c r="JV169" s="18"/>
      <c r="JX169" s="18"/>
      <c r="JY169" s="18"/>
      <c r="KD169" s="472"/>
      <c r="KE169" s="18"/>
      <c r="KM169" s="472"/>
      <c r="KN169" s="18"/>
      <c r="KV169" s="18"/>
      <c r="KW169" s="18"/>
      <c r="KX169" s="467"/>
      <c r="KY169" s="18"/>
      <c r="KZ169" s="18"/>
      <c r="LE169" s="469"/>
      <c r="LF169" s="466"/>
      <c r="LG169" s="462"/>
      <c r="LH169" s="466"/>
      <c r="LI169" s="466"/>
      <c r="LW169" s="466"/>
      <c r="LX169" s="18"/>
      <c r="LY169" s="18"/>
      <c r="LZ169" s="469"/>
      <c r="MB169" s="18"/>
      <c r="MF169" s="472"/>
      <c r="MG169" s="18"/>
      <c r="MH169" s="18"/>
      <c r="MI169" s="18"/>
      <c r="MJ169" s="18"/>
      <c r="MO169" s="3"/>
      <c r="MP169" s="3"/>
      <c r="MQ169" s="476"/>
      <c r="MR169" s="79"/>
      <c r="MS169" s="40"/>
      <c r="MU169" s="18"/>
    </row>
    <row r="170" spans="1:359" ht="18">
      <c r="D170" s="82"/>
      <c r="E170" s="40"/>
      <c r="F170" s="40"/>
      <c r="G170" s="175"/>
      <c r="L170" s="41" t="s">
        <v>6</v>
      </c>
      <c r="O170" s="53">
        <v>16820</v>
      </c>
      <c r="P170" t="s">
        <v>237</v>
      </c>
      <c r="Q170" s="3" t="s">
        <v>1419</v>
      </c>
      <c r="U170" s="41" t="s">
        <v>37</v>
      </c>
      <c r="X170" s="53">
        <v>33334</v>
      </c>
      <c r="Y170" t="s">
        <v>261</v>
      </c>
      <c r="Z170" s="3" t="s">
        <v>1419</v>
      </c>
      <c r="AD170" s="39" t="s">
        <v>143</v>
      </c>
      <c r="AG170" s="46">
        <v>41749</v>
      </c>
      <c r="AH170" t="s">
        <v>395</v>
      </c>
      <c r="AI170" s="3" t="s">
        <v>1419</v>
      </c>
      <c r="AM170" s="41" t="s">
        <v>23</v>
      </c>
      <c r="AN170" s="3"/>
      <c r="AO170" s="3"/>
      <c r="AP170" s="171">
        <v>47012.825000000033</v>
      </c>
      <c r="AQ170" t="s">
        <v>1360</v>
      </c>
      <c r="AR170" s="3" t="s">
        <v>1419</v>
      </c>
      <c r="AV170" s="41" t="s">
        <v>27</v>
      </c>
      <c r="AW170" s="4"/>
      <c r="AX170" s="3"/>
      <c r="AY170" s="171">
        <v>44328.012499999939</v>
      </c>
      <c r="AZ170" s="238" t="s">
        <v>1880</v>
      </c>
      <c r="BA170" s="3" t="s">
        <v>1419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2368</v>
      </c>
      <c r="BJ170" s="3" t="s">
        <v>1419</v>
      </c>
      <c r="BK170" s="50"/>
      <c r="BN170" s="63" t="s">
        <v>752</v>
      </c>
      <c r="BO170" s="9"/>
      <c r="BP170" s="63"/>
      <c r="BQ170" s="171">
        <v>53862.550000000032</v>
      </c>
      <c r="BR170" s="238" t="s">
        <v>4609</v>
      </c>
      <c r="BS170" s="3" t="s">
        <v>1419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D170" s="50"/>
      <c r="EG170" s="18"/>
      <c r="EH170" s="18"/>
      <c r="EI170" s="50"/>
      <c r="EJ170" s="18"/>
      <c r="EK170" s="18"/>
      <c r="EN170" s="50"/>
      <c r="EP170" s="18"/>
      <c r="EQ170" s="18"/>
      <c r="ER170" s="462"/>
      <c r="ES170" s="18"/>
      <c r="ET170" s="18"/>
      <c r="EX170" s="50"/>
      <c r="EY170" s="469"/>
      <c r="EZ170" s="18"/>
      <c r="FA170" s="462"/>
      <c r="FB170" s="18"/>
      <c r="FC170" s="18"/>
      <c r="FH170" s="18"/>
      <c r="FI170" s="18"/>
      <c r="FJ170" s="462"/>
      <c r="FK170" s="18"/>
      <c r="FL170" s="18"/>
      <c r="FQ170" s="18"/>
      <c r="FR170" s="18"/>
      <c r="FS170" s="462"/>
      <c r="FT170" s="18"/>
      <c r="FU170" s="18"/>
      <c r="FZ170" s="18"/>
      <c r="GA170" s="18"/>
      <c r="GB170" s="462"/>
      <c r="GC170" s="18"/>
      <c r="GD170" s="18"/>
      <c r="GU170" s="18"/>
      <c r="GV170" s="18"/>
      <c r="HA170" s="18"/>
      <c r="HB170" s="18"/>
      <c r="HD170" s="18"/>
      <c r="HE170" s="18"/>
      <c r="HJ170" s="18"/>
      <c r="HK170" s="464"/>
      <c r="HM170" s="18"/>
      <c r="HN170" s="18"/>
      <c r="HO170" s="18"/>
      <c r="IB170" s="18"/>
      <c r="IC170" s="18"/>
      <c r="IE170" s="18"/>
      <c r="IF170" s="18"/>
      <c r="IK170" s="18"/>
      <c r="IL170" s="18"/>
      <c r="IN170" s="18"/>
      <c r="IO170" s="18"/>
      <c r="IT170" s="18"/>
      <c r="IU170" s="18"/>
      <c r="IV170" s="462"/>
      <c r="IW170" s="18"/>
      <c r="IX170" s="18"/>
      <c r="JC170" s="466"/>
      <c r="JD170" s="466"/>
      <c r="JL170" s="466"/>
      <c r="JM170" s="466"/>
      <c r="JN170" s="467"/>
      <c r="JO170" s="466"/>
      <c r="JP170" s="466"/>
      <c r="JU170" s="18"/>
      <c r="JV170" s="18"/>
      <c r="JX170" s="18"/>
      <c r="JY170" s="18"/>
      <c r="KD170" s="18"/>
      <c r="KE170" s="18"/>
      <c r="KM170" s="18"/>
      <c r="KN170" s="18"/>
      <c r="KV170" s="18"/>
      <c r="KW170" s="18"/>
      <c r="KX170" s="467"/>
      <c r="KY170" s="18"/>
      <c r="KZ170" s="18"/>
      <c r="LE170" s="466"/>
      <c r="LF170" s="466"/>
      <c r="LG170" s="462"/>
      <c r="LH170" s="466"/>
      <c r="LI170" s="466"/>
      <c r="LW170" s="466"/>
      <c r="LX170" s="18"/>
      <c r="LY170" s="18"/>
      <c r="LZ170" s="469"/>
      <c r="MB170" s="18"/>
      <c r="MF170" s="18"/>
      <c r="MG170" s="18"/>
      <c r="MH170" s="18"/>
      <c r="MI170" s="18"/>
      <c r="MJ170" s="18"/>
      <c r="MO170" s="3"/>
      <c r="MP170" s="3"/>
      <c r="MQ170" s="477"/>
      <c r="MR170" s="79"/>
      <c r="MS170" s="3"/>
      <c r="MU170" s="18"/>
    </row>
    <row r="171" spans="1:359" ht="18">
      <c r="D171" s="3"/>
      <c r="E171" s="3"/>
      <c r="F171" s="79"/>
      <c r="G171" s="137"/>
      <c r="L171" s="49">
        <v>2016</v>
      </c>
      <c r="O171" s="18"/>
      <c r="Q171" s="52"/>
      <c r="U171" s="49" t="s">
        <v>216</v>
      </c>
      <c r="X171" s="18"/>
      <c r="Z171" s="3"/>
      <c r="AD171" s="48" t="s">
        <v>218</v>
      </c>
      <c r="AG171" s="46"/>
      <c r="AI171" s="3"/>
      <c r="AM171" s="49" t="s">
        <v>803</v>
      </c>
      <c r="AN171" s="9"/>
      <c r="AO171" s="3"/>
      <c r="AR171" s="3"/>
      <c r="AV171" s="49" t="s">
        <v>1741</v>
      </c>
      <c r="AX171" s="18"/>
      <c r="AY171" s="89"/>
      <c r="AZ171" s="18"/>
      <c r="BA171" s="3"/>
      <c r="BB171" s="50"/>
      <c r="BC171"/>
      <c r="BE171" s="48" t="s">
        <v>2350</v>
      </c>
      <c r="BI171" s="18"/>
      <c r="BK171" s="50"/>
      <c r="BN171" s="49" t="s">
        <v>4594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D171" s="50"/>
      <c r="EG171" s="348"/>
      <c r="EH171" s="18"/>
      <c r="EI171" s="50"/>
      <c r="EJ171" s="18"/>
      <c r="EK171" s="18"/>
      <c r="EN171" s="50"/>
      <c r="EP171" s="348"/>
      <c r="EQ171" s="18"/>
      <c r="ER171" s="462"/>
      <c r="ES171" s="18"/>
      <c r="ET171" s="18"/>
      <c r="EX171" s="50"/>
      <c r="EY171" s="469"/>
      <c r="EZ171" s="18"/>
      <c r="FA171" s="462"/>
      <c r="FB171" s="18"/>
      <c r="FC171" s="18"/>
      <c r="FH171" s="348"/>
      <c r="FI171" s="18"/>
      <c r="FJ171" s="462"/>
      <c r="FK171" s="18"/>
      <c r="FL171" s="18"/>
      <c r="FQ171" s="348"/>
      <c r="FR171" s="18"/>
      <c r="FS171" s="462"/>
      <c r="FT171" s="18"/>
      <c r="FU171" s="18"/>
      <c r="FZ171" s="348"/>
      <c r="GA171" s="18"/>
      <c r="GB171" s="462"/>
      <c r="GC171" s="18"/>
      <c r="GD171" s="18"/>
      <c r="GU171" s="18"/>
      <c r="GV171" s="18"/>
      <c r="HA171" s="348"/>
      <c r="HB171" s="18"/>
      <c r="HD171" s="18"/>
      <c r="HE171" s="18"/>
      <c r="HJ171" s="18"/>
      <c r="HK171" s="464"/>
      <c r="HM171" s="18"/>
      <c r="HN171" s="18"/>
      <c r="HO171" s="18"/>
      <c r="IB171" s="348"/>
      <c r="IC171" s="18"/>
      <c r="IE171" s="18"/>
      <c r="IF171" s="18"/>
      <c r="IK171" s="348"/>
      <c r="IL171" s="18"/>
      <c r="IN171" s="18"/>
      <c r="IO171" s="18"/>
      <c r="IT171" s="18"/>
      <c r="IU171" s="18"/>
      <c r="IV171" s="462"/>
      <c r="IW171" s="18"/>
      <c r="IX171" s="18"/>
      <c r="JC171" s="465"/>
      <c r="JD171" s="466"/>
      <c r="JL171" s="465"/>
      <c r="JM171" s="466"/>
      <c r="JN171" s="467"/>
      <c r="JO171" s="466"/>
      <c r="JP171" s="466"/>
      <c r="JU171" s="348"/>
      <c r="JV171" s="18"/>
      <c r="JX171" s="18"/>
      <c r="JY171" s="18"/>
      <c r="KD171" s="348"/>
      <c r="KE171" s="18"/>
      <c r="KM171" s="348"/>
      <c r="KN171" s="18"/>
      <c r="KV171" s="18"/>
      <c r="KW171" s="18"/>
      <c r="KX171" s="468"/>
      <c r="KY171" s="18"/>
      <c r="KZ171" s="18"/>
      <c r="LE171" s="465"/>
      <c r="LF171" s="466"/>
      <c r="LG171" s="462"/>
      <c r="LH171" s="466"/>
      <c r="LI171" s="466"/>
      <c r="LW171" s="466"/>
      <c r="LX171" s="18"/>
      <c r="LY171" s="18"/>
      <c r="LZ171" s="469"/>
      <c r="MB171" s="18"/>
      <c r="MF171" s="348"/>
      <c r="MG171" s="18"/>
      <c r="MH171" s="18"/>
      <c r="MI171" s="18"/>
      <c r="MJ171" s="18"/>
      <c r="MP171" s="3"/>
      <c r="MQ171" s="470"/>
      <c r="MR171" s="79"/>
      <c r="MS171" s="3"/>
      <c r="MU171" s="18"/>
    </row>
    <row r="172" spans="1:35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238</v>
      </c>
      <c r="Q172" s="3" t="s">
        <v>1420</v>
      </c>
      <c r="U172" s="41" t="s">
        <v>13</v>
      </c>
      <c r="X172" s="53">
        <v>32946</v>
      </c>
      <c r="Y172" t="s">
        <v>262</v>
      </c>
      <c r="Z172" s="3" t="s">
        <v>1420</v>
      </c>
      <c r="AD172" s="41" t="s">
        <v>23</v>
      </c>
      <c r="AG172" s="46">
        <v>41674</v>
      </c>
      <c r="AH172" t="s">
        <v>396</v>
      </c>
      <c r="AI172" s="3" t="s">
        <v>1420</v>
      </c>
      <c r="AM172" s="41" t="s">
        <v>1</v>
      </c>
      <c r="AN172" s="9"/>
      <c r="AO172" s="3"/>
      <c r="AP172" s="171">
        <v>46863.79999999993</v>
      </c>
      <c r="AQ172" t="s">
        <v>1361</v>
      </c>
      <c r="AR172" s="3" t="s">
        <v>1420</v>
      </c>
      <c r="AV172" s="40" t="s">
        <v>155</v>
      </c>
      <c r="AW172" s="9"/>
      <c r="AX172" s="3"/>
      <c r="AY172" s="171">
        <v>44178.54999999993</v>
      </c>
      <c r="AZ172" s="238" t="s">
        <v>1881</v>
      </c>
      <c r="BA172" s="3" t="s">
        <v>1420</v>
      </c>
      <c r="BB172" s="50"/>
      <c r="BC172"/>
      <c r="BE172" s="40" t="s">
        <v>778</v>
      </c>
      <c r="BF172" s="3"/>
      <c r="BG172" s="337"/>
      <c r="BH172" s="171">
        <v>47569.249999999898</v>
      </c>
      <c r="BI172" s="238" t="s">
        <v>2370</v>
      </c>
      <c r="BJ172" s="3" t="s">
        <v>1420</v>
      </c>
      <c r="BK172" s="50"/>
      <c r="BN172" s="63" t="s">
        <v>748</v>
      </c>
      <c r="BO172" s="9"/>
      <c r="BP172" s="63"/>
      <c r="BQ172" s="171">
        <v>53728.537499999984</v>
      </c>
      <c r="BR172" s="238" t="s">
        <v>4610</v>
      </c>
      <c r="BS172" s="3" t="s">
        <v>1420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D172" s="50"/>
      <c r="EG172" s="18"/>
      <c r="EH172" s="18"/>
      <c r="EI172" s="50"/>
      <c r="EJ172" s="18"/>
      <c r="EK172" s="18"/>
      <c r="EN172" s="50"/>
      <c r="EP172" s="18"/>
      <c r="EQ172" s="18"/>
      <c r="ER172" s="462"/>
      <c r="ES172" s="18"/>
      <c r="ET172" s="18"/>
      <c r="EX172" s="50"/>
      <c r="EY172" s="469"/>
      <c r="EZ172" s="18"/>
      <c r="FA172" s="462"/>
      <c r="FB172" s="18"/>
      <c r="FC172" s="18"/>
      <c r="FH172" s="18"/>
      <c r="FI172" s="18"/>
      <c r="FJ172" s="462"/>
      <c r="FK172" s="18"/>
      <c r="FL172" s="18"/>
      <c r="FQ172" s="18"/>
      <c r="FR172" s="18"/>
      <c r="FS172" s="462"/>
      <c r="FT172" s="18"/>
      <c r="FU172" s="18"/>
      <c r="FZ172" s="18"/>
      <c r="GA172" s="18"/>
      <c r="GB172" s="462"/>
      <c r="GC172" s="18"/>
      <c r="GD172" s="18"/>
      <c r="GU172" s="18"/>
      <c r="GV172" s="18"/>
      <c r="HA172" s="18"/>
      <c r="HB172" s="18"/>
      <c r="HD172" s="18"/>
      <c r="HE172" s="18"/>
      <c r="HJ172" s="18"/>
      <c r="HK172" s="464"/>
      <c r="HM172" s="18"/>
      <c r="HN172" s="18"/>
      <c r="HO172" s="18"/>
      <c r="IB172" s="18"/>
      <c r="IC172" s="18"/>
      <c r="IE172" s="18"/>
      <c r="IF172" s="18"/>
      <c r="IK172" s="18"/>
      <c r="IL172" s="18"/>
      <c r="IN172" s="18"/>
      <c r="IO172" s="18"/>
      <c r="IT172" s="18"/>
      <c r="IU172" s="18"/>
      <c r="IV172" s="473"/>
      <c r="IW172" s="18"/>
      <c r="IX172" s="18"/>
      <c r="JC172" s="466"/>
      <c r="JD172" s="466"/>
      <c r="JL172" s="466"/>
      <c r="JM172" s="466"/>
      <c r="JN172" s="467"/>
      <c r="JO172" s="466"/>
      <c r="JP172" s="466"/>
      <c r="JU172" s="18"/>
      <c r="JV172" s="18"/>
      <c r="JX172" s="18"/>
      <c r="JY172" s="18"/>
      <c r="KD172" s="18"/>
      <c r="KE172" s="18"/>
      <c r="KM172" s="18"/>
      <c r="KN172" s="18"/>
      <c r="KV172" s="18"/>
      <c r="KW172" s="18"/>
      <c r="KX172" s="467"/>
      <c r="KY172" s="18"/>
      <c r="KZ172" s="18"/>
      <c r="LE172" s="466"/>
      <c r="LF172" s="466"/>
      <c r="LG172" s="462"/>
      <c r="LH172" s="466"/>
      <c r="LI172" s="466"/>
      <c r="LW172" s="466"/>
      <c r="LX172" s="18"/>
      <c r="LY172" s="18"/>
      <c r="LZ172" s="469"/>
      <c r="MB172" s="18"/>
      <c r="MF172" s="18"/>
      <c r="MG172" s="18"/>
      <c r="MH172" s="18"/>
      <c r="MI172" s="18"/>
      <c r="MJ172" s="18"/>
      <c r="MO172" s="3"/>
      <c r="MP172" s="3"/>
      <c r="MQ172" s="477"/>
      <c r="MR172" s="79"/>
      <c r="MS172" s="3"/>
      <c r="MU172" s="18"/>
    </row>
    <row r="173" spans="1:35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1438</v>
      </c>
      <c r="X173" s="18"/>
      <c r="Z173" s="3"/>
      <c r="AD173" s="49" t="s">
        <v>215</v>
      </c>
      <c r="AG173" s="46"/>
      <c r="AI173" s="3"/>
      <c r="AM173" s="49" t="s">
        <v>803</v>
      </c>
      <c r="AN173" s="3"/>
      <c r="AO173" s="3"/>
      <c r="AR173" s="3"/>
      <c r="AV173" s="48" t="s">
        <v>1739</v>
      </c>
      <c r="AX173" s="18"/>
      <c r="AY173" s="89"/>
      <c r="AZ173" s="18"/>
      <c r="BA173" s="3"/>
      <c r="BB173" s="50"/>
      <c r="BC173"/>
      <c r="BE173" s="49" t="s">
        <v>2369</v>
      </c>
      <c r="BI173" s="18"/>
      <c r="BK173" s="50"/>
      <c r="BN173" s="49" t="s">
        <v>4594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D173" s="50"/>
      <c r="EG173" s="18"/>
      <c r="EH173" s="18"/>
      <c r="EI173" s="50"/>
      <c r="EJ173" s="18"/>
      <c r="EK173" s="18"/>
      <c r="EN173" s="50"/>
      <c r="EP173" s="18"/>
      <c r="EQ173" s="18"/>
      <c r="ER173" s="462"/>
      <c r="ES173" s="18"/>
      <c r="ET173" s="18"/>
      <c r="EX173" s="50"/>
      <c r="EY173" s="469"/>
      <c r="EZ173" s="18"/>
      <c r="FA173" s="462"/>
      <c r="FB173" s="18"/>
      <c r="FC173" s="18"/>
      <c r="FH173" s="18"/>
      <c r="FI173" s="18"/>
      <c r="FJ173" s="462"/>
      <c r="FK173" s="18"/>
      <c r="FL173" s="18"/>
      <c r="FQ173" s="18"/>
      <c r="FR173" s="18"/>
      <c r="FS173" s="462"/>
      <c r="FT173" s="18"/>
      <c r="FU173" s="18"/>
      <c r="FZ173" s="18"/>
      <c r="GA173" s="18"/>
      <c r="GB173" s="462"/>
      <c r="GC173" s="18"/>
      <c r="GD173" s="18"/>
      <c r="GU173" s="18"/>
      <c r="GV173" s="18"/>
      <c r="HA173" s="18"/>
      <c r="HB173" s="18"/>
      <c r="HD173" s="18"/>
      <c r="HE173" s="18"/>
      <c r="HJ173" s="18"/>
      <c r="HK173" s="464"/>
      <c r="HM173" s="18"/>
      <c r="HN173" s="18"/>
      <c r="HO173" s="18"/>
      <c r="IB173" s="18"/>
      <c r="IC173" s="18"/>
      <c r="IE173" s="18"/>
      <c r="IF173" s="18"/>
      <c r="IK173" s="18"/>
      <c r="IL173" s="18"/>
      <c r="IN173" s="18"/>
      <c r="IO173" s="18"/>
      <c r="IT173" s="18"/>
      <c r="IU173" s="18"/>
      <c r="IV173" s="462"/>
      <c r="IW173" s="18"/>
      <c r="IX173" s="18"/>
      <c r="JC173" s="466"/>
      <c r="JD173" s="466"/>
      <c r="JL173" s="466"/>
      <c r="JM173" s="466"/>
      <c r="JN173" s="467"/>
      <c r="JO173" s="466"/>
      <c r="JP173" s="466"/>
      <c r="JU173" s="18"/>
      <c r="JV173" s="18"/>
      <c r="JX173" s="18"/>
      <c r="JY173" s="18"/>
      <c r="KD173" s="18"/>
      <c r="KE173" s="18"/>
      <c r="KM173" s="18"/>
      <c r="KN173" s="18"/>
      <c r="KV173" s="472"/>
      <c r="KW173" s="18"/>
      <c r="KX173" s="467"/>
      <c r="KY173" s="18"/>
      <c r="KZ173" s="18"/>
      <c r="LE173" s="466"/>
      <c r="LF173" s="466"/>
      <c r="LG173" s="462"/>
      <c r="LH173" s="466"/>
      <c r="LI173" s="466"/>
      <c r="LW173" s="466"/>
      <c r="LX173" s="18"/>
      <c r="LY173" s="18"/>
      <c r="LZ173" s="469"/>
      <c r="MB173" s="18"/>
      <c r="MF173" s="18"/>
      <c r="MG173" s="18"/>
      <c r="MH173" s="18"/>
      <c r="MI173" s="18"/>
      <c r="MJ173" s="18"/>
      <c r="MO173" s="474"/>
      <c r="MP173" s="3"/>
      <c r="MQ173" s="477"/>
      <c r="MR173" s="79"/>
      <c r="MS173" s="40"/>
      <c r="MU173" s="18"/>
    </row>
    <row r="174" spans="1:35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239</v>
      </c>
      <c r="Q174" s="3" t="s">
        <v>1421</v>
      </c>
      <c r="U174" s="41" t="s">
        <v>29</v>
      </c>
      <c r="X174" s="53">
        <v>32711</v>
      </c>
      <c r="Y174" t="s">
        <v>263</v>
      </c>
      <c r="Z174" s="3" t="s">
        <v>1421</v>
      </c>
      <c r="AD174" s="41" t="s">
        <v>13</v>
      </c>
      <c r="AG174" s="46">
        <v>41471</v>
      </c>
      <c r="AH174" t="s">
        <v>397</v>
      </c>
      <c r="AI174" s="3" t="s">
        <v>1421</v>
      </c>
      <c r="AM174" s="41" t="s">
        <v>13</v>
      </c>
      <c r="AN174" s="3"/>
      <c r="AO174" s="3"/>
      <c r="AP174" s="171">
        <v>46797.724999999919</v>
      </c>
      <c r="AQ174" t="s">
        <v>1362</v>
      </c>
      <c r="AR174" s="3" t="s">
        <v>1421</v>
      </c>
      <c r="AV174" s="41" t="s">
        <v>23</v>
      </c>
      <c r="AW174" s="9"/>
      <c r="AX174" s="3"/>
      <c r="AY174" s="171">
        <v>42938.337500000089</v>
      </c>
      <c r="AZ174" s="238" t="s">
        <v>1882</v>
      </c>
      <c r="BA174" s="3" t="s">
        <v>1421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2371</v>
      </c>
      <c r="BJ174" s="3" t="s">
        <v>1421</v>
      </c>
      <c r="BK174" s="50"/>
      <c r="BN174" s="63" t="s">
        <v>761</v>
      </c>
      <c r="BO174" s="63"/>
      <c r="BP174" s="63"/>
      <c r="BQ174" s="171">
        <v>53582.512499999837</v>
      </c>
      <c r="BR174" s="238" t="s">
        <v>4611</v>
      </c>
      <c r="BS174" s="3" t="s">
        <v>1421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D174" s="50"/>
      <c r="EG174" s="18"/>
      <c r="EH174" s="18"/>
      <c r="EI174" s="50"/>
      <c r="EJ174" s="18"/>
      <c r="EK174" s="18"/>
      <c r="EN174" s="50"/>
      <c r="EP174" s="18"/>
      <c r="EQ174" s="18"/>
      <c r="ER174" s="462"/>
      <c r="ES174" s="18"/>
      <c r="ET174" s="18"/>
      <c r="EX174" s="50"/>
      <c r="EY174" s="469"/>
      <c r="EZ174" s="18"/>
      <c r="FA174" s="462"/>
      <c r="FB174" s="18"/>
      <c r="FC174" s="18"/>
      <c r="FH174" s="18"/>
      <c r="FI174" s="18"/>
      <c r="FJ174" s="462"/>
      <c r="FK174" s="18"/>
      <c r="FL174" s="18"/>
      <c r="FQ174" s="18"/>
      <c r="FR174" s="18"/>
      <c r="FS174" s="462"/>
      <c r="FT174" s="18"/>
      <c r="FU174" s="18"/>
      <c r="FZ174" s="18"/>
      <c r="GA174" s="18"/>
      <c r="GB174" s="462"/>
      <c r="GC174" s="18"/>
      <c r="GD174" s="18"/>
      <c r="GU174" s="18"/>
      <c r="GV174" s="18"/>
      <c r="HA174" s="18"/>
      <c r="HB174" s="18"/>
      <c r="HD174" s="18"/>
      <c r="HE174" s="18"/>
      <c r="HJ174" s="18"/>
      <c r="HK174" s="464"/>
      <c r="HM174" s="18"/>
      <c r="HN174" s="18"/>
      <c r="HO174" s="18"/>
      <c r="IB174" s="18"/>
      <c r="IC174" s="18"/>
      <c r="IE174" s="18"/>
      <c r="IF174" s="18"/>
      <c r="IK174" s="18"/>
      <c r="IL174" s="18"/>
      <c r="IN174" s="18"/>
      <c r="IO174" s="18"/>
      <c r="IT174" s="469"/>
      <c r="IU174" s="18"/>
      <c r="IV174" s="462"/>
      <c r="IW174" s="18"/>
      <c r="IX174" s="18"/>
      <c r="JC174" s="466"/>
      <c r="JD174" s="466"/>
      <c r="JL174" s="466"/>
      <c r="JM174" s="466"/>
      <c r="JN174" s="467"/>
      <c r="JO174" s="466"/>
      <c r="JP174" s="466"/>
      <c r="JU174" s="18"/>
      <c r="JV174" s="18"/>
      <c r="JX174" s="18"/>
      <c r="JY174" s="18"/>
      <c r="KD174" s="18"/>
      <c r="KE174" s="18"/>
      <c r="KM174" s="18"/>
      <c r="KN174" s="18"/>
      <c r="KV174" s="472"/>
      <c r="KW174" s="18"/>
      <c r="KX174" s="467"/>
      <c r="KY174" s="18"/>
      <c r="KZ174" s="18"/>
      <c r="LE174" s="466"/>
      <c r="LF174" s="466"/>
      <c r="LG174" s="462"/>
      <c r="LH174" s="466"/>
      <c r="LI174" s="466"/>
      <c r="LW174" s="466"/>
      <c r="LX174" s="18"/>
      <c r="LY174" s="18"/>
      <c r="LZ174" s="469"/>
      <c r="MB174" s="18"/>
      <c r="MF174" s="18"/>
      <c r="MG174" s="18"/>
      <c r="MH174" s="18"/>
      <c r="MI174" s="18"/>
      <c r="MJ174" s="18"/>
      <c r="MO174" s="474"/>
      <c r="MP174" s="63"/>
      <c r="MQ174" s="476"/>
      <c r="MR174" s="79"/>
      <c r="MS174" s="40"/>
      <c r="MU174" s="18"/>
    </row>
    <row r="175" spans="1:35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1438</v>
      </c>
      <c r="X175" s="18"/>
      <c r="Z175" s="3"/>
      <c r="AD175" s="49" t="s">
        <v>215</v>
      </c>
      <c r="AG175" s="46"/>
      <c r="AI175" s="3"/>
      <c r="AM175" s="49" t="s">
        <v>803</v>
      </c>
      <c r="AN175" s="9"/>
      <c r="AO175" s="3"/>
      <c r="AR175" s="3"/>
      <c r="AV175" s="49" t="s">
        <v>1741</v>
      </c>
      <c r="AX175" s="18"/>
      <c r="AY175" s="89"/>
      <c r="AZ175" s="18"/>
      <c r="BA175" s="3"/>
      <c r="BB175" s="50"/>
      <c r="BC175"/>
      <c r="BE175" s="49" t="s">
        <v>2350</v>
      </c>
      <c r="BI175" s="18"/>
      <c r="BK175" s="50"/>
      <c r="BN175" s="49" t="s">
        <v>4594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D175" s="50"/>
      <c r="EG175" s="348"/>
      <c r="EH175" s="18"/>
      <c r="EI175" s="50"/>
      <c r="EJ175" s="18"/>
      <c r="EK175" s="18"/>
      <c r="EN175" s="50"/>
      <c r="EP175" s="348"/>
      <c r="EQ175" s="18"/>
      <c r="ER175" s="462"/>
      <c r="ES175" s="18"/>
      <c r="ET175" s="18"/>
      <c r="EX175" s="50"/>
      <c r="EY175" s="469"/>
      <c r="EZ175" s="18"/>
      <c r="FA175" s="462"/>
      <c r="FB175" s="18"/>
      <c r="FC175" s="18"/>
      <c r="FH175" s="348"/>
      <c r="FI175" s="18"/>
      <c r="FJ175" s="462"/>
      <c r="FK175" s="18"/>
      <c r="FL175" s="18"/>
      <c r="FQ175" s="348"/>
      <c r="FR175" s="18"/>
      <c r="FS175" s="462"/>
      <c r="FT175" s="18"/>
      <c r="FU175" s="18"/>
      <c r="FZ175" s="348"/>
      <c r="GA175" s="18"/>
      <c r="GB175" s="462"/>
      <c r="GC175" s="18"/>
      <c r="GD175" s="18"/>
      <c r="GU175" s="18"/>
      <c r="GV175" s="18"/>
      <c r="HA175" s="348"/>
      <c r="HB175" s="18"/>
      <c r="HD175" s="18"/>
      <c r="HE175" s="18"/>
      <c r="HJ175" s="18"/>
      <c r="HK175" s="464"/>
      <c r="HM175" s="18"/>
      <c r="HN175" s="18"/>
      <c r="HO175" s="18"/>
      <c r="IB175" s="348"/>
      <c r="IC175" s="18"/>
      <c r="IE175" s="18"/>
      <c r="IF175" s="18"/>
      <c r="IK175" s="348"/>
      <c r="IL175" s="18"/>
      <c r="IN175" s="18"/>
      <c r="IO175" s="18"/>
      <c r="IT175" s="469"/>
      <c r="IU175" s="18"/>
      <c r="IV175" s="462"/>
      <c r="IW175" s="18"/>
      <c r="IX175" s="18"/>
      <c r="JC175" s="465"/>
      <c r="JD175" s="466"/>
      <c r="JL175" s="465"/>
      <c r="JM175" s="466"/>
      <c r="JN175" s="467"/>
      <c r="JO175" s="466"/>
      <c r="JP175" s="466"/>
      <c r="JU175" s="348"/>
      <c r="JV175" s="18"/>
      <c r="JX175" s="18"/>
      <c r="JY175" s="18"/>
      <c r="KD175" s="348"/>
      <c r="KE175" s="18"/>
      <c r="KM175" s="348"/>
      <c r="KN175" s="18"/>
      <c r="KV175" s="18"/>
      <c r="KW175" s="18"/>
      <c r="KX175" s="467"/>
      <c r="KY175" s="18"/>
      <c r="KZ175" s="18"/>
      <c r="LE175" s="465"/>
      <c r="LF175" s="466"/>
      <c r="LG175" s="462"/>
      <c r="LH175" s="466"/>
      <c r="LI175" s="466"/>
      <c r="LW175" s="466"/>
      <c r="LX175" s="18"/>
      <c r="LY175" s="18"/>
      <c r="LZ175" s="469"/>
      <c r="MB175" s="18"/>
      <c r="MF175" s="348"/>
      <c r="MG175" s="18"/>
      <c r="MH175" s="18"/>
      <c r="MI175" s="18"/>
      <c r="MJ175" s="18"/>
      <c r="MO175" s="3"/>
      <c r="MP175" s="63"/>
      <c r="MQ175" s="476"/>
      <c r="MR175" s="79"/>
      <c r="MS175" s="3"/>
      <c r="MU175" s="18"/>
    </row>
    <row r="176" spans="1:35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240</v>
      </c>
      <c r="Q176" s="3" t="s">
        <v>1422</v>
      </c>
      <c r="U176" s="41" t="s">
        <v>1</v>
      </c>
      <c r="X176" s="53">
        <v>32152</v>
      </c>
      <c r="Y176" t="s">
        <v>264</v>
      </c>
      <c r="Z176" s="3" t="s">
        <v>1422</v>
      </c>
      <c r="AD176" s="41" t="s">
        <v>1</v>
      </c>
      <c r="AF176" s="3"/>
      <c r="AG176" s="46">
        <v>40392</v>
      </c>
      <c r="AH176" t="s">
        <v>398</v>
      </c>
      <c r="AI176" s="3" t="s">
        <v>1422</v>
      </c>
      <c r="AM176" s="41" t="s">
        <v>15</v>
      </c>
      <c r="AP176" s="171">
        <v>45956.074999999939</v>
      </c>
      <c r="AQ176" t="s">
        <v>1363</v>
      </c>
      <c r="AR176" s="3" t="s">
        <v>1422</v>
      </c>
      <c r="AV176" s="41" t="s">
        <v>15</v>
      </c>
      <c r="AW176" s="4"/>
      <c r="AX176" s="3"/>
      <c r="AY176" s="171">
        <v>41848.824999999822</v>
      </c>
      <c r="AZ176" s="238" t="s">
        <v>1883</v>
      </c>
      <c r="BA176" s="3" t="s">
        <v>1422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2372</v>
      </c>
      <c r="BJ176" s="3" t="s">
        <v>1422</v>
      </c>
      <c r="BK176" s="50"/>
      <c r="BN176" s="219" t="s">
        <v>1646</v>
      </c>
      <c r="BO176" s="9"/>
      <c r="BP176" s="63"/>
      <c r="BQ176" s="171">
        <v>53299.362499999916</v>
      </c>
      <c r="BR176" s="238" t="s">
        <v>4612</v>
      </c>
      <c r="BS176" s="3" t="s">
        <v>1422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D176" s="50"/>
      <c r="EG176" s="348"/>
      <c r="EH176" s="18"/>
      <c r="EI176" s="50"/>
      <c r="EJ176" s="18"/>
      <c r="EK176" s="18"/>
      <c r="EN176" s="50"/>
      <c r="EP176" s="348"/>
      <c r="EQ176" s="18"/>
      <c r="ER176" s="462"/>
      <c r="ES176" s="18"/>
      <c r="ET176" s="18"/>
      <c r="EX176" s="50"/>
      <c r="EY176" s="469"/>
      <c r="EZ176" s="18"/>
      <c r="FA176" s="462"/>
      <c r="FB176" s="18"/>
      <c r="FC176" s="18"/>
      <c r="FH176" s="348"/>
      <c r="FI176" s="18"/>
      <c r="FJ176" s="462"/>
      <c r="FK176" s="18"/>
      <c r="FL176" s="18"/>
      <c r="FQ176" s="348"/>
      <c r="FR176" s="18"/>
      <c r="FS176" s="462"/>
      <c r="FT176" s="18"/>
      <c r="FU176" s="18"/>
      <c r="FZ176" s="348"/>
      <c r="GA176" s="18"/>
      <c r="GB176" s="462"/>
      <c r="GC176" s="18"/>
      <c r="GD176" s="18"/>
      <c r="GU176" s="18"/>
      <c r="GV176" s="18"/>
      <c r="HA176" s="348"/>
      <c r="HB176" s="18"/>
      <c r="HD176" s="18"/>
      <c r="HE176" s="18"/>
      <c r="HJ176" s="18"/>
      <c r="HK176" s="464"/>
      <c r="HM176" s="18"/>
      <c r="HN176" s="18"/>
      <c r="HO176" s="18"/>
      <c r="IB176" s="348"/>
      <c r="IC176" s="18"/>
      <c r="IE176" s="18"/>
      <c r="IF176" s="18"/>
      <c r="IK176" s="348"/>
      <c r="IL176" s="18"/>
      <c r="IN176" s="18"/>
      <c r="IO176" s="18"/>
      <c r="IT176" s="18"/>
      <c r="IU176" s="18"/>
      <c r="IV176" s="462"/>
      <c r="IW176" s="18"/>
      <c r="IX176" s="18"/>
      <c r="JC176" s="465"/>
      <c r="JD176" s="466"/>
      <c r="JL176" s="465"/>
      <c r="JM176" s="466"/>
      <c r="JN176" s="467"/>
      <c r="JO176" s="466"/>
      <c r="JP176" s="466"/>
      <c r="JU176" s="348"/>
      <c r="JV176" s="18"/>
      <c r="JX176" s="18"/>
      <c r="JY176" s="18"/>
      <c r="KD176" s="348"/>
      <c r="KE176" s="18"/>
      <c r="KM176" s="348"/>
      <c r="KN176" s="18"/>
      <c r="KV176" s="18"/>
      <c r="KW176" s="18"/>
      <c r="KX176" s="467"/>
      <c r="KY176" s="18"/>
      <c r="KZ176" s="18"/>
      <c r="LE176" s="465"/>
      <c r="LF176" s="466"/>
      <c r="LG176" s="462"/>
      <c r="LH176" s="466"/>
      <c r="LI176" s="466"/>
      <c r="LW176" s="466"/>
      <c r="LX176" s="18"/>
      <c r="LY176" s="18"/>
      <c r="LZ176" s="469"/>
      <c r="MB176" s="18"/>
      <c r="MF176" s="348"/>
      <c r="MG176" s="18"/>
      <c r="MH176" s="18"/>
      <c r="MI176" s="18"/>
      <c r="MJ176" s="18"/>
      <c r="MO176" s="3"/>
      <c r="MP176" s="3"/>
      <c r="MQ176" s="477"/>
      <c r="MR176" s="79"/>
      <c r="MS176" s="3"/>
      <c r="MU176" s="18"/>
    </row>
    <row r="177" spans="1:35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1438</v>
      </c>
      <c r="X177" s="18"/>
      <c r="Z177" s="3"/>
      <c r="AD177" s="49" t="s">
        <v>215</v>
      </c>
      <c r="AF177" s="3"/>
      <c r="AG177" s="46"/>
      <c r="AI177" s="3"/>
      <c r="AM177" s="49" t="s">
        <v>803</v>
      </c>
      <c r="AR177" s="3"/>
      <c r="AV177" s="49" t="s">
        <v>1741</v>
      </c>
      <c r="AX177" s="18"/>
      <c r="AY177" s="89"/>
      <c r="AZ177" s="18"/>
      <c r="BA177" s="3"/>
      <c r="BB177" s="50"/>
      <c r="BC177"/>
      <c r="BE177" s="49" t="s">
        <v>2350</v>
      </c>
      <c r="BI177" s="18"/>
      <c r="BK177" s="50"/>
      <c r="BN177" s="49" t="s">
        <v>4614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D177" s="50"/>
      <c r="EG177" s="469"/>
      <c r="EH177" s="18"/>
      <c r="EI177" s="50"/>
      <c r="EJ177" s="18"/>
      <c r="EK177" s="18"/>
      <c r="EN177" s="50"/>
      <c r="EP177" s="469"/>
      <c r="EQ177" s="18"/>
      <c r="ER177" s="462"/>
      <c r="ES177" s="18"/>
      <c r="ET177" s="18"/>
      <c r="EX177" s="50"/>
      <c r="EY177" s="469"/>
      <c r="EZ177" s="18"/>
      <c r="FA177" s="462"/>
      <c r="FB177" s="18"/>
      <c r="FC177" s="18"/>
      <c r="FH177" s="472"/>
      <c r="FI177" s="18"/>
      <c r="FJ177" s="462"/>
      <c r="FK177" s="18"/>
      <c r="FL177" s="18"/>
      <c r="FQ177" s="469"/>
      <c r="FR177" s="18"/>
      <c r="FS177" s="462"/>
      <c r="FT177" s="18"/>
      <c r="FU177" s="18"/>
      <c r="FZ177" s="469"/>
      <c r="GA177" s="18"/>
      <c r="GB177" s="462"/>
      <c r="GC177" s="18"/>
      <c r="GD177" s="18"/>
      <c r="GU177" s="18"/>
      <c r="GV177" s="18"/>
      <c r="HA177" s="472"/>
      <c r="HB177" s="18"/>
      <c r="HD177" s="18"/>
      <c r="HE177" s="18"/>
      <c r="HJ177" s="18"/>
      <c r="HK177" s="464"/>
      <c r="HM177" s="18"/>
      <c r="HN177" s="18"/>
      <c r="HO177" s="18"/>
      <c r="IB177" s="469"/>
      <c r="IC177" s="18"/>
      <c r="IE177" s="18"/>
      <c r="IF177" s="18"/>
      <c r="IK177" s="472"/>
      <c r="IL177" s="18"/>
      <c r="IN177" s="18"/>
      <c r="IO177" s="18"/>
      <c r="IT177" s="18"/>
      <c r="IU177" s="18"/>
      <c r="IV177" s="462"/>
      <c r="IW177" s="18"/>
      <c r="IX177" s="18"/>
      <c r="JC177" s="469"/>
      <c r="JD177" s="466"/>
      <c r="JL177" s="469"/>
      <c r="JM177" s="466"/>
      <c r="JN177" s="467"/>
      <c r="JO177" s="466"/>
      <c r="JP177" s="466"/>
      <c r="JU177" s="472"/>
      <c r="JV177" s="18"/>
      <c r="JX177" s="18"/>
      <c r="JY177" s="18"/>
      <c r="KD177" s="472"/>
      <c r="KE177" s="18"/>
      <c r="KM177" s="472"/>
      <c r="KN177" s="18"/>
      <c r="KV177" s="348"/>
      <c r="KW177" s="18"/>
      <c r="KX177" s="467"/>
      <c r="KY177" s="18"/>
      <c r="KZ177" s="18"/>
      <c r="LE177" s="469"/>
      <c r="LF177" s="466"/>
      <c r="LG177" s="462"/>
      <c r="LH177" s="466"/>
      <c r="LI177" s="466"/>
      <c r="LW177" s="466"/>
      <c r="LX177" s="18"/>
      <c r="LY177" s="18"/>
      <c r="LZ177" s="469"/>
      <c r="MB177" s="18"/>
      <c r="MF177" s="472"/>
      <c r="MG177" s="18"/>
      <c r="MH177" s="18"/>
      <c r="MI177" s="18"/>
      <c r="MJ177" s="18"/>
      <c r="MO177" s="60"/>
      <c r="MP177" s="3"/>
      <c r="MQ177" s="477"/>
      <c r="MR177" s="79"/>
      <c r="MS177" s="40"/>
      <c r="MU177" s="18"/>
    </row>
    <row r="178" spans="1:359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241</v>
      </c>
      <c r="Q178" s="3" t="s">
        <v>1423</v>
      </c>
      <c r="U178" s="41" t="s">
        <v>4</v>
      </c>
      <c r="X178" s="53">
        <v>27513</v>
      </c>
      <c r="Y178" t="s">
        <v>265</v>
      </c>
      <c r="Z178" s="3" t="s">
        <v>1423</v>
      </c>
      <c r="AD178" s="41" t="s">
        <v>4</v>
      </c>
      <c r="AF178" s="3"/>
      <c r="AG178" s="46">
        <v>37571</v>
      </c>
      <c r="AH178" t="s">
        <v>399</v>
      </c>
      <c r="AI178" s="3" t="s">
        <v>1423</v>
      </c>
      <c r="AM178" s="41" t="s">
        <v>35</v>
      </c>
      <c r="AN178" s="3"/>
      <c r="AO178" s="3"/>
      <c r="AP178" s="171">
        <v>44624.487500000017</v>
      </c>
      <c r="AQ178" t="s">
        <v>1364</v>
      </c>
      <c r="AR178" s="3" t="s">
        <v>1423</v>
      </c>
      <c r="AV178" s="39" t="s">
        <v>144</v>
      </c>
      <c r="AW178" s="214"/>
      <c r="AX178" s="3"/>
      <c r="AY178" s="171">
        <v>41514.43750000016</v>
      </c>
      <c r="AZ178" s="238" t="s">
        <v>1884</v>
      </c>
      <c r="BA178" s="3" t="s">
        <v>1423</v>
      </c>
      <c r="BB178" s="50"/>
      <c r="BC178"/>
      <c r="BE178" s="40" t="s">
        <v>799</v>
      </c>
      <c r="BF178" s="3"/>
      <c r="BG178" s="337"/>
      <c r="BH178" s="171">
        <v>46374.874999999825</v>
      </c>
      <c r="BI178" s="238" t="s">
        <v>2373</v>
      </c>
      <c r="BJ178" s="3" t="s">
        <v>1423</v>
      </c>
      <c r="BK178" s="50"/>
      <c r="BN178" s="63" t="s">
        <v>745</v>
      </c>
      <c r="BO178" s="9"/>
      <c r="BP178" s="63"/>
      <c r="BQ178" s="171">
        <v>52982.7125000003</v>
      </c>
      <c r="BR178" s="238" t="s">
        <v>4613</v>
      </c>
      <c r="BS178" s="3" t="s">
        <v>1423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D178" s="50"/>
      <c r="EG178" s="18"/>
      <c r="EH178" s="18"/>
      <c r="EI178" s="50"/>
      <c r="EJ178" s="18"/>
      <c r="EK178" s="18"/>
      <c r="EN178" s="50"/>
      <c r="EP178" s="18"/>
      <c r="EQ178" s="18"/>
      <c r="ER178" s="462"/>
      <c r="ES178" s="18"/>
      <c r="ET178" s="18"/>
      <c r="EX178" s="50"/>
      <c r="EY178" s="469"/>
      <c r="EZ178" s="18"/>
      <c r="FA178" s="462"/>
      <c r="FB178" s="18"/>
      <c r="FC178" s="18"/>
      <c r="FH178" s="18"/>
      <c r="FI178" s="18"/>
      <c r="FJ178" s="462"/>
      <c r="FK178" s="18"/>
      <c r="FL178" s="18"/>
      <c r="FQ178" s="18"/>
      <c r="FR178" s="18"/>
      <c r="FS178" s="462"/>
      <c r="FT178" s="18"/>
      <c r="FU178" s="18"/>
      <c r="FZ178" s="18"/>
      <c r="GA178" s="18"/>
      <c r="GB178" s="462"/>
      <c r="GC178" s="18"/>
      <c r="GD178" s="18"/>
      <c r="GU178" s="18"/>
      <c r="GV178" s="18"/>
      <c r="HA178" s="18"/>
      <c r="HB178" s="18"/>
      <c r="HD178" s="18"/>
      <c r="HE178" s="18"/>
      <c r="HJ178" s="18"/>
      <c r="HK178" s="464"/>
      <c r="HM178" s="18"/>
      <c r="HN178" s="18"/>
      <c r="HO178" s="18"/>
      <c r="IB178" s="18"/>
      <c r="IC178" s="18"/>
      <c r="IE178" s="18"/>
      <c r="IF178" s="18"/>
      <c r="IK178" s="18"/>
      <c r="IL178" s="18"/>
      <c r="IN178" s="18"/>
      <c r="IO178" s="18"/>
      <c r="IT178" s="348"/>
      <c r="IU178" s="18"/>
      <c r="IV178" s="462"/>
      <c r="IW178" s="18"/>
      <c r="IX178" s="18"/>
      <c r="JC178" s="466"/>
      <c r="JD178" s="466"/>
      <c r="JL178" s="466"/>
      <c r="JM178" s="466"/>
      <c r="JN178" s="467"/>
      <c r="JO178" s="466"/>
      <c r="JP178" s="466"/>
      <c r="JU178" s="18"/>
      <c r="JV178" s="18"/>
      <c r="JX178" s="18"/>
      <c r="JY178" s="18"/>
      <c r="KD178" s="18"/>
      <c r="KE178" s="18"/>
      <c r="KM178" s="18"/>
      <c r="KN178" s="18"/>
      <c r="KV178" s="348"/>
      <c r="KW178" s="18"/>
      <c r="KX178" s="467"/>
      <c r="KY178" s="18"/>
      <c r="KZ178" s="18"/>
      <c r="LE178" s="466"/>
      <c r="LF178" s="466"/>
      <c r="LG178" s="462"/>
      <c r="LH178" s="466"/>
      <c r="LI178" s="466"/>
      <c r="LW178" s="466"/>
      <c r="LX178" s="18"/>
      <c r="LY178" s="18"/>
      <c r="LZ178" s="469"/>
      <c r="MB178" s="18"/>
      <c r="MF178" s="18"/>
      <c r="MG178" s="18"/>
      <c r="MH178" s="18"/>
      <c r="MI178" s="18"/>
      <c r="MJ178" s="18"/>
      <c r="MO178" s="60"/>
      <c r="MP178" s="3"/>
      <c r="MQ178" s="477"/>
      <c r="MR178" s="79"/>
      <c r="MS178" s="40"/>
      <c r="MU178" s="18"/>
    </row>
    <row r="179" spans="1:359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1438</v>
      </c>
      <c r="X179" s="18"/>
      <c r="Z179" s="3"/>
      <c r="AD179" s="49" t="s">
        <v>215</v>
      </c>
      <c r="AF179" s="3"/>
      <c r="AG179" s="46"/>
      <c r="AI179" s="3"/>
      <c r="AM179" s="49" t="s">
        <v>803</v>
      </c>
      <c r="AN179" s="3"/>
      <c r="AO179" s="3"/>
      <c r="AR179" s="3"/>
      <c r="AV179" s="48" t="s">
        <v>1741</v>
      </c>
      <c r="AX179" s="18"/>
      <c r="AY179" s="89"/>
      <c r="AZ179" s="18"/>
      <c r="BA179" s="3"/>
      <c r="BB179" s="50"/>
      <c r="BC179"/>
      <c r="BE179" s="49" t="s">
        <v>2369</v>
      </c>
      <c r="BI179" s="18"/>
      <c r="BK179" s="50"/>
      <c r="BN179" s="49" t="s">
        <v>4594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D179" s="50"/>
      <c r="EG179" s="18"/>
      <c r="EH179" s="18"/>
      <c r="EI179" s="50"/>
      <c r="EJ179" s="18"/>
      <c r="EK179" s="18"/>
      <c r="EN179" s="50"/>
      <c r="EP179" s="18"/>
      <c r="EQ179" s="18"/>
      <c r="ER179" s="462"/>
      <c r="ES179" s="18"/>
      <c r="ET179" s="18"/>
      <c r="EX179" s="50"/>
      <c r="EY179" s="469"/>
      <c r="EZ179" s="18"/>
      <c r="FA179" s="462"/>
      <c r="FB179" s="18"/>
      <c r="FC179" s="18"/>
      <c r="FH179" s="18"/>
      <c r="FI179" s="18"/>
      <c r="FJ179" s="462"/>
      <c r="FK179" s="18"/>
      <c r="FL179" s="18"/>
      <c r="FQ179" s="18"/>
      <c r="FR179" s="18"/>
      <c r="FS179" s="462"/>
      <c r="FT179" s="18"/>
      <c r="FU179" s="18"/>
      <c r="FZ179" s="18"/>
      <c r="GA179" s="18"/>
      <c r="GB179" s="462"/>
      <c r="GC179" s="18"/>
      <c r="GD179" s="18"/>
      <c r="GU179" s="18"/>
      <c r="GV179" s="18"/>
      <c r="HA179" s="18"/>
      <c r="HB179" s="18"/>
      <c r="HD179" s="18"/>
      <c r="HE179" s="18"/>
      <c r="HJ179" s="18"/>
      <c r="HK179" s="464"/>
      <c r="HM179" s="18"/>
      <c r="HN179" s="18"/>
      <c r="HO179" s="18"/>
      <c r="IB179" s="18"/>
      <c r="IC179" s="18"/>
      <c r="IE179" s="18"/>
      <c r="IF179" s="18"/>
      <c r="IK179" s="18"/>
      <c r="IL179" s="18"/>
      <c r="IN179" s="18"/>
      <c r="IO179" s="18"/>
      <c r="IT179" s="348"/>
      <c r="IU179" s="18"/>
      <c r="IV179" s="462"/>
      <c r="IW179" s="18"/>
      <c r="IX179" s="18"/>
      <c r="JC179" s="466"/>
      <c r="JD179" s="466"/>
      <c r="JL179" s="466"/>
      <c r="JM179" s="466"/>
      <c r="JN179" s="467"/>
      <c r="JO179" s="466"/>
      <c r="JP179" s="466"/>
      <c r="JU179" s="18"/>
      <c r="JV179" s="18"/>
      <c r="JX179" s="18"/>
      <c r="JY179" s="18"/>
      <c r="KD179" s="18"/>
      <c r="KE179" s="18"/>
      <c r="KM179" s="18"/>
      <c r="KN179" s="18"/>
      <c r="KV179" s="472"/>
      <c r="KW179" s="18"/>
      <c r="KX179" s="467"/>
      <c r="KY179" s="18"/>
      <c r="KZ179" s="18"/>
      <c r="LE179" s="466"/>
      <c r="LF179" s="466"/>
      <c r="LG179" s="462"/>
      <c r="LH179" s="466"/>
      <c r="LI179" s="466"/>
      <c r="LW179" s="466"/>
      <c r="LX179" s="18"/>
      <c r="LY179" s="18"/>
      <c r="LZ179" s="469"/>
      <c r="MB179" s="18"/>
      <c r="MF179" s="18"/>
      <c r="MG179" s="18"/>
      <c r="MH179" s="18"/>
      <c r="MI179" s="18"/>
      <c r="MJ179" s="18"/>
      <c r="MO179" s="474"/>
      <c r="MP179" s="3"/>
      <c r="MQ179" s="477"/>
      <c r="MR179" s="79"/>
      <c r="MS179" s="3"/>
      <c r="MU179" s="18"/>
    </row>
    <row r="180" spans="1:359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242</v>
      </c>
      <c r="Q180" s="3" t="s">
        <v>1424</v>
      </c>
      <c r="U180" s="39" t="s">
        <v>143</v>
      </c>
      <c r="X180" s="53">
        <v>25299</v>
      </c>
      <c r="Y180" t="s">
        <v>266</v>
      </c>
      <c r="Z180" s="3" t="s">
        <v>1424</v>
      </c>
      <c r="AD180" s="39" t="s">
        <v>142</v>
      </c>
      <c r="AG180" s="46">
        <v>36223</v>
      </c>
      <c r="AH180" t="s">
        <v>400</v>
      </c>
      <c r="AI180" s="3" t="s">
        <v>1424</v>
      </c>
      <c r="AM180" s="39" t="s">
        <v>144</v>
      </c>
      <c r="AN180" s="9"/>
      <c r="AO180" s="3"/>
      <c r="AP180" s="171">
        <v>42530.512500000084</v>
      </c>
      <c r="AQ180" t="s">
        <v>1365</v>
      </c>
      <c r="AR180" s="3" t="s">
        <v>1424</v>
      </c>
      <c r="AV180" s="40" t="s">
        <v>162</v>
      </c>
      <c r="AW180" s="9"/>
      <c r="AX180" s="3"/>
      <c r="AY180" s="171">
        <v>41436.274999999951</v>
      </c>
      <c r="AZ180" s="238" t="s">
        <v>1885</v>
      </c>
      <c r="BA180" s="3" t="s">
        <v>1424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2374</v>
      </c>
      <c r="BJ180" s="3" t="s">
        <v>1424</v>
      </c>
      <c r="BK180" s="50"/>
      <c r="BN180" s="63" t="s">
        <v>141</v>
      </c>
      <c r="BQ180" s="171">
        <v>52952.074999999815</v>
      </c>
      <c r="BR180" s="238" t="s">
        <v>4615</v>
      </c>
      <c r="BS180" s="3" t="s">
        <v>1424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D180" s="50"/>
      <c r="EG180" s="348"/>
      <c r="EH180" s="18"/>
      <c r="EI180" s="50"/>
      <c r="EJ180" s="18"/>
      <c r="EK180" s="18"/>
      <c r="EN180" s="50"/>
      <c r="EP180" s="348"/>
      <c r="EQ180" s="18"/>
      <c r="ER180" s="462"/>
      <c r="ES180" s="18"/>
      <c r="ET180" s="18"/>
      <c r="EX180" s="50"/>
      <c r="EY180" s="469"/>
      <c r="EZ180" s="18"/>
      <c r="FA180" s="462"/>
      <c r="FB180" s="18"/>
      <c r="FC180" s="18"/>
      <c r="FH180" s="348"/>
      <c r="FI180" s="18"/>
      <c r="FJ180" s="462"/>
      <c r="FK180" s="18"/>
      <c r="FL180" s="18"/>
      <c r="FQ180" s="348"/>
      <c r="FR180" s="18"/>
      <c r="FS180" s="462"/>
      <c r="FT180" s="18"/>
      <c r="FU180" s="18"/>
      <c r="FZ180" s="348"/>
      <c r="GA180" s="18"/>
      <c r="GB180" s="462"/>
      <c r="GC180" s="18"/>
      <c r="GD180" s="18"/>
      <c r="GU180" s="18"/>
      <c r="GV180" s="18"/>
      <c r="HA180" s="348"/>
      <c r="HB180" s="18"/>
      <c r="HD180" s="18"/>
      <c r="HE180" s="18"/>
      <c r="HJ180" s="18"/>
      <c r="HK180" s="464"/>
      <c r="HM180" s="18"/>
      <c r="HN180" s="18"/>
      <c r="HO180" s="18"/>
      <c r="IB180" s="348"/>
      <c r="IC180" s="18"/>
      <c r="IE180" s="18"/>
      <c r="IF180" s="18"/>
      <c r="IK180" s="348"/>
      <c r="IL180" s="18"/>
      <c r="IN180" s="18"/>
      <c r="IO180" s="18"/>
      <c r="IT180" s="469"/>
      <c r="IU180" s="18"/>
      <c r="IV180" s="462"/>
      <c r="IW180" s="18"/>
      <c r="IX180" s="18"/>
      <c r="JC180" s="465"/>
      <c r="JD180" s="466"/>
      <c r="JL180" s="465"/>
      <c r="JM180" s="466"/>
      <c r="JN180" s="467"/>
      <c r="JO180" s="466"/>
      <c r="JP180" s="466"/>
      <c r="JU180" s="348"/>
      <c r="JV180" s="18"/>
      <c r="JX180" s="18"/>
      <c r="JY180" s="18"/>
      <c r="KD180" s="348"/>
      <c r="KE180" s="18"/>
      <c r="KM180" s="348"/>
      <c r="KN180" s="18"/>
      <c r="KV180" s="472"/>
      <c r="KW180" s="18"/>
      <c r="KX180" s="467"/>
      <c r="KY180" s="18"/>
      <c r="KZ180" s="18"/>
      <c r="LE180" s="465"/>
      <c r="LF180" s="466"/>
      <c r="LG180" s="462"/>
      <c r="LH180" s="466"/>
      <c r="LI180" s="466"/>
      <c r="LW180" s="466"/>
      <c r="LX180" s="18"/>
      <c r="LY180" s="18"/>
      <c r="LZ180" s="469"/>
      <c r="MB180" s="18"/>
      <c r="MF180" s="348"/>
      <c r="MG180" s="18"/>
      <c r="MH180" s="18"/>
      <c r="MI180" s="18"/>
      <c r="MJ180" s="18"/>
      <c r="MO180" s="474"/>
      <c r="MP180" s="63"/>
      <c r="MQ180" s="477"/>
      <c r="MR180" s="79"/>
      <c r="MS180" s="40"/>
      <c r="MU180" s="18"/>
    </row>
    <row r="181" spans="1:359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218</v>
      </c>
      <c r="AG181" s="46"/>
      <c r="AI181" s="3"/>
      <c r="AM181" s="48" t="s">
        <v>805</v>
      </c>
      <c r="AN181" s="3"/>
      <c r="AO181" s="3"/>
      <c r="AR181" s="3"/>
      <c r="AV181" s="48" t="s">
        <v>1739</v>
      </c>
      <c r="AX181" s="18"/>
      <c r="AY181" s="89"/>
      <c r="AZ181" s="18"/>
      <c r="BA181" s="3"/>
      <c r="BB181" s="50"/>
      <c r="BC181"/>
      <c r="BE181" s="49" t="s">
        <v>2350</v>
      </c>
      <c r="BI181" s="18"/>
      <c r="BK181" s="50"/>
      <c r="BN181" s="49" t="s">
        <v>4594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D181" s="50"/>
      <c r="EG181" s="348"/>
      <c r="EH181" s="18"/>
      <c r="EI181" s="50"/>
      <c r="EJ181" s="18"/>
      <c r="EK181" s="18"/>
      <c r="EN181" s="50"/>
      <c r="EP181" s="348"/>
      <c r="EQ181" s="18"/>
      <c r="ER181" s="462"/>
      <c r="ES181" s="18"/>
      <c r="ET181" s="18"/>
      <c r="EX181" s="50"/>
      <c r="EY181" s="469"/>
      <c r="EZ181" s="18"/>
      <c r="FA181" s="462"/>
      <c r="FB181" s="18"/>
      <c r="FC181" s="18"/>
      <c r="FH181" s="348"/>
      <c r="FI181" s="18"/>
      <c r="FJ181" s="462"/>
      <c r="FK181" s="18"/>
      <c r="FL181" s="18"/>
      <c r="FQ181" s="348"/>
      <c r="FR181" s="18"/>
      <c r="FS181" s="462"/>
      <c r="FT181" s="18"/>
      <c r="FU181" s="18"/>
      <c r="FZ181" s="348"/>
      <c r="GA181" s="18"/>
      <c r="GB181" s="462"/>
      <c r="GC181" s="18"/>
      <c r="GD181" s="18"/>
      <c r="GU181" s="18"/>
      <c r="GV181" s="18"/>
      <c r="HA181" s="348"/>
      <c r="HB181" s="18"/>
      <c r="HD181" s="18"/>
      <c r="HE181" s="18"/>
      <c r="HJ181" s="18"/>
      <c r="HK181" s="464"/>
      <c r="HM181" s="18"/>
      <c r="HN181" s="18"/>
      <c r="HO181" s="18"/>
      <c r="IB181" s="348"/>
      <c r="IC181" s="18"/>
      <c r="IE181" s="18"/>
      <c r="IF181" s="18"/>
      <c r="IK181" s="348"/>
      <c r="IL181" s="18"/>
      <c r="IN181" s="18"/>
      <c r="IO181" s="18"/>
      <c r="IT181" s="469"/>
      <c r="IU181" s="18"/>
      <c r="IV181" s="462"/>
      <c r="IW181" s="18"/>
      <c r="IX181" s="18"/>
      <c r="JC181" s="465"/>
      <c r="JD181" s="466"/>
      <c r="JL181" s="465"/>
      <c r="JM181" s="466"/>
      <c r="JN181" s="467"/>
      <c r="JO181" s="466"/>
      <c r="JP181" s="466"/>
      <c r="JU181" s="348"/>
      <c r="JV181" s="18"/>
      <c r="JX181" s="18"/>
      <c r="JY181" s="18"/>
      <c r="KD181" s="348"/>
      <c r="KE181" s="18"/>
      <c r="KM181" s="348"/>
      <c r="KN181" s="18"/>
      <c r="KV181" s="472"/>
      <c r="KW181" s="18"/>
      <c r="KX181" s="467"/>
      <c r="KY181" s="18"/>
      <c r="KZ181" s="18"/>
      <c r="LE181" s="465"/>
      <c r="LF181" s="466"/>
      <c r="LG181" s="462"/>
      <c r="LH181" s="466"/>
      <c r="LI181" s="466"/>
      <c r="LW181" s="466"/>
      <c r="LX181" s="18"/>
      <c r="LY181" s="18"/>
      <c r="LZ181" s="469"/>
      <c r="MB181" s="18"/>
      <c r="MF181" s="348"/>
      <c r="MG181" s="18"/>
      <c r="MH181" s="18"/>
      <c r="MI181" s="18"/>
      <c r="MJ181" s="18"/>
      <c r="MO181" s="474"/>
      <c r="MP181" s="63"/>
      <c r="MQ181" s="477"/>
      <c r="MR181" s="79"/>
      <c r="MS181" s="40"/>
      <c r="MU181" s="18"/>
    </row>
    <row r="182" spans="1:359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243</v>
      </c>
      <c r="Q182" s="3" t="s">
        <v>1425</v>
      </c>
      <c r="U182" s="39" t="s">
        <v>144</v>
      </c>
      <c r="X182" s="53">
        <v>21421</v>
      </c>
      <c r="Y182" t="s">
        <v>267</v>
      </c>
      <c r="Z182" s="3" t="s">
        <v>1425</v>
      </c>
      <c r="AD182" s="40" t="s">
        <v>141</v>
      </c>
      <c r="AG182" s="46">
        <v>36067</v>
      </c>
      <c r="AH182" t="s">
        <v>401</v>
      </c>
      <c r="AI182" s="3" t="s">
        <v>1425</v>
      </c>
      <c r="AM182" s="40" t="s">
        <v>154</v>
      </c>
      <c r="AN182" s="9"/>
      <c r="AO182" s="3"/>
      <c r="AP182" s="171">
        <v>41494.724999999948</v>
      </c>
      <c r="AQ182" t="s">
        <v>1366</v>
      </c>
      <c r="AR182" s="3" t="s">
        <v>1425</v>
      </c>
      <c r="AV182" s="41" t="s">
        <v>13</v>
      </c>
      <c r="AW182" s="9"/>
      <c r="AX182" s="3"/>
      <c r="AY182" s="171">
        <v>41023.299999999974</v>
      </c>
      <c r="AZ182" s="238" t="s">
        <v>1886</v>
      </c>
      <c r="BA182" s="3" t="s">
        <v>1425</v>
      </c>
      <c r="BB182" s="50"/>
      <c r="BC182"/>
      <c r="BE182" s="40" t="s">
        <v>748</v>
      </c>
      <c r="BF182" s="3"/>
      <c r="BG182" s="337"/>
      <c r="BH182" s="171">
        <v>45916.074999999924</v>
      </c>
      <c r="BI182" s="238" t="s">
        <v>2375</v>
      </c>
      <c r="BJ182" s="3" t="s">
        <v>1425</v>
      </c>
      <c r="BK182" s="50"/>
      <c r="BN182" s="63" t="s">
        <v>747</v>
      </c>
      <c r="BQ182" s="171">
        <v>52872.850000000173</v>
      </c>
      <c r="BR182" s="238" t="s">
        <v>4616</v>
      </c>
      <c r="BS182" s="3" t="s">
        <v>1425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D182" s="50"/>
      <c r="EG182" s="469"/>
      <c r="EH182" s="18"/>
      <c r="EI182" s="50"/>
      <c r="EJ182" s="18"/>
      <c r="EK182" s="18"/>
      <c r="EN182" s="50"/>
      <c r="EP182" s="469"/>
      <c r="EQ182" s="18"/>
      <c r="ER182" s="462"/>
      <c r="ES182" s="18"/>
      <c r="ET182" s="18"/>
      <c r="EX182" s="50"/>
      <c r="EY182" s="469"/>
      <c r="EZ182" s="18"/>
      <c r="FA182" s="462"/>
      <c r="FB182" s="18"/>
      <c r="FC182" s="18"/>
      <c r="FH182" s="472"/>
      <c r="FI182" s="18"/>
      <c r="FJ182" s="462"/>
      <c r="FK182" s="18"/>
      <c r="FL182" s="18"/>
      <c r="FQ182" s="469"/>
      <c r="FR182" s="18"/>
      <c r="FS182" s="462"/>
      <c r="FT182" s="18"/>
      <c r="FU182" s="18"/>
      <c r="FZ182" s="469"/>
      <c r="GA182" s="18"/>
      <c r="GB182" s="462"/>
      <c r="GC182" s="18"/>
      <c r="GD182" s="18"/>
      <c r="GU182" s="18"/>
      <c r="GV182" s="18"/>
      <c r="HA182" s="472"/>
      <c r="HB182" s="18"/>
      <c r="HD182" s="18"/>
      <c r="HE182" s="18"/>
      <c r="HJ182" s="18"/>
      <c r="HK182" s="464"/>
      <c r="HM182" s="18"/>
      <c r="HN182" s="18"/>
      <c r="HO182" s="18"/>
      <c r="IB182" s="469"/>
      <c r="IC182" s="18"/>
      <c r="IE182" s="18"/>
      <c r="IF182" s="18"/>
      <c r="IK182" s="472"/>
      <c r="IL182" s="18"/>
      <c r="IN182" s="18"/>
      <c r="IO182" s="18"/>
      <c r="IT182" s="469"/>
      <c r="IU182" s="18"/>
      <c r="IV182" s="462"/>
      <c r="IW182" s="18"/>
      <c r="IX182" s="18"/>
      <c r="JC182" s="469"/>
      <c r="JD182" s="466"/>
      <c r="JL182" s="469"/>
      <c r="JM182" s="466"/>
      <c r="JN182" s="467"/>
      <c r="JO182" s="466"/>
      <c r="JP182" s="466"/>
      <c r="JU182" s="472"/>
      <c r="JV182" s="18"/>
      <c r="JX182" s="18"/>
      <c r="JY182" s="18"/>
      <c r="KD182" s="472"/>
      <c r="KE182" s="18"/>
      <c r="KM182" s="472"/>
      <c r="KN182" s="18"/>
      <c r="KV182" s="18"/>
      <c r="KW182" s="18"/>
      <c r="KX182" s="467"/>
      <c r="KY182" s="18"/>
      <c r="KZ182" s="18"/>
      <c r="LE182" s="469"/>
      <c r="LF182" s="466"/>
      <c r="LG182" s="462"/>
      <c r="LH182" s="466"/>
      <c r="LI182" s="466"/>
      <c r="LW182" s="466"/>
      <c r="LX182" s="18"/>
      <c r="LY182" s="18"/>
      <c r="LZ182" s="469"/>
      <c r="MB182" s="18"/>
      <c r="MF182" s="472"/>
      <c r="MG182" s="18"/>
      <c r="MH182" s="18"/>
      <c r="MI182" s="18"/>
      <c r="MJ182" s="18"/>
      <c r="MO182" s="3"/>
      <c r="MP182" s="63"/>
      <c r="MQ182" s="477"/>
      <c r="MR182" s="79"/>
      <c r="MS182" s="3"/>
      <c r="MU182" s="18"/>
    </row>
    <row r="183" spans="1:359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219</v>
      </c>
      <c r="O183" s="53"/>
      <c r="Q183" s="3"/>
      <c r="U183" s="48">
        <v>2017</v>
      </c>
      <c r="X183" s="18"/>
      <c r="Z183" s="3"/>
      <c r="AD183" s="48" t="s">
        <v>218</v>
      </c>
      <c r="AG183" s="46"/>
      <c r="AI183" s="3"/>
      <c r="AM183" s="48" t="s">
        <v>804</v>
      </c>
      <c r="AN183" s="3"/>
      <c r="AO183" s="3"/>
      <c r="AR183" s="3"/>
      <c r="AV183" s="49" t="s">
        <v>1741</v>
      </c>
      <c r="AX183" s="18"/>
      <c r="AY183" s="89"/>
      <c r="AZ183" s="18"/>
      <c r="BA183" s="3"/>
      <c r="BB183" s="50"/>
      <c r="BC183"/>
      <c r="BE183" s="49" t="s">
        <v>2369</v>
      </c>
      <c r="BI183" s="18"/>
      <c r="BK183" s="50"/>
      <c r="BN183" s="49" t="s">
        <v>4594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D183" s="50"/>
      <c r="EG183" s="469"/>
      <c r="EH183" s="18"/>
      <c r="EI183" s="50"/>
      <c r="EJ183" s="18"/>
      <c r="EK183" s="18"/>
      <c r="EN183" s="50"/>
      <c r="EP183" s="469"/>
      <c r="EQ183" s="18"/>
      <c r="ER183" s="462"/>
      <c r="ES183" s="18"/>
      <c r="ET183" s="18"/>
      <c r="EX183" s="50"/>
      <c r="EY183" s="469"/>
      <c r="EZ183" s="18"/>
      <c r="FA183" s="462"/>
      <c r="FB183" s="18"/>
      <c r="FC183" s="18"/>
      <c r="FH183" s="472"/>
      <c r="FI183" s="18"/>
      <c r="FJ183" s="462"/>
      <c r="FK183" s="18"/>
      <c r="FL183" s="18"/>
      <c r="FQ183" s="469"/>
      <c r="FR183" s="18"/>
      <c r="FS183" s="462"/>
      <c r="FT183" s="18"/>
      <c r="FU183" s="18"/>
      <c r="FZ183" s="469"/>
      <c r="GA183" s="18"/>
      <c r="GB183" s="462"/>
      <c r="GC183" s="18"/>
      <c r="GD183" s="18"/>
      <c r="GU183" s="18"/>
      <c r="GV183" s="18"/>
      <c r="HA183" s="472"/>
      <c r="HB183" s="18"/>
      <c r="HD183" s="18"/>
      <c r="HE183" s="18"/>
      <c r="HJ183" s="18"/>
      <c r="HK183" s="464"/>
      <c r="HM183" s="18"/>
      <c r="HN183" s="18"/>
      <c r="HO183" s="18"/>
      <c r="IB183" s="469"/>
      <c r="IC183" s="18"/>
      <c r="IE183" s="18"/>
      <c r="IF183" s="18"/>
      <c r="IK183" s="472"/>
      <c r="IL183" s="18"/>
      <c r="IN183" s="18"/>
      <c r="IO183" s="18"/>
      <c r="IT183" s="18"/>
      <c r="IU183" s="18"/>
      <c r="IV183" s="462"/>
      <c r="IW183" s="18"/>
      <c r="IX183" s="18"/>
      <c r="JC183" s="469"/>
      <c r="JD183" s="466"/>
      <c r="JL183" s="469"/>
      <c r="JM183" s="466"/>
      <c r="JN183" s="467"/>
      <c r="JO183" s="466"/>
      <c r="JP183" s="466"/>
      <c r="JU183" s="472"/>
      <c r="JV183" s="18"/>
      <c r="JX183" s="18"/>
      <c r="JY183" s="18"/>
      <c r="KD183" s="472"/>
      <c r="KE183" s="18"/>
      <c r="KM183" s="472"/>
      <c r="KN183" s="18"/>
      <c r="KV183" s="348"/>
      <c r="KW183" s="18"/>
      <c r="KX183" s="467"/>
      <c r="KY183" s="18"/>
      <c r="KZ183" s="18"/>
      <c r="LE183" s="469"/>
      <c r="LF183" s="466"/>
      <c r="LG183" s="462"/>
      <c r="LH183" s="466"/>
      <c r="LI183" s="466"/>
      <c r="LW183" s="466"/>
      <c r="LX183" s="18"/>
      <c r="LY183" s="18"/>
      <c r="LZ183" s="469"/>
      <c r="MB183" s="18"/>
      <c r="MF183" s="472"/>
      <c r="MG183" s="18"/>
      <c r="MH183" s="18"/>
      <c r="MI183" s="18"/>
      <c r="MJ183" s="18"/>
      <c r="MO183" s="60"/>
      <c r="MP183" s="3"/>
      <c r="MQ183" s="477"/>
      <c r="MR183" s="79"/>
      <c r="MS183" s="40"/>
      <c r="MU183" s="18"/>
    </row>
    <row r="184" spans="1:359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244</v>
      </c>
      <c r="Q184" s="3" t="s">
        <v>1426</v>
      </c>
      <c r="U184" s="39" t="s">
        <v>142</v>
      </c>
      <c r="X184" s="53">
        <v>19103</v>
      </c>
      <c r="Y184" t="s">
        <v>268</v>
      </c>
      <c r="Z184" s="3" t="s">
        <v>1426</v>
      </c>
      <c r="AD184" s="39" t="s">
        <v>144</v>
      </c>
      <c r="AG184" s="46">
        <v>35146</v>
      </c>
      <c r="AH184" t="s">
        <v>402</v>
      </c>
      <c r="AI184" s="3" t="s">
        <v>1426</v>
      </c>
      <c r="AM184" s="41" t="s">
        <v>4</v>
      </c>
      <c r="AN184" s="3"/>
      <c r="AO184" s="3"/>
      <c r="AP184" s="171">
        <v>40811.412499999991</v>
      </c>
      <c r="AQ184" t="s">
        <v>1367</v>
      </c>
      <c r="AR184" s="3" t="s">
        <v>1426</v>
      </c>
      <c r="AV184" s="41" t="s">
        <v>35</v>
      </c>
      <c r="AW184" s="9"/>
      <c r="AX184" s="3"/>
      <c r="AY184" s="171">
        <v>40820.375000000029</v>
      </c>
      <c r="AZ184" s="238" t="s">
        <v>1887</v>
      </c>
      <c r="BA184" s="3" t="s">
        <v>1426</v>
      </c>
      <c r="BB184" s="50"/>
      <c r="BC184"/>
      <c r="BE184" s="40" t="s">
        <v>777</v>
      </c>
      <c r="BF184" s="3"/>
      <c r="BG184" s="337"/>
      <c r="BH184" s="171">
        <v>45790.474999999831</v>
      </c>
      <c r="BI184" s="238" t="s">
        <v>2376</v>
      </c>
      <c r="BJ184" s="3" t="s">
        <v>1426</v>
      </c>
      <c r="BK184" s="50"/>
      <c r="BN184" s="63" t="s">
        <v>777</v>
      </c>
      <c r="BQ184" s="171">
        <v>50942.537499999729</v>
      </c>
      <c r="BR184" s="238" t="s">
        <v>4617</v>
      </c>
      <c r="BS184" s="3" t="s">
        <v>1426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D184" s="50"/>
      <c r="EG184" s="469"/>
      <c r="EH184" s="18"/>
      <c r="EI184" s="50"/>
      <c r="EJ184" s="18"/>
      <c r="EK184" s="18"/>
      <c r="EN184" s="50"/>
      <c r="EP184" s="469"/>
      <c r="EQ184" s="18"/>
      <c r="ER184" s="462"/>
      <c r="ES184" s="18"/>
      <c r="ET184" s="18"/>
      <c r="EX184" s="50"/>
      <c r="EY184" s="469"/>
      <c r="EZ184" s="18"/>
      <c r="FA184" s="462"/>
      <c r="FB184" s="18"/>
      <c r="FC184" s="18"/>
      <c r="FH184" s="472"/>
      <c r="FI184" s="18"/>
      <c r="FJ184" s="462"/>
      <c r="FK184" s="18"/>
      <c r="FL184" s="18"/>
      <c r="FQ184" s="469"/>
      <c r="FR184" s="18"/>
      <c r="FS184" s="462"/>
      <c r="FT184" s="18"/>
      <c r="FU184" s="18"/>
      <c r="FZ184" s="469"/>
      <c r="GA184" s="18"/>
      <c r="GB184" s="462"/>
      <c r="GC184" s="18"/>
      <c r="GD184" s="18"/>
      <c r="GU184" s="18"/>
      <c r="GV184" s="18"/>
      <c r="HA184" s="472"/>
      <c r="HB184" s="18"/>
      <c r="HD184" s="18"/>
      <c r="HE184" s="18"/>
      <c r="HJ184" s="18"/>
      <c r="HK184" s="464"/>
      <c r="HM184" s="18"/>
      <c r="HN184" s="18"/>
      <c r="HO184" s="18"/>
      <c r="IB184" s="469"/>
      <c r="IC184" s="18"/>
      <c r="IE184" s="18"/>
      <c r="IF184" s="18"/>
      <c r="IK184" s="472"/>
      <c r="IL184" s="18"/>
      <c r="IN184" s="18"/>
      <c r="IO184" s="18"/>
      <c r="IT184" s="348"/>
      <c r="IU184" s="18"/>
      <c r="IV184" s="462"/>
      <c r="IW184" s="18"/>
      <c r="IX184" s="18"/>
      <c r="JC184" s="469"/>
      <c r="JD184" s="466"/>
      <c r="JL184" s="469"/>
      <c r="JM184" s="466"/>
      <c r="JN184" s="467"/>
      <c r="JO184" s="466"/>
      <c r="JP184" s="466"/>
      <c r="JU184" s="472"/>
      <c r="JV184" s="18"/>
      <c r="JX184" s="18"/>
      <c r="JY184" s="18"/>
      <c r="KD184" s="472"/>
      <c r="KE184" s="18"/>
      <c r="KM184" s="472"/>
      <c r="KN184" s="18"/>
      <c r="KV184" s="18"/>
      <c r="KW184" s="18"/>
      <c r="KX184" s="467"/>
      <c r="KY184" s="18"/>
      <c r="KZ184" s="18"/>
      <c r="LE184" s="469"/>
      <c r="LF184" s="466"/>
      <c r="LG184" s="462"/>
      <c r="LH184" s="466"/>
      <c r="LI184" s="466"/>
      <c r="LW184" s="466"/>
      <c r="LX184" s="18"/>
      <c r="LY184" s="18"/>
      <c r="LZ184" s="469"/>
      <c r="MB184" s="18"/>
      <c r="MF184" s="472"/>
      <c r="MG184" s="18"/>
      <c r="MH184" s="18"/>
      <c r="MI184" s="18"/>
      <c r="MJ184" s="18"/>
      <c r="MO184" s="3"/>
      <c r="MP184" s="3"/>
      <c r="MQ184" s="477"/>
      <c r="MR184" s="79"/>
      <c r="MS184" s="40"/>
      <c r="MU184" s="18"/>
    </row>
    <row r="185" spans="1:359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218</v>
      </c>
      <c r="AG185" s="46"/>
      <c r="AI185" s="3"/>
      <c r="AM185" s="49" t="s">
        <v>803</v>
      </c>
      <c r="AN185" s="3"/>
      <c r="AO185" s="3"/>
      <c r="AR185" s="3"/>
      <c r="AV185" s="49" t="s">
        <v>1741</v>
      </c>
      <c r="AX185" s="18"/>
      <c r="AY185" s="89"/>
      <c r="AZ185" s="18"/>
      <c r="BA185" s="3"/>
      <c r="BB185" s="50"/>
      <c r="BC185"/>
      <c r="BE185" s="49" t="s">
        <v>2369</v>
      </c>
      <c r="BI185" s="18"/>
      <c r="BK185" s="50"/>
      <c r="BN185" s="49" t="s">
        <v>4594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D185" s="50"/>
      <c r="EG185" s="348"/>
      <c r="EH185" s="18"/>
      <c r="EI185" s="50"/>
      <c r="EJ185" s="18"/>
      <c r="EK185" s="18"/>
      <c r="EN185" s="50"/>
      <c r="EP185" s="348"/>
      <c r="EQ185" s="18"/>
      <c r="ER185" s="462"/>
      <c r="ES185" s="18"/>
      <c r="ET185" s="18"/>
      <c r="EX185" s="50"/>
      <c r="EY185" s="469"/>
      <c r="EZ185" s="18"/>
      <c r="FA185" s="462"/>
      <c r="FB185" s="18"/>
      <c r="FC185" s="18"/>
      <c r="FH185" s="348"/>
      <c r="FI185" s="18"/>
      <c r="FJ185" s="462"/>
      <c r="FK185" s="18"/>
      <c r="FL185" s="18"/>
      <c r="FQ185" s="348"/>
      <c r="FR185" s="18"/>
      <c r="FS185" s="462"/>
      <c r="FT185" s="18"/>
      <c r="FU185" s="18"/>
      <c r="FZ185" s="348"/>
      <c r="GA185" s="18"/>
      <c r="GB185" s="462"/>
      <c r="GC185" s="18"/>
      <c r="GD185" s="18"/>
      <c r="GU185" s="18"/>
      <c r="GV185" s="18"/>
      <c r="HA185" s="348"/>
      <c r="HB185" s="18"/>
      <c r="HD185" s="18"/>
      <c r="HE185" s="18"/>
      <c r="HJ185" s="18"/>
      <c r="HK185" s="464"/>
      <c r="HM185" s="18"/>
      <c r="HN185" s="18"/>
      <c r="HO185" s="18"/>
      <c r="IB185" s="348"/>
      <c r="IC185" s="18"/>
      <c r="IE185" s="18"/>
      <c r="IF185" s="18"/>
      <c r="IK185" s="348"/>
      <c r="IL185" s="18"/>
      <c r="IN185" s="18"/>
      <c r="IO185" s="18"/>
      <c r="IT185" s="18"/>
      <c r="IU185" s="18"/>
      <c r="IV185" s="462"/>
      <c r="IW185" s="18"/>
      <c r="IX185" s="18"/>
      <c r="JC185" s="465"/>
      <c r="JD185" s="466"/>
      <c r="JL185" s="465"/>
      <c r="JM185" s="466"/>
      <c r="JN185" s="467"/>
      <c r="JO185" s="466"/>
      <c r="JP185" s="466"/>
      <c r="JU185" s="348"/>
      <c r="JV185" s="18"/>
      <c r="JX185" s="18"/>
      <c r="JY185" s="18"/>
      <c r="KD185" s="348"/>
      <c r="KE185" s="18"/>
      <c r="KM185" s="348"/>
      <c r="KN185" s="18"/>
      <c r="KV185" s="18"/>
      <c r="KW185" s="18"/>
      <c r="KX185" s="468"/>
      <c r="KY185" s="18"/>
      <c r="KZ185" s="18"/>
      <c r="LE185" s="465"/>
      <c r="LF185" s="466"/>
      <c r="LG185" s="462"/>
      <c r="LH185" s="466"/>
      <c r="LI185" s="466"/>
      <c r="LW185" s="466"/>
      <c r="LX185" s="18"/>
      <c r="LY185" s="18"/>
      <c r="LZ185" s="469"/>
      <c r="MB185" s="18"/>
      <c r="MF185" s="348"/>
      <c r="MG185" s="18"/>
      <c r="MH185" s="18"/>
      <c r="MI185" s="18"/>
      <c r="MJ185" s="18"/>
      <c r="MO185" s="3"/>
      <c r="MP185" s="3"/>
      <c r="MQ185" s="470"/>
      <c r="MR185" s="79"/>
      <c r="MS185" s="3"/>
      <c r="MU185" s="18"/>
    </row>
    <row r="186" spans="1:359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269</v>
      </c>
      <c r="Z186" s="3" t="s">
        <v>1427</v>
      </c>
      <c r="AD186" s="41" t="s">
        <v>178</v>
      </c>
      <c r="AF186" s="3"/>
      <c r="AG186" s="46">
        <v>27207</v>
      </c>
      <c r="AH186" t="s">
        <v>403</v>
      </c>
      <c r="AI186" s="3" t="s">
        <v>1427</v>
      </c>
      <c r="AM186" s="40" t="s">
        <v>162</v>
      </c>
      <c r="AN186" s="3"/>
      <c r="AO186" s="3"/>
      <c r="AP186" s="171">
        <v>37032.350000000006</v>
      </c>
      <c r="AQ186" t="s">
        <v>1368</v>
      </c>
      <c r="AR186" s="3" t="s">
        <v>1427</v>
      </c>
      <c r="AV186" s="41" t="s">
        <v>1</v>
      </c>
      <c r="AW186" s="9"/>
      <c r="AX186" s="3"/>
      <c r="AY186" s="171">
        <v>40258.574999999968</v>
      </c>
      <c r="AZ186" s="238" t="s">
        <v>1888</v>
      </c>
      <c r="BA186" s="3" t="s">
        <v>1427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2377</v>
      </c>
      <c r="BJ186" s="3" t="s">
        <v>1427</v>
      </c>
      <c r="BK186" s="50"/>
      <c r="BN186" s="63" t="s">
        <v>732</v>
      </c>
      <c r="BQ186" s="171">
        <v>50748.537499999766</v>
      </c>
      <c r="BR186" s="238" t="s">
        <v>4618</v>
      </c>
      <c r="BS186" s="3" t="s">
        <v>1427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D186" s="50"/>
      <c r="EG186" s="18"/>
      <c r="EH186" s="18"/>
      <c r="EI186" s="50"/>
      <c r="EJ186" s="18"/>
      <c r="EK186" s="18"/>
      <c r="EN186" s="50"/>
      <c r="EP186" s="18"/>
      <c r="EQ186" s="18"/>
      <c r="ER186" s="462"/>
      <c r="ES186" s="18"/>
      <c r="ET186" s="18"/>
      <c r="EX186" s="50"/>
      <c r="EY186" s="469"/>
      <c r="EZ186" s="18"/>
      <c r="FA186" s="462"/>
      <c r="FB186" s="18"/>
      <c r="FC186" s="18"/>
      <c r="FH186" s="18"/>
      <c r="FI186" s="18"/>
      <c r="FJ186" s="462"/>
      <c r="FK186" s="18"/>
      <c r="FL186" s="18"/>
      <c r="FQ186" s="18"/>
      <c r="FR186" s="18"/>
      <c r="FS186" s="462"/>
      <c r="FT186" s="18"/>
      <c r="FU186" s="18"/>
      <c r="FZ186" s="18"/>
      <c r="GA186" s="18"/>
      <c r="GB186" s="462"/>
      <c r="GC186" s="18"/>
      <c r="GD186" s="18"/>
      <c r="GU186" s="18"/>
      <c r="GV186" s="18"/>
      <c r="HA186" s="18"/>
      <c r="HB186" s="18"/>
      <c r="HD186" s="18"/>
      <c r="HE186" s="18"/>
      <c r="HJ186" s="18"/>
      <c r="HK186" s="464"/>
      <c r="HM186" s="18"/>
      <c r="HN186" s="18"/>
      <c r="HO186" s="18"/>
      <c r="IB186" s="18"/>
      <c r="IC186" s="18"/>
      <c r="IE186" s="18"/>
      <c r="IF186" s="18"/>
      <c r="IK186" s="18"/>
      <c r="IL186" s="18"/>
      <c r="IN186" s="18"/>
      <c r="IO186" s="18"/>
      <c r="IT186" s="18"/>
      <c r="IU186" s="18"/>
      <c r="IV186" s="473"/>
      <c r="IW186" s="18"/>
      <c r="IX186" s="18"/>
      <c r="JC186" s="466"/>
      <c r="JD186" s="466"/>
      <c r="JL186" s="466"/>
      <c r="JM186" s="466"/>
      <c r="JN186" s="467"/>
      <c r="JO186" s="466"/>
      <c r="JP186" s="466"/>
      <c r="JU186" s="18"/>
      <c r="JV186" s="18"/>
      <c r="JX186" s="18"/>
      <c r="JY186" s="18"/>
      <c r="KD186" s="18"/>
      <c r="KE186" s="18"/>
      <c r="KM186" s="18"/>
      <c r="KN186" s="18"/>
      <c r="KV186" s="18"/>
      <c r="KW186" s="18"/>
      <c r="KX186" s="467"/>
      <c r="KY186" s="18"/>
      <c r="KZ186" s="18"/>
      <c r="LE186" s="466"/>
      <c r="LF186" s="466"/>
      <c r="LG186" s="462"/>
      <c r="LH186" s="466"/>
      <c r="LI186" s="466"/>
      <c r="LW186" s="466"/>
      <c r="LX186" s="18"/>
      <c r="LY186" s="18"/>
      <c r="LZ186" s="469"/>
      <c r="MB186" s="18"/>
      <c r="MF186" s="18"/>
      <c r="MG186" s="18"/>
      <c r="MH186" s="18"/>
      <c r="MI186" s="18"/>
      <c r="MJ186" s="18"/>
      <c r="MO186" s="3"/>
      <c r="MP186" s="63"/>
      <c r="MQ186" s="477"/>
      <c r="MR186" s="79"/>
      <c r="MS186" s="3"/>
      <c r="MU186" s="18"/>
    </row>
    <row r="187" spans="1:359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216</v>
      </c>
      <c r="AF187" s="3"/>
      <c r="AG187" s="46"/>
      <c r="AI187" s="3"/>
      <c r="AM187" s="48" t="s">
        <v>804</v>
      </c>
      <c r="AN187" s="3"/>
      <c r="AO187" s="3"/>
      <c r="AR187" s="3"/>
      <c r="AV187" s="49" t="s">
        <v>1741</v>
      </c>
      <c r="AX187" s="18"/>
      <c r="AY187" s="89"/>
      <c r="AZ187" s="18"/>
      <c r="BA187" s="3"/>
      <c r="BB187" s="50"/>
      <c r="BC187"/>
      <c r="BE187" s="49" t="s">
        <v>2350</v>
      </c>
      <c r="BI187" s="18"/>
      <c r="BK187" s="50"/>
      <c r="BN187" s="49" t="s">
        <v>4594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D187" s="50"/>
      <c r="EG187" s="348"/>
      <c r="EH187" s="18"/>
      <c r="EI187" s="50"/>
      <c r="EJ187" s="18"/>
      <c r="EK187" s="18"/>
      <c r="EN187" s="50"/>
      <c r="EP187" s="348"/>
      <c r="EQ187" s="18"/>
      <c r="ER187" s="462"/>
      <c r="ES187" s="18"/>
      <c r="ET187" s="18"/>
      <c r="EX187" s="50"/>
      <c r="EY187" s="469"/>
      <c r="EZ187" s="18"/>
      <c r="FA187" s="462"/>
      <c r="FB187" s="18"/>
      <c r="FC187" s="18"/>
      <c r="FH187" s="348"/>
      <c r="FI187" s="18"/>
      <c r="FJ187" s="462"/>
      <c r="FK187" s="18"/>
      <c r="FL187" s="18"/>
      <c r="FQ187" s="348"/>
      <c r="FR187" s="18"/>
      <c r="FS187" s="462"/>
      <c r="FT187" s="18"/>
      <c r="FU187" s="18"/>
      <c r="FZ187" s="348"/>
      <c r="GA187" s="18"/>
      <c r="GB187" s="462"/>
      <c r="GC187" s="18"/>
      <c r="GD187" s="18"/>
      <c r="GU187" s="18"/>
      <c r="GV187" s="18"/>
      <c r="HA187" s="348"/>
      <c r="HB187" s="18"/>
      <c r="HD187" s="18"/>
      <c r="HE187" s="18"/>
      <c r="HJ187" s="18"/>
      <c r="HK187" s="464"/>
      <c r="HM187" s="18"/>
      <c r="HN187" s="18"/>
      <c r="HO187" s="18"/>
      <c r="IB187" s="348"/>
      <c r="IC187" s="18"/>
      <c r="IE187" s="18"/>
      <c r="IF187" s="18"/>
      <c r="IK187" s="348"/>
      <c r="IL187" s="18"/>
      <c r="IN187" s="18"/>
      <c r="IO187" s="18"/>
      <c r="IT187" s="18"/>
      <c r="IU187" s="18"/>
      <c r="IV187" s="462"/>
      <c r="IW187" s="18"/>
      <c r="IX187" s="18"/>
      <c r="JC187" s="465"/>
      <c r="JD187" s="466"/>
      <c r="JL187" s="465"/>
      <c r="JM187" s="466"/>
      <c r="JN187" s="467"/>
      <c r="JO187" s="466"/>
      <c r="JP187" s="466"/>
      <c r="JU187" s="348"/>
      <c r="JV187" s="18"/>
      <c r="JX187" s="18"/>
      <c r="JY187" s="18"/>
      <c r="KD187" s="348"/>
      <c r="KE187" s="18"/>
      <c r="KM187" s="348"/>
      <c r="KN187" s="18"/>
      <c r="KV187" s="348"/>
      <c r="KW187" s="18"/>
      <c r="KX187" s="467"/>
      <c r="KY187" s="18"/>
      <c r="KZ187" s="18"/>
      <c r="LE187" s="465"/>
      <c r="LF187" s="466"/>
      <c r="LG187" s="462"/>
      <c r="LH187" s="466"/>
      <c r="LI187" s="466"/>
      <c r="LW187" s="466"/>
      <c r="LX187" s="18"/>
      <c r="LY187" s="18"/>
      <c r="LZ187" s="469"/>
      <c r="MB187" s="18"/>
      <c r="MF187" s="348"/>
      <c r="MG187" s="18"/>
      <c r="MH187" s="18"/>
      <c r="MI187" s="18"/>
      <c r="MJ187" s="18"/>
      <c r="MO187" s="60"/>
      <c r="MP187" s="63"/>
      <c r="MQ187" s="476"/>
      <c r="MR187" s="79"/>
      <c r="MS187" s="3"/>
      <c r="MU187" s="18"/>
    </row>
    <row r="188" spans="1:359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270</v>
      </c>
      <c r="Z188" s="3" t="s">
        <v>1428</v>
      </c>
      <c r="AD188" s="40" t="s">
        <v>154</v>
      </c>
      <c r="AG188" s="46">
        <v>21181</v>
      </c>
      <c r="AH188" t="s">
        <v>404</v>
      </c>
      <c r="AI188" s="3" t="s">
        <v>1428</v>
      </c>
      <c r="AM188" s="40" t="s">
        <v>158</v>
      </c>
      <c r="AN188" s="3"/>
      <c r="AO188" s="3"/>
      <c r="AP188" s="171">
        <v>35647.924999999959</v>
      </c>
      <c r="AQ188" t="s">
        <v>1369</v>
      </c>
      <c r="AR188" s="3" t="s">
        <v>1428</v>
      </c>
      <c r="AV188" s="40" t="s">
        <v>158</v>
      </c>
      <c r="AW188" s="9"/>
      <c r="AX188" s="3"/>
      <c r="AY188" s="171">
        <v>39223.124999999942</v>
      </c>
      <c r="AZ188" s="238" t="s">
        <v>1889</v>
      </c>
      <c r="BA188" s="3" t="s">
        <v>1428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2378</v>
      </c>
      <c r="BJ188" s="3" t="s">
        <v>1428</v>
      </c>
      <c r="BK188" s="50"/>
      <c r="BN188" s="219" t="s">
        <v>1661</v>
      </c>
      <c r="BQ188" s="171">
        <v>50528.212500000031</v>
      </c>
      <c r="BR188" s="238" t="s">
        <v>4619</v>
      </c>
      <c r="BS188" s="3" t="s">
        <v>1428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D188" s="50"/>
      <c r="EG188" s="18"/>
      <c r="EH188" s="18"/>
      <c r="EI188" s="50"/>
      <c r="EJ188" s="18"/>
      <c r="EK188" s="18"/>
      <c r="EN188" s="50"/>
      <c r="EP188" s="18"/>
      <c r="EQ188" s="18"/>
      <c r="ER188" s="462"/>
      <c r="ES188" s="18"/>
      <c r="ET188" s="18"/>
      <c r="EX188" s="50"/>
      <c r="EY188" s="469"/>
      <c r="EZ188" s="18"/>
      <c r="FA188" s="462"/>
      <c r="FB188" s="18"/>
      <c r="FC188" s="18"/>
      <c r="FH188" s="18"/>
      <c r="FI188" s="18"/>
      <c r="FJ188" s="462"/>
      <c r="FK188" s="18"/>
      <c r="FL188" s="18"/>
      <c r="FQ188" s="18"/>
      <c r="FR188" s="18"/>
      <c r="FS188" s="462"/>
      <c r="FT188" s="18"/>
      <c r="FU188" s="18"/>
      <c r="FZ188" s="18"/>
      <c r="GA188" s="18"/>
      <c r="GB188" s="462"/>
      <c r="GC188" s="18"/>
      <c r="GD188" s="18"/>
      <c r="GU188" s="18"/>
      <c r="GV188" s="18"/>
      <c r="HA188" s="18"/>
      <c r="HB188" s="18"/>
      <c r="HD188" s="18"/>
      <c r="HE188" s="18"/>
      <c r="HJ188" s="18"/>
      <c r="HK188" s="464"/>
      <c r="HM188" s="18"/>
      <c r="HN188" s="18"/>
      <c r="HO188" s="18"/>
      <c r="IB188" s="18"/>
      <c r="IC188" s="18"/>
      <c r="IE188" s="18"/>
      <c r="IF188" s="18"/>
      <c r="IK188" s="18"/>
      <c r="IL188" s="18"/>
      <c r="IN188" s="18"/>
      <c r="IO188" s="18"/>
      <c r="IT188" s="348"/>
      <c r="IU188" s="18"/>
      <c r="IV188" s="462"/>
      <c r="IW188" s="18"/>
      <c r="IX188" s="18"/>
      <c r="JC188" s="466"/>
      <c r="JD188" s="466"/>
      <c r="JL188" s="466"/>
      <c r="JM188" s="466"/>
      <c r="JN188" s="467"/>
      <c r="JO188" s="466"/>
      <c r="JP188" s="466"/>
      <c r="JU188" s="18"/>
      <c r="JV188" s="18"/>
      <c r="JX188" s="18"/>
      <c r="JY188" s="18"/>
      <c r="KD188" s="18"/>
      <c r="KE188" s="18"/>
      <c r="KM188" s="18"/>
      <c r="KN188" s="18"/>
      <c r="KV188" s="18"/>
      <c r="KW188" s="18"/>
      <c r="KX188" s="467"/>
      <c r="KY188" s="18"/>
      <c r="KZ188" s="18"/>
      <c r="LE188" s="466"/>
      <c r="LF188" s="466"/>
      <c r="LG188" s="462"/>
      <c r="LH188" s="466"/>
      <c r="LI188" s="466"/>
      <c r="LW188" s="466"/>
      <c r="LX188" s="18"/>
      <c r="LY188" s="18"/>
      <c r="LZ188" s="469"/>
      <c r="MB188" s="18"/>
      <c r="MF188" s="18"/>
      <c r="MG188" s="18"/>
      <c r="MH188" s="18"/>
      <c r="MI188" s="18"/>
      <c r="MJ188" s="18"/>
      <c r="MP188" s="3"/>
      <c r="MQ188" s="477"/>
      <c r="MR188" s="79"/>
      <c r="MS188" s="3"/>
      <c r="MU188" s="18"/>
    </row>
    <row r="189" spans="1:359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804</v>
      </c>
      <c r="AN189" s="3"/>
      <c r="AO189" s="3"/>
      <c r="AR189" s="3"/>
      <c r="AV189" s="48" t="s">
        <v>1739</v>
      </c>
      <c r="AX189" s="18"/>
      <c r="AY189" s="89"/>
      <c r="AZ189" s="18"/>
      <c r="BA189" s="3"/>
      <c r="BB189" s="50"/>
      <c r="BC189"/>
      <c r="BE189" s="48" t="s">
        <v>2350</v>
      </c>
      <c r="BI189" s="18"/>
      <c r="BK189" s="50"/>
      <c r="BN189" s="49" t="s">
        <v>4614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D189" s="50"/>
      <c r="EG189" s="18"/>
      <c r="EH189" s="18"/>
      <c r="EI189" s="50"/>
      <c r="EJ189" s="18"/>
      <c r="EK189" s="18"/>
      <c r="EN189" s="50"/>
      <c r="EP189" s="18"/>
      <c r="EQ189" s="18"/>
      <c r="ER189" s="462"/>
      <c r="ES189" s="18"/>
      <c r="ET189" s="18"/>
      <c r="EX189" s="50"/>
      <c r="EY189" s="469"/>
      <c r="EZ189" s="18"/>
      <c r="FA189" s="462"/>
      <c r="FB189" s="18"/>
      <c r="FC189" s="18"/>
      <c r="FH189" s="18"/>
      <c r="FI189" s="18"/>
      <c r="FJ189" s="462"/>
      <c r="FK189" s="18"/>
      <c r="FL189" s="18"/>
      <c r="FQ189" s="18"/>
      <c r="FR189" s="18"/>
      <c r="FS189" s="462"/>
      <c r="FT189" s="18"/>
      <c r="FU189" s="18"/>
      <c r="FZ189" s="18"/>
      <c r="GA189" s="18"/>
      <c r="GB189" s="462"/>
      <c r="GC189" s="18"/>
      <c r="GD189" s="18"/>
      <c r="GU189" s="18"/>
      <c r="GV189" s="18"/>
      <c r="HA189" s="18"/>
      <c r="HB189" s="18"/>
      <c r="HD189" s="18"/>
      <c r="HE189" s="18"/>
      <c r="HJ189" s="18"/>
      <c r="HK189" s="464"/>
      <c r="HM189" s="18"/>
      <c r="HN189" s="18"/>
      <c r="HO189" s="18"/>
      <c r="IB189" s="18"/>
      <c r="IC189" s="18"/>
      <c r="IE189" s="18"/>
      <c r="IF189" s="18"/>
      <c r="IK189" s="18"/>
      <c r="IL189" s="18"/>
      <c r="IN189" s="18"/>
      <c r="IO189" s="18"/>
      <c r="IT189" s="18"/>
      <c r="IU189" s="18"/>
      <c r="IV189" s="462"/>
      <c r="IW189" s="18"/>
      <c r="IX189" s="18"/>
      <c r="JC189" s="466"/>
      <c r="JD189" s="466"/>
      <c r="JL189" s="466"/>
      <c r="JM189" s="466"/>
      <c r="JN189" s="467"/>
      <c r="JO189" s="466"/>
      <c r="JP189" s="466"/>
      <c r="JU189" s="18"/>
      <c r="JV189" s="18"/>
      <c r="JX189" s="18"/>
      <c r="JY189" s="18"/>
      <c r="KD189" s="18"/>
      <c r="KE189" s="18"/>
      <c r="KM189" s="18"/>
      <c r="KN189" s="18"/>
      <c r="KV189" s="18"/>
      <c r="KW189" s="18"/>
      <c r="KX189" s="467"/>
      <c r="KY189" s="18"/>
      <c r="KZ189" s="18"/>
      <c r="LE189" s="466"/>
      <c r="LF189" s="466"/>
      <c r="LG189" s="462"/>
      <c r="LH189" s="466"/>
      <c r="LI189" s="466"/>
      <c r="LW189" s="466"/>
      <c r="LX189" s="18"/>
      <c r="LY189" s="18"/>
      <c r="LZ189" s="469"/>
      <c r="MB189" s="18"/>
      <c r="MF189" s="18"/>
      <c r="MG189" s="18"/>
      <c r="MH189" s="18"/>
      <c r="MI189" s="18"/>
      <c r="MJ189" s="18"/>
      <c r="MO189" s="3"/>
      <c r="MP189" s="63"/>
      <c r="MQ189" s="477"/>
      <c r="MR189" s="79"/>
      <c r="MS189" s="3"/>
      <c r="MU189" s="18"/>
    </row>
    <row r="190" spans="1:359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271</v>
      </c>
      <c r="Z190" s="3" t="s">
        <v>1429</v>
      </c>
      <c r="AD190" s="40" t="s">
        <v>158</v>
      </c>
      <c r="AG190" s="46">
        <v>20312</v>
      </c>
      <c r="AH190" t="s">
        <v>405</v>
      </c>
      <c r="AI190" s="3" t="s">
        <v>1429</v>
      </c>
      <c r="AM190" s="40" t="s">
        <v>155</v>
      </c>
      <c r="AN190" s="3"/>
      <c r="AO190" s="3"/>
      <c r="AP190" s="171">
        <v>34807.325000000026</v>
      </c>
      <c r="AQ190" t="s">
        <v>1370</v>
      </c>
      <c r="AR190" s="3" t="s">
        <v>1429</v>
      </c>
      <c r="AV190" s="40" t="s">
        <v>153</v>
      </c>
      <c r="AW190" s="9"/>
      <c r="AX190" s="3"/>
      <c r="AY190" s="171">
        <v>38173.700000000114</v>
      </c>
      <c r="AZ190" s="238" t="s">
        <v>1890</v>
      </c>
      <c r="BA190" s="3" t="s">
        <v>1429</v>
      </c>
      <c r="BB190" s="50"/>
      <c r="BC190"/>
      <c r="BE190" s="40" t="s">
        <v>795</v>
      </c>
      <c r="BF190" s="3"/>
      <c r="BG190" s="337"/>
      <c r="BH190" s="171">
        <v>45277.549999999828</v>
      </c>
      <c r="BI190" s="238" t="s">
        <v>2379</v>
      </c>
      <c r="BJ190" s="3" t="s">
        <v>1429</v>
      </c>
      <c r="BK190" s="50"/>
      <c r="BN190" s="277" t="s">
        <v>15</v>
      </c>
      <c r="BQ190" s="171">
        <v>50021.624999999673</v>
      </c>
      <c r="BR190" s="238" t="s">
        <v>4620</v>
      </c>
      <c r="BS190" s="3" t="s">
        <v>1429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D190" s="50"/>
      <c r="EG190" s="18"/>
      <c r="EH190" s="18"/>
      <c r="EI190" s="50"/>
      <c r="EJ190" s="18"/>
      <c r="EK190" s="18"/>
      <c r="EN190" s="50"/>
      <c r="EP190" s="18"/>
      <c r="EQ190" s="18"/>
      <c r="ER190" s="462"/>
      <c r="ES190" s="18"/>
      <c r="ET190" s="18"/>
      <c r="EX190" s="50"/>
      <c r="EY190" s="469"/>
      <c r="EZ190" s="18"/>
      <c r="FA190" s="462"/>
      <c r="FB190" s="18"/>
      <c r="FC190" s="18"/>
      <c r="FH190" s="18"/>
      <c r="FI190" s="18"/>
      <c r="FJ190" s="462"/>
      <c r="FK190" s="18"/>
      <c r="FL190" s="18"/>
      <c r="FQ190" s="18"/>
      <c r="FR190" s="18"/>
      <c r="FS190" s="462"/>
      <c r="FT190" s="18"/>
      <c r="FU190" s="18"/>
      <c r="FZ190" s="18"/>
      <c r="GA190" s="18"/>
      <c r="GB190" s="462"/>
      <c r="GC190" s="18"/>
      <c r="GD190" s="18"/>
      <c r="GU190" s="18"/>
      <c r="GV190" s="18"/>
      <c r="HA190" s="18"/>
      <c r="HB190" s="18"/>
      <c r="HD190" s="18"/>
      <c r="HE190" s="18"/>
      <c r="HJ190" s="18"/>
      <c r="HK190" s="464"/>
      <c r="HM190" s="18"/>
      <c r="HN190" s="18"/>
      <c r="HO190" s="18"/>
      <c r="IB190" s="18"/>
      <c r="IC190" s="18"/>
      <c r="IE190" s="18"/>
      <c r="IF190" s="18"/>
      <c r="IK190" s="18"/>
      <c r="IL190" s="18"/>
      <c r="IN190" s="18"/>
      <c r="IO190" s="18"/>
      <c r="IT190" s="18"/>
      <c r="IU190" s="18"/>
      <c r="IV190" s="462"/>
      <c r="IW190" s="18"/>
      <c r="IX190" s="18"/>
      <c r="JC190" s="466"/>
      <c r="JD190" s="466"/>
      <c r="JL190" s="466"/>
      <c r="JM190" s="466"/>
      <c r="JN190" s="467"/>
      <c r="JO190" s="466"/>
      <c r="JP190" s="466"/>
      <c r="JU190" s="18"/>
      <c r="JV190" s="18"/>
      <c r="JX190" s="18"/>
      <c r="JY190" s="18"/>
      <c r="KD190" s="18"/>
      <c r="KE190" s="18"/>
      <c r="KM190" s="18"/>
      <c r="KN190" s="18"/>
      <c r="KV190" s="472"/>
      <c r="KW190" s="18"/>
      <c r="KX190" s="467"/>
      <c r="KY190" s="18"/>
      <c r="KZ190" s="18"/>
      <c r="LE190" s="466"/>
      <c r="LF190" s="466"/>
      <c r="LG190" s="462"/>
      <c r="LH190" s="466"/>
      <c r="LI190" s="466"/>
      <c r="LW190" s="466"/>
      <c r="LX190" s="18"/>
      <c r="LY190" s="18"/>
      <c r="LZ190" s="469"/>
      <c r="MB190" s="18"/>
      <c r="MF190" s="18"/>
      <c r="MG190" s="18"/>
      <c r="MH190" s="18"/>
      <c r="MI190" s="18"/>
      <c r="MJ190" s="18"/>
      <c r="MO190" s="474"/>
      <c r="MP190" s="3"/>
      <c r="MQ190" s="477"/>
      <c r="MR190" s="79"/>
      <c r="MS190" s="3"/>
      <c r="MU190" s="18"/>
    </row>
    <row r="191" spans="1:359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219</v>
      </c>
      <c r="X191" s="53"/>
      <c r="Z191" s="3"/>
      <c r="AD191" s="48">
        <v>2018</v>
      </c>
      <c r="AG191" s="46"/>
      <c r="AI191" s="3"/>
      <c r="AM191" s="48" t="s">
        <v>804</v>
      </c>
      <c r="AN191" s="3"/>
      <c r="AO191" s="3"/>
      <c r="AR191" s="3"/>
      <c r="AV191" s="48" t="s">
        <v>1739</v>
      </c>
      <c r="AX191" s="18"/>
      <c r="AY191" s="89"/>
      <c r="AZ191" s="18"/>
      <c r="BA191" s="3"/>
      <c r="BB191" s="50"/>
      <c r="BC191"/>
      <c r="BE191" s="49" t="s">
        <v>2369</v>
      </c>
      <c r="BI191" s="18"/>
      <c r="BK191" s="50"/>
      <c r="BN191" s="49" t="s">
        <v>4594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D191" s="50"/>
      <c r="EG191" s="18"/>
      <c r="EH191" s="18"/>
      <c r="EI191" s="50"/>
      <c r="EJ191" s="18"/>
      <c r="EK191" s="18"/>
      <c r="EN191" s="50"/>
      <c r="EP191" s="18"/>
      <c r="EQ191" s="18"/>
      <c r="ER191" s="462"/>
      <c r="ES191" s="18"/>
      <c r="ET191" s="18"/>
      <c r="EX191" s="50"/>
      <c r="EY191" s="469"/>
      <c r="EZ191" s="18"/>
      <c r="FA191" s="462"/>
      <c r="FB191" s="18"/>
      <c r="FC191" s="18"/>
      <c r="FH191" s="18"/>
      <c r="FI191" s="18"/>
      <c r="FJ191" s="462"/>
      <c r="FK191" s="18"/>
      <c r="FL191" s="18"/>
      <c r="FQ191" s="18"/>
      <c r="FR191" s="18"/>
      <c r="FS191" s="462"/>
      <c r="FT191" s="18"/>
      <c r="FU191" s="18"/>
      <c r="FZ191" s="18"/>
      <c r="GA191" s="18"/>
      <c r="GB191" s="462"/>
      <c r="GC191" s="18"/>
      <c r="GD191" s="18"/>
      <c r="GU191" s="18"/>
      <c r="GV191" s="18"/>
      <c r="HA191" s="18"/>
      <c r="HB191" s="18"/>
      <c r="HD191" s="18"/>
      <c r="HE191" s="18"/>
      <c r="HJ191" s="18"/>
      <c r="HK191" s="464"/>
      <c r="HM191" s="18"/>
      <c r="HN191" s="18"/>
      <c r="HO191" s="18"/>
      <c r="IB191" s="18"/>
      <c r="IC191" s="18"/>
      <c r="IE191" s="18"/>
      <c r="IF191" s="18"/>
      <c r="IK191" s="18"/>
      <c r="IL191" s="18"/>
      <c r="IN191" s="18"/>
      <c r="IO191" s="18"/>
      <c r="IT191" s="469"/>
      <c r="IU191" s="18"/>
      <c r="IV191" s="462"/>
      <c r="IW191" s="18"/>
      <c r="IX191" s="18"/>
      <c r="JC191" s="466"/>
      <c r="JD191" s="466"/>
      <c r="JL191" s="466"/>
      <c r="JM191" s="466"/>
      <c r="JN191" s="467"/>
      <c r="JO191" s="466"/>
      <c r="JP191" s="466"/>
      <c r="JU191" s="18"/>
      <c r="JV191" s="18"/>
      <c r="JX191" s="18"/>
      <c r="JY191" s="18"/>
      <c r="KD191" s="18"/>
      <c r="KE191" s="18"/>
      <c r="KM191" s="18"/>
      <c r="KN191" s="18"/>
      <c r="KV191" s="18"/>
      <c r="KW191" s="18"/>
      <c r="KX191" s="467"/>
      <c r="KY191" s="18"/>
      <c r="KZ191" s="18"/>
      <c r="LE191" s="466"/>
      <c r="LF191" s="466"/>
      <c r="LG191" s="462"/>
      <c r="LH191" s="466"/>
      <c r="LI191" s="466"/>
      <c r="LW191" s="466"/>
      <c r="LX191" s="18"/>
      <c r="LY191" s="18"/>
      <c r="LZ191" s="469"/>
      <c r="MB191" s="18"/>
      <c r="MF191" s="18"/>
      <c r="MG191" s="18"/>
      <c r="MH191" s="18"/>
      <c r="MI191" s="18"/>
      <c r="MJ191" s="18"/>
      <c r="MO191" s="3"/>
      <c r="MP191" s="3"/>
      <c r="MQ191" s="477"/>
      <c r="MR191" s="79"/>
      <c r="MS191" s="3"/>
      <c r="MU191" s="18"/>
    </row>
    <row r="192" spans="1:359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272</v>
      </c>
      <c r="Z192" s="3" t="s">
        <v>1430</v>
      </c>
      <c r="AD192" s="40" t="s">
        <v>162</v>
      </c>
      <c r="AG192" s="46">
        <v>20307</v>
      </c>
      <c r="AH192" t="s">
        <v>406</v>
      </c>
      <c r="AI192" s="3" t="s">
        <v>1430</v>
      </c>
      <c r="AM192" s="40" t="s">
        <v>153</v>
      </c>
      <c r="AN192" s="9"/>
      <c r="AO192" s="3"/>
      <c r="AP192" s="171">
        <v>33859.375000000015</v>
      </c>
      <c r="AQ192" t="s">
        <v>1371</v>
      </c>
      <c r="AR192" s="3" t="s">
        <v>1430</v>
      </c>
      <c r="AV192" s="41" t="s">
        <v>4</v>
      </c>
      <c r="AW192" s="9"/>
      <c r="AX192" s="3"/>
      <c r="AY192" s="171">
        <v>36952.287499999984</v>
      </c>
      <c r="AZ192" s="238" t="s">
        <v>1891</v>
      </c>
      <c r="BA192" s="3" t="s">
        <v>1430</v>
      </c>
      <c r="BB192" s="50"/>
      <c r="BC192"/>
      <c r="BE192" s="40" t="s">
        <v>747</v>
      </c>
      <c r="BF192" s="9"/>
      <c r="BG192" s="337"/>
      <c r="BH192" s="171">
        <v>45039.100000000195</v>
      </c>
      <c r="BI192" s="238" t="s">
        <v>2380</v>
      </c>
      <c r="BJ192" s="3" t="s">
        <v>1430</v>
      </c>
      <c r="BK192" s="50"/>
      <c r="BN192" s="277" t="s">
        <v>39</v>
      </c>
      <c r="BQ192" s="171">
        <v>49643.875000000204</v>
      </c>
      <c r="BR192" s="238" t="s">
        <v>4621</v>
      </c>
      <c r="BS192" s="3" t="s">
        <v>1430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D192" s="50"/>
      <c r="EG192" s="18"/>
      <c r="EH192" s="18"/>
      <c r="EI192" s="50"/>
      <c r="EJ192" s="18"/>
      <c r="EK192" s="18"/>
      <c r="EN192" s="50"/>
      <c r="EP192" s="18"/>
      <c r="EQ192" s="18"/>
      <c r="ER192" s="462"/>
      <c r="ES192" s="18"/>
      <c r="ET192" s="18"/>
      <c r="EX192" s="50"/>
      <c r="EY192" s="469"/>
      <c r="EZ192" s="18"/>
      <c r="FA192" s="462"/>
      <c r="FB192" s="18"/>
      <c r="FC192" s="18"/>
      <c r="FH192" s="18"/>
      <c r="FI192" s="18"/>
      <c r="FJ192" s="462"/>
      <c r="FK192" s="18"/>
      <c r="FL192" s="18"/>
      <c r="FQ192" s="18"/>
      <c r="FR192" s="18"/>
      <c r="FS192" s="462"/>
      <c r="FT192" s="18"/>
      <c r="FU192" s="18"/>
      <c r="FZ192" s="18"/>
      <c r="GA192" s="18"/>
      <c r="GB192" s="462"/>
      <c r="GC192" s="18"/>
      <c r="GD192" s="18"/>
      <c r="GU192" s="18"/>
      <c r="GV192" s="18"/>
      <c r="HA192" s="18"/>
      <c r="HB192" s="18"/>
      <c r="HD192" s="18"/>
      <c r="HE192" s="18"/>
      <c r="HJ192" s="18"/>
      <c r="HK192" s="464"/>
      <c r="HM192" s="18"/>
      <c r="HN192" s="18"/>
      <c r="HO192" s="18"/>
      <c r="IB192" s="18"/>
      <c r="IC192" s="18"/>
      <c r="IE192" s="18"/>
      <c r="IF192" s="18"/>
      <c r="IK192" s="18"/>
      <c r="IL192" s="18"/>
      <c r="IN192" s="18"/>
      <c r="IO192" s="18"/>
      <c r="IT192" s="18"/>
      <c r="IU192" s="18"/>
      <c r="IV192" s="462"/>
      <c r="IW192" s="18"/>
      <c r="IX192" s="18"/>
      <c r="JC192" s="466"/>
      <c r="JD192" s="466"/>
      <c r="JL192" s="466"/>
      <c r="JM192" s="466"/>
      <c r="JN192" s="467"/>
      <c r="JO192" s="466"/>
      <c r="JP192" s="466"/>
      <c r="JU192" s="18"/>
      <c r="JV192" s="18"/>
      <c r="JX192" s="18"/>
      <c r="JY192" s="18"/>
      <c r="KD192" s="18"/>
      <c r="KE192" s="18"/>
      <c r="KM192" s="18"/>
      <c r="KN192" s="18"/>
      <c r="KV192" s="18"/>
      <c r="KW192" s="18"/>
      <c r="KX192" s="467"/>
      <c r="KY192" s="18"/>
      <c r="KZ192" s="18"/>
      <c r="LE192" s="466"/>
      <c r="LF192" s="466"/>
      <c r="LG192" s="462"/>
      <c r="LH192" s="466"/>
      <c r="LI192" s="466"/>
      <c r="LW192" s="466"/>
      <c r="LX192" s="18"/>
      <c r="LY192" s="18"/>
      <c r="LZ192" s="469"/>
      <c r="MB192" s="18"/>
      <c r="MF192" s="18"/>
      <c r="MG192" s="18"/>
      <c r="MH192" s="18"/>
      <c r="MI192" s="18"/>
      <c r="MJ192" s="18"/>
      <c r="MO192" s="3"/>
      <c r="MP192" s="3"/>
      <c r="MQ192" s="477"/>
      <c r="MR192" s="79"/>
      <c r="MS192" s="3"/>
      <c r="MU192" s="18"/>
    </row>
    <row r="193" spans="1:359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804</v>
      </c>
      <c r="AN193" s="3"/>
      <c r="AO193" s="3"/>
      <c r="AR193" s="3"/>
      <c r="AV193" s="49" t="s">
        <v>1741</v>
      </c>
      <c r="AX193" s="18"/>
      <c r="AY193" s="89"/>
      <c r="AZ193" s="18"/>
      <c r="BA193" s="3"/>
      <c r="BB193" s="50"/>
      <c r="BC193"/>
      <c r="BE193" s="49" t="s">
        <v>2369</v>
      </c>
      <c r="BI193" s="18"/>
      <c r="BK193" s="50"/>
      <c r="BN193" s="49" t="s">
        <v>4594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D193" s="50"/>
      <c r="EG193" s="469"/>
      <c r="EH193" s="18"/>
      <c r="EI193" s="50"/>
      <c r="EJ193" s="18"/>
      <c r="EK193" s="18"/>
      <c r="EN193" s="50"/>
      <c r="EP193" s="469"/>
      <c r="EQ193" s="18"/>
      <c r="ER193" s="462"/>
      <c r="ES193" s="18"/>
      <c r="ET193" s="18"/>
      <c r="EX193" s="50"/>
      <c r="EY193" s="469"/>
      <c r="EZ193" s="18"/>
      <c r="FA193" s="462"/>
      <c r="FB193" s="18"/>
      <c r="FC193" s="18"/>
      <c r="FH193" s="472"/>
      <c r="FI193" s="18"/>
      <c r="FJ193" s="462"/>
      <c r="FK193" s="18"/>
      <c r="FL193" s="18"/>
      <c r="FQ193" s="469"/>
      <c r="FR193" s="18"/>
      <c r="FS193" s="462"/>
      <c r="FT193" s="18"/>
      <c r="FU193" s="18"/>
      <c r="FZ193" s="469"/>
      <c r="GA193" s="18"/>
      <c r="GB193" s="462"/>
      <c r="GC193" s="18"/>
      <c r="GD193" s="18"/>
      <c r="GU193" s="18"/>
      <c r="GV193" s="18"/>
      <c r="HA193" s="472"/>
      <c r="HB193" s="18"/>
      <c r="HD193" s="18"/>
      <c r="HE193" s="18"/>
      <c r="HJ193" s="18"/>
      <c r="HK193" s="464"/>
      <c r="HM193" s="18"/>
      <c r="HN193" s="18"/>
      <c r="HO193" s="18"/>
      <c r="IB193" s="469"/>
      <c r="IC193" s="18"/>
      <c r="IE193" s="18"/>
      <c r="IF193" s="18"/>
      <c r="IK193" s="472"/>
      <c r="IL193" s="18"/>
      <c r="IN193" s="18"/>
      <c r="IO193" s="18"/>
      <c r="IT193" s="18"/>
      <c r="IU193" s="18"/>
      <c r="IV193" s="462"/>
      <c r="IW193" s="18"/>
      <c r="IX193" s="18"/>
      <c r="JC193" s="469"/>
      <c r="JD193" s="466"/>
      <c r="JL193" s="469"/>
      <c r="JM193" s="466"/>
      <c r="JN193" s="467"/>
      <c r="JO193" s="466"/>
      <c r="JP193" s="466"/>
      <c r="JU193" s="472"/>
      <c r="JV193" s="18"/>
      <c r="JX193" s="18"/>
      <c r="JY193" s="18"/>
      <c r="KD193" s="472"/>
      <c r="KE193" s="18"/>
      <c r="KM193" s="472"/>
      <c r="KN193" s="18"/>
      <c r="KV193" s="18"/>
      <c r="KW193" s="18"/>
      <c r="KX193" s="467"/>
      <c r="KY193" s="18"/>
      <c r="KZ193" s="18"/>
      <c r="LE193" s="469"/>
      <c r="LF193" s="466"/>
      <c r="LG193" s="462"/>
      <c r="LH193" s="466"/>
      <c r="LI193" s="466"/>
      <c r="LW193" s="466"/>
      <c r="LX193" s="18"/>
      <c r="LY193" s="18"/>
      <c r="LZ193" s="469"/>
      <c r="MB193" s="18"/>
      <c r="MF193" s="472"/>
      <c r="MG193" s="18"/>
      <c r="MH193" s="18"/>
      <c r="MI193" s="18"/>
      <c r="MJ193" s="18"/>
      <c r="MO193" s="3"/>
      <c r="MP193" s="63"/>
      <c r="MQ193" s="477"/>
      <c r="MR193" s="79"/>
      <c r="MS193" s="3"/>
      <c r="MU193" s="18"/>
    </row>
    <row r="194" spans="1:359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407</v>
      </c>
      <c r="AI194" s="3" t="s">
        <v>1431</v>
      </c>
      <c r="AM194" s="40" t="s">
        <v>156</v>
      </c>
      <c r="AN194" s="9"/>
      <c r="AO194" s="3"/>
      <c r="AP194" s="171">
        <v>31287.362499999956</v>
      </c>
      <c r="AQ194" t="s">
        <v>1372</v>
      </c>
      <c r="AR194" s="3" t="s">
        <v>1431</v>
      </c>
      <c r="AV194" s="40" t="s">
        <v>156</v>
      </c>
      <c r="AW194" s="3"/>
      <c r="AX194" s="3"/>
      <c r="AY194" s="171">
        <v>34736.450000000084</v>
      </c>
      <c r="AZ194" s="238" t="s">
        <v>1892</v>
      </c>
      <c r="BA194" s="3" t="s">
        <v>1431</v>
      </c>
      <c r="BB194" s="50"/>
      <c r="BC194"/>
      <c r="BE194" s="40" t="s">
        <v>782</v>
      </c>
      <c r="BF194" s="3"/>
      <c r="BG194" s="337"/>
      <c r="BH194" s="171">
        <v>44889.249999999796</v>
      </c>
      <c r="BI194" s="238" t="s">
        <v>2381</v>
      </c>
      <c r="BJ194" s="3" t="s">
        <v>1431</v>
      </c>
      <c r="BK194" s="50"/>
      <c r="BN194" s="63" t="s">
        <v>162</v>
      </c>
      <c r="BQ194" s="171">
        <v>49624.46249999987</v>
      </c>
      <c r="BR194" s="238" t="s">
        <v>4622</v>
      </c>
      <c r="BS194" s="3" t="s">
        <v>1431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D194" s="50"/>
      <c r="EG194" s="18"/>
      <c r="EH194" s="18"/>
      <c r="EI194" s="50"/>
      <c r="EJ194" s="18"/>
      <c r="EK194" s="18"/>
      <c r="EN194" s="50"/>
      <c r="EP194" s="18"/>
      <c r="EQ194" s="18"/>
      <c r="ER194" s="462"/>
      <c r="ES194" s="18"/>
      <c r="ET194" s="18"/>
      <c r="EX194" s="50"/>
      <c r="EY194" s="469"/>
      <c r="EZ194" s="18"/>
      <c r="FA194" s="462"/>
      <c r="FB194" s="18"/>
      <c r="FC194" s="18"/>
      <c r="FH194" s="18"/>
      <c r="FI194" s="18"/>
      <c r="FJ194" s="462"/>
      <c r="FK194" s="18"/>
      <c r="FL194" s="18"/>
      <c r="FQ194" s="18"/>
      <c r="FR194" s="18"/>
      <c r="FS194" s="462"/>
      <c r="FT194" s="18"/>
      <c r="FU194" s="18"/>
      <c r="FZ194" s="18"/>
      <c r="GA194" s="18"/>
      <c r="GB194" s="462"/>
      <c r="GC194" s="18"/>
      <c r="GD194" s="18"/>
      <c r="GU194" s="18"/>
      <c r="GV194" s="18"/>
      <c r="HA194" s="18"/>
      <c r="HB194" s="18"/>
      <c r="HD194" s="18"/>
      <c r="HE194" s="18"/>
      <c r="HJ194" s="18"/>
      <c r="HK194" s="464"/>
      <c r="HM194" s="18"/>
      <c r="HN194" s="18"/>
      <c r="HO194" s="18"/>
      <c r="IB194" s="18"/>
      <c r="IC194" s="18"/>
      <c r="IE194" s="18"/>
      <c r="IF194" s="18"/>
      <c r="IK194" s="18"/>
      <c r="IL194" s="18"/>
      <c r="IN194" s="18"/>
      <c r="IO194" s="18"/>
      <c r="IT194" s="18"/>
      <c r="IU194" s="18"/>
      <c r="IV194" s="462"/>
      <c r="IW194" s="18"/>
      <c r="IX194" s="18"/>
      <c r="JC194" s="466"/>
      <c r="JD194" s="466"/>
      <c r="JL194" s="466"/>
      <c r="JM194" s="466"/>
      <c r="JN194" s="467"/>
      <c r="JO194" s="466"/>
      <c r="JP194" s="466"/>
      <c r="JU194" s="18"/>
      <c r="JV194" s="18"/>
      <c r="JX194" s="18"/>
      <c r="JY194" s="18"/>
      <c r="KD194" s="18"/>
      <c r="KE194" s="18"/>
      <c r="KM194" s="18"/>
      <c r="KN194" s="18"/>
      <c r="KV194" s="18"/>
      <c r="KW194" s="18"/>
      <c r="KX194" s="468"/>
      <c r="KY194" s="18"/>
      <c r="KZ194" s="18"/>
      <c r="LE194" s="466"/>
      <c r="LF194" s="466"/>
      <c r="LG194" s="462"/>
      <c r="LH194" s="466"/>
      <c r="LI194" s="466"/>
      <c r="LW194" s="466"/>
      <c r="LX194" s="18"/>
      <c r="LY194" s="18"/>
      <c r="LZ194" s="469"/>
      <c r="MB194" s="18"/>
      <c r="MF194" s="18"/>
      <c r="MG194" s="18"/>
      <c r="MH194" s="18"/>
      <c r="MI194" s="18"/>
      <c r="MJ194" s="18"/>
      <c r="MO194" s="3"/>
      <c r="MP194" s="63"/>
      <c r="MQ194" s="475"/>
      <c r="MR194" s="79"/>
      <c r="MS194" s="3"/>
      <c r="MU194" s="18"/>
    </row>
    <row r="195" spans="1:359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804</v>
      </c>
      <c r="AN195" s="3"/>
      <c r="AO195" s="3"/>
      <c r="AR195" s="60"/>
      <c r="AV195" s="48" t="s">
        <v>1739</v>
      </c>
      <c r="AX195" s="18"/>
      <c r="AY195" s="89"/>
      <c r="AZ195" s="18"/>
      <c r="BA195" s="60"/>
      <c r="BB195" s="50"/>
      <c r="BC195"/>
      <c r="BE195" s="49" t="s">
        <v>2369</v>
      </c>
      <c r="BI195" s="18"/>
      <c r="BK195" s="50"/>
      <c r="BN195" s="49" t="s">
        <v>4594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D195" s="50"/>
      <c r="EG195" s="348"/>
      <c r="EH195" s="18"/>
      <c r="EI195" s="50"/>
      <c r="EJ195" s="18"/>
      <c r="EK195" s="18"/>
      <c r="EN195" s="50"/>
      <c r="EP195" s="348"/>
      <c r="EQ195" s="18"/>
      <c r="ER195" s="462"/>
      <c r="ES195" s="18"/>
      <c r="ET195" s="18"/>
      <c r="EX195" s="50"/>
      <c r="EY195" s="469"/>
      <c r="EZ195" s="18"/>
      <c r="FA195" s="462"/>
      <c r="FB195" s="18"/>
      <c r="FC195" s="18"/>
      <c r="FH195" s="348"/>
      <c r="FI195" s="18"/>
      <c r="FJ195" s="462"/>
      <c r="FK195" s="18"/>
      <c r="FL195" s="18"/>
      <c r="FQ195" s="348"/>
      <c r="FR195" s="18"/>
      <c r="FS195" s="462"/>
      <c r="FT195" s="18"/>
      <c r="FU195" s="18"/>
      <c r="FZ195" s="348"/>
      <c r="GA195" s="18"/>
      <c r="GB195" s="462"/>
      <c r="GC195" s="18"/>
      <c r="GD195" s="18"/>
      <c r="GU195" s="18"/>
      <c r="GV195" s="18"/>
      <c r="HA195" s="348"/>
      <c r="HB195" s="18"/>
      <c r="HD195" s="18"/>
      <c r="HE195" s="18"/>
      <c r="HJ195" s="18"/>
      <c r="HK195" s="464"/>
      <c r="HM195" s="18"/>
      <c r="HN195" s="18"/>
      <c r="HO195" s="18"/>
      <c r="IB195" s="348"/>
      <c r="IC195" s="18"/>
      <c r="IE195" s="18"/>
      <c r="IF195" s="18"/>
      <c r="IK195" s="348"/>
      <c r="IL195" s="18"/>
      <c r="IN195" s="18"/>
      <c r="IO195" s="18"/>
      <c r="IT195" s="18"/>
      <c r="IU195" s="18"/>
      <c r="IV195" s="473"/>
      <c r="IW195" s="18"/>
      <c r="IX195" s="18"/>
      <c r="JC195" s="465"/>
      <c r="JD195" s="466"/>
      <c r="JL195" s="465"/>
      <c r="JM195" s="466"/>
      <c r="JN195" s="467"/>
      <c r="JO195" s="466"/>
      <c r="JP195" s="466"/>
      <c r="JU195" s="348"/>
      <c r="JV195" s="18"/>
      <c r="JX195" s="18"/>
      <c r="JY195" s="18"/>
      <c r="KD195" s="348"/>
      <c r="KE195" s="18"/>
      <c r="KM195" s="348"/>
      <c r="KN195" s="18"/>
      <c r="KV195" s="348"/>
      <c r="KW195" s="18"/>
      <c r="KX195" s="468"/>
      <c r="KY195" s="18"/>
      <c r="KZ195" s="18"/>
      <c r="LE195" s="465"/>
      <c r="LF195" s="466"/>
      <c r="LG195" s="462"/>
      <c r="LH195" s="466"/>
      <c r="LI195" s="466"/>
      <c r="LW195" s="466"/>
      <c r="LX195" s="18"/>
      <c r="LY195" s="18"/>
      <c r="LZ195" s="469"/>
      <c r="MB195" s="18"/>
      <c r="MF195" s="348"/>
      <c r="MG195" s="18"/>
      <c r="MH195" s="18"/>
      <c r="MI195" s="18"/>
      <c r="MJ195" s="18"/>
      <c r="MO195" s="60"/>
      <c r="MP195" s="3"/>
      <c r="MQ195" s="470"/>
      <c r="MR195" s="79"/>
      <c r="MS195" s="3"/>
      <c r="MU195" s="18"/>
    </row>
    <row r="196" spans="1:359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408</v>
      </c>
      <c r="AI196" s="3" t="s">
        <v>1432</v>
      </c>
      <c r="AM196" s="41" t="s">
        <v>29</v>
      </c>
      <c r="AN196" s="3"/>
      <c r="AO196" s="3"/>
      <c r="AP196" s="171">
        <v>29997.449999999993</v>
      </c>
      <c r="AQ196" t="s">
        <v>1373</v>
      </c>
      <c r="AR196" s="3" t="s">
        <v>1432</v>
      </c>
      <c r="AV196" s="40" t="s">
        <v>777</v>
      </c>
      <c r="AW196" s="3"/>
      <c r="AX196" s="3"/>
      <c r="AY196" s="171">
        <v>34658.987499999894</v>
      </c>
      <c r="AZ196" s="238" t="s">
        <v>1893</v>
      </c>
      <c r="BA196" s="3" t="s">
        <v>1432</v>
      </c>
      <c r="BB196" s="50"/>
      <c r="BC196"/>
      <c r="BE196" s="40" t="s">
        <v>737</v>
      </c>
      <c r="BF196" s="9"/>
      <c r="BG196" s="337"/>
      <c r="BH196" s="171">
        <v>44500.924999999814</v>
      </c>
      <c r="BI196" s="238" t="s">
        <v>2382</v>
      </c>
      <c r="BJ196" s="3" t="s">
        <v>1432</v>
      </c>
      <c r="BK196" s="50"/>
      <c r="BN196" s="63" t="s">
        <v>789</v>
      </c>
      <c r="BQ196" s="171">
        <v>49558.287499999591</v>
      </c>
      <c r="BR196" s="238" t="s">
        <v>4623</v>
      </c>
      <c r="BS196" s="3" t="s">
        <v>1432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D196" s="50"/>
      <c r="EG196" s="18"/>
      <c r="EH196" s="18"/>
      <c r="EI196" s="50"/>
      <c r="EJ196" s="18"/>
      <c r="EK196" s="18"/>
      <c r="EN196" s="50"/>
      <c r="EP196" s="18"/>
      <c r="EQ196" s="18"/>
      <c r="ER196" s="462"/>
      <c r="ES196" s="18"/>
      <c r="ET196" s="18"/>
      <c r="EX196" s="50"/>
      <c r="EY196" s="469"/>
      <c r="EZ196" s="18"/>
      <c r="FA196" s="462"/>
      <c r="FB196" s="18"/>
      <c r="FC196" s="18"/>
      <c r="FH196" s="18"/>
      <c r="FI196" s="18"/>
      <c r="FJ196" s="462"/>
      <c r="FK196" s="18"/>
      <c r="FL196" s="18"/>
      <c r="FQ196" s="18"/>
      <c r="FR196" s="18"/>
      <c r="FS196" s="462"/>
      <c r="FT196" s="18"/>
      <c r="FU196" s="18"/>
      <c r="FZ196" s="18"/>
      <c r="GA196" s="18"/>
      <c r="GB196" s="462"/>
      <c r="GC196" s="18"/>
      <c r="GD196" s="18"/>
      <c r="GU196" s="18"/>
      <c r="GV196" s="18"/>
      <c r="HA196" s="18"/>
      <c r="HB196" s="18"/>
      <c r="HD196" s="18"/>
      <c r="HE196" s="18"/>
      <c r="HJ196" s="18"/>
      <c r="HK196" s="464"/>
      <c r="HM196" s="18"/>
      <c r="HN196" s="18"/>
      <c r="HO196" s="18"/>
      <c r="IB196" s="18"/>
      <c r="IC196" s="18"/>
      <c r="IE196" s="18"/>
      <c r="IF196" s="18"/>
      <c r="IK196" s="18"/>
      <c r="IL196" s="18"/>
      <c r="IN196" s="18"/>
      <c r="IO196" s="18"/>
      <c r="IT196" s="348"/>
      <c r="IU196" s="18"/>
      <c r="IV196" s="473"/>
      <c r="IW196" s="18"/>
      <c r="IX196" s="18"/>
      <c r="JC196" s="466"/>
      <c r="JD196" s="466"/>
      <c r="JL196" s="466"/>
      <c r="JM196" s="466"/>
      <c r="JN196" s="467"/>
      <c r="JO196" s="466"/>
      <c r="JP196" s="466"/>
      <c r="JU196" s="18"/>
      <c r="JV196" s="18"/>
      <c r="JX196" s="18"/>
      <c r="JY196" s="18"/>
      <c r="KD196" s="18"/>
      <c r="KE196" s="18"/>
      <c r="KM196" s="18"/>
      <c r="KN196" s="18"/>
      <c r="KV196" s="348"/>
      <c r="KW196" s="18"/>
      <c r="KX196" s="467"/>
      <c r="KY196" s="18"/>
      <c r="KZ196" s="18"/>
      <c r="LE196" s="466"/>
      <c r="LF196" s="466"/>
      <c r="LG196" s="462"/>
      <c r="LH196" s="466"/>
      <c r="LI196" s="466"/>
      <c r="LW196" s="466"/>
      <c r="LX196" s="18"/>
      <c r="LY196" s="18"/>
      <c r="LZ196" s="469"/>
      <c r="MB196" s="18"/>
      <c r="MF196" s="18"/>
      <c r="MG196" s="18"/>
      <c r="MH196" s="18"/>
      <c r="MI196" s="18"/>
      <c r="MJ196" s="18"/>
      <c r="MO196" s="60"/>
      <c r="MP196" s="3"/>
      <c r="MQ196" s="477"/>
      <c r="MR196" s="79"/>
      <c r="MS196" s="3"/>
      <c r="MU196" s="18"/>
    </row>
    <row r="197" spans="1:359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215</v>
      </c>
      <c r="AN197" s="9"/>
      <c r="AO197" s="3"/>
      <c r="AR197" s="60"/>
      <c r="AV197" s="49" t="s">
        <v>1740</v>
      </c>
      <c r="AX197" s="18"/>
      <c r="AY197" s="89"/>
      <c r="AZ197" s="18"/>
      <c r="BA197" s="60"/>
      <c r="BB197" s="50"/>
      <c r="BC197"/>
      <c r="BE197" s="49" t="s">
        <v>2369</v>
      </c>
      <c r="BI197" s="18"/>
      <c r="BK197" s="50"/>
      <c r="BN197" s="49" t="s">
        <v>4594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D197" s="50"/>
      <c r="EG197" s="18"/>
      <c r="EH197" s="18"/>
      <c r="EI197" s="50"/>
      <c r="EJ197" s="18"/>
      <c r="EK197" s="18"/>
      <c r="EN197" s="50"/>
      <c r="EP197" s="18"/>
      <c r="EQ197" s="18"/>
      <c r="ER197" s="462"/>
      <c r="ES197" s="18"/>
      <c r="ET197" s="18"/>
      <c r="EX197" s="50"/>
      <c r="EY197" s="469"/>
      <c r="EZ197" s="18"/>
      <c r="FA197" s="462"/>
      <c r="FB197" s="18"/>
      <c r="FC197" s="18"/>
      <c r="FH197" s="18"/>
      <c r="FI197" s="18"/>
      <c r="FJ197" s="462"/>
      <c r="FK197" s="18"/>
      <c r="FL197" s="18"/>
      <c r="FQ197" s="18"/>
      <c r="FR197" s="18"/>
      <c r="FS197" s="462"/>
      <c r="FT197" s="18"/>
      <c r="FU197" s="18"/>
      <c r="FZ197" s="18"/>
      <c r="GA197" s="18"/>
      <c r="GB197" s="462"/>
      <c r="GC197" s="18"/>
      <c r="GD197" s="18"/>
      <c r="GU197" s="18"/>
      <c r="GV197" s="18"/>
      <c r="HA197" s="18"/>
      <c r="HB197" s="18"/>
      <c r="HD197" s="18"/>
      <c r="HE197" s="18"/>
      <c r="HJ197" s="18"/>
      <c r="HK197" s="464"/>
      <c r="HM197" s="18"/>
      <c r="HN197" s="18"/>
      <c r="HO197" s="18"/>
      <c r="IB197" s="18"/>
      <c r="IC197" s="18"/>
      <c r="IE197" s="18"/>
      <c r="IF197" s="18"/>
      <c r="IK197" s="18"/>
      <c r="IL197" s="18"/>
      <c r="IN197" s="18"/>
      <c r="IO197" s="18"/>
      <c r="IT197" s="348"/>
      <c r="IU197" s="18"/>
      <c r="IV197" s="462"/>
      <c r="IW197" s="18"/>
      <c r="IX197" s="18"/>
      <c r="JC197" s="466"/>
      <c r="JD197" s="466"/>
      <c r="JL197" s="466"/>
      <c r="JM197" s="466"/>
      <c r="JN197" s="467"/>
      <c r="JO197" s="466"/>
      <c r="JP197" s="466"/>
      <c r="JU197" s="18"/>
      <c r="JV197" s="18"/>
      <c r="JX197" s="18"/>
      <c r="JY197" s="18"/>
      <c r="KD197" s="18"/>
      <c r="KE197" s="18"/>
      <c r="KM197" s="18"/>
      <c r="KN197" s="18"/>
      <c r="KV197" s="18"/>
      <c r="KW197" s="18"/>
      <c r="KX197" s="467"/>
      <c r="KY197" s="18"/>
      <c r="KZ197" s="18"/>
      <c r="LE197" s="466"/>
      <c r="LF197" s="466"/>
      <c r="LG197" s="462"/>
      <c r="LH197" s="466"/>
      <c r="LI197" s="466"/>
      <c r="LW197" s="466"/>
      <c r="LX197" s="18"/>
      <c r="LY197" s="18"/>
      <c r="LZ197" s="469"/>
      <c r="MB197" s="18"/>
      <c r="MF197" s="18"/>
      <c r="MG197" s="18"/>
      <c r="MH197" s="18"/>
      <c r="MI197" s="18"/>
      <c r="MJ197" s="18"/>
      <c r="MO197" s="3"/>
      <c r="MP197" s="3"/>
      <c r="MQ197" s="477"/>
      <c r="MR197" s="79"/>
      <c r="MS197" s="3"/>
      <c r="MU197" s="18"/>
    </row>
    <row r="198" spans="1:359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409</v>
      </c>
      <c r="AI198" s="3" t="s">
        <v>1433</v>
      </c>
      <c r="AM198" s="41" t="s">
        <v>777</v>
      </c>
      <c r="AN198" s="213"/>
      <c r="AO198" s="3"/>
      <c r="AP198" s="171">
        <v>23185.050000000083</v>
      </c>
      <c r="AQ198" t="s">
        <v>1374</v>
      </c>
      <c r="AR198" s="3" t="s">
        <v>1433</v>
      </c>
      <c r="AV198" s="40" t="s">
        <v>778</v>
      </c>
      <c r="AW198" s="3"/>
      <c r="AX198" s="3"/>
      <c r="AY198" s="171">
        <v>33853.450000000114</v>
      </c>
      <c r="AZ198" s="238" t="s">
        <v>1894</v>
      </c>
      <c r="BA198" s="3" t="s">
        <v>1433</v>
      </c>
      <c r="BB198" s="50"/>
      <c r="BC198"/>
      <c r="BE198" s="40" t="s">
        <v>756</v>
      </c>
      <c r="BF198" s="3"/>
      <c r="BG198" s="337"/>
      <c r="BH198" s="171">
        <v>44250.637500000288</v>
      </c>
      <c r="BI198" s="238" t="s">
        <v>2383</v>
      </c>
      <c r="BJ198" s="3" t="s">
        <v>1433</v>
      </c>
      <c r="BK198" s="50"/>
      <c r="BN198" s="63" t="s">
        <v>737</v>
      </c>
      <c r="BO198" s="9"/>
      <c r="BP198" s="63"/>
      <c r="BQ198" s="171">
        <v>49477.512499999808</v>
      </c>
      <c r="BR198" s="238" t="s">
        <v>4624</v>
      </c>
      <c r="BS198" s="3" t="s">
        <v>1433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D198" s="50"/>
      <c r="EG198" s="348"/>
      <c r="EH198" s="18"/>
      <c r="EI198" s="50"/>
      <c r="EJ198" s="18"/>
      <c r="EK198" s="18"/>
      <c r="EN198" s="50"/>
      <c r="EP198" s="348"/>
      <c r="EQ198" s="18"/>
      <c r="ER198" s="462"/>
      <c r="ES198" s="18"/>
      <c r="ET198" s="18"/>
      <c r="EX198" s="50"/>
      <c r="EY198" s="469"/>
      <c r="EZ198" s="18"/>
      <c r="FA198" s="462"/>
      <c r="FB198" s="18"/>
      <c r="FC198" s="18"/>
      <c r="FH198" s="348"/>
      <c r="FI198" s="18"/>
      <c r="FJ198" s="462"/>
      <c r="FK198" s="18"/>
      <c r="FL198" s="18"/>
      <c r="FQ198" s="348"/>
      <c r="FR198" s="18"/>
      <c r="FS198" s="462"/>
      <c r="FT198" s="18"/>
      <c r="FU198" s="18"/>
      <c r="FZ198" s="348"/>
      <c r="GA198" s="18"/>
      <c r="GB198" s="462"/>
      <c r="GC198" s="18"/>
      <c r="GD198" s="18"/>
      <c r="GU198" s="18"/>
      <c r="GV198" s="18"/>
      <c r="HA198" s="348"/>
      <c r="HB198" s="18"/>
      <c r="HD198" s="18"/>
      <c r="HE198" s="18"/>
      <c r="HJ198" s="18"/>
      <c r="HK198" s="464"/>
      <c r="HM198" s="18"/>
      <c r="HN198" s="18"/>
      <c r="HO198" s="18"/>
      <c r="IB198" s="348"/>
      <c r="IC198" s="18"/>
      <c r="IE198" s="18"/>
      <c r="IF198" s="18"/>
      <c r="IK198" s="348"/>
      <c r="IL198" s="18"/>
      <c r="IN198" s="18"/>
      <c r="IO198" s="18"/>
      <c r="IT198" s="18"/>
      <c r="IU198" s="18"/>
      <c r="IV198" s="462"/>
      <c r="IW198" s="18"/>
      <c r="IX198" s="18"/>
      <c r="JC198" s="465"/>
      <c r="JD198" s="466"/>
      <c r="JL198" s="465"/>
      <c r="JM198" s="466"/>
      <c r="JN198" s="467"/>
      <c r="JO198" s="466"/>
      <c r="JP198" s="466"/>
      <c r="JU198" s="348"/>
      <c r="JV198" s="18"/>
      <c r="JX198" s="18"/>
      <c r="JY198" s="18"/>
      <c r="KD198" s="348"/>
      <c r="KE198" s="18"/>
      <c r="KM198" s="348"/>
      <c r="KN198" s="18"/>
      <c r="KV198" s="18"/>
      <c r="KW198" s="18"/>
      <c r="KX198" s="467"/>
      <c r="KY198" s="18"/>
      <c r="KZ198" s="18"/>
      <c r="LE198" s="465"/>
      <c r="LF198" s="466"/>
      <c r="LG198" s="462"/>
      <c r="LH198" s="466"/>
      <c r="LI198" s="466"/>
      <c r="LW198" s="466"/>
      <c r="LX198" s="18"/>
      <c r="LY198" s="18"/>
      <c r="LZ198" s="469"/>
      <c r="MB198" s="18"/>
      <c r="MF198" s="348"/>
      <c r="MG198" s="18"/>
      <c r="MH198" s="18"/>
      <c r="MI198" s="18"/>
      <c r="MJ198" s="18"/>
      <c r="MO198" s="3"/>
      <c r="MP198" s="3"/>
      <c r="MQ198" s="477"/>
      <c r="MR198" s="79"/>
      <c r="MS198" s="40"/>
      <c r="MU198" s="18"/>
    </row>
    <row r="199" spans="1:359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1740</v>
      </c>
      <c r="AX199" s="18"/>
      <c r="AY199" s="89"/>
      <c r="AZ199" s="18"/>
      <c r="BA199" s="3"/>
      <c r="BB199" s="50"/>
      <c r="BC199"/>
      <c r="BE199" s="49" t="s">
        <v>2369</v>
      </c>
      <c r="BI199" s="18"/>
      <c r="BK199" s="50"/>
      <c r="BN199" s="49" t="s">
        <v>4594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D199" s="50"/>
      <c r="EG199" s="348"/>
      <c r="EH199" s="18"/>
      <c r="EI199" s="50"/>
      <c r="EJ199" s="18"/>
      <c r="EK199" s="18"/>
      <c r="EN199" s="50"/>
      <c r="EP199" s="348"/>
      <c r="EQ199" s="18"/>
      <c r="ER199" s="462"/>
      <c r="ES199" s="18"/>
      <c r="ET199" s="18"/>
      <c r="EX199" s="50"/>
      <c r="EY199" s="469"/>
      <c r="EZ199" s="18"/>
      <c r="FA199" s="462"/>
      <c r="FB199" s="18"/>
      <c r="FC199" s="18"/>
      <c r="FH199" s="348"/>
      <c r="FI199" s="18"/>
      <c r="FJ199" s="462"/>
      <c r="FK199" s="18"/>
      <c r="FL199" s="18"/>
      <c r="FQ199" s="348"/>
      <c r="FR199" s="18"/>
      <c r="FS199" s="462"/>
      <c r="FT199" s="18"/>
      <c r="FU199" s="18"/>
      <c r="FZ199" s="348"/>
      <c r="GA199" s="18"/>
      <c r="GB199" s="462"/>
      <c r="GC199" s="18"/>
      <c r="GD199" s="18"/>
      <c r="GU199" s="18"/>
      <c r="GV199" s="18"/>
      <c r="HA199" s="348"/>
      <c r="HB199" s="18"/>
      <c r="HD199" s="18"/>
      <c r="HE199" s="18"/>
      <c r="HJ199" s="18"/>
      <c r="HK199" s="464"/>
      <c r="HM199" s="18"/>
      <c r="HN199" s="18"/>
      <c r="HO199" s="18"/>
      <c r="IB199" s="348"/>
      <c r="IC199" s="18"/>
      <c r="IE199" s="18"/>
      <c r="IF199" s="18"/>
      <c r="IK199" s="348"/>
      <c r="IL199" s="18"/>
      <c r="IN199" s="18"/>
      <c r="IO199" s="18"/>
      <c r="IT199" s="18"/>
      <c r="IU199" s="18"/>
      <c r="IV199" s="462"/>
      <c r="IW199" s="18"/>
      <c r="IX199" s="18"/>
      <c r="JC199" s="465"/>
      <c r="JD199" s="466"/>
      <c r="JL199" s="465"/>
      <c r="JM199" s="466"/>
      <c r="JN199" s="467"/>
      <c r="JO199" s="466"/>
      <c r="JP199" s="466"/>
      <c r="JU199" s="348"/>
      <c r="JV199" s="18"/>
      <c r="JX199" s="18"/>
      <c r="JY199" s="18"/>
      <c r="KD199" s="348"/>
      <c r="KE199" s="18"/>
      <c r="KM199" s="348"/>
      <c r="KN199" s="18"/>
      <c r="KV199" s="18"/>
      <c r="KW199" s="18"/>
      <c r="KX199" s="467"/>
      <c r="KY199" s="18"/>
      <c r="KZ199" s="18"/>
      <c r="LE199" s="465"/>
      <c r="LF199" s="466"/>
      <c r="LG199" s="462"/>
      <c r="LH199" s="466"/>
      <c r="LI199" s="466"/>
      <c r="LW199" s="466"/>
      <c r="LX199" s="18"/>
      <c r="LY199" s="18"/>
      <c r="LZ199" s="469"/>
      <c r="MB199" s="18"/>
      <c r="MF199" s="348"/>
      <c r="MG199" s="18"/>
      <c r="MH199" s="18"/>
      <c r="MI199" s="18"/>
      <c r="MJ199" s="18"/>
      <c r="MO199" s="3"/>
      <c r="MP199" s="3"/>
      <c r="MQ199" s="476"/>
      <c r="MR199" s="79"/>
      <c r="MS199" s="3"/>
      <c r="MU199" s="18"/>
    </row>
    <row r="200" spans="1:359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410</v>
      </c>
      <c r="AI200" t="s">
        <v>1439</v>
      </c>
      <c r="AM200" s="41" t="s">
        <v>778</v>
      </c>
      <c r="AN200" s="9"/>
      <c r="AO200" s="3"/>
      <c r="AP200" s="171">
        <v>22762.999999999967</v>
      </c>
      <c r="AQ200" t="s">
        <v>1375</v>
      </c>
      <c r="AR200" t="s">
        <v>1439</v>
      </c>
      <c r="AV200" s="40" t="s">
        <v>748</v>
      </c>
      <c r="AW200" s="3"/>
      <c r="AX200" s="3"/>
      <c r="AY200" s="171">
        <v>33025.625</v>
      </c>
      <c r="AZ200" s="238" t="s">
        <v>1895</v>
      </c>
      <c r="BA200" t="s">
        <v>1439</v>
      </c>
      <c r="BB200" s="50"/>
      <c r="BC200"/>
      <c r="BE200" s="40" t="s">
        <v>761</v>
      </c>
      <c r="BF200" s="3"/>
      <c r="BG200" s="337"/>
      <c r="BH200" s="171">
        <v>43545.524999999849</v>
      </c>
      <c r="BI200" s="238" t="s">
        <v>2384</v>
      </c>
      <c r="BJ200" t="s">
        <v>1439</v>
      </c>
      <c r="BK200" s="50"/>
      <c r="BN200" s="63" t="s">
        <v>763</v>
      </c>
      <c r="BO200" s="63"/>
      <c r="BP200" s="63"/>
      <c r="BQ200" s="171">
        <v>49034.687500000131</v>
      </c>
      <c r="BR200" s="238" t="s">
        <v>4625</v>
      </c>
      <c r="BS200" t="s">
        <v>1439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D200" s="50"/>
      <c r="EG200" s="18"/>
      <c r="EH200" s="18"/>
      <c r="EI200" s="50"/>
      <c r="EJ200" s="18"/>
      <c r="EK200" s="18"/>
      <c r="EN200" s="50"/>
      <c r="EP200" s="18"/>
      <c r="EQ200" s="18"/>
      <c r="ER200" s="462"/>
      <c r="ES200" s="18"/>
      <c r="ET200" s="18"/>
      <c r="EX200" s="50"/>
      <c r="EY200" s="469"/>
      <c r="EZ200" s="18"/>
      <c r="FA200" s="462"/>
      <c r="FB200" s="18"/>
      <c r="FC200" s="18"/>
      <c r="FH200" s="18"/>
      <c r="FI200" s="18"/>
      <c r="FJ200" s="462"/>
      <c r="FK200" s="18"/>
      <c r="FL200" s="18"/>
      <c r="FQ200" s="18"/>
      <c r="FR200" s="18"/>
      <c r="FS200" s="462"/>
      <c r="FT200" s="18"/>
      <c r="FU200" s="18"/>
      <c r="FZ200" s="18"/>
      <c r="GA200" s="18"/>
      <c r="GB200" s="462"/>
      <c r="GC200" s="18"/>
      <c r="GD200" s="18"/>
      <c r="GU200" s="18"/>
      <c r="GV200" s="18"/>
      <c r="HA200" s="18"/>
      <c r="HB200" s="18"/>
      <c r="HD200" s="18"/>
      <c r="HE200" s="18"/>
      <c r="HJ200" s="18"/>
      <c r="HK200" s="464"/>
      <c r="HM200" s="18"/>
      <c r="HN200" s="18"/>
      <c r="HO200" s="18"/>
      <c r="IB200" s="18"/>
      <c r="IC200" s="18"/>
      <c r="IE200" s="18"/>
      <c r="IF200" s="18"/>
      <c r="IK200" s="18"/>
      <c r="IL200" s="18"/>
      <c r="IN200" s="18"/>
      <c r="IO200" s="18"/>
      <c r="IT200" s="18"/>
      <c r="IU200" s="18"/>
      <c r="IV200" s="462"/>
      <c r="IW200" s="18"/>
      <c r="IX200" s="18"/>
      <c r="JC200" s="466"/>
      <c r="JD200" s="466"/>
      <c r="JL200" s="466"/>
      <c r="JM200" s="466"/>
      <c r="JN200" s="467"/>
      <c r="JO200" s="466"/>
      <c r="JP200" s="466"/>
      <c r="JU200" s="18"/>
      <c r="JV200" s="18"/>
      <c r="JX200" s="18"/>
      <c r="JY200" s="18"/>
      <c r="KD200" s="18"/>
      <c r="KE200" s="18"/>
      <c r="KM200" s="18"/>
      <c r="KN200" s="18"/>
      <c r="KV200" s="348"/>
      <c r="KW200" s="18"/>
      <c r="KX200" s="468"/>
      <c r="KY200" s="18"/>
      <c r="KZ200" s="18"/>
      <c r="LE200" s="466"/>
      <c r="LF200" s="466"/>
      <c r="LG200" s="462"/>
      <c r="LH200" s="466"/>
      <c r="LI200" s="466"/>
      <c r="LW200" s="466"/>
      <c r="LX200" s="18"/>
      <c r="LY200" s="18"/>
      <c r="LZ200" s="469"/>
      <c r="MB200" s="18"/>
      <c r="MF200" s="18"/>
      <c r="MG200" s="18"/>
      <c r="MH200" s="18"/>
      <c r="MI200" s="18"/>
      <c r="MJ200" s="18"/>
      <c r="MO200" s="60"/>
      <c r="MP200" s="3"/>
      <c r="MQ200" s="475"/>
      <c r="MR200" s="79"/>
      <c r="MS200" s="3"/>
      <c r="MU200" s="18"/>
    </row>
    <row r="201" spans="1:359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1740</v>
      </c>
      <c r="AX201" s="18"/>
      <c r="AY201" s="89"/>
      <c r="AZ201" s="18"/>
      <c r="BA201"/>
      <c r="BB201" s="50"/>
      <c r="BC201"/>
      <c r="BE201" s="49" t="s">
        <v>2369</v>
      </c>
      <c r="BI201" s="18"/>
      <c r="BK201" s="50"/>
      <c r="BN201" s="49" t="s">
        <v>4594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D201" s="50"/>
      <c r="EG201" s="348"/>
      <c r="EH201" s="18"/>
      <c r="EI201" s="50"/>
      <c r="EJ201" s="18"/>
      <c r="EK201" s="18"/>
      <c r="EN201" s="50"/>
      <c r="EP201" s="348"/>
      <c r="EQ201" s="18"/>
      <c r="ER201" s="462"/>
      <c r="ES201" s="18"/>
      <c r="ET201" s="18"/>
      <c r="EX201" s="50"/>
      <c r="EY201" s="469"/>
      <c r="EZ201" s="18"/>
      <c r="FA201" s="462"/>
      <c r="FB201" s="18"/>
      <c r="FC201" s="18"/>
      <c r="FH201" s="348"/>
      <c r="FI201" s="18"/>
      <c r="FJ201" s="462"/>
      <c r="FK201" s="18"/>
      <c r="FL201" s="18"/>
      <c r="FQ201" s="348"/>
      <c r="FR201" s="18"/>
      <c r="FS201" s="462"/>
      <c r="FT201" s="18"/>
      <c r="FU201" s="18"/>
      <c r="FZ201" s="348"/>
      <c r="GA201" s="18"/>
      <c r="GB201" s="462"/>
      <c r="GC201" s="18"/>
      <c r="GD201" s="18"/>
      <c r="GU201" s="18"/>
      <c r="GV201" s="18"/>
      <c r="HA201" s="348"/>
      <c r="HB201" s="18"/>
      <c r="HD201" s="18"/>
      <c r="HE201" s="18"/>
      <c r="HJ201" s="18"/>
      <c r="HK201" s="464"/>
      <c r="HM201" s="18"/>
      <c r="HN201" s="18"/>
      <c r="HO201" s="18"/>
      <c r="IB201" s="348"/>
      <c r="IC201" s="18"/>
      <c r="IE201" s="18"/>
      <c r="IF201" s="18"/>
      <c r="IK201" s="348"/>
      <c r="IL201" s="18"/>
      <c r="IN201" s="18"/>
      <c r="IO201" s="18"/>
      <c r="IT201" s="348"/>
      <c r="IU201" s="18"/>
      <c r="IV201" s="473"/>
      <c r="IW201" s="18"/>
      <c r="IX201" s="18"/>
      <c r="JC201" s="465"/>
      <c r="JD201" s="466"/>
      <c r="JL201" s="465"/>
      <c r="JM201" s="466"/>
      <c r="JN201" s="467"/>
      <c r="JO201" s="466"/>
      <c r="JP201" s="466"/>
      <c r="JU201" s="348"/>
      <c r="JV201" s="18"/>
      <c r="JX201" s="18"/>
      <c r="JY201" s="18"/>
      <c r="KD201" s="348"/>
      <c r="KE201" s="18"/>
      <c r="KM201" s="348"/>
      <c r="KN201" s="18"/>
      <c r="KV201" s="348"/>
      <c r="KW201" s="18"/>
      <c r="KX201" s="468"/>
      <c r="KY201" s="18"/>
      <c r="KZ201" s="18"/>
      <c r="LE201" s="465"/>
      <c r="LF201" s="466"/>
      <c r="LG201" s="462"/>
      <c r="LH201" s="466"/>
      <c r="LI201" s="466"/>
      <c r="LW201" s="466"/>
      <c r="LX201" s="18"/>
      <c r="LY201" s="18"/>
      <c r="LZ201" s="469"/>
      <c r="MB201" s="18"/>
      <c r="MF201" s="348"/>
      <c r="MG201" s="18"/>
      <c r="MH201" s="18"/>
      <c r="MI201" s="18"/>
      <c r="MJ201" s="18"/>
      <c r="MO201" s="60"/>
      <c r="MP201" s="3"/>
      <c r="MQ201" s="470"/>
      <c r="MR201" s="79"/>
      <c r="MS201" s="3"/>
      <c r="MU201" s="18"/>
    </row>
    <row r="202" spans="1:359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411</v>
      </c>
      <c r="AI202" t="s">
        <v>1440</v>
      </c>
      <c r="AM202" s="41" t="s">
        <v>737</v>
      </c>
      <c r="AP202" s="171">
        <v>22312.550000000014</v>
      </c>
      <c r="AQ202" t="s">
        <v>1376</v>
      </c>
      <c r="AR202" t="s">
        <v>1440</v>
      </c>
      <c r="AV202" s="40" t="s">
        <v>799</v>
      </c>
      <c r="AW202" s="3"/>
      <c r="AX202" s="3"/>
      <c r="AY202" s="171">
        <v>32186.087500000031</v>
      </c>
      <c r="AZ202" s="238" t="s">
        <v>1896</v>
      </c>
      <c r="BA202" t="s">
        <v>1440</v>
      </c>
      <c r="BB202" s="50"/>
      <c r="BC202"/>
      <c r="BE202" s="40" t="s">
        <v>789</v>
      </c>
      <c r="BF202" s="3"/>
      <c r="BG202" s="337"/>
      <c r="BH202" s="171">
        <v>43241.099999999737</v>
      </c>
      <c r="BI202" s="238" t="s">
        <v>2385</v>
      </c>
      <c r="BJ202" t="s">
        <v>1440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4626</v>
      </c>
      <c r="BS202" t="s">
        <v>1440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D202" s="50"/>
      <c r="EG202" s="348"/>
      <c r="EH202" s="18"/>
      <c r="EI202" s="50"/>
      <c r="EJ202" s="18"/>
      <c r="EK202" s="18"/>
      <c r="EN202" s="50"/>
      <c r="EP202" s="348"/>
      <c r="EQ202" s="18"/>
      <c r="ER202" s="462"/>
      <c r="ES202" s="18"/>
      <c r="ET202" s="18"/>
      <c r="EX202" s="50"/>
      <c r="EY202" s="469"/>
      <c r="EZ202" s="18"/>
      <c r="FA202" s="462"/>
      <c r="FB202" s="18"/>
      <c r="FC202" s="18"/>
      <c r="FH202" s="348"/>
      <c r="FI202" s="18"/>
      <c r="FJ202" s="462"/>
      <c r="FK202" s="18"/>
      <c r="FL202" s="18"/>
      <c r="FQ202" s="348"/>
      <c r="FR202" s="18"/>
      <c r="FS202" s="462"/>
      <c r="FT202" s="18"/>
      <c r="FU202" s="18"/>
      <c r="FZ202" s="348"/>
      <c r="GA202" s="18"/>
      <c r="GB202" s="462"/>
      <c r="GC202" s="18"/>
      <c r="GD202" s="18"/>
      <c r="GU202" s="18"/>
      <c r="GV202" s="18"/>
      <c r="HA202" s="348"/>
      <c r="HB202" s="18"/>
      <c r="HD202" s="18"/>
      <c r="HE202" s="18"/>
      <c r="HJ202" s="18"/>
      <c r="HK202" s="464"/>
      <c r="HM202" s="18"/>
      <c r="HN202" s="18"/>
      <c r="HO202" s="18"/>
      <c r="IB202" s="348"/>
      <c r="IC202" s="18"/>
      <c r="IE202" s="18"/>
      <c r="IF202" s="18"/>
      <c r="IK202" s="348"/>
      <c r="IL202" s="18"/>
      <c r="IN202" s="18"/>
      <c r="IO202" s="18"/>
      <c r="IT202" s="348"/>
      <c r="IU202" s="18"/>
      <c r="IV202" s="473"/>
      <c r="IW202" s="18"/>
      <c r="IX202" s="18"/>
      <c r="JC202" s="465"/>
      <c r="JD202" s="466"/>
      <c r="JL202" s="465"/>
      <c r="JM202" s="466"/>
      <c r="JN202" s="467"/>
      <c r="JO202" s="466"/>
      <c r="JP202" s="466"/>
      <c r="JU202" s="348"/>
      <c r="JV202" s="18"/>
      <c r="JX202" s="18"/>
      <c r="JY202" s="18"/>
      <c r="KD202" s="348"/>
      <c r="KE202" s="18"/>
      <c r="KM202" s="348"/>
      <c r="KN202" s="18"/>
      <c r="KV202" s="18"/>
      <c r="KW202" s="18"/>
      <c r="KX202" s="468"/>
      <c r="KY202" s="18"/>
      <c r="KZ202" s="18"/>
      <c r="LE202" s="465"/>
      <c r="LF202" s="466"/>
      <c r="LG202" s="462"/>
      <c r="LH202" s="466"/>
      <c r="LI202" s="466"/>
      <c r="LW202" s="466"/>
      <c r="LX202" s="18"/>
      <c r="LY202" s="18"/>
      <c r="LZ202" s="469"/>
      <c r="MB202" s="18"/>
      <c r="MF202" s="348"/>
      <c r="MG202" s="18"/>
      <c r="MH202" s="18"/>
      <c r="MI202" s="18"/>
      <c r="MJ202" s="18"/>
      <c r="MP202" s="3"/>
      <c r="MQ202" s="470"/>
      <c r="MR202" s="79"/>
      <c r="MS202" s="3"/>
      <c r="MU202" s="18"/>
    </row>
    <row r="203" spans="1:359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1740</v>
      </c>
      <c r="AX203" s="18"/>
      <c r="AY203" s="89"/>
      <c r="AZ203" s="18"/>
      <c r="BA203"/>
      <c r="BB203" s="50"/>
      <c r="BC203"/>
      <c r="BE203" s="49" t="s">
        <v>2369</v>
      </c>
      <c r="BI203" s="18"/>
      <c r="BK203" s="50"/>
      <c r="BN203" s="49" t="s">
        <v>4594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D203" s="50"/>
      <c r="EG203" s="348"/>
      <c r="EH203" s="18"/>
      <c r="EI203" s="50"/>
      <c r="EJ203" s="18"/>
      <c r="EK203" s="18"/>
      <c r="EN203" s="50"/>
      <c r="EP203" s="348"/>
      <c r="EQ203" s="18"/>
      <c r="ER203" s="462"/>
      <c r="ES203" s="18"/>
      <c r="ET203" s="18"/>
      <c r="EX203" s="50"/>
      <c r="EY203" s="469"/>
      <c r="EZ203" s="18"/>
      <c r="FA203" s="462"/>
      <c r="FB203" s="18"/>
      <c r="FC203" s="18"/>
      <c r="FH203" s="348"/>
      <c r="FI203" s="18"/>
      <c r="FJ203" s="462"/>
      <c r="FK203" s="18"/>
      <c r="FL203" s="18"/>
      <c r="FQ203" s="348"/>
      <c r="FR203" s="18"/>
      <c r="FS203" s="462"/>
      <c r="FT203" s="18"/>
      <c r="FU203" s="18"/>
      <c r="FZ203" s="348"/>
      <c r="GA203" s="18"/>
      <c r="GB203" s="462"/>
      <c r="GC203" s="18"/>
      <c r="GD203" s="18"/>
      <c r="GU203" s="18"/>
      <c r="GV203" s="18"/>
      <c r="HA203" s="348"/>
      <c r="HB203" s="18"/>
      <c r="HD203" s="18"/>
      <c r="HE203" s="18"/>
      <c r="HJ203" s="18"/>
      <c r="HK203" s="464"/>
      <c r="HM203" s="18"/>
      <c r="HN203" s="18"/>
      <c r="HO203" s="18"/>
      <c r="IB203" s="348"/>
      <c r="IC203" s="18"/>
      <c r="IE203" s="18"/>
      <c r="IF203" s="18"/>
      <c r="IK203" s="348"/>
      <c r="IL203" s="18"/>
      <c r="IN203" s="18"/>
      <c r="IO203" s="18"/>
      <c r="IT203" s="18"/>
      <c r="IU203" s="18"/>
      <c r="IV203" s="473"/>
      <c r="IW203" s="18"/>
      <c r="IX203" s="18"/>
      <c r="JC203" s="465"/>
      <c r="JD203" s="466"/>
      <c r="JL203" s="465"/>
      <c r="JM203" s="466"/>
      <c r="JN203" s="467"/>
      <c r="JO203" s="466"/>
      <c r="JP203" s="466"/>
      <c r="JU203" s="348"/>
      <c r="JV203" s="18"/>
      <c r="JX203" s="18"/>
      <c r="JY203" s="18"/>
      <c r="KD203" s="348"/>
      <c r="KE203" s="18"/>
      <c r="KM203" s="348"/>
      <c r="KN203" s="18"/>
      <c r="KV203" s="472"/>
      <c r="KW203" s="18"/>
      <c r="KX203" s="467"/>
      <c r="KY203" s="18"/>
      <c r="KZ203" s="18"/>
      <c r="LE203" s="465"/>
      <c r="LF203" s="466"/>
      <c r="LG203" s="462"/>
      <c r="LH203" s="466"/>
      <c r="LI203" s="466"/>
      <c r="LW203" s="466"/>
      <c r="LX203" s="18"/>
      <c r="LY203" s="18"/>
      <c r="LZ203" s="469"/>
      <c r="MB203" s="18"/>
      <c r="MF203" s="348"/>
      <c r="MG203" s="18"/>
      <c r="MH203" s="18"/>
      <c r="MI203" s="18"/>
      <c r="MJ203" s="18"/>
      <c r="MO203" s="474"/>
      <c r="MP203" s="63"/>
      <c r="MQ203" s="476"/>
      <c r="MR203" s="79"/>
      <c r="MS203" s="3"/>
      <c r="MU203" s="18"/>
    </row>
    <row r="204" spans="1:359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243</v>
      </c>
      <c r="AI204" t="s">
        <v>1441</v>
      </c>
      <c r="AM204" s="41" t="s">
        <v>743</v>
      </c>
      <c r="AP204" s="171">
        <v>21871.950000000077</v>
      </c>
      <c r="AQ204" t="s">
        <v>1377</v>
      </c>
      <c r="AR204" t="s">
        <v>1441</v>
      </c>
      <c r="AV204" s="40" t="s">
        <v>789</v>
      </c>
      <c r="AW204" s="9"/>
      <c r="AX204" s="3"/>
      <c r="AY204" s="171">
        <v>31936.762499999884</v>
      </c>
      <c r="AZ204" s="238" t="s">
        <v>1897</v>
      </c>
      <c r="BA204" t="s">
        <v>1441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2386</v>
      </c>
      <c r="BJ204" t="s">
        <v>1441</v>
      </c>
      <c r="BK204" s="50"/>
      <c r="BN204" s="63" t="s">
        <v>795</v>
      </c>
      <c r="BO204" s="9"/>
      <c r="BP204" s="63"/>
      <c r="BQ204" s="171">
        <v>48331.274999999856</v>
      </c>
      <c r="BR204" s="238" t="s">
        <v>4627</v>
      </c>
      <c r="BS204" t="s">
        <v>1441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D204" s="50"/>
      <c r="EG204" s="18"/>
      <c r="EH204" s="18"/>
      <c r="EI204" s="50"/>
      <c r="EJ204" s="18"/>
      <c r="EK204" s="18"/>
      <c r="EN204" s="50"/>
      <c r="EP204" s="18"/>
      <c r="EQ204" s="18"/>
      <c r="ER204" s="462"/>
      <c r="ES204" s="18"/>
      <c r="ET204" s="18"/>
      <c r="EX204" s="50"/>
      <c r="EY204" s="469"/>
      <c r="EZ204" s="18"/>
      <c r="FA204" s="462"/>
      <c r="FB204" s="18"/>
      <c r="FC204" s="18"/>
      <c r="FH204" s="18"/>
      <c r="FI204" s="18"/>
      <c r="FJ204" s="462"/>
      <c r="FK204" s="18"/>
      <c r="FL204" s="18"/>
      <c r="FQ204" s="18"/>
      <c r="FR204" s="18"/>
      <c r="FS204" s="462"/>
      <c r="FT204" s="18"/>
      <c r="FU204" s="18"/>
      <c r="FZ204" s="18"/>
      <c r="GA204" s="18"/>
      <c r="GB204" s="462"/>
      <c r="GC204" s="18"/>
      <c r="GD204" s="18"/>
      <c r="GU204" s="18"/>
      <c r="GV204" s="18"/>
      <c r="HA204" s="18"/>
      <c r="HB204" s="18"/>
      <c r="HD204" s="18"/>
      <c r="HE204" s="18"/>
      <c r="HJ204" s="18"/>
      <c r="HK204" s="464"/>
      <c r="HM204" s="18"/>
      <c r="HN204" s="18"/>
      <c r="HO204" s="18"/>
      <c r="IB204" s="18"/>
      <c r="IC204" s="18"/>
      <c r="IE204" s="18"/>
      <c r="IF204" s="18"/>
      <c r="IK204" s="18"/>
      <c r="IL204" s="18"/>
      <c r="IN204" s="18"/>
      <c r="IO204" s="18"/>
      <c r="IT204" s="469"/>
      <c r="IU204" s="18"/>
      <c r="IV204" s="462"/>
      <c r="IW204" s="18"/>
      <c r="IX204" s="18"/>
      <c r="JC204" s="466"/>
      <c r="JD204" s="466"/>
      <c r="JL204" s="466"/>
      <c r="JM204" s="466"/>
      <c r="JN204" s="467"/>
      <c r="JO204" s="466"/>
      <c r="JP204" s="466"/>
      <c r="JU204" s="18"/>
      <c r="JV204" s="18"/>
      <c r="JX204" s="18"/>
      <c r="JY204" s="18"/>
      <c r="KD204" s="18"/>
      <c r="KE204" s="18"/>
      <c r="KM204" s="18"/>
      <c r="KN204" s="18"/>
      <c r="KV204" s="348"/>
      <c r="KW204" s="18"/>
      <c r="KX204" s="468"/>
      <c r="KY204" s="18"/>
      <c r="KZ204" s="18"/>
      <c r="LE204" s="466"/>
      <c r="LF204" s="466"/>
      <c r="LG204" s="462"/>
      <c r="LH204" s="466"/>
      <c r="LI204" s="466"/>
      <c r="LW204" s="466"/>
      <c r="LX204" s="18"/>
      <c r="LY204" s="18"/>
      <c r="LZ204" s="469"/>
      <c r="MB204" s="18"/>
      <c r="MF204" s="18"/>
      <c r="MG204" s="18"/>
      <c r="MH204" s="18"/>
      <c r="MI204" s="18"/>
      <c r="MJ204" s="18"/>
      <c r="MO204" s="60"/>
      <c r="MP204" s="3"/>
      <c r="MQ204" s="470"/>
      <c r="MR204" s="79"/>
      <c r="MS204" s="3"/>
      <c r="MU204" s="18"/>
    </row>
    <row r="205" spans="1:359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1740</v>
      </c>
      <c r="AX205" s="18"/>
      <c r="AY205" s="89"/>
      <c r="AZ205" s="18"/>
      <c r="BA205"/>
      <c r="BB205" s="50"/>
      <c r="BC205"/>
      <c r="BE205" s="48" t="s">
        <v>2350</v>
      </c>
      <c r="BI205" s="18"/>
      <c r="BK205" s="50"/>
      <c r="BN205" s="49" t="s">
        <v>4594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D205" s="50"/>
      <c r="EG205" s="18"/>
      <c r="EH205" s="18"/>
      <c r="EI205" s="50"/>
      <c r="EJ205" s="18"/>
      <c r="EK205" s="18"/>
      <c r="EN205" s="50"/>
      <c r="EP205" s="18"/>
      <c r="EQ205" s="18"/>
      <c r="ER205" s="462"/>
      <c r="ES205" s="18"/>
      <c r="ET205" s="18"/>
      <c r="EX205" s="50"/>
      <c r="EY205" s="469"/>
      <c r="EZ205" s="18"/>
      <c r="FA205" s="462"/>
      <c r="FB205" s="18"/>
      <c r="FC205" s="18"/>
      <c r="FH205" s="18"/>
      <c r="FI205" s="18"/>
      <c r="FJ205" s="462"/>
      <c r="FK205" s="18"/>
      <c r="FL205" s="18"/>
      <c r="FQ205" s="18"/>
      <c r="FR205" s="18"/>
      <c r="FS205" s="462"/>
      <c r="FT205" s="18"/>
      <c r="FU205" s="18"/>
      <c r="FZ205" s="18"/>
      <c r="GA205" s="18"/>
      <c r="GB205" s="462"/>
      <c r="GC205" s="18"/>
      <c r="GD205" s="18"/>
      <c r="GU205" s="18"/>
      <c r="GV205" s="18"/>
      <c r="HA205" s="18"/>
      <c r="HB205" s="18"/>
      <c r="HD205" s="18"/>
      <c r="HE205" s="18"/>
      <c r="HJ205" s="18"/>
      <c r="HK205" s="464"/>
      <c r="HM205" s="18"/>
      <c r="HN205" s="18"/>
      <c r="HO205" s="18"/>
      <c r="IB205" s="18"/>
      <c r="IC205" s="18"/>
      <c r="IE205" s="18"/>
      <c r="IF205" s="18"/>
      <c r="IK205" s="18"/>
      <c r="IL205" s="18"/>
      <c r="IN205" s="18"/>
      <c r="IO205" s="18"/>
      <c r="IT205" s="348"/>
      <c r="IU205" s="18"/>
      <c r="IV205" s="473"/>
      <c r="IW205" s="18"/>
      <c r="IX205" s="18"/>
      <c r="JC205" s="466"/>
      <c r="JD205" s="466"/>
      <c r="JL205" s="466"/>
      <c r="JM205" s="466"/>
      <c r="JN205" s="467"/>
      <c r="JO205" s="466"/>
      <c r="JP205" s="466"/>
      <c r="JU205" s="18"/>
      <c r="JV205" s="18"/>
      <c r="JX205" s="18"/>
      <c r="JY205" s="18"/>
      <c r="KD205" s="18"/>
      <c r="KE205" s="18"/>
      <c r="KM205" s="18"/>
      <c r="KN205" s="18"/>
      <c r="KV205" s="18"/>
      <c r="KW205" s="18"/>
      <c r="KX205" s="467"/>
      <c r="KY205" s="18"/>
      <c r="KZ205" s="18"/>
      <c r="LE205" s="466"/>
      <c r="LF205" s="466"/>
      <c r="LG205" s="462"/>
      <c r="LH205" s="466"/>
      <c r="LI205" s="466"/>
      <c r="LW205" s="466"/>
      <c r="LX205" s="18"/>
      <c r="LY205" s="18"/>
      <c r="LZ205" s="469"/>
      <c r="MB205" s="18"/>
      <c r="MF205" s="18"/>
      <c r="MG205" s="18"/>
      <c r="MH205" s="18"/>
      <c r="MI205" s="18"/>
      <c r="MJ205" s="18"/>
      <c r="MP205" s="3"/>
      <c r="MQ205" s="477"/>
      <c r="MR205" s="79"/>
      <c r="MS205" s="3"/>
      <c r="MU205" s="18"/>
    </row>
    <row r="206" spans="1:359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412</v>
      </c>
      <c r="AI206" t="s">
        <v>1442</v>
      </c>
      <c r="AM206" s="41" t="s">
        <v>795</v>
      </c>
      <c r="AP206" s="171">
        <v>21795.29999999993</v>
      </c>
      <c r="AQ206" t="s">
        <v>1378</v>
      </c>
      <c r="AR206" t="s">
        <v>1442</v>
      </c>
      <c r="AV206" s="40" t="s">
        <v>743</v>
      </c>
      <c r="AW206" s="9"/>
      <c r="AX206" s="3"/>
      <c r="AY206" s="171">
        <v>31851.462500000023</v>
      </c>
      <c r="AZ206" s="238" t="s">
        <v>1898</v>
      </c>
      <c r="BA206" t="s">
        <v>1442</v>
      </c>
      <c r="BB206" s="50"/>
      <c r="BC206"/>
      <c r="BE206" s="40" t="s">
        <v>762</v>
      </c>
      <c r="BF206" s="3"/>
      <c r="BG206" s="337"/>
      <c r="BH206" s="171">
        <v>42864.749999999891</v>
      </c>
      <c r="BI206" s="238" t="s">
        <v>2387</v>
      </c>
      <c r="BJ206" t="s">
        <v>1442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4628</v>
      </c>
      <c r="BS206" t="s">
        <v>1442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D206" s="50"/>
      <c r="EG206" s="18"/>
      <c r="EH206" s="18"/>
      <c r="EI206" s="50"/>
      <c r="EJ206" s="18"/>
      <c r="EK206" s="18"/>
      <c r="EN206" s="50"/>
      <c r="EP206" s="18"/>
      <c r="EQ206" s="18"/>
      <c r="ER206" s="462"/>
      <c r="ES206" s="18"/>
      <c r="ET206" s="18"/>
      <c r="EX206" s="50"/>
      <c r="EY206" s="469"/>
      <c r="EZ206" s="18"/>
      <c r="FA206" s="462"/>
      <c r="FB206" s="18"/>
      <c r="FC206" s="18"/>
      <c r="FH206" s="18"/>
      <c r="FI206" s="18"/>
      <c r="FJ206" s="462"/>
      <c r="FK206" s="18"/>
      <c r="FL206" s="18"/>
      <c r="FQ206" s="18"/>
      <c r="FR206" s="18"/>
      <c r="FS206" s="462"/>
      <c r="FT206" s="18"/>
      <c r="FU206" s="18"/>
      <c r="FZ206" s="18"/>
      <c r="GA206" s="18"/>
      <c r="GB206" s="462"/>
      <c r="GC206" s="18"/>
      <c r="GD206" s="18"/>
      <c r="GU206" s="18"/>
      <c r="GV206" s="18"/>
      <c r="HA206" s="18"/>
      <c r="HB206" s="18"/>
      <c r="HD206" s="18"/>
      <c r="HE206" s="18"/>
      <c r="HJ206" s="18"/>
      <c r="HK206" s="464"/>
      <c r="HM206" s="18"/>
      <c r="HN206" s="18"/>
      <c r="HO206" s="18"/>
      <c r="IB206" s="18"/>
      <c r="IC206" s="18"/>
      <c r="IE206" s="18"/>
      <c r="IF206" s="18"/>
      <c r="IK206" s="18"/>
      <c r="IL206" s="18"/>
      <c r="IN206" s="18"/>
      <c r="IO206" s="18"/>
      <c r="IT206" s="18"/>
      <c r="IU206" s="18"/>
      <c r="IV206" s="462"/>
      <c r="IW206" s="18"/>
      <c r="IX206" s="18"/>
      <c r="JC206" s="466"/>
      <c r="JD206" s="466"/>
      <c r="JL206" s="466"/>
      <c r="JM206" s="466"/>
      <c r="JN206" s="467"/>
      <c r="JO206" s="466"/>
      <c r="JP206" s="466"/>
      <c r="JU206" s="18"/>
      <c r="JV206" s="18"/>
      <c r="JX206" s="18"/>
      <c r="JY206" s="18"/>
      <c r="KD206" s="18"/>
      <c r="KE206" s="18"/>
      <c r="KM206" s="18"/>
      <c r="KN206" s="18"/>
      <c r="KV206" s="472"/>
      <c r="KW206" s="18"/>
      <c r="KX206" s="467"/>
      <c r="KY206" s="18"/>
      <c r="KZ206" s="18"/>
      <c r="LE206" s="466"/>
      <c r="LF206" s="466"/>
      <c r="LG206" s="462"/>
      <c r="LH206" s="466"/>
      <c r="LI206" s="466"/>
      <c r="LW206" s="466"/>
      <c r="LX206" s="18"/>
      <c r="LY206" s="18"/>
      <c r="LZ206" s="469"/>
      <c r="MB206" s="18"/>
      <c r="MF206" s="18"/>
      <c r="MG206" s="18"/>
      <c r="MH206" s="18"/>
      <c r="MI206" s="18"/>
      <c r="MJ206" s="18"/>
      <c r="MO206" s="474"/>
      <c r="MP206" s="3"/>
      <c r="MQ206" s="477"/>
      <c r="MR206" s="79"/>
      <c r="MS206" s="3"/>
      <c r="MU206" s="18"/>
    </row>
    <row r="207" spans="1:359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1740</v>
      </c>
      <c r="AX207" s="18"/>
      <c r="AY207" s="89"/>
      <c r="AZ207" s="18"/>
      <c r="BA207"/>
      <c r="BB207" s="50"/>
      <c r="BC207"/>
      <c r="BE207" s="49" t="s">
        <v>2369</v>
      </c>
      <c r="BI207" s="18"/>
      <c r="BK207" s="50"/>
      <c r="BN207" s="49" t="s">
        <v>4594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D207" s="50"/>
      <c r="EG207" s="348"/>
      <c r="EH207" s="18"/>
      <c r="EI207" s="50"/>
      <c r="EJ207" s="18"/>
      <c r="EK207" s="18"/>
      <c r="EN207" s="50"/>
      <c r="EP207" s="348"/>
      <c r="EQ207" s="18"/>
      <c r="ER207" s="462"/>
      <c r="ES207" s="18"/>
      <c r="ET207" s="18"/>
      <c r="EX207" s="50"/>
      <c r="EY207" s="469"/>
      <c r="EZ207" s="18"/>
      <c r="FA207" s="462"/>
      <c r="FB207" s="18"/>
      <c r="FC207" s="18"/>
      <c r="FH207" s="348"/>
      <c r="FI207" s="18"/>
      <c r="FJ207" s="462"/>
      <c r="FK207" s="18"/>
      <c r="FL207" s="18"/>
      <c r="FQ207" s="348"/>
      <c r="FR207" s="18"/>
      <c r="FS207" s="462"/>
      <c r="FT207" s="18"/>
      <c r="FU207" s="18"/>
      <c r="FZ207" s="348"/>
      <c r="GA207" s="18"/>
      <c r="GB207" s="462"/>
      <c r="GC207" s="18"/>
      <c r="GD207" s="18"/>
      <c r="GU207" s="18"/>
      <c r="GV207" s="18"/>
      <c r="HA207" s="348"/>
      <c r="HB207" s="18"/>
      <c r="HD207" s="18"/>
      <c r="HE207" s="18"/>
      <c r="HJ207" s="18"/>
      <c r="HK207" s="464"/>
      <c r="HM207" s="18"/>
      <c r="HN207" s="18"/>
      <c r="HO207" s="18"/>
      <c r="IB207" s="348"/>
      <c r="IC207" s="18"/>
      <c r="IE207" s="18"/>
      <c r="IF207" s="18"/>
      <c r="IK207" s="348"/>
      <c r="IL207" s="18"/>
      <c r="IN207" s="18"/>
      <c r="IO207" s="18"/>
      <c r="IT207" s="469"/>
      <c r="IU207" s="18"/>
      <c r="IV207" s="462"/>
      <c r="IW207" s="18"/>
      <c r="IX207" s="18"/>
      <c r="JC207" s="465"/>
      <c r="JD207" s="466"/>
      <c r="JL207" s="465"/>
      <c r="JM207" s="466"/>
      <c r="JN207" s="467"/>
      <c r="JO207" s="466"/>
      <c r="JP207" s="466"/>
      <c r="JU207" s="348"/>
      <c r="JV207" s="18"/>
      <c r="JX207" s="18"/>
      <c r="JY207" s="18"/>
      <c r="KD207" s="348"/>
      <c r="KE207" s="18"/>
      <c r="KM207" s="348"/>
      <c r="KN207" s="18"/>
      <c r="KV207" s="18"/>
      <c r="KW207" s="18"/>
      <c r="KX207" s="468"/>
      <c r="KY207" s="18"/>
      <c r="KZ207" s="18"/>
      <c r="LE207" s="465"/>
      <c r="LF207" s="466"/>
      <c r="LG207" s="462"/>
      <c r="LH207" s="466"/>
      <c r="LI207" s="466"/>
      <c r="LW207" s="466"/>
      <c r="LX207" s="18"/>
      <c r="LY207" s="18"/>
      <c r="LZ207" s="469"/>
      <c r="MB207" s="18"/>
      <c r="MF207" s="348"/>
      <c r="MG207" s="18"/>
      <c r="MH207" s="18"/>
      <c r="MI207" s="18"/>
      <c r="MJ207" s="18"/>
      <c r="MO207" s="3"/>
      <c r="MP207" s="63"/>
      <c r="MQ207" s="470"/>
      <c r="MR207" s="79"/>
      <c r="MS207" s="3"/>
      <c r="MU207" s="18"/>
    </row>
    <row r="208" spans="1:359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799</v>
      </c>
      <c r="AP208" s="171">
        <v>21579.049999999974</v>
      </c>
      <c r="AQ208" t="s">
        <v>1379</v>
      </c>
      <c r="AR208" s="3" t="s">
        <v>1460</v>
      </c>
      <c r="AV208" s="40" t="s">
        <v>737</v>
      </c>
      <c r="AW208" s="3"/>
      <c r="AX208" s="3"/>
      <c r="AY208" s="171">
        <v>31209.812500000015</v>
      </c>
      <c r="AZ208" s="238" t="s">
        <v>1899</v>
      </c>
      <c r="BA208" s="3" t="s">
        <v>1460</v>
      </c>
      <c r="BB208" s="50"/>
      <c r="BC208"/>
      <c r="BE208" s="40" t="s">
        <v>745</v>
      </c>
      <c r="BF208" s="9"/>
      <c r="BG208" s="337"/>
      <c r="BH208" s="171">
        <v>42853.487500000381</v>
      </c>
      <c r="BI208" s="238" t="s">
        <v>2388</v>
      </c>
      <c r="BJ208" s="3" t="s">
        <v>1460</v>
      </c>
      <c r="BK208" s="50"/>
      <c r="BN208" s="63" t="s">
        <v>756</v>
      </c>
      <c r="BQ208" s="171">
        <v>47984.325000000179</v>
      </c>
      <c r="BR208" s="238" t="s">
        <v>4629</v>
      </c>
      <c r="BS208" s="3" t="s">
        <v>1460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D208" s="50"/>
      <c r="EG208" s="348"/>
      <c r="EH208" s="18"/>
      <c r="EI208" s="50"/>
      <c r="EJ208" s="18"/>
      <c r="EK208" s="18"/>
      <c r="EN208" s="50"/>
      <c r="EP208" s="348"/>
      <c r="EQ208" s="18"/>
      <c r="ER208" s="462"/>
      <c r="ES208" s="18"/>
      <c r="ET208" s="18"/>
      <c r="EX208" s="50"/>
      <c r="EY208" s="469"/>
      <c r="EZ208" s="18"/>
      <c r="FA208" s="462"/>
      <c r="FB208" s="18"/>
      <c r="FC208" s="18"/>
      <c r="FH208" s="348"/>
      <c r="FI208" s="18"/>
      <c r="FJ208" s="462"/>
      <c r="FK208" s="18"/>
      <c r="FL208" s="18"/>
      <c r="FQ208" s="348"/>
      <c r="FR208" s="18"/>
      <c r="FS208" s="462"/>
      <c r="FT208" s="18"/>
      <c r="FU208" s="18"/>
      <c r="FZ208" s="348"/>
      <c r="GA208" s="18"/>
      <c r="GB208" s="462"/>
      <c r="GC208" s="18"/>
      <c r="GD208" s="18"/>
      <c r="GU208" s="18"/>
      <c r="GV208" s="18"/>
      <c r="HA208" s="348"/>
      <c r="HB208" s="18"/>
      <c r="HD208" s="18"/>
      <c r="HE208" s="18"/>
      <c r="HJ208" s="18"/>
      <c r="HK208" s="464"/>
      <c r="HM208" s="18"/>
      <c r="HN208" s="18"/>
      <c r="HO208" s="18"/>
      <c r="IB208" s="348"/>
      <c r="IC208" s="18"/>
      <c r="IE208" s="18"/>
      <c r="IF208" s="18"/>
      <c r="IK208" s="348"/>
      <c r="IL208" s="18"/>
      <c r="IN208" s="18"/>
      <c r="IO208" s="18"/>
      <c r="IT208" s="18"/>
      <c r="IU208" s="18"/>
      <c r="IV208" s="473"/>
      <c r="IW208" s="18"/>
      <c r="IX208" s="18"/>
      <c r="JC208" s="465"/>
      <c r="JD208" s="466"/>
      <c r="JL208" s="465"/>
      <c r="JM208" s="466"/>
      <c r="JN208" s="467"/>
      <c r="JO208" s="466"/>
      <c r="JP208" s="466"/>
      <c r="JU208" s="348"/>
      <c r="JV208" s="18"/>
      <c r="JX208" s="18"/>
      <c r="JY208" s="18"/>
      <c r="KD208" s="348"/>
      <c r="KE208" s="18"/>
      <c r="KM208" s="348"/>
      <c r="KN208" s="18"/>
      <c r="KV208" s="18"/>
      <c r="KW208" s="18"/>
      <c r="KX208" s="468"/>
      <c r="KY208" s="18"/>
      <c r="KZ208" s="18"/>
      <c r="LE208" s="465"/>
      <c r="LF208" s="466"/>
      <c r="LG208" s="462"/>
      <c r="LH208" s="466"/>
      <c r="LI208" s="466"/>
      <c r="LW208" s="466"/>
      <c r="LX208" s="18"/>
      <c r="LY208" s="18"/>
      <c r="LZ208" s="469"/>
      <c r="MB208" s="18"/>
      <c r="MF208" s="348"/>
      <c r="MG208" s="18"/>
      <c r="MH208" s="18"/>
      <c r="MI208" s="18"/>
      <c r="MJ208" s="18"/>
      <c r="MO208" s="3"/>
      <c r="MP208" s="3"/>
      <c r="MQ208" s="470"/>
      <c r="MR208" s="79"/>
      <c r="MS208" s="3"/>
      <c r="MU208" s="18"/>
    </row>
    <row r="209" spans="1:359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1740</v>
      </c>
      <c r="AX209" s="18"/>
      <c r="AY209" s="89"/>
      <c r="AZ209" s="18"/>
      <c r="BA209" s="3"/>
      <c r="BB209" s="50"/>
      <c r="BC209"/>
      <c r="BE209" s="49" t="s">
        <v>2369</v>
      </c>
      <c r="BI209" s="18"/>
      <c r="BK209" s="50"/>
      <c r="BN209" s="49" t="s">
        <v>4594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D209" s="50"/>
      <c r="EG209" s="18"/>
      <c r="EH209" s="18"/>
      <c r="EI209" s="50"/>
      <c r="EJ209" s="18"/>
      <c r="EK209" s="18"/>
      <c r="EN209" s="50"/>
      <c r="EP209" s="18"/>
      <c r="EQ209" s="18"/>
      <c r="ER209" s="462"/>
      <c r="ES209" s="18"/>
      <c r="ET209" s="18"/>
      <c r="EX209" s="50"/>
      <c r="EY209" s="469"/>
      <c r="EZ209" s="18"/>
      <c r="FA209" s="462"/>
      <c r="FB209" s="18"/>
      <c r="FC209" s="18"/>
      <c r="FH209" s="18"/>
      <c r="FI209" s="18"/>
      <c r="FJ209" s="462"/>
      <c r="FK209" s="18"/>
      <c r="FL209" s="18"/>
      <c r="FQ209" s="18"/>
      <c r="FR209" s="18"/>
      <c r="FS209" s="462"/>
      <c r="FT209" s="18"/>
      <c r="FU209" s="18"/>
      <c r="FZ209" s="18"/>
      <c r="GA209" s="18"/>
      <c r="GB209" s="462"/>
      <c r="GC209" s="18"/>
      <c r="GD209" s="18"/>
      <c r="GU209" s="18"/>
      <c r="GV209" s="18"/>
      <c r="HA209" s="18"/>
      <c r="HB209" s="18"/>
      <c r="HD209" s="18"/>
      <c r="HE209" s="18"/>
      <c r="HJ209" s="18"/>
      <c r="HK209" s="464"/>
      <c r="HM209" s="18"/>
      <c r="HN209" s="18"/>
      <c r="HO209" s="18"/>
      <c r="IB209" s="18"/>
      <c r="IC209" s="18"/>
      <c r="IE209" s="18"/>
      <c r="IF209" s="18"/>
      <c r="IK209" s="18"/>
      <c r="IL209" s="18"/>
      <c r="IN209" s="18"/>
      <c r="IO209" s="18"/>
      <c r="IT209" s="18"/>
      <c r="IU209" s="18"/>
      <c r="IV209" s="473"/>
      <c r="IW209" s="18"/>
      <c r="IX209" s="18"/>
      <c r="JC209" s="466"/>
      <c r="JD209" s="466"/>
      <c r="JL209" s="466"/>
      <c r="JM209" s="466"/>
      <c r="JN209" s="467"/>
      <c r="JO209" s="466"/>
      <c r="JP209" s="466"/>
      <c r="JU209" s="18"/>
      <c r="JV209" s="18"/>
      <c r="JX209" s="18"/>
      <c r="JY209" s="18"/>
      <c r="KD209" s="18"/>
      <c r="KE209" s="18"/>
      <c r="KM209" s="18"/>
      <c r="KN209" s="18"/>
      <c r="KV209" s="348"/>
      <c r="KW209" s="18"/>
      <c r="KX209" s="467"/>
      <c r="KY209" s="18"/>
      <c r="KZ209" s="18"/>
      <c r="LE209" s="466"/>
      <c r="LF209" s="466"/>
      <c r="LG209" s="462"/>
      <c r="LH209" s="466"/>
      <c r="LI209" s="466"/>
      <c r="LW209" s="466"/>
      <c r="LX209" s="18"/>
      <c r="LY209" s="18"/>
      <c r="LZ209" s="469"/>
      <c r="MB209" s="18"/>
      <c r="MF209" s="18"/>
      <c r="MG209" s="18"/>
      <c r="MH209" s="18"/>
      <c r="MI209" s="18"/>
      <c r="MJ209" s="18"/>
      <c r="MO209" s="60"/>
      <c r="MP209" s="3"/>
      <c r="MQ209" s="477"/>
      <c r="MR209" s="79"/>
      <c r="MS209" s="3"/>
      <c r="MU209" s="18"/>
    </row>
    <row r="210" spans="1:359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745</v>
      </c>
      <c r="AP210" s="171">
        <v>21526.349999999922</v>
      </c>
      <c r="AQ210" t="s">
        <v>1380</v>
      </c>
      <c r="AR210" s="3" t="s">
        <v>1461</v>
      </c>
      <c r="AV210" s="40" t="s">
        <v>756</v>
      </c>
      <c r="AW210" s="3"/>
      <c r="AX210" s="3"/>
      <c r="AY210" s="171">
        <v>30516.525000000122</v>
      </c>
      <c r="AZ210" s="238" t="s">
        <v>1900</v>
      </c>
      <c r="BA210" s="3" t="s">
        <v>1461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2389</v>
      </c>
      <c r="BJ210" s="3" t="s">
        <v>1461</v>
      </c>
      <c r="BK210" s="50"/>
      <c r="BN210" s="63" t="s">
        <v>733</v>
      </c>
      <c r="BQ210" s="171">
        <v>47716.525000000118</v>
      </c>
      <c r="BR210" s="238" t="s">
        <v>4630</v>
      </c>
      <c r="BS210" s="3" t="s">
        <v>1461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D210" s="50"/>
      <c r="EG210" s="469"/>
      <c r="EH210" s="18"/>
      <c r="EI210" s="50"/>
      <c r="EJ210" s="18"/>
      <c r="EK210" s="18"/>
      <c r="EN210" s="50"/>
      <c r="EP210" s="469"/>
      <c r="EQ210" s="18"/>
      <c r="ER210" s="462"/>
      <c r="ES210" s="18"/>
      <c r="ET210" s="18"/>
      <c r="EX210" s="50"/>
      <c r="EY210" s="469"/>
      <c r="EZ210" s="18"/>
      <c r="FA210" s="462"/>
      <c r="FB210" s="18"/>
      <c r="FC210" s="18"/>
      <c r="FH210" s="472"/>
      <c r="FI210" s="18"/>
      <c r="FJ210" s="462"/>
      <c r="FK210" s="18"/>
      <c r="FL210" s="18"/>
      <c r="FQ210" s="469"/>
      <c r="FR210" s="18"/>
      <c r="FS210" s="462"/>
      <c r="FT210" s="18"/>
      <c r="FU210" s="18"/>
      <c r="FZ210" s="469"/>
      <c r="GA210" s="18"/>
      <c r="GB210" s="462"/>
      <c r="GC210" s="18"/>
      <c r="GD210" s="18"/>
      <c r="GU210" s="18"/>
      <c r="HA210" s="472"/>
      <c r="HB210" s="18"/>
      <c r="HJ210" s="18"/>
      <c r="HK210" s="464"/>
      <c r="IB210" s="469"/>
      <c r="IC210" s="18"/>
      <c r="IK210" s="472"/>
      <c r="IL210" s="18"/>
      <c r="IT210" s="348"/>
      <c r="IU210" s="18"/>
      <c r="IV210" s="462"/>
      <c r="IW210" s="18"/>
      <c r="IX210" s="18"/>
      <c r="JC210" s="469"/>
      <c r="JD210" s="466"/>
      <c r="JL210" s="469"/>
      <c r="JM210" s="466"/>
      <c r="JN210" s="467"/>
      <c r="JO210" s="466"/>
      <c r="JP210" s="466"/>
      <c r="JU210" s="472"/>
      <c r="JV210" s="18"/>
      <c r="JX210" s="18"/>
      <c r="KD210" s="472"/>
      <c r="KE210" s="18"/>
      <c r="KM210" s="472"/>
      <c r="KN210" s="18"/>
      <c r="LE210" s="469"/>
      <c r="LF210" s="466"/>
      <c r="LG210" s="462"/>
      <c r="LH210" s="466"/>
      <c r="LI210" s="466"/>
      <c r="LW210" s="466"/>
      <c r="LX210" s="18"/>
      <c r="LY210" s="18"/>
      <c r="LZ210" s="469"/>
      <c r="MB210" s="18"/>
      <c r="MF210" s="472"/>
      <c r="MG210" s="18"/>
      <c r="MH210" s="18"/>
      <c r="MI210" s="18"/>
      <c r="MJ210" s="18"/>
    </row>
    <row r="211" spans="1:359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1740</v>
      </c>
      <c r="AX211" s="18"/>
      <c r="AY211" s="89"/>
      <c r="AZ211" s="18"/>
      <c r="BA211" s="3"/>
      <c r="BB211" s="50"/>
      <c r="BC211"/>
      <c r="BE211" s="49" t="s">
        <v>2350</v>
      </c>
      <c r="BK211" s="50"/>
      <c r="BN211" s="49" t="s">
        <v>4594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D211" s="50"/>
      <c r="EG211" s="348"/>
      <c r="EH211" s="18"/>
      <c r="EI211" s="50"/>
      <c r="EJ211" s="18"/>
      <c r="EK211" s="18"/>
      <c r="EN211" s="50"/>
      <c r="EP211" s="348"/>
      <c r="EQ211" s="18"/>
      <c r="ER211" s="462"/>
      <c r="ES211" s="18"/>
      <c r="ET211" s="18"/>
      <c r="EX211" s="50"/>
      <c r="EY211" s="469"/>
      <c r="EZ211" s="18"/>
      <c r="FA211" s="462"/>
      <c r="FB211" s="18"/>
      <c r="FC211" s="18"/>
      <c r="FH211" s="348"/>
      <c r="FI211" s="18"/>
      <c r="FJ211" s="462"/>
      <c r="FK211" s="18"/>
      <c r="FL211" s="18"/>
      <c r="FQ211" s="348"/>
      <c r="FR211" s="18"/>
      <c r="FS211" s="462"/>
      <c r="FT211" s="18"/>
      <c r="FU211" s="18"/>
      <c r="FZ211" s="348"/>
      <c r="GA211" s="18"/>
      <c r="GB211" s="462"/>
      <c r="GC211" s="18"/>
      <c r="GD211" s="18"/>
      <c r="HA211" s="348"/>
      <c r="HB211" s="18"/>
      <c r="HJ211" s="18"/>
      <c r="HK211" s="464"/>
      <c r="IB211" s="348"/>
      <c r="IC211" s="18"/>
      <c r="IK211" s="348"/>
      <c r="IL211" s="18"/>
      <c r="IT211" s="107"/>
      <c r="IU211" s="107"/>
      <c r="IV211" s="107"/>
      <c r="IW211" s="233"/>
      <c r="JC211" s="465"/>
      <c r="JD211" s="466"/>
      <c r="JL211" s="465"/>
      <c r="JM211" s="466"/>
      <c r="JN211" s="467"/>
      <c r="JO211" s="466"/>
      <c r="JP211" s="466"/>
      <c r="JU211" s="348"/>
      <c r="JV211" s="18"/>
      <c r="JX211" s="18"/>
      <c r="KD211" s="348"/>
      <c r="KE211" s="18"/>
      <c r="KM211" s="348"/>
      <c r="KN211" s="18"/>
      <c r="LE211" s="465"/>
      <c r="LF211" s="466"/>
      <c r="LG211" s="462"/>
      <c r="LH211" s="466"/>
      <c r="LI211" s="466"/>
      <c r="LW211" s="466"/>
      <c r="LX211" s="18"/>
      <c r="LY211" s="18"/>
      <c r="LZ211" s="469"/>
      <c r="MB211" s="18"/>
      <c r="MF211" s="348"/>
      <c r="MG211" s="18"/>
      <c r="MH211" s="18"/>
      <c r="MI211" s="18"/>
      <c r="MJ211" s="18"/>
    </row>
    <row r="212" spans="1:359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761</v>
      </c>
      <c r="AP212" s="171">
        <v>21452.850000000053</v>
      </c>
      <c r="AQ212" t="s">
        <v>1381</v>
      </c>
      <c r="AR212" s="60" t="s">
        <v>1462</v>
      </c>
      <c r="AV212" s="40" t="s">
        <v>782</v>
      </c>
      <c r="AW212" s="3"/>
      <c r="AX212" s="3"/>
      <c r="AY212" s="171">
        <v>30488.549999999923</v>
      </c>
      <c r="AZ212" s="238" t="s">
        <v>1901</v>
      </c>
      <c r="BA212" s="60" t="s">
        <v>1462</v>
      </c>
      <c r="BB212" s="50"/>
      <c r="BC212"/>
      <c r="BE212" s="40" t="s">
        <v>732</v>
      </c>
      <c r="BF212" s="9"/>
      <c r="BG212" s="337"/>
      <c r="BH212" s="171">
        <v>41884.649999999921</v>
      </c>
      <c r="BI212" s="238" t="s">
        <v>2390</v>
      </c>
      <c r="BJ212" s="60" t="s">
        <v>1462</v>
      </c>
      <c r="BK212" s="50"/>
      <c r="BN212" s="277" t="s">
        <v>9</v>
      </c>
      <c r="BQ212" s="171">
        <v>47096.787500000057</v>
      </c>
      <c r="BR212" s="238" t="s">
        <v>4632</v>
      </c>
      <c r="BS212" s="60" t="s">
        <v>1462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D212" s="50"/>
      <c r="EG212" s="348"/>
      <c r="EH212" s="18"/>
      <c r="EI212" s="50"/>
      <c r="EJ212" s="18"/>
      <c r="EK212" s="18"/>
      <c r="EN212" s="50"/>
      <c r="EP212" s="348"/>
      <c r="EQ212" s="18"/>
      <c r="ER212" s="462"/>
      <c r="ES212" s="18"/>
      <c r="ET212" s="18"/>
      <c r="EX212" s="50"/>
      <c r="EY212" s="469"/>
      <c r="EZ212" s="18"/>
      <c r="FA212" s="462"/>
      <c r="FB212" s="18"/>
      <c r="FC212" s="18"/>
      <c r="FH212" s="348"/>
      <c r="FI212" s="18"/>
      <c r="FJ212" s="462"/>
      <c r="FK212" s="18"/>
      <c r="FL212" s="18"/>
      <c r="FQ212" s="348"/>
      <c r="FR212" s="18"/>
      <c r="FS212" s="462"/>
      <c r="FT212" s="18"/>
      <c r="FU212" s="18"/>
      <c r="FZ212" s="348"/>
      <c r="GA212" s="18"/>
      <c r="GB212" s="462"/>
      <c r="GC212" s="18"/>
      <c r="GD212" s="18"/>
      <c r="HA212" s="348"/>
      <c r="HB212" s="18"/>
      <c r="HJ212" s="18"/>
      <c r="HK212" s="464"/>
      <c r="IB212" s="348"/>
      <c r="IC212" s="18"/>
      <c r="IK212" s="348"/>
      <c r="IL212" s="18"/>
      <c r="JC212" s="465"/>
      <c r="JD212" s="466"/>
      <c r="JL212" s="465"/>
      <c r="JM212" s="466"/>
      <c r="JN212" s="467"/>
      <c r="JO212" s="466"/>
      <c r="JP212" s="466"/>
      <c r="JU212" s="348"/>
      <c r="JV212" s="18"/>
      <c r="JX212" s="18"/>
      <c r="KD212" s="348"/>
      <c r="KE212" s="18"/>
      <c r="KM212" s="348"/>
      <c r="KN212" s="18"/>
      <c r="LE212" s="465"/>
      <c r="LF212" s="466"/>
      <c r="LG212" s="462"/>
      <c r="LH212" s="466"/>
      <c r="LI212" s="466"/>
      <c r="LW212" s="466"/>
      <c r="LX212" s="18"/>
      <c r="LY212" s="18"/>
      <c r="LZ212" s="469"/>
      <c r="MB212" s="18"/>
      <c r="MF212" s="348"/>
      <c r="MG212" s="18"/>
      <c r="MH212" s="18"/>
      <c r="MI212" s="18"/>
      <c r="MJ212" s="18"/>
    </row>
    <row r="213" spans="1:359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1740</v>
      </c>
      <c r="AX213" s="18"/>
      <c r="AY213" s="89"/>
      <c r="AZ213" s="18"/>
      <c r="BA213" s="3"/>
      <c r="BB213" s="50"/>
      <c r="BC213"/>
      <c r="BE213" s="49" t="s">
        <v>2369</v>
      </c>
      <c r="BK213" s="50"/>
      <c r="BN213" s="49" t="s">
        <v>4594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D213" s="50"/>
      <c r="EG213" s="18"/>
      <c r="EH213" s="18"/>
      <c r="EI213" s="50"/>
      <c r="EJ213" s="18"/>
      <c r="EK213" s="18"/>
      <c r="EN213" s="50"/>
      <c r="EP213" s="18"/>
      <c r="EQ213" s="18"/>
      <c r="ER213" s="462"/>
      <c r="ES213" s="18"/>
      <c r="ET213" s="18"/>
      <c r="EX213" s="50"/>
      <c r="EY213" s="469"/>
      <c r="EZ213" s="18"/>
      <c r="FA213" s="462"/>
      <c r="FB213" s="18"/>
      <c r="FC213" s="18"/>
      <c r="FH213" s="18"/>
      <c r="FI213" s="18"/>
      <c r="FJ213" s="462"/>
      <c r="FK213" s="18"/>
      <c r="FL213" s="18"/>
      <c r="FQ213" s="18"/>
      <c r="FR213" s="18"/>
      <c r="FS213" s="462"/>
      <c r="FT213" s="18"/>
      <c r="FU213" s="18"/>
      <c r="FZ213" s="18"/>
      <c r="GA213" s="18"/>
      <c r="GB213" s="462"/>
      <c r="GC213" s="18"/>
      <c r="GD213" s="18"/>
      <c r="HA213" s="18"/>
      <c r="HB213" s="18"/>
      <c r="HJ213" s="18"/>
      <c r="HK213" s="464"/>
      <c r="IB213" s="18"/>
      <c r="IC213" s="18"/>
      <c r="IK213" s="18"/>
      <c r="IL213" s="18"/>
      <c r="JC213" s="466"/>
      <c r="JD213" s="466"/>
      <c r="JL213" s="466"/>
      <c r="JM213" s="466"/>
      <c r="JN213" s="467"/>
      <c r="JO213" s="466"/>
      <c r="JP213" s="466"/>
      <c r="JU213" s="18"/>
      <c r="JV213" s="18"/>
      <c r="JX213" s="18"/>
      <c r="KD213" s="18"/>
      <c r="KE213" s="18"/>
      <c r="KM213" s="18"/>
      <c r="KN213" s="18"/>
      <c r="LE213" s="466"/>
      <c r="LF213" s="466"/>
      <c r="LG213" s="462"/>
      <c r="LH213" s="466"/>
      <c r="LI213" s="466"/>
      <c r="LW213" s="466"/>
      <c r="LX213" s="18"/>
      <c r="LY213" s="18"/>
      <c r="LZ213" s="469"/>
      <c r="MB213" s="18"/>
      <c r="MF213" s="18"/>
      <c r="MG213" s="18"/>
      <c r="MH213" s="18"/>
      <c r="MI213" s="18"/>
      <c r="MJ213" s="18"/>
    </row>
    <row r="214" spans="1:359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789</v>
      </c>
      <c r="AP214" s="171">
        <v>21413.94999999991</v>
      </c>
      <c r="AQ214" t="s">
        <v>1382</v>
      </c>
      <c r="AR214" s="3" t="s">
        <v>1463</v>
      </c>
      <c r="AV214" s="40" t="s">
        <v>795</v>
      </c>
      <c r="AW214" s="3"/>
      <c r="AX214" s="3"/>
      <c r="AY214" s="171">
        <v>29754.074999999895</v>
      </c>
      <c r="AZ214" s="238" t="s">
        <v>1902</v>
      </c>
      <c r="BA214" s="3" t="s">
        <v>1463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2391</v>
      </c>
      <c r="BJ214" s="3" t="s">
        <v>1463</v>
      </c>
      <c r="BK214" s="50"/>
      <c r="BN214" s="277" t="s">
        <v>27</v>
      </c>
      <c r="BQ214" s="171">
        <v>47021.299999999515</v>
      </c>
      <c r="BR214" s="238" t="s">
        <v>4631</v>
      </c>
      <c r="BS214" s="3" t="s">
        <v>1463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D214" s="50"/>
      <c r="EG214" s="469"/>
      <c r="EH214" s="18"/>
      <c r="EI214" s="50"/>
      <c r="EJ214" s="18"/>
      <c r="EK214" s="18"/>
      <c r="EN214" s="50"/>
      <c r="EP214" s="469"/>
      <c r="EQ214" s="18"/>
      <c r="ER214" s="462"/>
      <c r="ES214" s="18"/>
      <c r="ET214" s="18"/>
      <c r="EX214" s="50"/>
      <c r="EY214" s="469"/>
      <c r="EZ214" s="18"/>
      <c r="FA214" s="462"/>
      <c r="FB214" s="18"/>
      <c r="FC214" s="18"/>
      <c r="FH214" s="472"/>
      <c r="FI214" s="18"/>
      <c r="FJ214" s="462"/>
      <c r="FK214" s="18"/>
      <c r="FL214" s="18"/>
      <c r="FQ214" s="469"/>
      <c r="FR214" s="18"/>
      <c r="FS214" s="462"/>
      <c r="FT214" s="18"/>
      <c r="FU214" s="18"/>
      <c r="FZ214" s="469"/>
      <c r="GA214" s="18"/>
      <c r="GB214" s="462"/>
      <c r="GC214" s="18"/>
      <c r="GD214" s="18"/>
      <c r="HA214" s="472"/>
      <c r="HB214" s="18"/>
      <c r="HJ214" s="18"/>
      <c r="HK214" s="464"/>
      <c r="IB214" s="469"/>
      <c r="IC214" s="18"/>
      <c r="IK214" s="472"/>
      <c r="IL214" s="18"/>
      <c r="JC214" s="469"/>
      <c r="JD214" s="466"/>
      <c r="JL214" s="469"/>
      <c r="JM214" s="466"/>
      <c r="JN214" s="467"/>
      <c r="JO214" s="466"/>
      <c r="JP214" s="466"/>
      <c r="JU214" s="472"/>
      <c r="JV214" s="18"/>
      <c r="JX214" s="18"/>
      <c r="KD214" s="472"/>
      <c r="KE214" s="18"/>
      <c r="KM214" s="472"/>
      <c r="KN214" s="18"/>
      <c r="LE214" s="469"/>
      <c r="LF214" s="466"/>
      <c r="LG214" s="462"/>
      <c r="LH214" s="466"/>
      <c r="LI214" s="466"/>
      <c r="LW214" s="466"/>
      <c r="LX214" s="18"/>
      <c r="LY214" s="18"/>
      <c r="LZ214" s="469"/>
      <c r="MB214" s="18"/>
      <c r="MF214" s="472"/>
      <c r="MG214" s="18"/>
      <c r="MH214" s="18"/>
      <c r="MI214" s="18"/>
      <c r="MJ214" s="18"/>
    </row>
    <row r="215" spans="1:359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1740</v>
      </c>
      <c r="AX215" s="18"/>
      <c r="AY215" s="89"/>
      <c r="AZ215" s="18"/>
      <c r="BA215" s="3"/>
      <c r="BB215" s="50"/>
      <c r="BC215"/>
      <c r="BE215" s="48" t="s">
        <v>2350</v>
      </c>
      <c r="BK215" s="50"/>
      <c r="BN215" s="49" t="s">
        <v>4594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D215" s="50"/>
      <c r="EG215" s="18"/>
      <c r="EH215" s="18"/>
      <c r="EI215" s="50"/>
      <c r="EJ215" s="18"/>
      <c r="EK215" s="18"/>
      <c r="EN215" s="50"/>
      <c r="EP215" s="18"/>
      <c r="EQ215" s="18"/>
      <c r="ER215" s="462"/>
      <c r="ES215" s="18"/>
      <c r="ET215" s="18"/>
      <c r="EX215" s="50"/>
      <c r="EY215" s="469"/>
      <c r="EZ215" s="18"/>
      <c r="FA215" s="462"/>
      <c r="FB215" s="18"/>
      <c r="FC215" s="18"/>
      <c r="FH215" s="18"/>
      <c r="FI215" s="18"/>
      <c r="FJ215" s="462"/>
      <c r="FK215" s="18"/>
      <c r="FL215" s="18"/>
      <c r="FQ215" s="18"/>
      <c r="FR215" s="18"/>
      <c r="FS215" s="462"/>
      <c r="FT215" s="18"/>
      <c r="FU215" s="18"/>
      <c r="FZ215" s="18"/>
      <c r="GA215" s="18"/>
      <c r="GB215" s="462"/>
      <c r="GC215" s="18"/>
      <c r="GD215" s="18"/>
      <c r="HA215" s="18"/>
      <c r="HB215" s="18"/>
      <c r="HJ215" s="18"/>
      <c r="HK215" s="464"/>
      <c r="IB215" s="18"/>
      <c r="IC215" s="18"/>
      <c r="IK215" s="18"/>
      <c r="IL215" s="18"/>
      <c r="JC215" s="466"/>
      <c r="JD215" s="466"/>
      <c r="JL215" s="466"/>
      <c r="JM215" s="466"/>
      <c r="JN215" s="467"/>
      <c r="JO215" s="466"/>
      <c r="JP215" s="466"/>
      <c r="JU215" s="18"/>
      <c r="JV215" s="18"/>
      <c r="JX215" s="18"/>
      <c r="KD215" s="18"/>
      <c r="KE215" s="18"/>
      <c r="KM215" s="18"/>
      <c r="KN215" s="18"/>
      <c r="LE215" s="466"/>
      <c r="LF215" s="466"/>
      <c r="LG215" s="462"/>
      <c r="LH215" s="466"/>
      <c r="LI215" s="466"/>
      <c r="LW215" s="466"/>
      <c r="LX215" s="18"/>
      <c r="LY215" s="18"/>
      <c r="LZ215" s="469"/>
      <c r="MB215" s="18"/>
      <c r="MF215" s="18"/>
      <c r="MG215" s="18"/>
      <c r="MH215" s="18"/>
      <c r="MI215" s="18"/>
      <c r="MJ215" s="18"/>
    </row>
    <row r="216" spans="1:359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727</v>
      </c>
      <c r="AP216" s="171">
        <v>21102.400000000111</v>
      </c>
      <c r="AQ216" t="s">
        <v>1383</v>
      </c>
      <c r="AR216" s="3" t="s">
        <v>1464</v>
      </c>
      <c r="AV216" s="40" t="s">
        <v>761</v>
      </c>
      <c r="AW216" s="9"/>
      <c r="AX216" s="3"/>
      <c r="AY216" s="171">
        <v>29685.237500000097</v>
      </c>
      <c r="AZ216" s="238" t="s">
        <v>1903</v>
      </c>
      <c r="BA216" s="3" t="s">
        <v>1464</v>
      </c>
      <c r="BB216" s="50"/>
      <c r="BC216"/>
      <c r="BE216" s="40" t="s">
        <v>770</v>
      </c>
      <c r="BF216" s="3"/>
      <c r="BG216" s="337"/>
      <c r="BH216" s="171">
        <v>41855.750000000029</v>
      </c>
      <c r="BI216" s="238" t="s">
        <v>2392</v>
      </c>
      <c r="BJ216" s="3" t="s">
        <v>1464</v>
      </c>
      <c r="BK216" s="50"/>
      <c r="BN216" s="219" t="s">
        <v>1652</v>
      </c>
      <c r="BQ216" s="171">
        <v>46879.549999999908</v>
      </c>
      <c r="BR216" s="238" t="s">
        <v>4633</v>
      </c>
      <c r="BS216" s="3" t="s">
        <v>1464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D216" s="50"/>
      <c r="EG216" s="18"/>
      <c r="EH216" s="18"/>
      <c r="EI216" s="50"/>
      <c r="EJ216" s="18"/>
      <c r="EK216" s="18"/>
      <c r="EN216" s="50"/>
      <c r="EP216" s="18"/>
      <c r="EQ216" s="18"/>
      <c r="ER216" s="462"/>
      <c r="ES216" s="18"/>
      <c r="ET216" s="18"/>
      <c r="EX216" s="50"/>
      <c r="EY216" s="469"/>
      <c r="EZ216" s="18"/>
      <c r="FA216" s="462"/>
      <c r="FB216" s="18"/>
      <c r="FC216" s="18"/>
      <c r="FH216" s="18"/>
      <c r="FI216" s="18"/>
      <c r="FJ216" s="462"/>
      <c r="FK216" s="18"/>
      <c r="FL216" s="18"/>
      <c r="FQ216" s="18"/>
      <c r="FR216" s="18"/>
      <c r="FS216" s="462"/>
      <c r="FT216" s="18"/>
      <c r="FU216" s="18"/>
      <c r="FZ216" s="18"/>
      <c r="GA216" s="18"/>
      <c r="GB216" s="462"/>
      <c r="GC216" s="18"/>
      <c r="GD216" s="18"/>
      <c r="HA216" s="18"/>
      <c r="HB216" s="18"/>
      <c r="HJ216" s="18"/>
      <c r="HK216" s="464"/>
      <c r="IB216" s="18"/>
      <c r="IC216" s="18"/>
      <c r="IK216" s="18"/>
      <c r="IL216" s="18"/>
      <c r="JC216" s="466"/>
      <c r="JD216" s="466"/>
      <c r="JL216" s="466"/>
      <c r="JM216" s="466"/>
      <c r="JN216" s="467"/>
      <c r="JO216" s="466"/>
      <c r="JP216" s="466"/>
      <c r="JU216" s="18"/>
      <c r="JV216" s="18"/>
      <c r="JX216" s="18"/>
      <c r="KD216" s="18"/>
      <c r="KE216" s="18"/>
      <c r="KM216" s="18"/>
      <c r="KN216" s="18"/>
      <c r="LE216" s="466"/>
      <c r="LF216" s="466"/>
      <c r="LG216" s="462"/>
      <c r="LH216" s="466"/>
      <c r="LI216" s="466"/>
      <c r="LW216" s="466"/>
      <c r="LX216" s="18"/>
      <c r="LY216" s="18"/>
      <c r="LZ216" s="469"/>
      <c r="MB216" s="18"/>
      <c r="MF216" s="18"/>
      <c r="MG216" s="18"/>
      <c r="MH216" s="18"/>
      <c r="MI216" s="18"/>
      <c r="MJ216" s="18"/>
    </row>
    <row r="217" spans="1:359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1740</v>
      </c>
      <c r="AX217" s="18"/>
      <c r="AY217" s="89"/>
      <c r="AZ217" s="18"/>
      <c r="BA217" s="3"/>
      <c r="BB217" s="50"/>
      <c r="BC217"/>
      <c r="BE217" s="49" t="s">
        <v>2369</v>
      </c>
      <c r="BK217" s="50"/>
      <c r="BN217" s="49" t="s">
        <v>4614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D217" s="50"/>
      <c r="EG217" s="348"/>
      <c r="EH217" s="18"/>
      <c r="EI217" s="50"/>
      <c r="EJ217" s="18"/>
      <c r="EK217" s="18"/>
      <c r="EN217" s="50"/>
      <c r="EP217" s="348"/>
      <c r="EQ217" s="18"/>
      <c r="ER217" s="462"/>
      <c r="ES217" s="18"/>
      <c r="ET217" s="18"/>
      <c r="EX217" s="50"/>
      <c r="EY217" s="469"/>
      <c r="EZ217" s="18"/>
      <c r="FA217" s="462"/>
      <c r="FB217" s="18"/>
      <c r="FC217" s="18"/>
      <c r="FH217" s="348"/>
      <c r="FI217" s="18"/>
      <c r="FJ217" s="462"/>
      <c r="FK217" s="18"/>
      <c r="FL217" s="18"/>
      <c r="FQ217" s="348"/>
      <c r="FR217" s="18"/>
      <c r="FS217" s="462"/>
      <c r="FT217" s="18"/>
      <c r="FU217" s="18"/>
      <c r="FZ217" s="348"/>
      <c r="GA217" s="18"/>
      <c r="GB217" s="462"/>
      <c r="GC217" s="18"/>
      <c r="GD217" s="18"/>
      <c r="HA217" s="348"/>
      <c r="HB217" s="18"/>
      <c r="HJ217" s="18"/>
      <c r="HK217" s="464"/>
      <c r="IB217" s="348"/>
      <c r="IC217" s="18"/>
      <c r="IK217" s="348"/>
      <c r="IL217" s="18"/>
      <c r="JC217" s="465"/>
      <c r="JD217" s="466"/>
      <c r="JL217" s="465"/>
      <c r="JM217" s="466"/>
      <c r="JN217" s="467"/>
      <c r="JO217" s="466"/>
      <c r="JP217" s="466"/>
      <c r="JU217" s="348"/>
      <c r="JV217" s="18"/>
      <c r="JX217" s="18"/>
      <c r="KD217" s="348"/>
      <c r="KE217" s="18"/>
      <c r="KM217" s="348"/>
      <c r="KN217" s="18"/>
      <c r="LE217" s="465"/>
      <c r="LF217" s="466"/>
      <c r="LG217" s="462"/>
      <c r="LH217" s="466"/>
      <c r="LI217" s="466"/>
      <c r="LW217" s="466"/>
      <c r="LX217" s="18"/>
      <c r="LY217" s="18"/>
      <c r="LZ217" s="469"/>
      <c r="MB217" s="18"/>
      <c r="MF217" s="348"/>
      <c r="MG217" s="18"/>
      <c r="MH217" s="18"/>
      <c r="MI217" s="18"/>
      <c r="MJ217" s="18"/>
    </row>
    <row r="218" spans="1:359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782</v>
      </c>
      <c r="AP218" s="171">
        <v>20991.399999999936</v>
      </c>
      <c r="AQ218" t="s">
        <v>1384</v>
      </c>
      <c r="AR218" s="3" t="s">
        <v>1465</v>
      </c>
      <c r="AV218" s="40" t="s">
        <v>732</v>
      </c>
      <c r="AW218" s="9"/>
      <c r="AX218" s="3"/>
      <c r="AY218" s="171">
        <v>29489.575000000157</v>
      </c>
      <c r="AZ218" s="238" t="s">
        <v>1904</v>
      </c>
      <c r="BA218" s="3" t="s">
        <v>1465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2393</v>
      </c>
      <c r="BJ218" s="3" t="s">
        <v>1465</v>
      </c>
      <c r="BK218" s="50"/>
      <c r="BN218" s="63" t="s">
        <v>770</v>
      </c>
      <c r="BO218" s="9"/>
      <c r="BP218" s="63"/>
      <c r="BQ218" s="171">
        <v>46748.237500000163</v>
      </c>
      <c r="BR218" s="238" t="s">
        <v>4634</v>
      </c>
      <c r="BS218" s="3" t="s">
        <v>1465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  <c r="ED218" s="50"/>
      <c r="EI218" s="50"/>
      <c r="EJ218" s="18"/>
      <c r="EN218" s="50"/>
      <c r="EX218" s="50"/>
      <c r="EY218" s="469"/>
    </row>
    <row r="219" spans="1:359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1740</v>
      </c>
      <c r="AX219" s="18"/>
      <c r="AY219" s="89"/>
      <c r="AZ219" s="18"/>
      <c r="BA219" s="3"/>
      <c r="BB219" s="50"/>
      <c r="BC219"/>
      <c r="BE219" s="49" t="s">
        <v>3109</v>
      </c>
      <c r="BK219" s="50"/>
      <c r="BN219" s="49" t="s">
        <v>4594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  <c r="ED219" s="50"/>
      <c r="EI219" s="50"/>
      <c r="EJ219" s="18"/>
      <c r="EN219" s="50"/>
      <c r="EX219" s="50"/>
      <c r="EY219" s="469"/>
    </row>
    <row r="220" spans="1:359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747</v>
      </c>
      <c r="AP220" s="171">
        <v>20909.049999999988</v>
      </c>
      <c r="AQ220" t="s">
        <v>1385</v>
      </c>
      <c r="AR220" s="3" t="s">
        <v>1466</v>
      </c>
      <c r="AV220" s="40" t="s">
        <v>747</v>
      </c>
      <c r="AW220" s="9"/>
      <c r="AX220" s="3"/>
      <c r="AY220" s="171">
        <v>29463.6875</v>
      </c>
      <c r="AZ220" s="238" t="s">
        <v>1905</v>
      </c>
      <c r="BA220" s="3" t="s">
        <v>1466</v>
      </c>
      <c r="BB220" s="50"/>
      <c r="BC220"/>
      <c r="BE220" s="40" t="s">
        <v>752</v>
      </c>
      <c r="BF220" s="3"/>
      <c r="BG220" s="337"/>
      <c r="BH220" s="171">
        <v>41827.37500000024</v>
      </c>
      <c r="BI220" s="238" t="s">
        <v>2403</v>
      </c>
      <c r="BJ220" s="3" t="s">
        <v>1466</v>
      </c>
      <c r="BK220" s="50"/>
      <c r="BN220" s="219" t="s">
        <v>1659</v>
      </c>
      <c r="BO220" s="9"/>
      <c r="BP220" s="63"/>
      <c r="BQ220" s="171">
        <v>46613.362499999675</v>
      </c>
      <c r="BR220" s="238" t="s">
        <v>258</v>
      </c>
      <c r="BS220" s="3" t="s">
        <v>1466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  <c r="ED220" s="50"/>
      <c r="EI220" s="50"/>
      <c r="EJ220" s="18"/>
      <c r="EN220" s="50"/>
      <c r="EX220" s="50"/>
      <c r="EY220" s="469"/>
    </row>
    <row r="221" spans="1:359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1740</v>
      </c>
      <c r="AX221" s="18"/>
      <c r="AY221" s="89"/>
      <c r="AZ221" s="18"/>
      <c r="BA221" s="3"/>
      <c r="BB221" s="50"/>
      <c r="BC221"/>
      <c r="BE221" s="49" t="s">
        <v>2369</v>
      </c>
      <c r="BH221" s="89"/>
      <c r="BJ221" s="3"/>
      <c r="BK221" s="50"/>
      <c r="BN221" s="49" t="s">
        <v>4614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  <c r="ED221" s="50"/>
      <c r="EI221" s="50"/>
      <c r="EJ221" s="18"/>
      <c r="EN221" s="50"/>
      <c r="EX221" s="50"/>
      <c r="EY221" s="469"/>
    </row>
    <row r="222" spans="1:359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756</v>
      </c>
      <c r="AP222" s="171">
        <v>20807.300000000047</v>
      </c>
      <c r="AQ222" t="s">
        <v>1386</v>
      </c>
      <c r="AR222" s="3" t="s">
        <v>1467</v>
      </c>
      <c r="AV222" s="40" t="s">
        <v>745</v>
      </c>
      <c r="AW222" s="3"/>
      <c r="AX222" s="3"/>
      <c r="AY222" s="171">
        <v>29423.312499999894</v>
      </c>
      <c r="AZ222" s="238" t="s">
        <v>1906</v>
      </c>
      <c r="BA222" s="3" t="s">
        <v>1467</v>
      </c>
      <c r="BB222" s="50"/>
      <c r="BC222"/>
      <c r="BE222" s="40" t="s">
        <v>763</v>
      </c>
      <c r="BF222" s="3"/>
      <c r="BG222" s="337"/>
      <c r="BH222" s="171">
        <v>41019.60000000018</v>
      </c>
      <c r="BI222" s="238" t="s">
        <v>2404</v>
      </c>
      <c r="BJ222" s="3" t="s">
        <v>1467</v>
      </c>
      <c r="BK222" s="50"/>
      <c r="BN222" s="63" t="s">
        <v>762</v>
      </c>
      <c r="BO222" s="63"/>
      <c r="BP222" s="63"/>
      <c r="BQ222" s="171">
        <v>46263.26249999999</v>
      </c>
      <c r="BR222" s="238" t="s">
        <v>4635</v>
      </c>
      <c r="BS222" s="3" t="s">
        <v>1467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  <c r="ED222" s="50"/>
      <c r="EI222" s="50"/>
      <c r="EJ222" s="18"/>
      <c r="EN222" s="50"/>
      <c r="EX222" s="50"/>
      <c r="EY222" s="469"/>
    </row>
    <row r="223" spans="1:359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1740</v>
      </c>
      <c r="AX223" s="18"/>
      <c r="AY223" s="89"/>
      <c r="AZ223" s="18"/>
      <c r="BA223" s="3"/>
      <c r="BB223" s="50"/>
      <c r="BC223"/>
      <c r="BE223" s="49" t="s">
        <v>2369</v>
      </c>
      <c r="BH223" s="89"/>
      <c r="BJ223" s="3"/>
      <c r="BK223" s="50"/>
      <c r="BN223" s="49" t="s">
        <v>4594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  <c r="ED223" s="50"/>
      <c r="EI223" s="50"/>
      <c r="EJ223" s="18"/>
      <c r="EN223" s="50"/>
      <c r="EX223" s="50"/>
      <c r="EY223" s="469"/>
    </row>
    <row r="224" spans="1:359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748</v>
      </c>
      <c r="AP224" s="171">
        <v>20404.699999999932</v>
      </c>
      <c r="AQ224" t="s">
        <v>1387</v>
      </c>
      <c r="AR224" s="3" t="s">
        <v>1468</v>
      </c>
      <c r="AV224" s="40" t="s">
        <v>770</v>
      </c>
      <c r="AW224" s="3"/>
      <c r="AX224" s="3"/>
      <c r="AY224" s="171">
        <v>28920.175000000014</v>
      </c>
      <c r="AZ224" s="238" t="s">
        <v>1907</v>
      </c>
      <c r="BA224" s="3" t="s">
        <v>1468</v>
      </c>
      <c r="BB224" s="50"/>
      <c r="BC224"/>
      <c r="BE224" s="40" t="s">
        <v>781</v>
      </c>
      <c r="BF224" s="3"/>
      <c r="BG224" s="337"/>
      <c r="BH224" s="171">
        <v>39978.200000000303</v>
      </c>
      <c r="BI224" s="238" t="s">
        <v>2405</v>
      </c>
      <c r="BJ224" s="3" t="s">
        <v>1468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4636</v>
      </c>
      <c r="BS224" s="3" t="s">
        <v>1468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  <c r="ED224" s="50"/>
      <c r="EI224" s="50"/>
      <c r="EJ224" s="18"/>
      <c r="EN224" s="50"/>
      <c r="EX224" s="50"/>
      <c r="EY224" s="469"/>
    </row>
    <row r="225" spans="1:155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1740</v>
      </c>
      <c r="AX225" s="18"/>
      <c r="AY225" s="89"/>
      <c r="AZ225" s="18"/>
      <c r="BA225" s="3"/>
      <c r="BB225" s="50"/>
      <c r="BC225"/>
      <c r="BE225" s="49" t="s">
        <v>2369</v>
      </c>
      <c r="BH225" s="89"/>
      <c r="BJ225" s="3"/>
      <c r="BK225" s="50"/>
      <c r="BN225" s="49" t="s">
        <v>4594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  <c r="ED225" s="50"/>
      <c r="EI225" s="50"/>
      <c r="EJ225" s="18"/>
      <c r="EN225" s="50"/>
      <c r="EX225" s="50"/>
      <c r="EY225" s="469"/>
    </row>
    <row r="226" spans="1:155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770</v>
      </c>
      <c r="AP226" s="171">
        <v>20083.699999999993</v>
      </c>
      <c r="AQ226" t="s">
        <v>1388</v>
      </c>
      <c r="AR226" s="3" t="s">
        <v>1469</v>
      </c>
      <c r="AV226" s="40" t="s">
        <v>768</v>
      </c>
      <c r="AW226" s="3"/>
      <c r="AX226" s="3"/>
      <c r="AY226" s="171">
        <v>28904.68750000008</v>
      </c>
      <c r="AZ226" s="238" t="s">
        <v>1908</v>
      </c>
      <c r="BA226" s="3" t="s">
        <v>1469</v>
      </c>
      <c r="BB226" s="50"/>
      <c r="BC226"/>
      <c r="BE226" s="40" t="s">
        <v>787</v>
      </c>
      <c r="BF226" s="3"/>
      <c r="BG226" s="337"/>
      <c r="BH226" s="171">
        <v>38875.597999999853</v>
      </c>
      <c r="BI226" s="238" t="s">
        <v>2406</v>
      </c>
      <c r="BJ226" s="3" t="s">
        <v>1469</v>
      </c>
      <c r="BK226" s="50"/>
      <c r="BN226" s="63" t="s">
        <v>787</v>
      </c>
      <c r="BO226" s="63"/>
      <c r="BP226" s="63"/>
      <c r="BQ226" s="171">
        <v>45047.348999999944</v>
      </c>
      <c r="BR226" s="238" t="s">
        <v>4637</v>
      </c>
      <c r="BS226" s="3" t="s">
        <v>1469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  <c r="ED226" s="50"/>
      <c r="EI226" s="50"/>
      <c r="EJ226" s="18"/>
      <c r="EN226" s="50"/>
      <c r="EX226" s="50"/>
      <c r="EY226" s="469"/>
    </row>
    <row r="227" spans="1:155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1740</v>
      </c>
      <c r="AX227" s="18"/>
      <c r="AY227" s="89"/>
      <c r="AZ227" s="18"/>
      <c r="BA227" s="3"/>
      <c r="BB227" s="50"/>
      <c r="BC227"/>
      <c r="BE227" s="49" t="s">
        <v>2369</v>
      </c>
      <c r="BH227" s="89"/>
      <c r="BJ227" s="3"/>
      <c r="BK227" s="50"/>
      <c r="BN227" s="49" t="s">
        <v>4594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  <c r="ED227" s="50"/>
      <c r="EI227" s="50"/>
      <c r="EJ227" s="18"/>
      <c r="EN227" s="50"/>
      <c r="EX227" s="50"/>
      <c r="EY227" s="469"/>
    </row>
    <row r="228" spans="1:155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768</v>
      </c>
      <c r="AP228" s="171">
        <v>19975.250000000138</v>
      </c>
      <c r="AQ228" t="s">
        <v>1389</v>
      </c>
      <c r="AR228" s="3" t="s">
        <v>1470</v>
      </c>
      <c r="AV228" s="40" t="s">
        <v>762</v>
      </c>
      <c r="AW228" s="3"/>
      <c r="AX228" s="3"/>
      <c r="AY228" s="171">
        <v>28529.499999999847</v>
      </c>
      <c r="AZ228" s="238" t="s">
        <v>1909</v>
      </c>
      <c r="BA228" s="3" t="s">
        <v>1470</v>
      </c>
      <c r="BB228" s="50"/>
      <c r="BC228"/>
      <c r="BE228" s="40" t="s">
        <v>754</v>
      </c>
      <c r="BF228" s="3"/>
      <c r="BG228" s="337"/>
      <c r="BH228" s="171">
        <v>38703.900000000081</v>
      </c>
      <c r="BI228" s="238" t="s">
        <v>2407</v>
      </c>
      <c r="BJ228" s="3" t="s">
        <v>1470</v>
      </c>
      <c r="BK228" s="50"/>
      <c r="BN228" s="219" t="s">
        <v>1651</v>
      </c>
      <c r="BQ228" s="171">
        <v>44950.299999999894</v>
      </c>
      <c r="BR228" s="238" t="s">
        <v>4638</v>
      </c>
      <c r="BS228" s="3" t="s">
        <v>1470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  <c r="ED228" s="50"/>
      <c r="EI228" s="50"/>
      <c r="EJ228" s="18"/>
      <c r="EN228" s="50"/>
      <c r="EX228" s="50"/>
      <c r="EY228" s="469"/>
    </row>
    <row r="229" spans="1:155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1740</v>
      </c>
      <c r="AX229" s="18"/>
      <c r="AY229" s="89"/>
      <c r="AZ229" s="18"/>
      <c r="BA229" s="3"/>
      <c r="BB229" s="50"/>
      <c r="BC229"/>
      <c r="BE229" s="49" t="s">
        <v>2369</v>
      </c>
      <c r="BH229" s="89"/>
      <c r="BJ229" s="3"/>
      <c r="BK229" s="50"/>
      <c r="BN229" s="49" t="s">
        <v>4614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  <c r="ED229" s="50"/>
      <c r="EI229" s="50"/>
      <c r="EJ229" s="18"/>
      <c r="EN229" s="50"/>
      <c r="EX229" s="50"/>
      <c r="EY229" s="469"/>
    </row>
    <row r="230" spans="1:155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752</v>
      </c>
      <c r="AP230" s="171">
        <v>19764.199999999983</v>
      </c>
      <c r="AQ230" t="s">
        <v>1390</v>
      </c>
      <c r="AR230" s="3" t="s">
        <v>1471</v>
      </c>
      <c r="AV230" s="40" t="s">
        <v>781</v>
      </c>
      <c r="AW230" s="9"/>
      <c r="AX230" s="3"/>
      <c r="AY230" s="171">
        <v>28228.225000000144</v>
      </c>
      <c r="AZ230" s="238" t="s">
        <v>1910</v>
      </c>
      <c r="BA230" s="3" t="s">
        <v>1471</v>
      </c>
      <c r="BB230" s="50"/>
      <c r="BC230"/>
      <c r="BE230" s="40" t="s">
        <v>733</v>
      </c>
      <c r="BF230" s="9"/>
      <c r="BG230" s="337"/>
      <c r="BH230" s="171">
        <v>38472.625000000022</v>
      </c>
      <c r="BI230" s="238" t="s">
        <v>2408</v>
      </c>
      <c r="BJ230" s="3" t="s">
        <v>1471</v>
      </c>
      <c r="BK230" s="50"/>
      <c r="BN230" s="63" t="s">
        <v>754</v>
      </c>
      <c r="BQ230" s="171">
        <v>44360.19999999999</v>
      </c>
      <c r="BR230" s="238" t="s">
        <v>4639</v>
      </c>
      <c r="BS230" s="3" t="s">
        <v>1471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  <c r="ED230" s="50"/>
      <c r="EI230" s="50"/>
      <c r="EJ230" s="18"/>
      <c r="EN230" s="50"/>
      <c r="EX230" s="50"/>
      <c r="EY230" s="469"/>
    </row>
    <row r="231" spans="1:155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1740</v>
      </c>
      <c r="AX231" s="18"/>
      <c r="AY231" s="89"/>
      <c r="AZ231" s="18"/>
      <c r="BA231" s="3"/>
      <c r="BB231" s="50"/>
      <c r="BC231"/>
      <c r="BE231" s="49" t="s">
        <v>2369</v>
      </c>
      <c r="BH231" s="89"/>
      <c r="BJ231" s="3"/>
      <c r="BK231" s="50"/>
      <c r="BN231" s="49" t="s">
        <v>4594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  <c r="ED231" s="50"/>
      <c r="EI231" s="50"/>
      <c r="EJ231" s="18"/>
      <c r="EN231" s="50"/>
      <c r="EX231" s="50"/>
      <c r="EY231" s="469"/>
    </row>
    <row r="232" spans="1:155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763</v>
      </c>
      <c r="AP232" s="171">
        <v>19674.000000000044</v>
      </c>
      <c r="AQ232" t="s">
        <v>1391</v>
      </c>
      <c r="AR232" s="3" t="s">
        <v>1472</v>
      </c>
      <c r="AV232" s="40" t="s">
        <v>727</v>
      </c>
      <c r="AW232" s="3"/>
      <c r="AX232" s="3"/>
      <c r="AY232" s="171">
        <v>28177.000000000065</v>
      </c>
      <c r="AZ232" s="238" t="s">
        <v>1911</v>
      </c>
      <c r="BA232" s="3" t="s">
        <v>1472</v>
      </c>
      <c r="BB232" s="50"/>
      <c r="BC232"/>
      <c r="BE232" s="84" t="s">
        <v>1646</v>
      </c>
      <c r="BF232" s="4"/>
      <c r="BG232" s="337"/>
      <c r="BH232" s="171">
        <v>36281.662499999875</v>
      </c>
      <c r="BI232" s="238" t="s">
        <v>2409</v>
      </c>
      <c r="BJ232" s="3" t="s">
        <v>1472</v>
      </c>
      <c r="BK232" s="50"/>
      <c r="BN232" s="219" t="s">
        <v>1658</v>
      </c>
      <c r="BQ232" s="171">
        <v>44032.949999999917</v>
      </c>
      <c r="BR232" s="238" t="s">
        <v>1894</v>
      </c>
      <c r="BS232" s="3" t="s">
        <v>1472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  <c r="ED232" s="50"/>
      <c r="EI232" s="50"/>
      <c r="EJ232" s="18"/>
      <c r="EN232" s="50"/>
      <c r="EX232" s="50"/>
      <c r="EY232" s="469"/>
    </row>
    <row r="233" spans="1:155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1740</v>
      </c>
      <c r="AX233" s="18"/>
      <c r="AY233" s="89"/>
      <c r="AZ233" s="18"/>
      <c r="BA233" s="3"/>
      <c r="BB233" s="50"/>
      <c r="BC233"/>
      <c r="BE233" s="49" t="s">
        <v>2351</v>
      </c>
      <c r="BH233" s="89"/>
      <c r="BJ233" s="3"/>
      <c r="BK233" s="50"/>
      <c r="BN233" s="49" t="s">
        <v>4614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  <c r="ED233" s="50"/>
      <c r="EI233" s="50"/>
      <c r="EJ233" s="18"/>
      <c r="EN233" s="50"/>
      <c r="EX233" s="50"/>
      <c r="EY233" s="469"/>
    </row>
    <row r="234" spans="1:155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762</v>
      </c>
      <c r="AP234" s="171">
        <v>19448.399999999972</v>
      </c>
      <c r="AQ234" t="s">
        <v>1392</v>
      </c>
      <c r="AR234" s="3" t="s">
        <v>1473</v>
      </c>
      <c r="AV234" s="40" t="s">
        <v>752</v>
      </c>
      <c r="AW234" s="9"/>
      <c r="AX234" s="3"/>
      <c r="AY234" s="171">
        <v>28074.850000000111</v>
      </c>
      <c r="AZ234" s="238" t="s">
        <v>1912</v>
      </c>
      <c r="BA234" s="3" t="s">
        <v>1473</v>
      </c>
      <c r="BB234" s="50"/>
      <c r="BC234"/>
      <c r="BE234" s="84" t="s">
        <v>1660</v>
      </c>
      <c r="BF234" s="4"/>
      <c r="BG234" s="337"/>
      <c r="BH234" s="171">
        <v>35732.349999999991</v>
      </c>
      <c r="BI234" s="238" t="s">
        <v>2410</v>
      </c>
      <c r="BJ234" s="3" t="s">
        <v>1473</v>
      </c>
      <c r="BK234" s="50"/>
      <c r="BN234" s="219" t="s">
        <v>1654</v>
      </c>
      <c r="BQ234" s="171">
        <v>43940.762499999924</v>
      </c>
      <c r="BR234" s="238" t="s">
        <v>4640</v>
      </c>
      <c r="BS234" s="3" t="s">
        <v>1473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  <c r="ED234" s="50"/>
      <c r="EI234" s="50"/>
      <c r="EJ234" s="18"/>
      <c r="EN234" s="50"/>
      <c r="EX234" s="50"/>
      <c r="EY234" s="469"/>
    </row>
    <row r="235" spans="1:155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1740</v>
      </c>
      <c r="AX235" s="18"/>
      <c r="AY235" s="89"/>
      <c r="AZ235" s="18"/>
      <c r="BA235" s="3"/>
      <c r="BB235" s="50"/>
      <c r="BC235"/>
      <c r="BE235" s="49" t="s">
        <v>2351</v>
      </c>
      <c r="BH235" s="89"/>
      <c r="BJ235" s="3"/>
      <c r="BK235" s="50"/>
      <c r="BN235" s="49" t="s">
        <v>4614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  <c r="ED235" s="50"/>
      <c r="EI235" s="50"/>
      <c r="EJ235" s="18"/>
      <c r="EN235" s="50"/>
      <c r="EX235" s="50"/>
      <c r="EY235" s="469"/>
    </row>
    <row r="236" spans="1:155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781</v>
      </c>
      <c r="AP236" s="171">
        <v>18799.500000000025</v>
      </c>
      <c r="AQ236" t="s">
        <v>1393</v>
      </c>
      <c r="AR236" s="3" t="s">
        <v>1474</v>
      </c>
      <c r="AV236" s="40" t="s">
        <v>733</v>
      </c>
      <c r="AW236" s="3"/>
      <c r="AX236" s="3"/>
      <c r="AY236" s="171">
        <v>27062.650000000031</v>
      </c>
      <c r="AZ236" s="238" t="s">
        <v>1913</v>
      </c>
      <c r="BA236" s="3" t="s">
        <v>1474</v>
      </c>
      <c r="BB236" s="50"/>
      <c r="BC236"/>
      <c r="BE236" s="84" t="s">
        <v>1661</v>
      </c>
      <c r="BF236" s="4"/>
      <c r="BG236" s="337"/>
      <c r="BH236" s="171">
        <v>35569.749999999825</v>
      </c>
      <c r="BI236" s="238" t="s">
        <v>2411</v>
      </c>
      <c r="BJ236" s="3" t="s">
        <v>1474</v>
      </c>
      <c r="BK236" s="50"/>
      <c r="BN236" s="28" t="s">
        <v>144</v>
      </c>
      <c r="BQ236" s="171">
        <v>43813.887500000048</v>
      </c>
      <c r="BR236" s="238" t="s">
        <v>4641</v>
      </c>
      <c r="BS236" s="3" t="s">
        <v>1474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  <c r="ED236" s="50"/>
      <c r="EI236" s="50"/>
      <c r="EJ236" s="18"/>
      <c r="EN236" s="50"/>
      <c r="EX236" s="50"/>
      <c r="EY236" s="469"/>
    </row>
    <row r="237" spans="1:155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1740</v>
      </c>
      <c r="AX237" s="18"/>
      <c r="AY237" s="89"/>
      <c r="AZ237" s="18"/>
      <c r="BA237" s="3"/>
      <c r="BB237" s="50"/>
      <c r="BC237"/>
      <c r="BE237" s="49" t="s">
        <v>2351</v>
      </c>
      <c r="BH237" s="89"/>
      <c r="BJ237" s="3"/>
      <c r="BK237" s="50"/>
      <c r="BN237" s="49" t="s">
        <v>4594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  <c r="ED237" s="50"/>
      <c r="EI237" s="50"/>
      <c r="EJ237" s="18"/>
      <c r="EN237" s="50"/>
      <c r="EX237" s="50"/>
      <c r="EY237" s="469"/>
    </row>
    <row r="238" spans="1:155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773</v>
      </c>
      <c r="AP238" s="171">
        <v>18479.549999999927</v>
      </c>
      <c r="AQ238" t="s">
        <v>1394</v>
      </c>
      <c r="AR238" s="3" t="s">
        <v>1475</v>
      </c>
      <c r="AV238" s="40" t="s">
        <v>754</v>
      </c>
      <c r="AW238" s="3"/>
      <c r="AX238" s="3"/>
      <c r="AY238" s="171">
        <v>25822.300000000003</v>
      </c>
      <c r="AZ238" s="238" t="s">
        <v>1914</v>
      </c>
      <c r="BA238" s="3" t="s">
        <v>1475</v>
      </c>
      <c r="BB238" s="50"/>
      <c r="BC238"/>
      <c r="BE238" s="84" t="s">
        <v>1652</v>
      </c>
      <c r="BF238" s="4"/>
      <c r="BG238" s="337"/>
      <c r="BH238" s="171">
        <v>34583.774999999936</v>
      </c>
      <c r="BI238" s="238" t="s">
        <v>2412</v>
      </c>
      <c r="BJ238" s="3" t="s">
        <v>1475</v>
      </c>
      <c r="BK238" s="50"/>
      <c r="BN238" s="63" t="s">
        <v>781</v>
      </c>
      <c r="BQ238" s="171">
        <v>43608.875000000211</v>
      </c>
      <c r="BR238" s="238" t="s">
        <v>4642</v>
      </c>
      <c r="BS238" s="3" t="s">
        <v>1475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  <c r="ED238" s="50"/>
      <c r="EI238" s="50"/>
      <c r="EJ238" s="18"/>
      <c r="EN238" s="50"/>
      <c r="EX238" s="50"/>
      <c r="EY238" s="469"/>
    </row>
    <row r="239" spans="1:155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1740</v>
      </c>
      <c r="AX239" s="18"/>
      <c r="AY239" s="89"/>
      <c r="AZ239" s="18"/>
      <c r="BA239" s="60"/>
      <c r="BB239" s="50"/>
      <c r="BC239"/>
      <c r="BE239" s="49" t="s">
        <v>2351</v>
      </c>
      <c r="BH239" s="89"/>
      <c r="BJ239" s="60"/>
      <c r="BK239" s="50"/>
      <c r="BN239" s="49" t="s">
        <v>4594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  <c r="ED239" s="50"/>
      <c r="EI239" s="50"/>
      <c r="EJ239" s="18"/>
      <c r="EN239" s="50"/>
      <c r="EX239" s="50"/>
      <c r="EY239" s="469"/>
    </row>
    <row r="240" spans="1:155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732</v>
      </c>
      <c r="AP240" s="171">
        <v>18065.300000000014</v>
      </c>
      <c r="AQ240" t="s">
        <v>1395</v>
      </c>
      <c r="AR240" s="3" t="s">
        <v>1476</v>
      </c>
      <c r="AV240" s="40" t="s">
        <v>763</v>
      </c>
      <c r="AW240" s="3"/>
      <c r="AX240" s="3"/>
      <c r="AY240" s="171">
        <v>25186.100000000115</v>
      </c>
      <c r="AZ240" s="238" t="s">
        <v>1915</v>
      </c>
      <c r="BA240" s="3" t="s">
        <v>1476</v>
      </c>
      <c r="BB240" s="50"/>
      <c r="BC240"/>
      <c r="BE240" s="40" t="s">
        <v>727</v>
      </c>
      <c r="BF240" s="9"/>
      <c r="BG240" s="337"/>
      <c r="BH240" s="171">
        <v>34207.750000000044</v>
      </c>
      <c r="BI240" s="238" t="s">
        <v>2413</v>
      </c>
      <c r="BJ240" s="3" t="s">
        <v>1476</v>
      </c>
      <c r="BK240" s="50"/>
      <c r="BN240" s="219" t="s">
        <v>1655</v>
      </c>
      <c r="BO240" s="9"/>
      <c r="BP240" s="63"/>
      <c r="BQ240" s="171">
        <v>42963.674999999908</v>
      </c>
      <c r="BR240" s="238" t="s">
        <v>4643</v>
      </c>
      <c r="BS240" s="3" t="s">
        <v>1476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  <c r="ED240" s="50"/>
      <c r="EI240" s="50"/>
      <c r="EJ240" s="18"/>
      <c r="EN240" s="50"/>
      <c r="EX240" s="50"/>
      <c r="EY240" s="469"/>
    </row>
    <row r="241" spans="1:155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1740</v>
      </c>
      <c r="AX241" s="18"/>
      <c r="AY241" s="89"/>
      <c r="AZ241" s="18"/>
      <c r="BA241" s="60"/>
      <c r="BB241" s="50"/>
      <c r="BC241"/>
      <c r="BE241" s="49" t="s">
        <v>2369</v>
      </c>
      <c r="BH241" s="89"/>
      <c r="BJ241" s="60"/>
      <c r="BK241" s="50"/>
      <c r="BN241" s="49" t="s">
        <v>4614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  <c r="ED241" s="50"/>
      <c r="EI241" s="50"/>
      <c r="EJ241" s="18"/>
      <c r="EN241" s="50"/>
      <c r="EX241" s="50"/>
      <c r="EY241" s="469"/>
    </row>
    <row r="242" spans="1:155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754</v>
      </c>
      <c r="AP242" s="171">
        <v>18035.600000000049</v>
      </c>
      <c r="AQ242" t="s">
        <v>1396</v>
      </c>
      <c r="AR242" s="3" t="s">
        <v>1477</v>
      </c>
      <c r="AV242" s="40" t="s">
        <v>787</v>
      </c>
      <c r="AW242" s="9"/>
      <c r="AX242" s="3"/>
      <c r="AY242" s="171">
        <v>23431.022000000041</v>
      </c>
      <c r="AZ242" s="238" t="s">
        <v>1916</v>
      </c>
      <c r="BA242" s="3" t="s">
        <v>1477</v>
      </c>
      <c r="BB242" s="50"/>
      <c r="BC242"/>
      <c r="BE242" s="84" t="s">
        <v>1658</v>
      </c>
      <c r="BF242" s="4"/>
      <c r="BG242" s="337"/>
      <c r="BH242" s="171">
        <v>32942.537500000064</v>
      </c>
      <c r="BI242" s="238" t="s">
        <v>2414</v>
      </c>
      <c r="BJ242" s="3" t="s">
        <v>1477</v>
      </c>
      <c r="BK242" s="50"/>
      <c r="BN242" s="219" t="s">
        <v>1653</v>
      </c>
      <c r="BO242" s="63"/>
      <c r="BP242" s="63"/>
      <c r="BQ242" s="171">
        <v>42909.375000000029</v>
      </c>
      <c r="BR242" s="238" t="s">
        <v>4644</v>
      </c>
      <c r="BS242" s="3" t="s">
        <v>1477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  <c r="ED242" s="50"/>
      <c r="EI242" s="50"/>
      <c r="EJ242" s="18"/>
      <c r="EN242" s="50"/>
      <c r="EX242" s="50"/>
      <c r="EY242" s="469"/>
    </row>
    <row r="243" spans="1:155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1740</v>
      </c>
      <c r="AX243" s="18"/>
      <c r="AY243" s="89"/>
      <c r="AZ243" s="18"/>
      <c r="BA243" s="3"/>
      <c r="BB243" s="50"/>
      <c r="BC243"/>
      <c r="BE243" s="49" t="s">
        <v>2351</v>
      </c>
      <c r="BH243" s="89"/>
      <c r="BJ243" s="3"/>
      <c r="BK243" s="50"/>
      <c r="BN243" s="49" t="s">
        <v>4614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  <c r="ED243" s="50"/>
      <c r="EI243" s="50"/>
      <c r="EJ243" s="18"/>
      <c r="EN243" s="50"/>
      <c r="EX243" s="50"/>
      <c r="EY243" s="469"/>
    </row>
    <row r="244" spans="1:155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733</v>
      </c>
      <c r="AP244" s="171">
        <v>17565.80000000005</v>
      </c>
      <c r="AQ244" t="s">
        <v>1397</v>
      </c>
      <c r="AR244" t="s">
        <v>1478</v>
      </c>
      <c r="AV244" s="41" t="s">
        <v>29</v>
      </c>
      <c r="AW244" s="9"/>
      <c r="AX244" s="3"/>
      <c r="AY244" s="171">
        <v>15402.999999999998</v>
      </c>
      <c r="AZ244" s="238" t="s">
        <v>1917</v>
      </c>
      <c r="BA244" t="s">
        <v>1478</v>
      </c>
      <c r="BB244" s="50"/>
      <c r="BC244"/>
      <c r="BE244" s="84" t="s">
        <v>1655</v>
      </c>
      <c r="BF244" s="4"/>
      <c r="BG244" s="337"/>
      <c r="BH244" s="171">
        <v>32705.362499999992</v>
      </c>
      <c r="BI244" s="238" t="s">
        <v>2415</v>
      </c>
      <c r="BJ244" t="s">
        <v>1478</v>
      </c>
      <c r="BK244" s="50"/>
      <c r="BN244" s="219" t="s">
        <v>1656</v>
      </c>
      <c r="BO244" s="103"/>
      <c r="BP244" s="63"/>
      <c r="BQ244" s="171">
        <v>42414.324999999837</v>
      </c>
      <c r="BR244" s="238" t="s">
        <v>4645</v>
      </c>
      <c r="BS244" t="s">
        <v>1478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  <c r="ED244" s="50"/>
      <c r="EI244" s="50"/>
      <c r="EJ244" s="18"/>
      <c r="EN244" s="50"/>
      <c r="EX244" s="50"/>
      <c r="EY244" s="469"/>
    </row>
    <row r="245" spans="1:155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218</v>
      </c>
      <c r="AX245" s="18"/>
      <c r="AY245" s="89"/>
      <c r="AZ245" s="18"/>
      <c r="BA245"/>
      <c r="BB245" s="50"/>
      <c r="BC245"/>
      <c r="BE245" s="49" t="s">
        <v>2351</v>
      </c>
      <c r="BH245" s="89"/>
      <c r="BK245" s="50"/>
      <c r="BN245" s="49" t="s">
        <v>4614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  <c r="ED245" s="50"/>
      <c r="EI245" s="50"/>
      <c r="EJ245" s="18"/>
      <c r="EN245" s="50"/>
      <c r="EX245" s="50"/>
      <c r="EY245" s="469"/>
    </row>
    <row r="246" spans="1:155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787</v>
      </c>
      <c r="AP246" s="171">
        <v>16833.096000000027</v>
      </c>
      <c r="AQ246" t="s">
        <v>1398</v>
      </c>
      <c r="AR246" t="s">
        <v>1479</v>
      </c>
      <c r="AV246" s="40" t="s">
        <v>1640</v>
      </c>
      <c r="AW246" s="4"/>
      <c r="AX246" s="3"/>
      <c r="AY246" s="171">
        <v>14884.499999999896</v>
      </c>
      <c r="AZ246" s="238" t="s">
        <v>1918</v>
      </c>
      <c r="BA246" t="s">
        <v>1479</v>
      </c>
      <c r="BB246" s="50"/>
      <c r="BC246"/>
      <c r="BE246" s="84" t="s">
        <v>1644</v>
      </c>
      <c r="BF246" s="4"/>
      <c r="BG246" s="337"/>
      <c r="BH246" s="171">
        <v>31862.974999999824</v>
      </c>
      <c r="BI246" s="238" t="s">
        <v>2416</v>
      </c>
      <c r="BJ246" t="s">
        <v>1479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4646</v>
      </c>
      <c r="BS246" t="s">
        <v>1479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  <c r="ED246" s="50"/>
      <c r="EI246" s="50"/>
      <c r="EJ246" s="18"/>
      <c r="EN246" s="50"/>
      <c r="EX246" s="50"/>
      <c r="EY246" s="469"/>
    </row>
    <row r="247" spans="1:155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2351</v>
      </c>
      <c r="BH247" s="89"/>
      <c r="BK247" s="50"/>
      <c r="BN247" s="49" t="s">
        <v>4594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  <c r="ED247" s="50"/>
      <c r="EI247" s="50"/>
      <c r="EJ247" s="18"/>
      <c r="EN247" s="50"/>
      <c r="EX247" s="50"/>
      <c r="EY247" s="469"/>
    </row>
    <row r="248" spans="1:155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783</v>
      </c>
      <c r="AP248" s="171">
        <v>16425.599999999977</v>
      </c>
      <c r="AQ248" t="s">
        <v>1399</v>
      </c>
      <c r="AR248" t="s">
        <v>1480</v>
      </c>
      <c r="AV248" s="84" t="s">
        <v>1661</v>
      </c>
      <c r="AW248" s="4"/>
      <c r="AX248" s="3"/>
      <c r="AY248" s="171">
        <v>14880.799999999866</v>
      </c>
      <c r="AZ248" s="238" t="s">
        <v>1919</v>
      </c>
      <c r="BA248" t="s">
        <v>1480</v>
      </c>
      <c r="BB248" s="50"/>
      <c r="BC248"/>
      <c r="BE248" s="84" t="s">
        <v>1659</v>
      </c>
      <c r="BF248" s="4"/>
      <c r="BG248" s="337"/>
      <c r="BH248" s="171">
        <v>31814.599999999751</v>
      </c>
      <c r="BI248" s="238" t="s">
        <v>2417</v>
      </c>
      <c r="BJ248" t="s">
        <v>1480</v>
      </c>
      <c r="BK248" s="50"/>
      <c r="BN248" s="277" t="s">
        <v>2004</v>
      </c>
      <c r="BO248" s="103"/>
      <c r="BP248" s="63"/>
      <c r="BQ248" s="171">
        <v>40152.850000000028</v>
      </c>
      <c r="BR248" s="238" t="s">
        <v>4647</v>
      </c>
      <c r="BS248" t="s">
        <v>1480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  <c r="ED248" s="50"/>
      <c r="EI248" s="50"/>
      <c r="EJ248" s="18"/>
      <c r="EN248" s="50"/>
      <c r="EX248" s="50"/>
      <c r="EY248" s="469"/>
    </row>
    <row r="249" spans="1:155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2351</v>
      </c>
      <c r="BH249" s="89"/>
      <c r="BK249" s="50"/>
      <c r="BN249" s="49" t="s">
        <v>4792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  <c r="ED249" s="50"/>
      <c r="EI249" s="50"/>
      <c r="EJ249" s="18"/>
      <c r="EN249" s="50"/>
      <c r="EX249" s="50"/>
      <c r="EY249" s="469"/>
    </row>
    <row r="250" spans="1:155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1400</v>
      </c>
      <c r="AR250" t="s">
        <v>1481</v>
      </c>
      <c r="AV250" s="84" t="s">
        <v>1646</v>
      </c>
      <c r="AW250" s="4"/>
      <c r="AX250" s="3"/>
      <c r="AY250" s="171">
        <v>14459.750000000085</v>
      </c>
      <c r="AZ250" s="238" t="s">
        <v>1920</v>
      </c>
      <c r="BA250" t="s">
        <v>1481</v>
      </c>
      <c r="BB250" s="50"/>
      <c r="BC250"/>
      <c r="BE250" s="84" t="s">
        <v>1656</v>
      </c>
      <c r="BF250" s="4"/>
      <c r="BG250" s="337"/>
      <c r="BH250" s="171">
        <v>31765.562499999847</v>
      </c>
      <c r="BI250" s="238" t="s">
        <v>2418</v>
      </c>
      <c r="BJ250" t="s">
        <v>1481</v>
      </c>
      <c r="BK250" s="50"/>
      <c r="BN250" s="277" t="s">
        <v>2002</v>
      </c>
      <c r="BO250" s="103"/>
      <c r="BP250" s="63"/>
      <c r="BQ250" s="171">
        <v>39826.924999999945</v>
      </c>
      <c r="BR250" s="238" t="s">
        <v>4648</v>
      </c>
      <c r="BS250" t="s">
        <v>1481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  <c r="ED250" s="50"/>
      <c r="EI250" s="50"/>
      <c r="EJ250" s="18"/>
      <c r="EN250" s="50"/>
      <c r="EX250" s="50"/>
      <c r="EY250" s="469"/>
    </row>
    <row r="251" spans="1:155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1438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2351</v>
      </c>
      <c r="BH251" s="89"/>
      <c r="BJ251" s="89"/>
      <c r="BK251" s="50"/>
      <c r="BN251" s="49" t="s">
        <v>4792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  <c r="ED251" s="50"/>
      <c r="EI251" s="50"/>
      <c r="EJ251" s="18"/>
      <c r="EN251" s="50"/>
      <c r="EX251" s="50"/>
      <c r="EY251" s="469"/>
    </row>
    <row r="252" spans="1:155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1401</v>
      </c>
      <c r="AR252" t="s">
        <v>1482</v>
      </c>
      <c r="AV252" s="84" t="s">
        <v>1652</v>
      </c>
      <c r="AW252" s="4"/>
      <c r="AX252" s="3"/>
      <c r="AY252" s="171">
        <v>13999.699999999899</v>
      </c>
      <c r="AZ252" s="238" t="s">
        <v>1921</v>
      </c>
      <c r="BA252" t="s">
        <v>1482</v>
      </c>
      <c r="BB252" s="50"/>
      <c r="BC252"/>
      <c r="BE252" s="84" t="s">
        <v>1654</v>
      </c>
      <c r="BF252" s="4"/>
      <c r="BG252" s="337"/>
      <c r="BH252" s="171">
        <v>31719.524999999707</v>
      </c>
      <c r="BI252" s="238" t="s">
        <v>2419</v>
      </c>
      <c r="BJ252" t="s">
        <v>1482</v>
      </c>
      <c r="BK252" s="50"/>
      <c r="BN252" s="277" t="s">
        <v>2014</v>
      </c>
      <c r="BO252" s="103"/>
      <c r="BP252" s="63"/>
      <c r="BQ252" s="171">
        <v>39628.612499999937</v>
      </c>
      <c r="BR252" s="238" t="s">
        <v>4649</v>
      </c>
      <c r="BS252" t="s">
        <v>1482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  <c r="ED252" s="50"/>
      <c r="EI252" s="50"/>
      <c r="EJ252" s="18"/>
      <c r="EN252" s="50"/>
      <c r="EX252" s="50"/>
      <c r="EY252" s="469"/>
    </row>
    <row r="253" spans="1:155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2351</v>
      </c>
      <c r="BH253" s="89"/>
      <c r="BK253" s="50"/>
      <c r="BN253" s="49" t="s">
        <v>4792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  <c r="ED253" s="50"/>
      <c r="EI253" s="50"/>
      <c r="EJ253" s="18"/>
      <c r="EN253" s="50"/>
      <c r="EX253" s="50"/>
      <c r="EY253" s="469"/>
    </row>
    <row r="254" spans="1:155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1402</v>
      </c>
      <c r="AR254" t="s">
        <v>1483</v>
      </c>
      <c r="AV254" s="84" t="s">
        <v>1644</v>
      </c>
      <c r="AW254" s="3"/>
      <c r="AX254" s="3"/>
      <c r="AY254" s="171">
        <v>13952.89999999989</v>
      </c>
      <c r="AZ254" s="238" t="s">
        <v>1922</v>
      </c>
      <c r="BA254" t="s">
        <v>1483</v>
      </c>
      <c r="BB254" s="50"/>
      <c r="BC254"/>
      <c r="BE254" s="84" t="s">
        <v>1651</v>
      </c>
      <c r="BF254" s="4"/>
      <c r="BG254" s="337"/>
      <c r="BH254" s="171">
        <v>31297.700000000063</v>
      </c>
      <c r="BI254" s="238" t="s">
        <v>2420</v>
      </c>
      <c r="BJ254" t="s">
        <v>1483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4650</v>
      </c>
      <c r="BS254" t="s">
        <v>1483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  <c r="ED254" s="50"/>
      <c r="EI254" s="50"/>
      <c r="EJ254" s="18"/>
      <c r="EN254" s="50"/>
      <c r="EX254" s="50"/>
      <c r="EY254" s="469"/>
    </row>
    <row r="255" spans="1:155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2351</v>
      </c>
      <c r="BH255" s="89"/>
      <c r="BK255" s="50"/>
      <c r="BN255" s="49" t="s">
        <v>4594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  <c r="ED255" s="50"/>
      <c r="EI255" s="50"/>
      <c r="EJ255" s="18"/>
      <c r="EN255" s="50"/>
      <c r="EX255" s="50"/>
      <c r="EY255" s="469"/>
    </row>
    <row r="256" spans="1:155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1403</v>
      </c>
      <c r="AV256" s="40" t="s">
        <v>773</v>
      </c>
      <c r="AW256" s="4"/>
      <c r="AX256" s="3"/>
      <c r="AY256" s="171">
        <v>13859.662499999946</v>
      </c>
      <c r="AZ256" s="238" t="s">
        <v>1923</v>
      </c>
      <c r="BA256" t="s">
        <v>1484</v>
      </c>
      <c r="BB256" s="50"/>
      <c r="BC256"/>
      <c r="BE256" s="84" t="s">
        <v>1653</v>
      </c>
      <c r="BF256" s="4"/>
      <c r="BG256" s="337"/>
      <c r="BH256" s="171">
        <v>29489.574999999895</v>
      </c>
      <c r="BI256" s="238" t="s">
        <v>2421</v>
      </c>
      <c r="BJ256" t="s">
        <v>1484</v>
      </c>
      <c r="BK256" s="50"/>
      <c r="BN256" s="277" t="s">
        <v>1998</v>
      </c>
      <c r="BO256" s="63"/>
      <c r="BP256" s="63"/>
      <c r="BQ256" s="171">
        <v>37835.46249999998</v>
      </c>
      <c r="BR256" s="238" t="s">
        <v>4651</v>
      </c>
      <c r="BS256" t="s">
        <v>1484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  <c r="ED256" s="50"/>
      <c r="EI256" s="50"/>
      <c r="EJ256" s="18"/>
      <c r="EN256" s="50"/>
      <c r="EX256" s="50"/>
      <c r="EY256" s="469"/>
    </row>
    <row r="257" spans="1:155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2351</v>
      </c>
      <c r="BH257" s="89"/>
      <c r="BK257" s="50"/>
      <c r="BN257" s="49" t="s">
        <v>4792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  <c r="ED257" s="50"/>
      <c r="EI257" s="50"/>
      <c r="EJ257" s="18"/>
      <c r="EN257" s="50"/>
      <c r="EX257" s="50"/>
      <c r="EY257" s="469"/>
    </row>
    <row r="258" spans="1:155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243</v>
      </c>
      <c r="AV258" s="84" t="s">
        <v>1660</v>
      </c>
      <c r="AW258" s="4"/>
      <c r="AX258" s="3"/>
      <c r="AY258" s="171">
        <v>13742.6</v>
      </c>
      <c r="AZ258" s="238" t="s">
        <v>1924</v>
      </c>
      <c r="BA258" t="s">
        <v>1485</v>
      </c>
      <c r="BB258" s="50"/>
      <c r="BC258"/>
      <c r="BE258" s="84" t="s">
        <v>1642</v>
      </c>
      <c r="BF258" s="4"/>
      <c r="BG258" s="337"/>
      <c r="BH258" s="171">
        <v>28534.850000000002</v>
      </c>
      <c r="BI258" s="238" t="s">
        <v>2422</v>
      </c>
      <c r="BJ258" t="s">
        <v>1485</v>
      </c>
      <c r="BK258" s="50"/>
      <c r="BN258" s="63" t="s">
        <v>727</v>
      </c>
      <c r="BO258" s="63"/>
      <c r="BP258" s="63"/>
      <c r="BQ258" s="171">
        <v>37451.974999999919</v>
      </c>
      <c r="BR258" s="238" t="s">
        <v>4652</v>
      </c>
      <c r="BS258" t="s">
        <v>1485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  <c r="ED258" s="50"/>
      <c r="EI258" s="50"/>
      <c r="EJ258" s="18"/>
      <c r="EN258" s="50"/>
      <c r="EX258" s="50"/>
      <c r="EY258" s="469"/>
    </row>
    <row r="259" spans="1:155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2351</v>
      </c>
      <c r="BH259" s="89"/>
      <c r="BK259" s="50"/>
      <c r="BN259" s="49" t="s">
        <v>4594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  <c r="ED259" s="50"/>
      <c r="EI259" s="50"/>
      <c r="EJ259" s="18"/>
      <c r="EN259" s="50"/>
      <c r="EX259" s="50"/>
      <c r="EY259" s="469"/>
    </row>
    <row r="260" spans="1:155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1655</v>
      </c>
      <c r="AW260" s="4"/>
      <c r="AX260" s="3"/>
      <c r="AY260" s="171">
        <v>13701.55000000003</v>
      </c>
      <c r="AZ260" s="238" t="s">
        <v>1925</v>
      </c>
      <c r="BA260" t="s">
        <v>1847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2423</v>
      </c>
      <c r="BJ260" t="s">
        <v>1847</v>
      </c>
      <c r="BK260" s="50"/>
      <c r="BN260" s="219" t="s">
        <v>1642</v>
      </c>
      <c r="BO260" s="103"/>
      <c r="BP260" s="63"/>
      <c r="BQ260" s="171">
        <v>37338.125000000029</v>
      </c>
      <c r="BR260" s="238" t="s">
        <v>4653</v>
      </c>
      <c r="BS260" t="s">
        <v>1847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  <c r="ED260" s="50"/>
      <c r="EI260" s="50"/>
      <c r="EJ260" s="18"/>
      <c r="EN260" s="50"/>
      <c r="EX260" s="50"/>
      <c r="EY260" s="469"/>
    </row>
    <row r="261" spans="1:155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1739</v>
      </c>
      <c r="BH261" s="89"/>
      <c r="BK261" s="50"/>
      <c r="BN261" s="49" t="s">
        <v>4614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  <c r="ED261" s="50"/>
      <c r="EI261" s="50"/>
      <c r="EJ261" s="18"/>
      <c r="EN261" s="50"/>
      <c r="EX261" s="50"/>
      <c r="EY261" s="469"/>
    </row>
    <row r="262" spans="1:155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1654</v>
      </c>
      <c r="AW262" s="4"/>
      <c r="AX262" s="3"/>
      <c r="AY262" s="171">
        <v>13694.099999999968</v>
      </c>
      <c r="AZ262" s="238" t="s">
        <v>1926</v>
      </c>
      <c r="BA262" t="s">
        <v>1848</v>
      </c>
      <c r="BB262" s="50"/>
      <c r="BC262"/>
      <c r="BE262" s="84" t="s">
        <v>1643</v>
      </c>
      <c r="BF262" s="4"/>
      <c r="BG262" s="337"/>
      <c r="BH262" s="171">
        <v>25505.924999999916</v>
      </c>
      <c r="BI262" s="238" t="s">
        <v>2424</v>
      </c>
      <c r="BJ262" t="s">
        <v>1848</v>
      </c>
      <c r="BK262" s="50"/>
      <c r="BN262" s="277" t="s">
        <v>2005</v>
      </c>
      <c r="BO262" s="103"/>
      <c r="BP262" s="63"/>
      <c r="BQ262" s="171">
        <v>36801.762499999953</v>
      </c>
      <c r="BR262" s="238" t="s">
        <v>4654</v>
      </c>
      <c r="BS262" t="s">
        <v>1848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  <c r="ED262" s="50"/>
      <c r="EI262" s="50"/>
      <c r="EJ262" s="18"/>
      <c r="EN262" s="50"/>
      <c r="EX262" s="50"/>
      <c r="EY262" s="469"/>
    </row>
    <row r="263" spans="1:155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2351</v>
      </c>
      <c r="BH263" s="89"/>
      <c r="BK263" s="50"/>
      <c r="BN263" s="49" t="s">
        <v>4792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  <c r="ED263" s="50"/>
      <c r="EI263" s="50"/>
      <c r="EJ263" s="18"/>
      <c r="EN263" s="50"/>
      <c r="EX263" s="50"/>
      <c r="EY263" s="469"/>
    </row>
    <row r="264" spans="1:155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1651</v>
      </c>
      <c r="AW264" s="4"/>
      <c r="AX264" s="3"/>
      <c r="AY264" s="171">
        <v>13607.199999999961</v>
      </c>
      <c r="AZ264" s="238" t="s">
        <v>1927</v>
      </c>
      <c r="BA264" t="s">
        <v>1849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2425</v>
      </c>
      <c r="BJ264" t="s">
        <v>1849</v>
      </c>
      <c r="BK264" s="50"/>
      <c r="BN264" s="219" t="s">
        <v>1643</v>
      </c>
      <c r="BO264" s="103"/>
      <c r="BP264" s="63"/>
      <c r="BQ264" s="171">
        <v>36624.074999999924</v>
      </c>
      <c r="BR264" s="238" t="s">
        <v>4793</v>
      </c>
      <c r="BS264" t="s">
        <v>1849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  <c r="EX264" s="50"/>
      <c r="EY264" s="469"/>
    </row>
    <row r="265" spans="1:155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1739</v>
      </c>
      <c r="BH265" s="89"/>
      <c r="BK265" s="50"/>
      <c r="BN265" s="49" t="s">
        <v>4614</v>
      </c>
      <c r="BQ265" s="89"/>
      <c r="BT265" s="50"/>
      <c r="BV265" s="50"/>
      <c r="DY265" s="50"/>
      <c r="DZ265" s="462"/>
    </row>
    <row r="266" spans="1:155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1659</v>
      </c>
      <c r="AW266" s="4"/>
      <c r="AX266" s="3"/>
      <c r="AY266" s="171">
        <v>13604.599999999899</v>
      </c>
      <c r="AZ266" s="238" t="s">
        <v>1928</v>
      </c>
      <c r="BA266" t="s">
        <v>1850</v>
      </c>
      <c r="BB266" s="18"/>
      <c r="BC266"/>
      <c r="BE266" s="41" t="s">
        <v>2004</v>
      </c>
      <c r="BF266" s="3"/>
      <c r="BG266" s="337"/>
      <c r="BH266" s="171">
        <v>23405.400000000049</v>
      </c>
      <c r="BI266" s="238" t="s">
        <v>2428</v>
      </c>
      <c r="BJ266" t="s">
        <v>1850</v>
      </c>
      <c r="BN266" s="277" t="s">
        <v>2006</v>
      </c>
      <c r="BO266" s="103"/>
      <c r="BP266" s="63"/>
      <c r="BQ266" s="171">
        <v>35355.024999999834</v>
      </c>
      <c r="BR266" s="238" t="s">
        <v>4655</v>
      </c>
      <c r="BS266" t="s">
        <v>1850</v>
      </c>
    </row>
    <row r="267" spans="1:155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4792</v>
      </c>
      <c r="BQ267" s="89"/>
    </row>
    <row r="268" spans="1:155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1656</v>
      </c>
      <c r="AW268" s="4"/>
      <c r="AX268" s="3"/>
      <c r="AY268" s="171">
        <v>13592.350000000077</v>
      </c>
      <c r="AZ268" s="238" t="s">
        <v>1929</v>
      </c>
      <c r="BA268" t="s">
        <v>1851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2426</v>
      </c>
      <c r="BJ268" t="s">
        <v>1851</v>
      </c>
      <c r="BN268" s="277" t="s">
        <v>2007</v>
      </c>
      <c r="BO268" s="103"/>
      <c r="BP268" s="63"/>
      <c r="BQ268" s="171">
        <v>34697.900000000154</v>
      </c>
      <c r="BR268" s="238" t="s">
        <v>4656</v>
      </c>
      <c r="BS268" t="s">
        <v>1851</v>
      </c>
    </row>
    <row r="269" spans="1:155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3110</v>
      </c>
      <c r="BH269" s="89"/>
      <c r="BN269" s="49" t="s">
        <v>4792</v>
      </c>
      <c r="BQ269" s="89"/>
    </row>
    <row r="270" spans="1:155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1658</v>
      </c>
      <c r="AW270" s="4"/>
      <c r="AX270" s="3"/>
      <c r="AY270" s="171">
        <v>13554.450000000028</v>
      </c>
      <c r="AZ270" s="238" t="s">
        <v>1930</v>
      </c>
      <c r="BA270" t="s">
        <v>1852</v>
      </c>
      <c r="BB270" s="18"/>
      <c r="BC270"/>
      <c r="BE270" s="41" t="s">
        <v>2002</v>
      </c>
      <c r="BF270" s="3"/>
      <c r="BG270" s="337"/>
      <c r="BH270" s="171">
        <v>23005.50000000008</v>
      </c>
      <c r="BI270" s="238" t="s">
        <v>2427</v>
      </c>
      <c r="BJ270" t="s">
        <v>1852</v>
      </c>
      <c r="BN270" s="277" t="s">
        <v>2003</v>
      </c>
      <c r="BO270" s="103"/>
      <c r="BP270" s="63"/>
      <c r="BQ270" s="171">
        <v>31591.174999999974</v>
      </c>
      <c r="BR270" s="238" t="s">
        <v>4657</v>
      </c>
      <c r="BS270" t="s">
        <v>1852</v>
      </c>
    </row>
    <row r="271" spans="1:155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4792</v>
      </c>
      <c r="BQ271" s="89"/>
    </row>
    <row r="272" spans="1:155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1657</v>
      </c>
      <c r="AW272" s="4"/>
      <c r="AX272" s="3"/>
      <c r="AY272" s="171">
        <v>13339.099999999928</v>
      </c>
      <c r="AZ272" s="238" t="s">
        <v>1931</v>
      </c>
      <c r="BA272" t="s">
        <v>1853</v>
      </c>
      <c r="BB272" s="18"/>
      <c r="BC272"/>
      <c r="BE272" s="40" t="s">
        <v>743</v>
      </c>
      <c r="BF272" s="9"/>
      <c r="BG272" s="337"/>
      <c r="BH272" s="171">
        <v>22521.600000000006</v>
      </c>
      <c r="BI272" s="238" t="s">
        <v>2429</v>
      </c>
      <c r="BJ272" t="s">
        <v>1853</v>
      </c>
      <c r="BN272" s="277" t="s">
        <v>6</v>
      </c>
      <c r="BO272" s="9"/>
      <c r="BP272" s="63"/>
      <c r="BQ272" s="171">
        <v>29022.024999999987</v>
      </c>
      <c r="BR272" s="238" t="s">
        <v>4658</v>
      </c>
      <c r="BS272" t="s">
        <v>1853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1740</v>
      </c>
      <c r="BH273" s="89"/>
      <c r="BN273" s="49" t="s">
        <v>2369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1650</v>
      </c>
      <c r="AW274" s="4"/>
      <c r="AX274" s="3"/>
      <c r="AY274" s="171">
        <v>13241.300000000012</v>
      </c>
      <c r="AZ274" s="238" t="s">
        <v>1932</v>
      </c>
      <c r="BA274" t="s">
        <v>1854</v>
      </c>
      <c r="BB274" s="18"/>
      <c r="BC274"/>
      <c r="BE274" s="41" t="s">
        <v>2014</v>
      </c>
      <c r="BF274" s="3"/>
      <c r="BG274" s="337"/>
      <c r="BH274" s="171">
        <v>22419.349999999889</v>
      </c>
      <c r="BI274" s="238" t="s">
        <v>2430</v>
      </c>
      <c r="BJ274" t="s">
        <v>1854</v>
      </c>
      <c r="BN274" s="277" t="s">
        <v>1999</v>
      </c>
      <c r="BO274" s="9"/>
      <c r="BP274" s="63"/>
      <c r="BQ274" s="171">
        <v>28119.574999999964</v>
      </c>
      <c r="BR274" s="238" t="s">
        <v>4659</v>
      </c>
      <c r="BS274" t="s">
        <v>1854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4792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1643</v>
      </c>
      <c r="AW276" s="4"/>
      <c r="AX276" s="3"/>
      <c r="AY276" s="171">
        <v>13084.699999999904</v>
      </c>
      <c r="AZ276" s="238" t="s">
        <v>1933</v>
      </c>
      <c r="BA276" t="s">
        <v>1855</v>
      </c>
      <c r="BB276" s="18"/>
      <c r="BC276"/>
      <c r="BE276" s="41" t="s">
        <v>2005</v>
      </c>
      <c r="BF276" s="3"/>
      <c r="BG276" s="337"/>
      <c r="BH276" s="171">
        <v>22226.350000000177</v>
      </c>
      <c r="BI276" s="238" t="s">
        <v>2431</v>
      </c>
      <c r="BJ276" t="s">
        <v>1855</v>
      </c>
      <c r="BN276" s="277" t="s">
        <v>19</v>
      </c>
      <c r="BO276" s="9"/>
      <c r="BP276" s="63"/>
      <c r="BQ276" s="171">
        <v>27967.699999999924</v>
      </c>
      <c r="BR276" s="238" t="s">
        <v>4660</v>
      </c>
      <c r="BS276" t="s">
        <v>1855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2369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1649</v>
      </c>
      <c r="AW278" s="4"/>
      <c r="AX278" s="3"/>
      <c r="AY278" s="171">
        <v>12924.600000000022</v>
      </c>
      <c r="AZ278" s="238" t="s">
        <v>1934</v>
      </c>
      <c r="BA278" t="s">
        <v>1856</v>
      </c>
      <c r="BB278" s="18"/>
      <c r="BC278"/>
      <c r="BE278" s="41" t="s">
        <v>2007</v>
      </c>
      <c r="BF278" s="3"/>
      <c r="BG278" s="337"/>
      <c r="BH278" s="171">
        <v>22038.700000000241</v>
      </c>
      <c r="BI278" s="238" t="s">
        <v>2432</v>
      </c>
      <c r="BJ278" t="s">
        <v>1856</v>
      </c>
      <c r="BN278" s="219" t="s">
        <v>1644</v>
      </c>
      <c r="BO278" s="9"/>
      <c r="BP278" s="63"/>
      <c r="BQ278" s="171">
        <v>22960.599999999871</v>
      </c>
      <c r="BR278" s="238" t="s">
        <v>4661</v>
      </c>
      <c r="BS278" t="s">
        <v>1856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2351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1675</v>
      </c>
      <c r="AW280" s="4"/>
      <c r="AX280" s="3"/>
      <c r="AY280" s="171">
        <v>12768.400000000049</v>
      </c>
      <c r="AZ280" s="238" t="s">
        <v>1935</v>
      </c>
      <c r="BA280" t="s">
        <v>1857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2433</v>
      </c>
      <c r="BJ280" t="s">
        <v>1857</v>
      </c>
      <c r="BN280" s="277" t="s">
        <v>2153</v>
      </c>
      <c r="BO280" s="63"/>
      <c r="BP280" s="63"/>
      <c r="BQ280" s="171">
        <v>22716.800000000105</v>
      </c>
      <c r="BR280" s="238" t="s">
        <v>4662</v>
      </c>
      <c r="BS280" t="s">
        <v>1857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1739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1653</v>
      </c>
      <c r="AW282" s="3"/>
      <c r="AX282" s="3"/>
      <c r="AY282" s="171">
        <v>12416.899999999921</v>
      </c>
      <c r="AZ282" s="238" t="s">
        <v>1936</v>
      </c>
      <c r="BA282" t="s">
        <v>1858</v>
      </c>
      <c r="BB282" s="18"/>
      <c r="BC282"/>
      <c r="BE282" s="41" t="s">
        <v>2006</v>
      </c>
      <c r="BF282" s="3"/>
      <c r="BG282" s="337"/>
      <c r="BH282" s="171">
        <v>21549.599999999831</v>
      </c>
      <c r="BI282" s="238" t="s">
        <v>2434</v>
      </c>
      <c r="BJ282" t="s">
        <v>1858</v>
      </c>
      <c r="BN282" s="277" t="s">
        <v>4529</v>
      </c>
      <c r="BO282" s="63"/>
      <c r="BP282" s="63"/>
      <c r="BQ282" s="171">
        <v>20458.800000000094</v>
      </c>
      <c r="BR282" s="238" t="s">
        <v>4663</v>
      </c>
      <c r="BS282" t="s">
        <v>1858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783</v>
      </c>
      <c r="AW284" s="4"/>
      <c r="AX284" s="3"/>
      <c r="AY284" s="171">
        <v>12319.199999999979</v>
      </c>
      <c r="AZ284" s="238" t="s">
        <v>1883</v>
      </c>
      <c r="BA284" t="s">
        <v>1859</v>
      </c>
      <c r="BB284" s="18"/>
      <c r="BC284"/>
      <c r="BE284" s="41" t="s">
        <v>1998</v>
      </c>
      <c r="BF284" s="3"/>
      <c r="BG284" s="337"/>
      <c r="BH284" s="171">
        <v>21281.950000000004</v>
      </c>
      <c r="BI284" s="238" t="s">
        <v>2435</v>
      </c>
      <c r="BJ284" t="s">
        <v>1859</v>
      </c>
      <c r="BN284" s="277" t="s">
        <v>2019</v>
      </c>
      <c r="BO284" s="63"/>
      <c r="BP284" s="63"/>
      <c r="BQ284" s="171">
        <v>20433.00000000004</v>
      </c>
      <c r="BR284" s="238" t="s">
        <v>4664</v>
      </c>
      <c r="BS284" t="s">
        <v>1859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1642</v>
      </c>
      <c r="AW286" s="4"/>
      <c r="AX286" s="3"/>
      <c r="AY286" s="171">
        <v>11519.400000000081</v>
      </c>
      <c r="AZ286" s="238" t="s">
        <v>1937</v>
      </c>
      <c r="BA286" t="s">
        <v>1860</v>
      </c>
      <c r="BB286" s="18"/>
      <c r="BC286"/>
      <c r="BE286" s="41" t="s">
        <v>2003</v>
      </c>
      <c r="BF286" s="3"/>
      <c r="BG286" s="337"/>
      <c r="BH286" s="171">
        <v>20666.500000000051</v>
      </c>
      <c r="BI286" s="238" t="s">
        <v>2436</v>
      </c>
      <c r="BJ286" t="s">
        <v>1860</v>
      </c>
      <c r="BN286" s="277" t="s">
        <v>2025</v>
      </c>
      <c r="BO286" s="63"/>
      <c r="BP286" s="63"/>
      <c r="BQ286" s="171">
        <v>20383.300000000007</v>
      </c>
      <c r="BR286" s="238" t="s">
        <v>4665</v>
      </c>
      <c r="BS286" t="s">
        <v>1860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1647</v>
      </c>
      <c r="AW288" s="213"/>
      <c r="AX288" s="3"/>
      <c r="AY288" s="171">
        <v>11316.500000000095</v>
      </c>
      <c r="AZ288" s="238" t="s">
        <v>1938</v>
      </c>
      <c r="BA288" t="s">
        <v>1861</v>
      </c>
      <c r="BB288" s="18"/>
      <c r="BC288"/>
      <c r="BE288" s="40" t="s">
        <v>768</v>
      </c>
      <c r="BF288" s="3"/>
      <c r="BG288" s="337"/>
      <c r="BH288" s="171">
        <v>20430.062500000058</v>
      </c>
      <c r="BI288" s="238" t="s">
        <v>2437</v>
      </c>
      <c r="BJ288" t="s">
        <v>1861</v>
      </c>
      <c r="BN288" s="277" t="s">
        <v>2024</v>
      </c>
      <c r="BO288" s="63"/>
      <c r="BP288" s="63"/>
      <c r="BQ288" s="171">
        <v>20311.099999999893</v>
      </c>
      <c r="BR288" s="238" t="s">
        <v>4666</v>
      </c>
      <c r="BS288" t="s">
        <v>1861</v>
      </c>
    </row>
    <row r="289" spans="15:199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1740</v>
      </c>
      <c r="BH289" s="89"/>
      <c r="BN289" s="49">
        <v>2022</v>
      </c>
      <c r="BQ289" s="89"/>
    </row>
    <row r="290" spans="15:199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1939</v>
      </c>
      <c r="BA290" t="s">
        <v>1862</v>
      </c>
      <c r="BB290" s="18"/>
      <c r="BC290"/>
      <c r="BE290" s="41" t="s">
        <v>2000</v>
      </c>
      <c r="BF290" s="3"/>
      <c r="BG290" s="337"/>
      <c r="BH290" s="171">
        <v>19623.499999999811</v>
      </c>
      <c r="BI290" s="238" t="s">
        <v>2438</v>
      </c>
      <c r="BJ290" t="s">
        <v>1862</v>
      </c>
      <c r="BN290" s="277" t="s">
        <v>2023</v>
      </c>
      <c r="BO290" s="63"/>
      <c r="BP290" s="63"/>
      <c r="BQ290" s="171">
        <v>20073.399999999965</v>
      </c>
      <c r="BR290" s="238" t="s">
        <v>4667</v>
      </c>
      <c r="BS290" t="s">
        <v>1862</v>
      </c>
    </row>
    <row r="291" spans="15:199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199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1940</v>
      </c>
      <c r="BA292" t="s">
        <v>1863</v>
      </c>
      <c r="BB292" s="18"/>
      <c r="BC292"/>
      <c r="BE292" s="41" t="s">
        <v>1999</v>
      </c>
      <c r="BF292" s="3"/>
      <c r="BG292" s="337"/>
      <c r="BH292" s="171">
        <v>17329.299999999996</v>
      </c>
      <c r="BI292" s="238" t="s">
        <v>2439</v>
      </c>
      <c r="BJ292" t="s">
        <v>1863</v>
      </c>
      <c r="BN292" s="277" t="s">
        <v>2021</v>
      </c>
      <c r="BO292" s="63"/>
      <c r="BP292" s="63"/>
      <c r="BQ292" s="171">
        <v>20032.000000000062</v>
      </c>
      <c r="BR292" s="238" t="s">
        <v>4668</v>
      </c>
      <c r="BS292" t="s">
        <v>1863</v>
      </c>
    </row>
    <row r="293" spans="15:199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199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1941</v>
      </c>
      <c r="BA294"/>
      <c r="BB294" s="18"/>
      <c r="BC294"/>
      <c r="BE294" s="40" t="s">
        <v>1640</v>
      </c>
      <c r="BF294" s="9"/>
      <c r="BG294" s="337"/>
      <c r="BH294" s="171">
        <v>11163.374999999924</v>
      </c>
      <c r="BI294" s="238" t="s">
        <v>2440</v>
      </c>
      <c r="BJ294" t="s">
        <v>1864</v>
      </c>
      <c r="BN294" s="277" t="s">
        <v>2026</v>
      </c>
      <c r="BO294" s="63"/>
      <c r="BP294" s="63"/>
      <c r="BQ294" s="171">
        <v>18661.19999999995</v>
      </c>
      <c r="BR294" s="238" t="s">
        <v>4669</v>
      </c>
      <c r="BS294" t="s">
        <v>1864</v>
      </c>
    </row>
    <row r="295" spans="15:199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199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1657</v>
      </c>
      <c r="BF296" s="4"/>
      <c r="BG296" s="337"/>
      <c r="BH296" s="171">
        <v>10004.324999999946</v>
      </c>
      <c r="BI296" s="238" t="s">
        <v>2441</v>
      </c>
      <c r="BJ296" s="3" t="s">
        <v>2394</v>
      </c>
      <c r="BN296" s="277" t="s">
        <v>2046</v>
      </c>
      <c r="BO296" s="63"/>
      <c r="BP296" s="63"/>
      <c r="BQ296" s="171">
        <v>17630.999999999989</v>
      </c>
      <c r="BR296" s="238" t="s">
        <v>4670</v>
      </c>
      <c r="BS296" s="3" t="s">
        <v>2394</v>
      </c>
    </row>
    <row r="297" spans="15:199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199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1650</v>
      </c>
      <c r="BF298" s="4"/>
      <c r="BG298" s="337"/>
      <c r="BH298" s="171">
        <v>9930.9750000000095</v>
      </c>
      <c r="BI298" s="238" t="s">
        <v>2442</v>
      </c>
      <c r="BJ298" s="3" t="s">
        <v>2395</v>
      </c>
      <c r="BN298" s="277" t="s">
        <v>2020</v>
      </c>
      <c r="BO298" s="63"/>
      <c r="BP298" s="63"/>
      <c r="BQ298" s="171">
        <v>15996.699999999988</v>
      </c>
      <c r="BR298" s="238" t="s">
        <v>4671</v>
      </c>
      <c r="BS298" s="3" t="s">
        <v>2395</v>
      </c>
    </row>
    <row r="299" spans="15:199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199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1649</v>
      </c>
      <c r="BF300" s="4"/>
      <c r="BG300" s="337"/>
      <c r="BH300" s="171">
        <v>9693.4500000000153</v>
      </c>
      <c r="BI300" s="1" t="s">
        <v>2443</v>
      </c>
      <c r="BJ300" s="3" t="s">
        <v>2396</v>
      </c>
      <c r="BN300" s="277" t="s">
        <v>2049</v>
      </c>
      <c r="BO300" s="63"/>
      <c r="BP300" s="63"/>
      <c r="BQ300" s="171">
        <v>15300.000000000095</v>
      </c>
      <c r="BR300" s="238" t="s">
        <v>4672</v>
      </c>
      <c r="BS300" s="3" t="s">
        <v>2396</v>
      </c>
      <c r="GQ300" s="565" t="s">
        <v>4792</v>
      </c>
    </row>
    <row r="301" spans="15:199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199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1675</v>
      </c>
      <c r="BF302" s="4"/>
      <c r="BG302" s="337"/>
      <c r="BH302" s="171">
        <v>9576.3000000000357</v>
      </c>
      <c r="BI302" s="238" t="s">
        <v>2444</v>
      </c>
      <c r="BJ302" s="3" t="s">
        <v>2397</v>
      </c>
      <c r="BN302" s="277" t="s">
        <v>2000</v>
      </c>
      <c r="BO302" s="213"/>
      <c r="BP302" s="63"/>
      <c r="BQ302" s="171">
        <v>14912.324999999861</v>
      </c>
      <c r="BR302" s="238" t="s">
        <v>4673</v>
      </c>
      <c r="BS302" s="3" t="s">
        <v>2397</v>
      </c>
    </row>
    <row r="303" spans="15:199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199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773</v>
      </c>
      <c r="BF304" s="3"/>
      <c r="BG304" s="337"/>
      <c r="BH304" s="171">
        <v>9239.7749999999633</v>
      </c>
      <c r="BI304" s="238" t="s">
        <v>1923</v>
      </c>
      <c r="BJ304" s="3" t="s">
        <v>2398</v>
      </c>
      <c r="BN304" s="277" t="s">
        <v>2048</v>
      </c>
      <c r="BO304" s="63"/>
      <c r="BP304" s="63"/>
      <c r="BQ304" s="171">
        <v>14828.250000000113</v>
      </c>
      <c r="BR304" s="238" t="s">
        <v>4674</v>
      </c>
      <c r="BS304" s="3" t="s">
        <v>2398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1647</v>
      </c>
      <c r="BF306" s="4"/>
      <c r="BG306" s="337"/>
      <c r="BH306" s="171">
        <v>8487.3750000000709</v>
      </c>
      <c r="BI306" s="238" t="s">
        <v>2445</v>
      </c>
      <c r="BJ306" s="3" t="s">
        <v>2399</v>
      </c>
      <c r="BN306" s="277" t="s">
        <v>2022</v>
      </c>
      <c r="BO306" s="63"/>
      <c r="BP306" s="63"/>
      <c r="BQ306" s="171">
        <v>14402.500000000065</v>
      </c>
      <c r="BR306" s="238" t="s">
        <v>4675</v>
      </c>
      <c r="BS306" s="3" t="s">
        <v>2399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783</v>
      </c>
      <c r="BF308" s="3"/>
      <c r="BG308" s="337"/>
      <c r="BH308" s="171">
        <v>8212.7999999999884</v>
      </c>
      <c r="BI308" s="238" t="s">
        <v>2446</v>
      </c>
      <c r="BJ308" s="3" t="s">
        <v>2400</v>
      </c>
      <c r="BN308" s="277" t="s">
        <v>29</v>
      </c>
      <c r="BO308" s="103"/>
      <c r="BP308" s="63"/>
      <c r="BQ308" s="171">
        <v>13427.962499999976</v>
      </c>
      <c r="BR308" s="238" t="s">
        <v>4676</v>
      </c>
      <c r="BS308" s="3" t="s">
        <v>2400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3110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2447</v>
      </c>
      <c r="BJ310" s="3" t="s">
        <v>2401</v>
      </c>
      <c r="BN310" s="63" t="s">
        <v>743</v>
      </c>
      <c r="BO310" s="103"/>
      <c r="BP310" s="63"/>
      <c r="BQ310" s="171">
        <v>13191.737499999999</v>
      </c>
      <c r="BR310" s="238" t="s">
        <v>4677</v>
      </c>
      <c r="BS310" s="3" t="s">
        <v>2401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1740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2402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4678</v>
      </c>
      <c r="BS312" s="3" t="s">
        <v>4685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1739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768</v>
      </c>
      <c r="BO314" s="103"/>
      <c r="BP314" s="63"/>
      <c r="BQ314" s="171">
        <v>11955.437500000018</v>
      </c>
      <c r="BR314" s="238" t="s">
        <v>2437</v>
      </c>
      <c r="BS314" s="3" t="s">
        <v>4686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1740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4679</v>
      </c>
      <c r="BS316" s="3" t="s">
        <v>4687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1739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4680</v>
      </c>
      <c r="BS318" s="3" t="s">
        <v>4688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1739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1640</v>
      </c>
      <c r="BO320" s="63"/>
      <c r="BP320" s="63"/>
      <c r="BQ320" s="171">
        <v>7442.2499999999482</v>
      </c>
      <c r="BR320" s="238" t="s">
        <v>2440</v>
      </c>
      <c r="BS320" s="3" t="s">
        <v>4689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1657</v>
      </c>
      <c r="BO322" s="63"/>
      <c r="BP322" s="63"/>
      <c r="BQ322" s="171">
        <v>6669.5499999999638</v>
      </c>
      <c r="BR322" s="238" t="s">
        <v>4681</v>
      </c>
      <c r="BS322" s="3" t="s">
        <v>4690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1650</v>
      </c>
      <c r="BO324" s="63"/>
      <c r="BP324" s="63"/>
      <c r="BQ324" s="171">
        <v>6620.650000000006</v>
      </c>
      <c r="BR324" s="238" t="s">
        <v>2442</v>
      </c>
      <c r="BS324" s="3" t="s">
        <v>4691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1649</v>
      </c>
      <c r="BO326" s="63"/>
      <c r="BP326" s="63"/>
      <c r="BQ326" s="171">
        <v>6462.3000000000111</v>
      </c>
      <c r="BR326" s="238" t="s">
        <v>4682</v>
      </c>
      <c r="BS326" s="3" t="s">
        <v>4692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1675</v>
      </c>
      <c r="BO328" s="63"/>
      <c r="BP328" s="63"/>
      <c r="BQ328" s="171">
        <v>6384.2000000000244</v>
      </c>
      <c r="BR328" s="238" t="s">
        <v>2444</v>
      </c>
      <c r="BS328" s="3" t="s">
        <v>4693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1647</v>
      </c>
      <c r="BO330" s="63"/>
      <c r="BP330" s="63"/>
      <c r="BQ330" s="171">
        <v>5658.2500000000473</v>
      </c>
      <c r="BR330" s="238" t="s">
        <v>4683</v>
      </c>
      <c r="BS330" s="3" t="s">
        <v>4694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773</v>
      </c>
      <c r="BO332" s="63"/>
      <c r="BP332" s="63"/>
      <c r="BQ332" s="171">
        <v>4619.8874999999816</v>
      </c>
      <c r="BR332" s="238" t="s">
        <v>1923</v>
      </c>
      <c r="BS332" s="3" t="s">
        <v>4695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783</v>
      </c>
      <c r="BO334" s="63"/>
      <c r="BP334" s="63"/>
      <c r="BQ334" s="171">
        <v>4106.3999999999942</v>
      </c>
      <c r="BR334" s="238" t="s">
        <v>1883</v>
      </c>
      <c r="BS334" s="3" t="s">
        <v>4696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4684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DV3" activePane="bottomRight" state="frozen"/>
      <selection pane="topRight" activeCell="E1" sqref="E1"/>
      <selection pane="bottomLeft" activeCell="A3" sqref="A3"/>
      <selection pane="bottomRight" activeCell="EY3" sqref="EY3:FD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2866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1314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3371</v>
      </c>
      <c r="D3" s="57">
        <f>SUM(E3:HQ3)</f>
        <v>5379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C3" s="347">
        <v>0</v>
      </c>
      <c r="ED3" s="50">
        <v>34</v>
      </c>
      <c r="EE3" s="347">
        <v>69</v>
      </c>
      <c r="EF3" s="347">
        <v>75</v>
      </c>
      <c r="EG3" s="347">
        <v>82</v>
      </c>
      <c r="EH3" s="347">
        <v>88</v>
      </c>
      <c r="EI3" s="347">
        <v>0</v>
      </c>
      <c r="EJ3" s="347">
        <v>0</v>
      </c>
      <c r="EK3" s="347">
        <v>9</v>
      </c>
      <c r="EL3" s="347">
        <v>0</v>
      </c>
      <c r="EM3" s="347">
        <v>40</v>
      </c>
      <c r="EN3" s="50">
        <v>41</v>
      </c>
      <c r="EO3" s="347">
        <v>0</v>
      </c>
      <c r="EP3" s="347">
        <v>59</v>
      </c>
      <c r="EQ3" s="347">
        <v>89</v>
      </c>
      <c r="ER3" s="50">
        <v>52</v>
      </c>
      <c r="ES3" s="347">
        <v>0</v>
      </c>
      <c r="ET3" s="50">
        <v>62</v>
      </c>
      <c r="EU3" s="50">
        <v>57</v>
      </c>
      <c r="EY3" s="63"/>
      <c r="EZ3" s="63"/>
      <c r="FA3" s="269"/>
      <c r="FB3" s="337"/>
      <c r="FC3" s="63"/>
      <c r="FD3" s="67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2006</v>
      </c>
      <c r="D4" s="57">
        <f>SUM(E4:HQ4)</f>
        <v>5581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C4" s="347">
        <v>74</v>
      </c>
      <c r="ED4" s="50">
        <v>4</v>
      </c>
      <c r="EE4" s="347">
        <v>51</v>
      </c>
      <c r="EF4" s="347">
        <v>0</v>
      </c>
      <c r="EG4" s="347">
        <v>0</v>
      </c>
      <c r="EH4" s="347">
        <v>0</v>
      </c>
      <c r="EI4" s="347">
        <v>0</v>
      </c>
      <c r="EJ4" s="347">
        <v>40</v>
      </c>
      <c r="EK4" s="347">
        <v>8</v>
      </c>
      <c r="EL4" s="347">
        <v>92</v>
      </c>
      <c r="EM4" s="347">
        <v>46</v>
      </c>
      <c r="EN4" s="50">
        <v>57</v>
      </c>
      <c r="EO4" s="347">
        <v>66</v>
      </c>
      <c r="EP4" s="347">
        <v>29</v>
      </c>
      <c r="EQ4" s="347">
        <v>0</v>
      </c>
      <c r="ER4" s="50">
        <v>37</v>
      </c>
      <c r="ES4" s="347">
        <v>0</v>
      </c>
      <c r="ET4" s="50">
        <v>0</v>
      </c>
      <c r="EU4" s="50">
        <v>76</v>
      </c>
      <c r="EY4" s="277"/>
      <c r="EZ4" s="63"/>
      <c r="FA4" s="288"/>
      <c r="FB4" s="337"/>
      <c r="FC4" s="63"/>
      <c r="FD4" s="67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1656</v>
      </c>
      <c r="D5" s="57">
        <f>SUM(E5:HQ5)</f>
        <v>6511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C5" s="347">
        <v>92</v>
      </c>
      <c r="ED5" s="50">
        <v>25</v>
      </c>
      <c r="EE5" s="347">
        <v>71</v>
      </c>
      <c r="EF5" s="347">
        <v>59</v>
      </c>
      <c r="EG5" s="347">
        <v>0</v>
      </c>
      <c r="EH5" s="347">
        <v>85</v>
      </c>
      <c r="EI5" s="347">
        <v>0</v>
      </c>
      <c r="EJ5" s="347">
        <v>64</v>
      </c>
      <c r="EK5" s="347">
        <v>59</v>
      </c>
      <c r="EL5" s="347">
        <v>34</v>
      </c>
      <c r="EM5" s="347">
        <v>0</v>
      </c>
      <c r="EN5" s="50">
        <v>74</v>
      </c>
      <c r="EO5" s="347">
        <v>0</v>
      </c>
      <c r="EP5" s="347">
        <v>87</v>
      </c>
      <c r="EQ5" s="347">
        <v>0</v>
      </c>
      <c r="ER5" s="50">
        <v>60</v>
      </c>
      <c r="ES5" s="347">
        <v>100</v>
      </c>
      <c r="ET5" s="50">
        <v>66</v>
      </c>
      <c r="EU5" s="50">
        <v>7</v>
      </c>
      <c r="EY5" s="219"/>
      <c r="EZ5" s="63"/>
      <c r="FA5" s="288"/>
      <c r="FB5" s="337"/>
      <c r="FC5" s="63"/>
      <c r="FD5" s="67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1999</v>
      </c>
      <c r="D6" s="57">
        <f>SUM(E6:HQ6)</f>
        <v>5765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C6" s="347">
        <v>0</v>
      </c>
      <c r="ED6" s="50">
        <v>41</v>
      </c>
      <c r="EE6" s="347">
        <v>0</v>
      </c>
      <c r="EF6" s="347">
        <v>0</v>
      </c>
      <c r="EG6" s="347">
        <v>0</v>
      </c>
      <c r="EH6" s="347">
        <v>89</v>
      </c>
      <c r="EI6" s="347">
        <v>0</v>
      </c>
      <c r="EJ6" s="347">
        <v>73</v>
      </c>
      <c r="EK6" s="347">
        <v>10</v>
      </c>
      <c r="EL6" s="347">
        <v>6</v>
      </c>
      <c r="EM6" s="347">
        <v>0</v>
      </c>
      <c r="EN6" s="50">
        <v>80</v>
      </c>
      <c r="EO6" s="347">
        <v>74</v>
      </c>
      <c r="EP6" s="347">
        <v>85</v>
      </c>
      <c r="EQ6" s="347">
        <v>86</v>
      </c>
      <c r="ER6" s="50">
        <v>1</v>
      </c>
      <c r="ES6" s="347">
        <v>93</v>
      </c>
      <c r="ET6" s="50">
        <v>58</v>
      </c>
      <c r="EU6" s="50">
        <v>96</v>
      </c>
      <c r="EY6" s="277"/>
      <c r="EZ6" s="63"/>
      <c r="FA6" s="288"/>
      <c r="FB6" s="337"/>
      <c r="FC6" s="63"/>
      <c r="FD6" s="67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1651</v>
      </c>
      <c r="D7" s="57">
        <f>SUM(E7:HQ7)</f>
        <v>6705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C7" s="347">
        <v>59</v>
      </c>
      <c r="ED7" s="50">
        <v>88</v>
      </c>
      <c r="EE7" s="347">
        <v>47</v>
      </c>
      <c r="EF7" s="347">
        <v>0</v>
      </c>
      <c r="EG7" s="347">
        <v>0</v>
      </c>
      <c r="EH7" s="347">
        <v>68</v>
      </c>
      <c r="EI7" s="347">
        <v>0</v>
      </c>
      <c r="EJ7" s="347">
        <v>43</v>
      </c>
      <c r="EK7" s="347">
        <v>20</v>
      </c>
      <c r="EL7" s="347">
        <v>72</v>
      </c>
      <c r="EM7" s="347">
        <v>56</v>
      </c>
      <c r="EN7" s="50">
        <v>18</v>
      </c>
      <c r="EO7" s="347">
        <v>90</v>
      </c>
      <c r="EP7" s="347">
        <v>8</v>
      </c>
      <c r="EQ7" s="347">
        <v>0</v>
      </c>
      <c r="ER7" s="50">
        <v>78</v>
      </c>
      <c r="ES7" s="347">
        <v>97</v>
      </c>
      <c r="ET7" s="50">
        <v>37</v>
      </c>
      <c r="EU7" s="50">
        <v>50</v>
      </c>
      <c r="EY7" s="219"/>
      <c r="EZ7" s="63"/>
      <c r="FA7" s="288"/>
      <c r="FB7" s="337"/>
      <c r="FC7" s="63"/>
      <c r="FD7" s="67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1646</v>
      </c>
      <c r="D8" s="57">
        <f>SUM(E8:HQ8)</f>
        <v>6800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C8" s="347">
        <v>71</v>
      </c>
      <c r="ED8" s="50">
        <v>78</v>
      </c>
      <c r="EE8" s="347">
        <v>56</v>
      </c>
      <c r="EF8" s="347">
        <v>59</v>
      </c>
      <c r="EG8" s="347">
        <v>0</v>
      </c>
      <c r="EH8" s="347">
        <v>0</v>
      </c>
      <c r="EI8" s="347">
        <v>0</v>
      </c>
      <c r="EJ8" s="347">
        <v>86</v>
      </c>
      <c r="EK8" s="347">
        <v>34</v>
      </c>
      <c r="EL8" s="347">
        <v>49</v>
      </c>
      <c r="EM8" s="347">
        <v>82</v>
      </c>
      <c r="EN8" s="50">
        <v>24</v>
      </c>
      <c r="EO8" s="347">
        <v>0</v>
      </c>
      <c r="EP8" s="347">
        <v>73</v>
      </c>
      <c r="EQ8" s="347">
        <v>0</v>
      </c>
      <c r="ER8" s="50">
        <v>49</v>
      </c>
      <c r="ES8" s="347">
        <v>0</v>
      </c>
      <c r="ET8" s="50">
        <v>95</v>
      </c>
      <c r="EU8" s="50">
        <v>35</v>
      </c>
      <c r="EY8" s="219"/>
      <c r="EZ8" s="63"/>
      <c r="FA8" s="288"/>
      <c r="FB8" s="337"/>
      <c r="FC8" s="63"/>
      <c r="FD8" s="67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3360</v>
      </c>
      <c r="D9" s="57">
        <f>SUM(E9:HQ9)</f>
        <v>6444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C9" s="347">
        <v>61</v>
      </c>
      <c r="ED9" s="50">
        <v>49</v>
      </c>
      <c r="EE9" s="347">
        <v>92</v>
      </c>
      <c r="EF9" s="347">
        <v>75</v>
      </c>
      <c r="EG9" s="347">
        <v>0</v>
      </c>
      <c r="EH9" s="347">
        <v>0</v>
      </c>
      <c r="EI9" s="347">
        <v>0</v>
      </c>
      <c r="EJ9" s="347">
        <v>49</v>
      </c>
      <c r="EK9" s="347">
        <v>35</v>
      </c>
      <c r="EL9" s="347">
        <v>65</v>
      </c>
      <c r="EM9" s="347">
        <v>95</v>
      </c>
      <c r="EN9" s="50">
        <v>48</v>
      </c>
      <c r="EO9" s="347">
        <v>0</v>
      </c>
      <c r="EP9" s="347">
        <v>97</v>
      </c>
      <c r="EQ9" s="347">
        <v>91</v>
      </c>
      <c r="ER9" s="50">
        <v>51</v>
      </c>
      <c r="ES9" s="347">
        <v>0</v>
      </c>
      <c r="ET9" s="50">
        <v>93</v>
      </c>
      <c r="EU9" s="50">
        <v>97</v>
      </c>
      <c r="EY9" s="63"/>
      <c r="EZ9" s="63"/>
      <c r="FA9" s="269"/>
      <c r="FB9" s="337"/>
      <c r="FC9" s="63"/>
      <c r="FD9" s="67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5325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C10" s="347">
        <v>61</v>
      </c>
      <c r="ED10" s="50">
        <v>17</v>
      </c>
      <c r="EE10" s="347">
        <v>0</v>
      </c>
      <c r="EF10" s="347">
        <v>52</v>
      </c>
      <c r="EG10" s="347">
        <v>97</v>
      </c>
      <c r="EH10" s="347">
        <v>0</v>
      </c>
      <c r="EI10" s="347">
        <v>0</v>
      </c>
      <c r="EJ10" s="347">
        <v>78</v>
      </c>
      <c r="EK10" s="347">
        <v>96</v>
      </c>
      <c r="EL10" s="347">
        <v>25</v>
      </c>
      <c r="EM10" s="347">
        <v>79</v>
      </c>
      <c r="EN10" s="50">
        <v>87</v>
      </c>
      <c r="EO10" s="347">
        <v>0</v>
      </c>
      <c r="EP10" s="347">
        <v>61</v>
      </c>
      <c r="EQ10" s="347">
        <v>0</v>
      </c>
      <c r="ER10" s="50">
        <v>6</v>
      </c>
      <c r="ES10" s="347">
        <v>0</v>
      </c>
      <c r="ET10" s="50">
        <v>64</v>
      </c>
      <c r="EU10" s="50">
        <v>20</v>
      </c>
      <c r="EY10" s="277"/>
      <c r="EZ10" s="63"/>
      <c r="FA10" s="288"/>
      <c r="FB10" s="337"/>
      <c r="FC10" s="63"/>
      <c r="FD10" s="67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2019</v>
      </c>
      <c r="D11" s="57">
        <f>SUM(E11:HQ11)</f>
        <v>4725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C11" s="347">
        <v>0</v>
      </c>
      <c r="ED11" s="50">
        <v>91</v>
      </c>
      <c r="EE11" s="347">
        <v>53</v>
      </c>
      <c r="EF11" s="347">
        <v>0</v>
      </c>
      <c r="EG11" s="347">
        <v>0</v>
      </c>
      <c r="EH11" s="347">
        <v>0</v>
      </c>
      <c r="EI11" s="347">
        <v>0</v>
      </c>
      <c r="EJ11" s="347">
        <v>0</v>
      </c>
      <c r="EK11" s="347">
        <v>88</v>
      </c>
      <c r="EL11" s="347">
        <v>61</v>
      </c>
      <c r="EM11" s="347">
        <v>37</v>
      </c>
      <c r="EN11" s="50">
        <v>51</v>
      </c>
      <c r="EO11" s="347">
        <v>68</v>
      </c>
      <c r="EP11" s="347">
        <v>91</v>
      </c>
      <c r="EQ11" s="347">
        <v>0</v>
      </c>
      <c r="ER11" s="50">
        <v>4</v>
      </c>
      <c r="ES11" s="347">
        <v>0</v>
      </c>
      <c r="ET11" s="50">
        <v>28</v>
      </c>
      <c r="EU11" s="50">
        <v>13</v>
      </c>
      <c r="EY11" s="277"/>
      <c r="EZ11" s="63"/>
      <c r="FA11" s="288"/>
      <c r="FB11" s="337"/>
      <c r="FC11" s="63"/>
      <c r="FD11" s="67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3379</v>
      </c>
      <c r="D12" s="57">
        <f>SUM(E12:HQ12)</f>
        <v>5976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C12" s="347">
        <v>94</v>
      </c>
      <c r="ED12" s="50">
        <v>67</v>
      </c>
      <c r="EE12" s="347">
        <v>88</v>
      </c>
      <c r="EF12" s="347">
        <v>90</v>
      </c>
      <c r="EG12" s="347">
        <v>91</v>
      </c>
      <c r="EH12" s="347">
        <v>75</v>
      </c>
      <c r="EI12" s="347">
        <v>0</v>
      </c>
      <c r="EJ12" s="347">
        <v>58</v>
      </c>
      <c r="EK12" s="347">
        <v>26</v>
      </c>
      <c r="EL12" s="347">
        <v>80</v>
      </c>
      <c r="EM12" s="347">
        <v>0</v>
      </c>
      <c r="EN12" s="50">
        <v>28</v>
      </c>
      <c r="EO12" s="347">
        <v>0</v>
      </c>
      <c r="EP12" s="347">
        <v>94</v>
      </c>
      <c r="EQ12" s="347">
        <v>0</v>
      </c>
      <c r="ER12" s="50">
        <v>73</v>
      </c>
      <c r="ES12" s="347">
        <v>0</v>
      </c>
      <c r="ET12" s="50">
        <v>29</v>
      </c>
      <c r="EU12" s="50">
        <v>16</v>
      </c>
      <c r="EY12" s="63"/>
      <c r="EZ12" s="63"/>
      <c r="FA12" s="269"/>
      <c r="FB12" s="337"/>
      <c r="FC12" s="63"/>
      <c r="FD12" s="67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1652</v>
      </c>
      <c r="D13" s="57">
        <f>SUM(E13:HQ13)</f>
        <v>6010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C13" s="347">
        <v>0</v>
      </c>
      <c r="ED13" s="50">
        <v>43</v>
      </c>
      <c r="EE13" s="347">
        <v>81</v>
      </c>
      <c r="EF13" s="347">
        <v>84</v>
      </c>
      <c r="EG13" s="347">
        <v>0</v>
      </c>
      <c r="EH13" s="347">
        <v>0</v>
      </c>
      <c r="EI13" s="347">
        <v>0</v>
      </c>
      <c r="EJ13" s="347">
        <v>0</v>
      </c>
      <c r="EK13" s="347">
        <v>84</v>
      </c>
      <c r="EL13" s="347">
        <v>30</v>
      </c>
      <c r="EM13" s="347">
        <v>0</v>
      </c>
      <c r="EN13" s="50">
        <v>78</v>
      </c>
      <c r="EO13" s="347">
        <v>73</v>
      </c>
      <c r="EP13" s="347">
        <v>42</v>
      </c>
      <c r="EQ13" s="347">
        <v>0</v>
      </c>
      <c r="ER13" s="50">
        <v>69</v>
      </c>
      <c r="ES13" s="347">
        <v>0</v>
      </c>
      <c r="ET13" s="50">
        <v>37</v>
      </c>
      <c r="EU13" s="50">
        <v>6</v>
      </c>
      <c r="EY13" s="219"/>
      <c r="EZ13" s="63"/>
      <c r="FA13" s="288"/>
      <c r="FB13" s="337"/>
      <c r="FC13" s="63"/>
      <c r="FD13" s="67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770</v>
      </c>
      <c r="D14" s="57">
        <f>SUM(E14:HQ14)</f>
        <v>6357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C14" s="347">
        <v>0</v>
      </c>
      <c r="ED14" s="50">
        <v>61</v>
      </c>
      <c r="EE14" s="347">
        <v>0</v>
      </c>
      <c r="EF14" s="347">
        <v>0</v>
      </c>
      <c r="EG14" s="347">
        <v>0</v>
      </c>
      <c r="EH14" s="347">
        <v>66</v>
      </c>
      <c r="EI14" s="347">
        <v>0</v>
      </c>
      <c r="EJ14" s="347">
        <v>0</v>
      </c>
      <c r="EK14" s="347">
        <v>74</v>
      </c>
      <c r="EL14" s="347">
        <v>81</v>
      </c>
      <c r="EM14" s="347">
        <v>71</v>
      </c>
      <c r="EN14" s="50">
        <v>96</v>
      </c>
      <c r="EO14" s="347">
        <v>79</v>
      </c>
      <c r="EP14" s="347">
        <v>74</v>
      </c>
      <c r="EQ14" s="347">
        <v>0</v>
      </c>
      <c r="ER14" s="50">
        <v>94</v>
      </c>
      <c r="ES14" s="347">
        <v>0</v>
      </c>
      <c r="ET14" s="50">
        <v>0</v>
      </c>
      <c r="EU14" s="50">
        <v>90</v>
      </c>
      <c r="EY14" s="63"/>
      <c r="EZ14" s="63"/>
      <c r="FA14" s="288"/>
      <c r="FB14" s="337"/>
      <c r="FC14" s="63"/>
      <c r="FD14" s="67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2049</v>
      </c>
      <c r="D15" s="57">
        <f>SUM(E15:HQ15)</f>
        <v>5874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C15" s="347">
        <v>0</v>
      </c>
      <c r="ED15" s="50">
        <v>35</v>
      </c>
      <c r="EE15" s="347">
        <v>81</v>
      </c>
      <c r="EF15" s="347">
        <v>84</v>
      </c>
      <c r="EG15" s="347">
        <v>81</v>
      </c>
      <c r="EH15" s="347">
        <v>83</v>
      </c>
      <c r="EI15" s="347">
        <v>0</v>
      </c>
      <c r="EJ15" s="347">
        <v>40</v>
      </c>
      <c r="EK15" s="347">
        <v>11</v>
      </c>
      <c r="EL15" s="347">
        <v>69</v>
      </c>
      <c r="EM15" s="347">
        <v>73</v>
      </c>
      <c r="EN15" s="50">
        <v>86</v>
      </c>
      <c r="EO15" s="347">
        <v>0</v>
      </c>
      <c r="EP15" s="347">
        <v>71</v>
      </c>
      <c r="EQ15" s="347">
        <v>0</v>
      </c>
      <c r="ER15" s="50">
        <v>19</v>
      </c>
      <c r="ES15" s="347">
        <v>99</v>
      </c>
      <c r="ET15" s="50">
        <v>60</v>
      </c>
      <c r="EU15" s="50">
        <v>100</v>
      </c>
      <c r="EY15" s="277"/>
      <c r="EZ15" s="63"/>
      <c r="FA15" s="288"/>
      <c r="FB15" s="337"/>
      <c r="FC15" s="63"/>
      <c r="FD15" s="67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787</v>
      </c>
      <c r="D16" s="57">
        <f>SUM(E16:HQ16)</f>
        <v>4623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C16" s="347">
        <v>50</v>
      </c>
      <c r="ED16" s="50">
        <v>53</v>
      </c>
      <c r="EE16" s="347">
        <v>69</v>
      </c>
      <c r="EF16" s="347">
        <v>94</v>
      </c>
      <c r="EG16" s="347">
        <v>94</v>
      </c>
      <c r="EH16" s="347">
        <v>0</v>
      </c>
      <c r="EI16" s="347">
        <v>0</v>
      </c>
      <c r="EJ16" s="347">
        <v>77</v>
      </c>
      <c r="EK16" s="347">
        <v>0</v>
      </c>
      <c r="EL16" s="347">
        <v>15</v>
      </c>
      <c r="EM16" s="347">
        <v>41</v>
      </c>
      <c r="EN16" s="50">
        <v>53</v>
      </c>
      <c r="EO16" s="347">
        <v>88</v>
      </c>
      <c r="EP16" s="347">
        <v>50</v>
      </c>
      <c r="EQ16" s="347">
        <v>0</v>
      </c>
      <c r="ER16" s="50">
        <v>7</v>
      </c>
      <c r="ES16" s="347">
        <v>0</v>
      </c>
      <c r="ET16" s="50">
        <v>0</v>
      </c>
      <c r="EU16" s="50">
        <v>69</v>
      </c>
      <c r="EY16" s="63"/>
      <c r="EZ16" s="63"/>
      <c r="FA16" s="288"/>
      <c r="FB16" s="337"/>
      <c r="FC16" s="63"/>
      <c r="FD16" s="67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2002</v>
      </c>
      <c r="D17" s="57">
        <f>SUM(E17:HQ17)</f>
        <v>6322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C17" s="347">
        <v>0</v>
      </c>
      <c r="ED17" s="50">
        <v>65</v>
      </c>
      <c r="EE17" s="347">
        <v>0</v>
      </c>
      <c r="EF17" s="347">
        <v>0</v>
      </c>
      <c r="EG17" s="347">
        <v>0</v>
      </c>
      <c r="EH17" s="347">
        <v>56</v>
      </c>
      <c r="EI17" s="347">
        <v>0</v>
      </c>
      <c r="EJ17" s="347">
        <v>0</v>
      </c>
      <c r="EK17" s="347">
        <v>31</v>
      </c>
      <c r="EL17" s="347">
        <v>40</v>
      </c>
      <c r="EM17" s="347">
        <v>44</v>
      </c>
      <c r="EN17" s="50">
        <v>64</v>
      </c>
      <c r="EO17" s="347">
        <v>0</v>
      </c>
      <c r="EP17" s="347">
        <v>12</v>
      </c>
      <c r="EQ17" s="347">
        <v>0</v>
      </c>
      <c r="ER17" s="50">
        <v>71</v>
      </c>
      <c r="ES17" s="347">
        <v>0</v>
      </c>
      <c r="ET17" s="50">
        <v>47</v>
      </c>
      <c r="EU17" s="50">
        <v>59</v>
      </c>
      <c r="EY17" s="277"/>
      <c r="EZ17" s="63"/>
      <c r="FA17" s="288"/>
      <c r="FB17" s="337"/>
      <c r="FC17" s="63"/>
      <c r="FD17" s="67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3361</v>
      </c>
      <c r="D18" s="57">
        <f>SUM(E18:HQ18)</f>
        <v>4710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C18" s="347">
        <v>93</v>
      </c>
      <c r="ED18" s="50">
        <v>76</v>
      </c>
      <c r="EE18" s="347">
        <v>48</v>
      </c>
      <c r="EF18" s="347">
        <v>0</v>
      </c>
      <c r="EG18" s="347">
        <v>0</v>
      </c>
      <c r="EH18" s="347">
        <v>0</v>
      </c>
      <c r="EI18" s="347">
        <v>0</v>
      </c>
      <c r="EJ18" s="347">
        <v>80</v>
      </c>
      <c r="EK18" s="347">
        <v>47</v>
      </c>
      <c r="EL18" s="347">
        <v>14</v>
      </c>
      <c r="EM18" s="347">
        <v>89</v>
      </c>
      <c r="EN18" s="50">
        <v>39</v>
      </c>
      <c r="EO18" s="347">
        <v>72</v>
      </c>
      <c r="EP18" s="347">
        <v>26</v>
      </c>
      <c r="EQ18" s="347">
        <v>0</v>
      </c>
      <c r="ER18" s="50">
        <v>53</v>
      </c>
      <c r="ES18" s="347">
        <v>0</v>
      </c>
      <c r="ET18" s="50">
        <v>57</v>
      </c>
      <c r="EU18" s="50">
        <v>46</v>
      </c>
      <c r="EY18" s="63"/>
      <c r="EZ18" s="63"/>
      <c r="FA18" s="269"/>
      <c r="FB18" s="337"/>
      <c r="FC18" s="63"/>
      <c r="FD18" s="67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6462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C19" s="347">
        <v>69</v>
      </c>
      <c r="ED19" s="50">
        <v>20</v>
      </c>
      <c r="EE19" s="347">
        <v>70</v>
      </c>
      <c r="EF19" s="347">
        <v>65</v>
      </c>
      <c r="EG19" s="347">
        <v>0</v>
      </c>
      <c r="EH19" s="347">
        <v>71</v>
      </c>
      <c r="EI19" s="347">
        <v>0</v>
      </c>
      <c r="EJ19" s="347">
        <v>0</v>
      </c>
      <c r="EK19" s="347">
        <v>76</v>
      </c>
      <c r="EL19" s="347">
        <v>21</v>
      </c>
      <c r="EM19" s="347">
        <v>90</v>
      </c>
      <c r="EN19" s="50">
        <v>99</v>
      </c>
      <c r="EO19" s="347">
        <v>89</v>
      </c>
      <c r="EP19" s="347">
        <v>13</v>
      </c>
      <c r="EQ19" s="347">
        <v>0</v>
      </c>
      <c r="ER19" s="50">
        <v>74</v>
      </c>
      <c r="ES19" s="347">
        <v>0</v>
      </c>
      <c r="ET19" s="50">
        <v>0</v>
      </c>
      <c r="EU19" s="50">
        <v>44</v>
      </c>
      <c r="EY19" s="63"/>
      <c r="EZ19" s="63"/>
      <c r="FA19" s="288"/>
      <c r="FB19" s="337"/>
      <c r="FC19" s="63"/>
      <c r="FD19" s="67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2020</v>
      </c>
      <c r="D20" s="57">
        <f>SUM(E20:HQ20)</f>
        <v>6388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C20" s="347">
        <v>100</v>
      </c>
      <c r="ED20" s="50">
        <v>9</v>
      </c>
      <c r="EE20" s="347">
        <v>98</v>
      </c>
      <c r="EF20" s="347">
        <v>59</v>
      </c>
      <c r="EG20" s="347">
        <v>0</v>
      </c>
      <c r="EH20" s="347">
        <v>92</v>
      </c>
      <c r="EI20" s="347">
        <v>94</v>
      </c>
      <c r="EJ20" s="347">
        <v>81</v>
      </c>
      <c r="EK20" s="347">
        <v>98</v>
      </c>
      <c r="EL20" s="347">
        <v>35</v>
      </c>
      <c r="EM20" s="347">
        <v>0</v>
      </c>
      <c r="EN20" s="50">
        <v>94</v>
      </c>
      <c r="EO20" s="347">
        <v>99</v>
      </c>
      <c r="EP20" s="347">
        <v>66</v>
      </c>
      <c r="EQ20" s="347">
        <v>0</v>
      </c>
      <c r="ER20" s="50">
        <v>20</v>
      </c>
      <c r="ES20" s="347">
        <v>99</v>
      </c>
      <c r="ET20" s="50">
        <v>80</v>
      </c>
      <c r="EU20" s="50">
        <v>93</v>
      </c>
      <c r="EY20" s="277"/>
      <c r="EZ20" s="63"/>
      <c r="FA20" s="288"/>
      <c r="FB20" s="337"/>
      <c r="FC20" s="63"/>
      <c r="FD20" s="67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3364</v>
      </c>
      <c r="D21" s="57">
        <f>SUM(E21:HQ21)</f>
        <v>5109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C21" s="347">
        <v>55</v>
      </c>
      <c r="ED21" s="50">
        <v>63</v>
      </c>
      <c r="EE21" s="347">
        <v>0</v>
      </c>
      <c r="EF21" s="347">
        <v>0</v>
      </c>
      <c r="EG21" s="347">
        <v>77</v>
      </c>
      <c r="EH21" s="347">
        <v>0</v>
      </c>
      <c r="EI21" s="347">
        <v>0</v>
      </c>
      <c r="EJ21" s="347">
        <v>52</v>
      </c>
      <c r="EK21" s="347">
        <v>20</v>
      </c>
      <c r="EL21" s="347">
        <v>90</v>
      </c>
      <c r="EM21" s="347">
        <v>28</v>
      </c>
      <c r="EN21" s="50">
        <v>62</v>
      </c>
      <c r="EO21" s="347">
        <v>0</v>
      </c>
      <c r="EP21" s="347">
        <v>0</v>
      </c>
      <c r="EQ21" s="347">
        <v>94</v>
      </c>
      <c r="ER21" s="50">
        <v>8</v>
      </c>
      <c r="ES21" s="347">
        <v>0</v>
      </c>
      <c r="ET21" s="50">
        <v>0</v>
      </c>
      <c r="EU21" s="50">
        <v>84</v>
      </c>
      <c r="EY21" s="63"/>
      <c r="EZ21" s="63"/>
      <c r="FA21" s="269"/>
      <c r="FB21" s="337"/>
      <c r="FC21" s="63"/>
      <c r="FD21" s="67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3378</v>
      </c>
      <c r="D22" s="57">
        <f>SUM(E22:HQ22)</f>
        <v>6650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C22" s="347">
        <v>0</v>
      </c>
      <c r="ED22" s="50">
        <v>58</v>
      </c>
      <c r="EE22" s="347">
        <v>0</v>
      </c>
      <c r="EF22" s="347">
        <v>0</v>
      </c>
      <c r="EG22" s="347">
        <v>86</v>
      </c>
      <c r="EH22" s="347">
        <v>96</v>
      </c>
      <c r="EI22" s="347">
        <v>100</v>
      </c>
      <c r="EJ22" s="347">
        <v>0</v>
      </c>
      <c r="EK22" s="347">
        <v>78</v>
      </c>
      <c r="EL22" s="347">
        <v>91</v>
      </c>
      <c r="EM22" s="347">
        <v>51</v>
      </c>
      <c r="EN22" s="50">
        <v>29</v>
      </c>
      <c r="EO22" s="347">
        <v>0</v>
      </c>
      <c r="EP22" s="347">
        <v>54</v>
      </c>
      <c r="EQ22" s="347">
        <v>86</v>
      </c>
      <c r="ER22" s="50">
        <v>75</v>
      </c>
      <c r="ES22" s="347">
        <v>0</v>
      </c>
      <c r="ET22" s="50">
        <v>87</v>
      </c>
      <c r="EU22" s="50">
        <v>88</v>
      </c>
      <c r="EY22" s="63"/>
      <c r="EZ22" s="63"/>
      <c r="FA22" s="269"/>
      <c r="FB22" s="337"/>
      <c r="FC22" s="63"/>
      <c r="FD22" s="67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5804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C23" s="347">
        <v>89</v>
      </c>
      <c r="ED23" s="50">
        <v>64</v>
      </c>
      <c r="EE23" s="347">
        <v>42</v>
      </c>
      <c r="EF23" s="347">
        <v>0</v>
      </c>
      <c r="EG23" s="347">
        <v>0</v>
      </c>
      <c r="EH23" s="347">
        <v>71</v>
      </c>
      <c r="EI23" s="347">
        <v>0</v>
      </c>
      <c r="EJ23" s="347">
        <v>66</v>
      </c>
      <c r="EK23" s="347">
        <v>21</v>
      </c>
      <c r="EL23" s="347">
        <v>75</v>
      </c>
      <c r="EM23" s="347">
        <v>64</v>
      </c>
      <c r="EN23" s="50">
        <v>4</v>
      </c>
      <c r="EO23" s="347">
        <v>0</v>
      </c>
      <c r="EP23" s="347">
        <v>65</v>
      </c>
      <c r="EQ23" s="347">
        <v>0</v>
      </c>
      <c r="ER23" s="50">
        <v>30</v>
      </c>
      <c r="ES23" s="347">
        <v>0</v>
      </c>
      <c r="ET23" s="50">
        <v>63</v>
      </c>
      <c r="EU23" s="50">
        <v>0</v>
      </c>
      <c r="EY23" s="277"/>
      <c r="EZ23" s="63"/>
      <c r="FA23" s="287"/>
      <c r="FB23" s="337"/>
      <c r="FC23" s="63"/>
      <c r="FD23" s="67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2014</v>
      </c>
      <c r="D24" s="57">
        <f>SUM(E24:HQ24)</f>
        <v>6834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C24" s="347">
        <v>0</v>
      </c>
      <c r="ED24" s="50">
        <v>29</v>
      </c>
      <c r="EE24" s="347">
        <v>69</v>
      </c>
      <c r="EF24" s="347">
        <v>75</v>
      </c>
      <c r="EG24" s="347">
        <v>0</v>
      </c>
      <c r="EH24" s="347">
        <v>62</v>
      </c>
      <c r="EI24" s="347">
        <v>0</v>
      </c>
      <c r="EJ24" s="347">
        <v>94</v>
      </c>
      <c r="EK24" s="347">
        <v>100</v>
      </c>
      <c r="EL24" s="347">
        <v>9</v>
      </c>
      <c r="EM24" s="347">
        <v>88</v>
      </c>
      <c r="EN24" s="50">
        <v>92</v>
      </c>
      <c r="EO24" s="347">
        <v>97</v>
      </c>
      <c r="EP24" s="347">
        <v>53</v>
      </c>
      <c r="EQ24" s="347">
        <v>99</v>
      </c>
      <c r="ER24" s="50">
        <v>64</v>
      </c>
      <c r="ES24" s="347">
        <v>0</v>
      </c>
      <c r="ET24" s="50">
        <v>98</v>
      </c>
      <c r="EU24" s="50">
        <v>29</v>
      </c>
      <c r="EY24" s="277"/>
      <c r="EZ24" s="63"/>
      <c r="FA24" s="288"/>
      <c r="FB24" s="337"/>
      <c r="FC24" s="63"/>
      <c r="FD24" s="67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6657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C25" s="347">
        <v>65</v>
      </c>
      <c r="ED25" s="50">
        <v>100</v>
      </c>
      <c r="EE25" s="347">
        <v>33</v>
      </c>
      <c r="EF25" s="347">
        <v>42</v>
      </c>
      <c r="EG25" s="347">
        <v>0</v>
      </c>
      <c r="EH25" s="347">
        <v>0</v>
      </c>
      <c r="EI25" s="347">
        <v>0</v>
      </c>
      <c r="EJ25" s="347">
        <v>91</v>
      </c>
      <c r="EK25" s="347">
        <v>53</v>
      </c>
      <c r="EL25" s="347">
        <v>75</v>
      </c>
      <c r="EM25" s="347">
        <v>91</v>
      </c>
      <c r="EN25" s="50">
        <v>6</v>
      </c>
      <c r="EO25" s="347">
        <v>95</v>
      </c>
      <c r="EP25" s="347">
        <v>77</v>
      </c>
      <c r="EQ25" s="347">
        <v>0</v>
      </c>
      <c r="ER25" s="50">
        <v>44</v>
      </c>
      <c r="ES25" s="347">
        <v>0</v>
      </c>
      <c r="ET25" s="50">
        <v>54</v>
      </c>
      <c r="EU25" s="50">
        <v>61</v>
      </c>
      <c r="EY25" s="277"/>
      <c r="EZ25" s="63"/>
      <c r="FA25" s="288"/>
      <c r="FB25" s="337"/>
      <c r="FC25" s="63"/>
      <c r="FD25" s="67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3362</v>
      </c>
      <c r="D26" s="57">
        <f>SUM(E26:HQ26)</f>
        <v>5290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C26" s="347">
        <v>70</v>
      </c>
      <c r="ED26" s="50">
        <v>63</v>
      </c>
      <c r="EE26" s="347">
        <v>0</v>
      </c>
      <c r="EF26" s="347">
        <v>51</v>
      </c>
      <c r="EG26" s="347">
        <v>99</v>
      </c>
      <c r="EH26" s="347">
        <v>97</v>
      </c>
      <c r="EI26" s="347">
        <v>0</v>
      </c>
      <c r="EJ26" s="347">
        <v>45</v>
      </c>
      <c r="EK26" s="347">
        <v>13</v>
      </c>
      <c r="EL26" s="347">
        <v>40</v>
      </c>
      <c r="EM26" s="347">
        <v>36</v>
      </c>
      <c r="EN26" s="50">
        <v>81</v>
      </c>
      <c r="EO26" s="347">
        <v>0</v>
      </c>
      <c r="EP26" s="347">
        <v>15</v>
      </c>
      <c r="EQ26" s="347">
        <v>0</v>
      </c>
      <c r="ER26" s="50">
        <v>38</v>
      </c>
      <c r="ES26" s="347">
        <v>0</v>
      </c>
      <c r="ET26" s="50">
        <v>76</v>
      </c>
      <c r="EU26" s="50">
        <v>91</v>
      </c>
      <c r="EY26" s="63"/>
      <c r="EZ26" s="63"/>
      <c r="FA26" s="269"/>
      <c r="FB26" s="337"/>
      <c r="FC26" s="63"/>
      <c r="FD26" s="67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2021</v>
      </c>
      <c r="D27" s="57">
        <f>SUM(E27:HQ27)</f>
        <v>4723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C27" s="347">
        <v>58</v>
      </c>
      <c r="ED27" s="50">
        <v>83</v>
      </c>
      <c r="EE27" s="347">
        <v>0</v>
      </c>
      <c r="EF27" s="347">
        <v>0</v>
      </c>
      <c r="EG27" s="347">
        <v>0</v>
      </c>
      <c r="EH27" s="347">
        <v>56</v>
      </c>
      <c r="EI27" s="347">
        <v>0</v>
      </c>
      <c r="EJ27" s="347">
        <v>57</v>
      </c>
      <c r="EK27" s="347">
        <v>46</v>
      </c>
      <c r="EL27" s="347">
        <v>62</v>
      </c>
      <c r="EM27" s="347">
        <v>0</v>
      </c>
      <c r="EN27" s="50">
        <v>56</v>
      </c>
      <c r="EO27" s="347">
        <v>0</v>
      </c>
      <c r="EP27" s="347">
        <v>24</v>
      </c>
      <c r="EQ27" s="347">
        <v>0</v>
      </c>
      <c r="ER27" s="50">
        <v>62</v>
      </c>
      <c r="ES27" s="347">
        <v>0</v>
      </c>
      <c r="ET27" s="50">
        <v>31</v>
      </c>
      <c r="EU27" s="50">
        <v>26</v>
      </c>
      <c r="EY27" s="277"/>
      <c r="EZ27" s="63"/>
      <c r="FA27" s="288"/>
      <c r="FB27" s="337"/>
      <c r="FC27" s="63"/>
      <c r="FD27" s="67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1654</v>
      </c>
      <c r="D28" s="57">
        <f>SUM(E28:HQ28)</f>
        <v>6057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C28" s="347">
        <v>89</v>
      </c>
      <c r="ED28" s="50">
        <v>80</v>
      </c>
      <c r="EE28" s="347">
        <v>44</v>
      </c>
      <c r="EF28" s="347">
        <v>40</v>
      </c>
      <c r="EG28" s="347">
        <v>0</v>
      </c>
      <c r="EH28" s="347">
        <v>0</v>
      </c>
      <c r="EI28" s="347">
        <v>0</v>
      </c>
      <c r="EJ28" s="347">
        <v>96</v>
      </c>
      <c r="EK28" s="347">
        <v>93</v>
      </c>
      <c r="EL28" s="347">
        <v>32</v>
      </c>
      <c r="EM28" s="347">
        <v>0</v>
      </c>
      <c r="EN28" s="50">
        <v>54</v>
      </c>
      <c r="EO28" s="347">
        <v>0</v>
      </c>
      <c r="EP28" s="347">
        <v>48</v>
      </c>
      <c r="EQ28" s="347">
        <v>96</v>
      </c>
      <c r="ER28" s="50">
        <v>28</v>
      </c>
      <c r="ES28" s="347">
        <v>0</v>
      </c>
      <c r="ET28" s="50">
        <v>97</v>
      </c>
      <c r="EU28" s="50">
        <v>62</v>
      </c>
      <c r="EY28" s="219"/>
      <c r="EZ28" s="63"/>
      <c r="FA28" s="288"/>
      <c r="FB28" s="337"/>
      <c r="FC28" s="63"/>
      <c r="FD28" s="67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727</v>
      </c>
      <c r="D29" s="57">
        <f>SUM(E29:HQ29)</f>
        <v>5542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C29" s="347">
        <v>66</v>
      </c>
      <c r="ED29" s="50">
        <v>45</v>
      </c>
      <c r="EE29" s="347">
        <v>0</v>
      </c>
      <c r="EF29" s="347">
        <v>0</v>
      </c>
      <c r="EG29" s="347">
        <v>84</v>
      </c>
      <c r="EH29" s="347">
        <v>0</v>
      </c>
      <c r="EI29" s="347">
        <v>0</v>
      </c>
      <c r="EJ29" s="347">
        <v>0</v>
      </c>
      <c r="EK29" s="347">
        <v>33</v>
      </c>
      <c r="EL29" s="347">
        <v>12</v>
      </c>
      <c r="EM29" s="347">
        <v>0</v>
      </c>
      <c r="EN29" s="50">
        <v>3</v>
      </c>
      <c r="EO29" s="347">
        <v>70</v>
      </c>
      <c r="EP29" s="347">
        <v>38</v>
      </c>
      <c r="EQ29" s="347">
        <v>95</v>
      </c>
      <c r="ER29" s="50">
        <v>46</v>
      </c>
      <c r="ES29" s="347">
        <v>0</v>
      </c>
      <c r="ET29" s="50">
        <v>76</v>
      </c>
      <c r="EU29" s="50">
        <v>63</v>
      </c>
      <c r="EY29" s="63"/>
      <c r="EZ29" s="63"/>
      <c r="FA29" s="288"/>
      <c r="FB29" s="337"/>
      <c r="FC29" s="63"/>
      <c r="FD29" s="67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2007</v>
      </c>
      <c r="D30" s="57">
        <f>SUM(E30:HQ30)</f>
        <v>6423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C30" s="347">
        <v>78</v>
      </c>
      <c r="ED30" s="50">
        <v>40</v>
      </c>
      <c r="EE30" s="347">
        <v>99</v>
      </c>
      <c r="EF30" s="347">
        <v>91</v>
      </c>
      <c r="EG30" s="347">
        <v>91</v>
      </c>
      <c r="EH30" s="347">
        <v>75</v>
      </c>
      <c r="EI30" s="347">
        <v>97</v>
      </c>
      <c r="EJ30" s="347">
        <v>51</v>
      </c>
      <c r="EK30" s="347">
        <v>56</v>
      </c>
      <c r="EL30" s="347">
        <v>22</v>
      </c>
      <c r="EM30" s="347">
        <v>35</v>
      </c>
      <c r="EN30" s="50">
        <v>37</v>
      </c>
      <c r="EO30" s="347">
        <v>82</v>
      </c>
      <c r="EP30" s="347">
        <v>46</v>
      </c>
      <c r="EQ30" s="347">
        <v>90</v>
      </c>
      <c r="ER30" s="50">
        <v>17</v>
      </c>
      <c r="ES30" s="347">
        <v>0</v>
      </c>
      <c r="ET30" s="50">
        <v>90</v>
      </c>
      <c r="EU30" s="50">
        <v>37</v>
      </c>
      <c r="EY30" s="277"/>
      <c r="EZ30" s="63"/>
      <c r="FA30" s="288"/>
      <c r="FB30" s="337"/>
      <c r="FC30" s="63"/>
      <c r="FD30" s="67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3372</v>
      </c>
      <c r="D31" s="57">
        <f>SUM(E31:HQ31)</f>
        <v>5890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C31" s="347">
        <v>0</v>
      </c>
      <c r="ED31" s="50">
        <v>32</v>
      </c>
      <c r="EE31" s="347">
        <v>88</v>
      </c>
      <c r="EF31" s="347">
        <v>90</v>
      </c>
      <c r="EG31" s="347">
        <v>0</v>
      </c>
      <c r="EH31" s="347">
        <v>0</v>
      </c>
      <c r="EI31" s="347">
        <v>0</v>
      </c>
      <c r="EJ31" s="347">
        <v>0</v>
      </c>
      <c r="EK31" s="347">
        <v>38</v>
      </c>
      <c r="EL31" s="347">
        <v>86</v>
      </c>
      <c r="EM31" s="347">
        <v>0</v>
      </c>
      <c r="EN31" s="50">
        <v>72</v>
      </c>
      <c r="EO31" s="347">
        <v>0</v>
      </c>
      <c r="EP31" s="347">
        <v>52</v>
      </c>
      <c r="EQ31" s="347">
        <v>0</v>
      </c>
      <c r="ER31" s="50">
        <v>66</v>
      </c>
      <c r="ES31" s="347">
        <v>0</v>
      </c>
      <c r="ET31" s="50">
        <v>0</v>
      </c>
      <c r="EU31" s="50">
        <v>80</v>
      </c>
      <c r="EY31" s="63"/>
      <c r="EZ31" s="63"/>
      <c r="FA31" s="269"/>
      <c r="FB31" s="337"/>
      <c r="FC31" s="63"/>
      <c r="FD31" s="67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782</v>
      </c>
      <c r="D32" s="57">
        <f>SUM(E32:HQ32)</f>
        <v>6635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C32" s="347">
        <v>96</v>
      </c>
      <c r="ED32" s="50">
        <v>57</v>
      </c>
      <c r="EE32" s="347">
        <v>0</v>
      </c>
      <c r="EF32" s="347">
        <v>0</v>
      </c>
      <c r="EG32" s="347">
        <v>0</v>
      </c>
      <c r="EH32" s="347">
        <v>66</v>
      </c>
      <c r="EI32" s="347">
        <v>0</v>
      </c>
      <c r="EJ32" s="347">
        <v>60</v>
      </c>
      <c r="EK32" s="347">
        <v>94</v>
      </c>
      <c r="EL32" s="347">
        <v>85</v>
      </c>
      <c r="EM32" s="347">
        <v>73</v>
      </c>
      <c r="EN32" s="50">
        <v>67</v>
      </c>
      <c r="EO32" s="347">
        <v>0</v>
      </c>
      <c r="EP32" s="347">
        <v>99</v>
      </c>
      <c r="EQ32" s="347">
        <v>0</v>
      </c>
      <c r="ER32" s="50">
        <v>82</v>
      </c>
      <c r="ES32" s="347">
        <v>0</v>
      </c>
      <c r="ET32" s="50">
        <v>81</v>
      </c>
      <c r="EU32" s="50">
        <v>48</v>
      </c>
      <c r="EY32" s="277"/>
      <c r="EZ32" s="63"/>
      <c r="FA32" s="287"/>
      <c r="FB32" s="337"/>
      <c r="FC32" s="63"/>
      <c r="FD32" s="67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4702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C33" s="347">
        <v>53</v>
      </c>
      <c r="ED33" s="50">
        <v>92</v>
      </c>
      <c r="EE33" s="347">
        <v>0</v>
      </c>
      <c r="EF33" s="347">
        <v>0</v>
      </c>
      <c r="EG33" s="347">
        <v>0</v>
      </c>
      <c r="EH33" s="347">
        <v>88</v>
      </c>
      <c r="EI33" s="347">
        <v>0</v>
      </c>
      <c r="EJ33" s="347">
        <v>76</v>
      </c>
      <c r="EK33" s="347">
        <v>20</v>
      </c>
      <c r="EL33" s="347">
        <v>13</v>
      </c>
      <c r="EM33" s="347">
        <v>0</v>
      </c>
      <c r="EN33" s="50">
        <v>13</v>
      </c>
      <c r="EO33" s="347">
        <v>0</v>
      </c>
      <c r="EP33" s="347">
        <v>0</v>
      </c>
      <c r="EQ33" s="347">
        <v>0</v>
      </c>
      <c r="ER33" s="50">
        <v>21</v>
      </c>
      <c r="ES33" s="347">
        <v>0</v>
      </c>
      <c r="ET33" s="50">
        <v>37</v>
      </c>
      <c r="EU33" s="50">
        <v>89</v>
      </c>
      <c r="EY33" s="277"/>
      <c r="EZ33" s="63"/>
      <c r="FA33" s="287"/>
      <c r="FB33" s="337"/>
      <c r="FC33" s="63"/>
      <c r="FD33" s="67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733</v>
      </c>
      <c r="D34" s="57">
        <f>SUM(E34:HQ34)</f>
        <v>5447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C34" s="347">
        <v>58</v>
      </c>
      <c r="ED34" s="50">
        <v>6</v>
      </c>
      <c r="EE34" s="347">
        <v>69</v>
      </c>
      <c r="EF34" s="347">
        <v>75</v>
      </c>
      <c r="EG34" s="347">
        <v>0</v>
      </c>
      <c r="EH34" s="347">
        <v>0</v>
      </c>
      <c r="EI34" s="347">
        <v>0</v>
      </c>
      <c r="EJ34" s="347">
        <v>55</v>
      </c>
      <c r="EK34" s="347">
        <v>66</v>
      </c>
      <c r="EL34" s="347">
        <v>47</v>
      </c>
      <c r="EM34" s="347">
        <v>76</v>
      </c>
      <c r="EN34" s="50">
        <v>90</v>
      </c>
      <c r="EO34" s="347">
        <v>0</v>
      </c>
      <c r="EP34" s="347">
        <v>82</v>
      </c>
      <c r="EQ34" s="347">
        <v>0</v>
      </c>
      <c r="ER34" s="50">
        <v>55</v>
      </c>
      <c r="ES34" s="347">
        <v>0</v>
      </c>
      <c r="ET34" s="50">
        <v>0</v>
      </c>
      <c r="EU34" s="50">
        <v>52</v>
      </c>
      <c r="EY34" s="63"/>
      <c r="EZ34" s="63"/>
      <c r="FA34" s="288"/>
      <c r="FB34" s="337"/>
      <c r="FC34" s="63"/>
      <c r="FD34" s="67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6227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C35" s="347">
        <v>0</v>
      </c>
      <c r="ED35" s="50">
        <v>93</v>
      </c>
      <c r="EE35" s="347">
        <v>39</v>
      </c>
      <c r="EF35" s="347">
        <v>46</v>
      </c>
      <c r="EG35" s="347">
        <v>0</v>
      </c>
      <c r="EH35" s="347">
        <v>80</v>
      </c>
      <c r="EI35" s="347">
        <v>0</v>
      </c>
      <c r="EJ35" s="347">
        <v>100</v>
      </c>
      <c r="EK35" s="347">
        <v>26</v>
      </c>
      <c r="EL35" s="347">
        <v>96</v>
      </c>
      <c r="EM35" s="347">
        <v>51</v>
      </c>
      <c r="EN35" s="50">
        <v>10</v>
      </c>
      <c r="EO35" s="347">
        <v>0</v>
      </c>
      <c r="EP35" s="347">
        <v>43</v>
      </c>
      <c r="EQ35" s="347">
        <v>0</v>
      </c>
      <c r="ER35" s="50">
        <v>90</v>
      </c>
      <c r="ES35" s="347">
        <v>95</v>
      </c>
      <c r="ET35" s="50">
        <v>47</v>
      </c>
      <c r="EU35" s="50">
        <v>34</v>
      </c>
      <c r="EY35" s="277"/>
      <c r="EZ35" s="63"/>
      <c r="FA35" s="288"/>
      <c r="FB35" s="337"/>
      <c r="FC35" s="63"/>
      <c r="FD35" s="67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3387</v>
      </c>
      <c r="D36" s="57">
        <f>SUM(E36:HQ36)</f>
        <v>5945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C36" s="347">
        <v>0</v>
      </c>
      <c r="ED36" s="50">
        <v>52</v>
      </c>
      <c r="EE36" s="347">
        <v>39</v>
      </c>
      <c r="EF36" s="347">
        <v>46</v>
      </c>
      <c r="EG36" s="347">
        <v>0</v>
      </c>
      <c r="EH36" s="347">
        <v>62</v>
      </c>
      <c r="EI36" s="347">
        <v>0</v>
      </c>
      <c r="EJ36" s="347">
        <v>0</v>
      </c>
      <c r="EK36" s="347">
        <v>39</v>
      </c>
      <c r="EL36" s="347">
        <v>89</v>
      </c>
      <c r="EM36" s="347">
        <v>64</v>
      </c>
      <c r="EN36" s="50">
        <v>70</v>
      </c>
      <c r="EO36" s="347">
        <v>0</v>
      </c>
      <c r="EP36" s="347">
        <v>34</v>
      </c>
      <c r="EQ36" s="347">
        <v>0</v>
      </c>
      <c r="ER36" s="50">
        <v>72</v>
      </c>
      <c r="ES36" s="347">
        <v>0</v>
      </c>
      <c r="ET36" s="50">
        <v>47</v>
      </c>
      <c r="EU36" s="50">
        <v>49</v>
      </c>
      <c r="EY36" s="63"/>
      <c r="EZ36" s="63"/>
      <c r="FA36" s="269"/>
      <c r="FB36" s="337"/>
      <c r="FC36" s="63"/>
      <c r="FD36" s="67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2003</v>
      </c>
      <c r="D37" s="57">
        <f>SUM(E37:HQ37)</f>
        <v>4757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C37" s="347">
        <v>92</v>
      </c>
      <c r="ED37" s="50">
        <v>66</v>
      </c>
      <c r="EE37" s="347">
        <v>0</v>
      </c>
      <c r="EF37" s="347">
        <v>0</v>
      </c>
      <c r="EG37" s="347">
        <v>0</v>
      </c>
      <c r="EH37" s="347">
        <v>0</v>
      </c>
      <c r="EI37" s="347">
        <v>0</v>
      </c>
      <c r="EJ37" s="347">
        <v>64</v>
      </c>
      <c r="EK37" s="347">
        <v>7</v>
      </c>
      <c r="EL37" s="347">
        <v>46</v>
      </c>
      <c r="EM37" s="347">
        <v>32</v>
      </c>
      <c r="EN37" s="50">
        <v>5</v>
      </c>
      <c r="EO37" s="347">
        <v>0</v>
      </c>
      <c r="EP37" s="347">
        <v>57</v>
      </c>
      <c r="EQ37" s="347">
        <v>0</v>
      </c>
      <c r="ER37" s="50">
        <v>2</v>
      </c>
      <c r="ES37" s="347">
        <v>0</v>
      </c>
      <c r="ET37" s="50">
        <v>94</v>
      </c>
      <c r="EU37" s="50">
        <v>30</v>
      </c>
      <c r="EY37" s="277"/>
      <c r="EZ37" s="63"/>
      <c r="FA37" s="287"/>
      <c r="FB37" s="337"/>
      <c r="FC37" s="63"/>
      <c r="FD37" s="67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5886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C38" s="347">
        <v>0</v>
      </c>
      <c r="ED38" s="50">
        <v>73</v>
      </c>
      <c r="EE38" s="347">
        <v>0</v>
      </c>
      <c r="EF38" s="347">
        <v>53</v>
      </c>
      <c r="EG38" s="347">
        <v>88</v>
      </c>
      <c r="EH38" s="347">
        <v>79</v>
      </c>
      <c r="EI38" s="347">
        <v>0</v>
      </c>
      <c r="EJ38" s="347">
        <v>0</v>
      </c>
      <c r="EK38" s="347">
        <v>82</v>
      </c>
      <c r="EL38" s="347">
        <v>67</v>
      </c>
      <c r="EM38" s="347">
        <v>85</v>
      </c>
      <c r="EN38" s="50">
        <v>9</v>
      </c>
      <c r="EO38" s="347">
        <v>0</v>
      </c>
      <c r="EP38" s="347">
        <v>80</v>
      </c>
      <c r="EQ38" s="347">
        <v>0</v>
      </c>
      <c r="ER38" s="50">
        <v>47</v>
      </c>
      <c r="ES38" s="347">
        <v>0</v>
      </c>
      <c r="ET38" s="50">
        <v>87</v>
      </c>
      <c r="EU38" s="50">
        <v>64</v>
      </c>
      <c r="EY38" s="277"/>
      <c r="EZ38" s="63"/>
      <c r="FA38" s="288"/>
      <c r="FB38" s="337"/>
      <c r="FC38" s="63"/>
      <c r="FD38" s="67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756</v>
      </c>
      <c r="D39" s="57">
        <f>SUM(E39:HQ39)</f>
        <v>6298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C39" s="347">
        <v>0</v>
      </c>
      <c r="ED39" s="50">
        <v>56</v>
      </c>
      <c r="EE39" s="347">
        <v>81</v>
      </c>
      <c r="EF39" s="347">
        <v>84</v>
      </c>
      <c r="EG39" s="347">
        <v>0</v>
      </c>
      <c r="EH39" s="347">
        <v>78</v>
      </c>
      <c r="EI39" s="347">
        <v>0</v>
      </c>
      <c r="EJ39" s="347">
        <v>0</v>
      </c>
      <c r="EK39" s="347">
        <v>86</v>
      </c>
      <c r="EL39" s="347">
        <v>29</v>
      </c>
      <c r="EM39" s="347">
        <v>84</v>
      </c>
      <c r="EN39" s="50">
        <v>83</v>
      </c>
      <c r="EO39" s="347">
        <v>79</v>
      </c>
      <c r="EP39" s="347">
        <v>60</v>
      </c>
      <c r="EQ39" s="347">
        <v>0</v>
      </c>
      <c r="ER39" s="50">
        <v>100</v>
      </c>
      <c r="ES39" s="347">
        <v>0</v>
      </c>
      <c r="ET39" s="50">
        <v>47</v>
      </c>
      <c r="EU39" s="50">
        <v>10</v>
      </c>
      <c r="EY39" s="63"/>
      <c r="EZ39" s="63"/>
      <c r="FA39" s="288"/>
      <c r="FB39" s="337"/>
      <c r="FC39" s="63"/>
      <c r="FD39" s="67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6834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C40" s="347">
        <v>0</v>
      </c>
      <c r="ED40" s="50">
        <v>26</v>
      </c>
      <c r="EE40" s="347">
        <v>97</v>
      </c>
      <c r="EF40" s="347">
        <v>65</v>
      </c>
      <c r="EG40" s="347">
        <v>0</v>
      </c>
      <c r="EH40" s="347">
        <v>0</v>
      </c>
      <c r="EI40" s="347">
        <v>99</v>
      </c>
      <c r="EJ40" s="347">
        <v>0</v>
      </c>
      <c r="EK40" s="347">
        <v>72</v>
      </c>
      <c r="EL40" s="347">
        <v>70</v>
      </c>
      <c r="EM40" s="347">
        <v>65</v>
      </c>
      <c r="EN40" s="50">
        <v>58</v>
      </c>
      <c r="EO40" s="347">
        <v>0</v>
      </c>
      <c r="EP40" s="347">
        <v>34</v>
      </c>
      <c r="EQ40" s="347">
        <v>0</v>
      </c>
      <c r="ER40" s="50">
        <v>92</v>
      </c>
      <c r="ES40" s="347">
        <v>0</v>
      </c>
      <c r="ET40" s="50">
        <v>83</v>
      </c>
      <c r="EU40" s="50">
        <v>86</v>
      </c>
      <c r="EY40" s="63"/>
      <c r="EZ40" s="63"/>
      <c r="FA40" s="288"/>
      <c r="FB40" s="337"/>
      <c r="FC40" s="63"/>
      <c r="FD40" s="67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3366</v>
      </c>
      <c r="D41" s="57">
        <f>SUM(E41:HQ41)</f>
        <v>6619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C41" s="347">
        <v>74</v>
      </c>
      <c r="ED41" s="50">
        <v>3</v>
      </c>
      <c r="EE41" s="347">
        <v>100</v>
      </c>
      <c r="EF41" s="347">
        <v>96</v>
      </c>
      <c r="EG41" s="347">
        <v>100</v>
      </c>
      <c r="EH41" s="347">
        <v>100</v>
      </c>
      <c r="EI41" s="347">
        <v>0</v>
      </c>
      <c r="EJ41" s="347">
        <v>82</v>
      </c>
      <c r="EK41" s="347">
        <v>43</v>
      </c>
      <c r="EL41" s="347">
        <v>83</v>
      </c>
      <c r="EM41" s="347">
        <v>27</v>
      </c>
      <c r="EN41" s="50">
        <v>34</v>
      </c>
      <c r="EO41" s="347">
        <v>82</v>
      </c>
      <c r="EP41" s="347">
        <v>7</v>
      </c>
      <c r="EQ41" s="347">
        <v>0</v>
      </c>
      <c r="ER41" s="50">
        <v>79</v>
      </c>
      <c r="ES41" s="347">
        <v>0</v>
      </c>
      <c r="ET41" s="50">
        <v>47</v>
      </c>
      <c r="EU41" s="50">
        <v>51</v>
      </c>
      <c r="EY41" s="63"/>
      <c r="EZ41" s="63"/>
      <c r="FA41" s="269"/>
      <c r="FB41" s="337"/>
      <c r="FC41" s="63"/>
      <c r="FD41" s="67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3391</v>
      </c>
      <c r="D42" s="57">
        <f>SUM(E42:HQ42)</f>
        <v>5717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C42" s="347">
        <v>84</v>
      </c>
      <c r="ED42" s="50">
        <v>19</v>
      </c>
      <c r="EE42" s="347">
        <v>0</v>
      </c>
      <c r="EF42" s="347">
        <v>0</v>
      </c>
      <c r="EG42" s="347">
        <v>0</v>
      </c>
      <c r="EH42" s="347">
        <v>0</v>
      </c>
      <c r="EI42" s="347">
        <v>0</v>
      </c>
      <c r="EJ42" s="347">
        <v>71</v>
      </c>
      <c r="EK42" s="347">
        <v>45</v>
      </c>
      <c r="EL42" s="347">
        <v>56</v>
      </c>
      <c r="EM42" s="347">
        <v>51</v>
      </c>
      <c r="EN42" s="50">
        <v>25</v>
      </c>
      <c r="EO42" s="347">
        <v>0</v>
      </c>
      <c r="EP42" s="347">
        <v>32</v>
      </c>
      <c r="EQ42" s="347">
        <v>0</v>
      </c>
      <c r="ER42" s="50">
        <v>54</v>
      </c>
      <c r="ES42" s="347">
        <v>0</v>
      </c>
      <c r="ET42" s="50">
        <v>62</v>
      </c>
      <c r="EU42" s="50">
        <v>10</v>
      </c>
      <c r="EY42" s="63"/>
      <c r="EZ42" s="63"/>
      <c r="FA42" s="269"/>
      <c r="FB42" s="337"/>
      <c r="FC42" s="63"/>
      <c r="FD42" s="67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3369</v>
      </c>
      <c r="D43" s="57">
        <f>SUM(E43:HQ43)</f>
        <v>4913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C43" s="347">
        <v>0</v>
      </c>
      <c r="ED43" s="50">
        <v>46</v>
      </c>
      <c r="EE43" s="347">
        <v>42</v>
      </c>
      <c r="EF43" s="347">
        <v>0</v>
      </c>
      <c r="EG43" s="347">
        <v>0</v>
      </c>
      <c r="EH43" s="347">
        <v>88</v>
      </c>
      <c r="EI43" s="347">
        <v>0</v>
      </c>
      <c r="EJ43" s="347">
        <v>50</v>
      </c>
      <c r="EK43" s="347">
        <v>89</v>
      </c>
      <c r="EL43" s="347">
        <v>4</v>
      </c>
      <c r="EM43" s="347">
        <v>66</v>
      </c>
      <c r="EN43" s="50">
        <v>85</v>
      </c>
      <c r="EO43" s="347">
        <v>0</v>
      </c>
      <c r="EP43" s="347">
        <v>58</v>
      </c>
      <c r="EQ43" s="347">
        <v>0</v>
      </c>
      <c r="ER43" s="50">
        <v>25</v>
      </c>
      <c r="ES43" s="347">
        <v>0</v>
      </c>
      <c r="ET43" s="50">
        <v>0</v>
      </c>
      <c r="EU43" s="50">
        <v>5</v>
      </c>
      <c r="EY43" s="63"/>
      <c r="EZ43" s="63"/>
      <c r="FA43" s="269"/>
      <c r="FB43" s="337"/>
      <c r="FC43" s="63"/>
      <c r="FD43" s="67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1642</v>
      </c>
      <c r="D44" s="57">
        <f>SUM(E44:HQ44)</f>
        <v>6615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C44" s="347">
        <v>51</v>
      </c>
      <c r="ED44" s="50">
        <v>24</v>
      </c>
      <c r="EE44" s="347">
        <v>81</v>
      </c>
      <c r="EF44" s="347">
        <v>84</v>
      </c>
      <c r="EG44" s="347">
        <v>0</v>
      </c>
      <c r="EH44" s="347">
        <v>0</v>
      </c>
      <c r="EI44" s="347">
        <v>0</v>
      </c>
      <c r="EJ44" s="347">
        <v>90</v>
      </c>
      <c r="EK44" s="347">
        <v>20</v>
      </c>
      <c r="EL44" s="347">
        <v>41</v>
      </c>
      <c r="EM44" s="347">
        <v>97</v>
      </c>
      <c r="EN44" s="50">
        <v>63</v>
      </c>
      <c r="EO44" s="347">
        <v>71</v>
      </c>
      <c r="EP44" s="347">
        <v>27</v>
      </c>
      <c r="EQ44" s="347">
        <v>0</v>
      </c>
      <c r="ER44" s="50">
        <v>40</v>
      </c>
      <c r="ES44" s="347">
        <v>96</v>
      </c>
      <c r="ET44" s="50">
        <v>65</v>
      </c>
      <c r="EU44" s="50">
        <v>53</v>
      </c>
      <c r="EY44" s="219"/>
      <c r="EZ44" s="63"/>
      <c r="FA44" s="288"/>
      <c r="FB44" s="337"/>
      <c r="FC44" s="63"/>
      <c r="FD44" s="67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3365</v>
      </c>
      <c r="D45" s="57">
        <f>SUM(E45:HQ45)</f>
        <v>5545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C45" s="347">
        <v>0</v>
      </c>
      <c r="ED45" s="50">
        <v>10</v>
      </c>
      <c r="EE45" s="347">
        <v>81</v>
      </c>
      <c r="EF45" s="347">
        <v>84</v>
      </c>
      <c r="EG45" s="347">
        <v>0</v>
      </c>
      <c r="EH45" s="347">
        <v>0</v>
      </c>
      <c r="EI45" s="347">
        <v>0</v>
      </c>
      <c r="EJ45" s="347">
        <v>0</v>
      </c>
      <c r="EK45" s="347">
        <v>97</v>
      </c>
      <c r="EL45" s="347">
        <v>84</v>
      </c>
      <c r="EM45" s="347">
        <v>44</v>
      </c>
      <c r="EN45" s="50">
        <v>89</v>
      </c>
      <c r="EO45" s="347">
        <v>0</v>
      </c>
      <c r="EP45" s="347">
        <v>45</v>
      </c>
      <c r="EQ45" s="347">
        <v>0</v>
      </c>
      <c r="ER45" s="50">
        <v>95</v>
      </c>
      <c r="ES45" s="347">
        <v>0</v>
      </c>
      <c r="ET45" s="50">
        <v>0</v>
      </c>
      <c r="EU45" s="50">
        <v>45</v>
      </c>
      <c r="EY45" s="63"/>
      <c r="EZ45" s="63"/>
      <c r="FA45" s="269"/>
      <c r="FB45" s="337"/>
      <c r="FC45" s="63"/>
      <c r="FD45" s="67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799</v>
      </c>
      <c r="D46" s="57">
        <f>SUM(E46:HQ46)</f>
        <v>6223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C46" s="347">
        <v>0</v>
      </c>
      <c r="ED46" s="50">
        <v>22</v>
      </c>
      <c r="EE46" s="347">
        <v>59</v>
      </c>
      <c r="EF46" s="347">
        <v>65</v>
      </c>
      <c r="EG46" s="347">
        <v>0</v>
      </c>
      <c r="EH46" s="347">
        <v>0</v>
      </c>
      <c r="EI46" s="347">
        <v>0</v>
      </c>
      <c r="EJ46" s="347">
        <v>92</v>
      </c>
      <c r="EK46" s="347">
        <v>61</v>
      </c>
      <c r="EL46" s="347">
        <v>63</v>
      </c>
      <c r="EM46" s="347">
        <v>57</v>
      </c>
      <c r="EN46" s="50">
        <v>17</v>
      </c>
      <c r="EO46" s="347">
        <v>0</v>
      </c>
      <c r="EP46" s="347">
        <v>35</v>
      </c>
      <c r="EQ46" s="347">
        <v>0</v>
      </c>
      <c r="ER46" s="50">
        <v>86</v>
      </c>
      <c r="ES46" s="347">
        <v>0</v>
      </c>
      <c r="ET46" s="50">
        <v>100</v>
      </c>
      <c r="EU46" s="50">
        <v>25</v>
      </c>
      <c r="EY46" s="277"/>
      <c r="EZ46" s="63"/>
      <c r="FA46" s="288"/>
      <c r="FB46" s="337"/>
      <c r="FC46" s="63"/>
      <c r="FD46" s="67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4490</v>
      </c>
      <c r="D47" s="57">
        <f>SUM(E47:HQ47)</f>
        <v>6490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C47" s="347">
        <v>0</v>
      </c>
      <c r="ED47" s="50">
        <v>86</v>
      </c>
      <c r="EE47" s="347">
        <v>95</v>
      </c>
      <c r="EF47" s="347">
        <v>95</v>
      </c>
      <c r="EG47" s="347">
        <v>0</v>
      </c>
      <c r="EH47" s="347">
        <v>77</v>
      </c>
      <c r="EI47" s="347">
        <v>0</v>
      </c>
      <c r="EJ47" s="347">
        <v>86</v>
      </c>
      <c r="EK47" s="347">
        <v>73</v>
      </c>
      <c r="EL47" s="347">
        <v>5</v>
      </c>
      <c r="EM47" s="347">
        <v>74</v>
      </c>
      <c r="EN47" s="50">
        <v>35</v>
      </c>
      <c r="EO47" s="347">
        <v>95</v>
      </c>
      <c r="EP47" s="347">
        <v>65</v>
      </c>
      <c r="EQ47" s="347">
        <v>0</v>
      </c>
      <c r="ER47" s="50">
        <v>77</v>
      </c>
      <c r="ES47" s="347">
        <v>0</v>
      </c>
      <c r="ET47" s="50">
        <v>0</v>
      </c>
      <c r="EU47" s="50">
        <v>36</v>
      </c>
      <c r="EY47" s="277"/>
      <c r="EZ47" s="63"/>
      <c r="FA47" s="288"/>
      <c r="FB47" s="337"/>
      <c r="FC47" s="63"/>
      <c r="FD47" s="67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795</v>
      </c>
      <c r="D48" s="57">
        <f>SUM(E48:HQ48)</f>
        <v>5365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C48" s="347">
        <v>0</v>
      </c>
      <c r="ED48" s="50">
        <v>8</v>
      </c>
      <c r="EE48" s="347">
        <v>88</v>
      </c>
      <c r="EF48" s="347">
        <v>90</v>
      </c>
      <c r="EG48" s="347">
        <v>0</v>
      </c>
      <c r="EH48" s="347">
        <v>62</v>
      </c>
      <c r="EI48" s="347">
        <v>0</v>
      </c>
      <c r="EJ48" s="347">
        <v>36</v>
      </c>
      <c r="EK48" s="347">
        <v>66</v>
      </c>
      <c r="EL48" s="347">
        <v>42</v>
      </c>
      <c r="EM48" s="347">
        <v>69</v>
      </c>
      <c r="EN48" s="50">
        <v>98</v>
      </c>
      <c r="EO48" s="347">
        <v>0</v>
      </c>
      <c r="EP48" s="347">
        <v>28</v>
      </c>
      <c r="EQ48" s="347">
        <v>0</v>
      </c>
      <c r="ER48" s="50">
        <v>93</v>
      </c>
      <c r="ES48" s="347">
        <v>0</v>
      </c>
      <c r="ET48" s="50">
        <v>50</v>
      </c>
      <c r="EU48" s="50">
        <v>28</v>
      </c>
      <c r="EY48" s="63"/>
      <c r="EZ48" s="63"/>
      <c r="FA48" s="288"/>
      <c r="FB48" s="337"/>
      <c r="FC48" s="63"/>
      <c r="FD48" s="67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6627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C49" s="347">
        <v>0</v>
      </c>
      <c r="ED49" s="50">
        <v>84</v>
      </c>
      <c r="EE49" s="347">
        <v>81</v>
      </c>
      <c r="EF49" s="347">
        <v>99</v>
      </c>
      <c r="EG49" s="347">
        <v>0</v>
      </c>
      <c r="EH49" s="347">
        <v>0</v>
      </c>
      <c r="EI49" s="347">
        <v>0</v>
      </c>
      <c r="EJ49" s="347">
        <v>98</v>
      </c>
      <c r="EK49" s="347">
        <v>13</v>
      </c>
      <c r="EL49" s="347">
        <v>87</v>
      </c>
      <c r="EM49" s="347">
        <v>64</v>
      </c>
      <c r="EN49" s="50">
        <v>33</v>
      </c>
      <c r="EO49" s="347">
        <v>0</v>
      </c>
      <c r="EP49" s="347">
        <v>86</v>
      </c>
      <c r="EQ49" s="347">
        <v>0</v>
      </c>
      <c r="ER49" s="50">
        <v>31</v>
      </c>
      <c r="ES49" s="347">
        <v>0</v>
      </c>
      <c r="ET49" s="50">
        <v>37</v>
      </c>
      <c r="EU49" s="50">
        <v>0</v>
      </c>
      <c r="EY49" s="63"/>
      <c r="EZ49" s="63"/>
      <c r="FA49" s="288"/>
      <c r="FB49" s="337"/>
      <c r="FC49" s="63"/>
      <c r="FD49" s="67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5741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C50" s="347">
        <v>65</v>
      </c>
      <c r="ED50" s="50">
        <v>69</v>
      </c>
      <c r="EE50" s="347">
        <v>0</v>
      </c>
      <c r="EF50" s="347">
        <v>0</v>
      </c>
      <c r="EG50" s="347">
        <v>0</v>
      </c>
      <c r="EH50" s="347">
        <v>0</v>
      </c>
      <c r="EI50" s="347">
        <v>0</v>
      </c>
      <c r="EJ50" s="347">
        <v>89</v>
      </c>
      <c r="EK50" s="347">
        <v>58</v>
      </c>
      <c r="EL50" s="347">
        <v>97</v>
      </c>
      <c r="EM50" s="347">
        <v>64</v>
      </c>
      <c r="EN50" s="50">
        <v>15</v>
      </c>
      <c r="EO50" s="347">
        <v>95</v>
      </c>
      <c r="EP50" s="347">
        <v>98</v>
      </c>
      <c r="EQ50" s="347">
        <v>97</v>
      </c>
      <c r="ER50" s="50">
        <v>10</v>
      </c>
      <c r="ES50" s="347">
        <v>94</v>
      </c>
      <c r="ET50" s="50">
        <v>47</v>
      </c>
      <c r="EU50" s="50">
        <v>34</v>
      </c>
      <c r="EY50" s="63"/>
      <c r="EZ50" s="63"/>
      <c r="FA50" s="288"/>
      <c r="FB50" s="337"/>
      <c r="FC50" s="63"/>
      <c r="FD50" s="67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3358</v>
      </c>
      <c r="D51" s="57">
        <f>SUM(E51:HQ51)</f>
        <v>5237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C51" s="347">
        <v>76</v>
      </c>
      <c r="ED51" s="50">
        <v>44</v>
      </c>
      <c r="EE51" s="347">
        <v>0</v>
      </c>
      <c r="EF51" s="347">
        <v>0</v>
      </c>
      <c r="EG51" s="347">
        <v>0</v>
      </c>
      <c r="EH51" s="347">
        <v>93</v>
      </c>
      <c r="EI51" s="347">
        <v>0</v>
      </c>
      <c r="EJ51" s="347">
        <v>0</v>
      </c>
      <c r="EK51" s="347">
        <v>48</v>
      </c>
      <c r="EL51" s="347">
        <v>55</v>
      </c>
      <c r="EM51" s="347">
        <v>100</v>
      </c>
      <c r="EN51" s="50">
        <v>19</v>
      </c>
      <c r="EO51" s="347">
        <v>0</v>
      </c>
      <c r="EP51" s="347">
        <v>67</v>
      </c>
      <c r="EQ51" s="347">
        <v>0</v>
      </c>
      <c r="ER51" s="50">
        <v>9</v>
      </c>
      <c r="ES51" s="347">
        <v>0</v>
      </c>
      <c r="ET51" s="50">
        <v>67</v>
      </c>
      <c r="EU51" s="50">
        <v>82</v>
      </c>
      <c r="EY51" s="277"/>
      <c r="EZ51" s="63"/>
      <c r="FA51" s="287"/>
      <c r="FB51" s="337"/>
      <c r="FC51" s="63"/>
      <c r="FD51" s="67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2022</v>
      </c>
      <c r="D52" s="57">
        <f>SUM(E52:HQ52)</f>
        <v>5468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C52" s="347">
        <v>78</v>
      </c>
      <c r="ED52" s="50">
        <v>54</v>
      </c>
      <c r="EE52" s="347">
        <v>46</v>
      </c>
      <c r="EF52" s="347">
        <v>42</v>
      </c>
      <c r="EG52" s="347">
        <v>91</v>
      </c>
      <c r="EH52" s="347">
        <v>75</v>
      </c>
      <c r="EI52" s="347">
        <v>96</v>
      </c>
      <c r="EJ52" s="347">
        <v>46</v>
      </c>
      <c r="EK52" s="347">
        <v>56</v>
      </c>
      <c r="EL52" s="347">
        <v>20</v>
      </c>
      <c r="EM52" s="347">
        <v>35</v>
      </c>
      <c r="EN52" s="50">
        <v>23</v>
      </c>
      <c r="EO52" s="347">
        <v>84</v>
      </c>
      <c r="EP52" s="347">
        <v>20</v>
      </c>
      <c r="EQ52" s="347">
        <v>0</v>
      </c>
      <c r="ER52" s="50">
        <v>3</v>
      </c>
      <c r="ES52" s="347">
        <v>0</v>
      </c>
      <c r="ET52" s="50">
        <v>90</v>
      </c>
      <c r="EU52" s="50">
        <v>38</v>
      </c>
      <c r="EY52" s="277"/>
      <c r="EZ52" s="63"/>
      <c r="FA52" s="288"/>
      <c r="FB52" s="337"/>
      <c r="FC52" s="63"/>
      <c r="FD52" s="67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3368</v>
      </c>
      <c r="D53" s="57">
        <f>SUM(E53:HQ53)</f>
        <v>6704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C53" s="347">
        <v>65</v>
      </c>
      <c r="ED53" s="50">
        <v>68</v>
      </c>
      <c r="EE53" s="347">
        <v>90</v>
      </c>
      <c r="EF53" s="347">
        <v>92</v>
      </c>
      <c r="EG53" s="347">
        <v>0</v>
      </c>
      <c r="EH53" s="347">
        <v>56</v>
      </c>
      <c r="EI53" s="347">
        <v>0</v>
      </c>
      <c r="EJ53" s="347">
        <v>44</v>
      </c>
      <c r="EK53" s="347">
        <v>91</v>
      </c>
      <c r="EL53" s="347">
        <v>52</v>
      </c>
      <c r="EM53" s="347">
        <v>45</v>
      </c>
      <c r="EN53" s="50">
        <v>100</v>
      </c>
      <c r="EO53" s="347">
        <v>0</v>
      </c>
      <c r="EP53" s="347">
        <v>16</v>
      </c>
      <c r="EQ53" s="347">
        <v>88</v>
      </c>
      <c r="ER53" s="50">
        <v>88</v>
      </c>
      <c r="ES53" s="347">
        <v>0</v>
      </c>
      <c r="ET53" s="50">
        <v>0</v>
      </c>
      <c r="EU53" s="50">
        <v>70</v>
      </c>
      <c r="EY53" s="63"/>
      <c r="EZ53" s="63"/>
      <c r="FA53" s="269"/>
      <c r="FB53" s="337"/>
      <c r="FC53" s="63"/>
      <c r="FD53" s="67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2023</v>
      </c>
      <c r="D54" s="57">
        <f>SUM(E54:HQ54)</f>
        <v>6011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C54" s="347">
        <v>0</v>
      </c>
      <c r="ED54" s="50">
        <v>42</v>
      </c>
      <c r="EE54" s="347">
        <v>69</v>
      </c>
      <c r="EF54" s="347">
        <v>75</v>
      </c>
      <c r="EG54" s="347">
        <v>0</v>
      </c>
      <c r="EH54" s="347">
        <v>0</v>
      </c>
      <c r="EI54" s="347">
        <v>0</v>
      </c>
      <c r="EJ54" s="347">
        <v>0</v>
      </c>
      <c r="EK54" s="347">
        <v>70</v>
      </c>
      <c r="EL54" s="347">
        <v>45</v>
      </c>
      <c r="EM54" s="347">
        <v>0</v>
      </c>
      <c r="EN54" s="50">
        <v>73</v>
      </c>
      <c r="EO54" s="347">
        <v>0</v>
      </c>
      <c r="EP54" s="347">
        <v>95</v>
      </c>
      <c r="EQ54" s="347">
        <v>0</v>
      </c>
      <c r="ER54" s="50">
        <v>16</v>
      </c>
      <c r="ES54" s="347">
        <v>0</v>
      </c>
      <c r="ET54" s="50">
        <v>0</v>
      </c>
      <c r="EU54" s="50">
        <v>18</v>
      </c>
      <c r="EY54" s="277"/>
      <c r="EZ54" s="63"/>
      <c r="FA54" s="288"/>
      <c r="FB54" s="337"/>
      <c r="FC54" s="63"/>
      <c r="FD54" s="67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1643</v>
      </c>
      <c r="D55" s="57">
        <f>SUM(E55:HQ55)</f>
        <v>4058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C55" s="347">
        <v>0</v>
      </c>
      <c r="ED55" s="50">
        <v>87</v>
      </c>
      <c r="EE55" s="347">
        <v>0</v>
      </c>
      <c r="EF55" s="347">
        <v>50</v>
      </c>
      <c r="EG55" s="347">
        <v>93</v>
      </c>
      <c r="EH55" s="347">
        <v>0</v>
      </c>
      <c r="EI55" s="347">
        <v>95</v>
      </c>
      <c r="EJ55" s="347">
        <v>0</v>
      </c>
      <c r="EK55" s="347">
        <v>32</v>
      </c>
      <c r="EL55" s="347">
        <v>44</v>
      </c>
      <c r="EM55" s="347">
        <v>0</v>
      </c>
      <c r="EN55" s="50">
        <v>40</v>
      </c>
      <c r="EO55" s="347">
        <v>88</v>
      </c>
      <c r="EP55" s="347">
        <v>69</v>
      </c>
      <c r="EQ55" s="347">
        <v>94</v>
      </c>
      <c r="ER55" s="50">
        <v>12</v>
      </c>
      <c r="ES55" s="347">
        <v>0</v>
      </c>
      <c r="ET55" s="50">
        <v>73</v>
      </c>
      <c r="EU55" s="50">
        <v>55</v>
      </c>
      <c r="EY55" s="219"/>
      <c r="EZ55" s="63"/>
      <c r="FA55" s="288"/>
      <c r="FB55" s="337"/>
      <c r="FC55" s="63"/>
      <c r="FD55" s="67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761</v>
      </c>
      <c r="D56" s="57">
        <f>SUM(E56:HQ56)</f>
        <v>7354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C56" s="347">
        <v>69</v>
      </c>
      <c r="ED56" s="50">
        <v>85</v>
      </c>
      <c r="EE56" s="347">
        <v>96</v>
      </c>
      <c r="EF56" s="347">
        <v>84</v>
      </c>
      <c r="EG56" s="347">
        <v>0</v>
      </c>
      <c r="EH56" s="347">
        <v>0</v>
      </c>
      <c r="EI56" s="347">
        <v>0</v>
      </c>
      <c r="EJ56" s="347">
        <v>95</v>
      </c>
      <c r="EK56" s="347">
        <v>28</v>
      </c>
      <c r="EL56" s="347">
        <v>11</v>
      </c>
      <c r="EM56" s="347">
        <v>86</v>
      </c>
      <c r="EN56" s="50">
        <v>79</v>
      </c>
      <c r="EO56" s="347">
        <v>0</v>
      </c>
      <c r="EP56" s="347">
        <v>51</v>
      </c>
      <c r="EQ56" s="347">
        <v>0</v>
      </c>
      <c r="ER56" s="50">
        <v>87</v>
      </c>
      <c r="ES56" s="347">
        <v>93</v>
      </c>
      <c r="ET56" s="50">
        <v>0</v>
      </c>
      <c r="EU56" s="50">
        <v>83</v>
      </c>
      <c r="EY56" s="63"/>
      <c r="EZ56" s="63"/>
      <c r="FA56" s="288"/>
      <c r="FB56" s="337"/>
      <c r="FC56" s="63"/>
      <c r="FD56" s="67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3367</v>
      </c>
      <c r="D57" s="57">
        <f>SUM(E57:HQ57)</f>
        <v>6281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C57" s="347">
        <v>99</v>
      </c>
      <c r="ED57" s="50">
        <v>82</v>
      </c>
      <c r="EE57" s="347">
        <v>92</v>
      </c>
      <c r="EF57" s="347">
        <v>93</v>
      </c>
      <c r="EG57" s="347">
        <v>0</v>
      </c>
      <c r="EH57" s="347">
        <v>71</v>
      </c>
      <c r="EI57" s="347">
        <v>0</v>
      </c>
      <c r="EJ57" s="347">
        <v>64</v>
      </c>
      <c r="EK57" s="347">
        <v>90</v>
      </c>
      <c r="EL57" s="347">
        <v>27</v>
      </c>
      <c r="EM57" s="347">
        <v>0</v>
      </c>
      <c r="EN57" s="50">
        <v>84</v>
      </c>
      <c r="EO57" s="347">
        <v>0</v>
      </c>
      <c r="EP57" s="347">
        <v>17</v>
      </c>
      <c r="EQ57" s="347">
        <v>0</v>
      </c>
      <c r="ER57" s="50">
        <v>98</v>
      </c>
      <c r="ES57" s="347">
        <v>0</v>
      </c>
      <c r="ET57" s="50">
        <v>47</v>
      </c>
      <c r="EU57" s="50">
        <v>58</v>
      </c>
      <c r="EY57" s="63"/>
      <c r="EZ57" s="63"/>
      <c r="FA57" s="269"/>
      <c r="FB57" s="337"/>
      <c r="FC57" s="63"/>
      <c r="FD57" s="67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3374</v>
      </c>
      <c r="D58" s="57">
        <f>SUM(E58:HQ58)</f>
        <v>4781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C58" s="347">
        <v>62</v>
      </c>
      <c r="ED58" s="50">
        <v>59</v>
      </c>
      <c r="EE58" s="347">
        <v>40</v>
      </c>
      <c r="EF58" s="347">
        <v>50</v>
      </c>
      <c r="EG58" s="347">
        <v>98</v>
      </c>
      <c r="EH58" s="347">
        <v>99</v>
      </c>
      <c r="EI58" s="347">
        <v>0</v>
      </c>
      <c r="EJ58" s="347">
        <v>0</v>
      </c>
      <c r="EK58" s="347">
        <v>80</v>
      </c>
      <c r="EL58" s="347">
        <v>0</v>
      </c>
      <c r="EM58" s="347">
        <v>0</v>
      </c>
      <c r="EN58" s="50">
        <v>50</v>
      </c>
      <c r="EO58" s="347">
        <v>0</v>
      </c>
      <c r="EP58" s="347">
        <v>12</v>
      </c>
      <c r="EQ58" s="347">
        <v>0</v>
      </c>
      <c r="ER58" s="50">
        <v>85</v>
      </c>
      <c r="ES58" s="347">
        <v>0</v>
      </c>
      <c r="ET58" s="50">
        <v>0</v>
      </c>
      <c r="EU58" s="50">
        <v>71</v>
      </c>
      <c r="EY58" s="63"/>
      <c r="EZ58" s="63"/>
      <c r="FA58" s="269"/>
      <c r="FB58" s="337"/>
      <c r="FC58" s="63"/>
      <c r="FD58" s="67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762</v>
      </c>
      <c r="D59" s="57">
        <f>SUM(E59:HQ59)</f>
        <v>5846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C59" s="347">
        <v>81</v>
      </c>
      <c r="ED59" s="50">
        <v>14</v>
      </c>
      <c r="EE59" s="347">
        <v>81</v>
      </c>
      <c r="EF59" s="347">
        <v>84</v>
      </c>
      <c r="EG59" s="347">
        <v>0</v>
      </c>
      <c r="EH59" s="347">
        <v>0</v>
      </c>
      <c r="EI59" s="347">
        <v>0</v>
      </c>
      <c r="EJ59" s="347">
        <v>59</v>
      </c>
      <c r="EK59" s="347">
        <v>71</v>
      </c>
      <c r="EL59" s="347">
        <v>17</v>
      </c>
      <c r="EM59" s="347">
        <v>29</v>
      </c>
      <c r="EN59" s="50">
        <v>32</v>
      </c>
      <c r="EO59" s="347">
        <v>100</v>
      </c>
      <c r="EP59" s="347">
        <v>84</v>
      </c>
      <c r="EQ59" s="347">
        <v>0</v>
      </c>
      <c r="ER59" s="50">
        <v>23</v>
      </c>
      <c r="ES59" s="347">
        <v>0</v>
      </c>
      <c r="ET59" s="50">
        <v>55</v>
      </c>
      <c r="EU59" s="50">
        <v>66</v>
      </c>
      <c r="EY59" s="63"/>
      <c r="EZ59" s="63"/>
      <c r="FA59" s="288"/>
      <c r="FB59" s="337"/>
      <c r="FC59" s="63"/>
      <c r="FD59" s="67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5592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C60" s="347">
        <v>50</v>
      </c>
      <c r="ED60" s="50">
        <v>2</v>
      </c>
      <c r="EE60" s="347">
        <v>0</v>
      </c>
      <c r="EF60" s="347">
        <v>0</v>
      </c>
      <c r="EG60" s="347">
        <v>0</v>
      </c>
      <c r="EH60" s="347">
        <v>0</v>
      </c>
      <c r="EI60" s="347">
        <v>0</v>
      </c>
      <c r="EJ60" s="347">
        <v>83</v>
      </c>
      <c r="EK60" s="347">
        <v>0</v>
      </c>
      <c r="EL60" s="347">
        <v>98</v>
      </c>
      <c r="EM60" s="347">
        <v>75</v>
      </c>
      <c r="EN60" s="50">
        <v>31</v>
      </c>
      <c r="EO60" s="347">
        <v>0</v>
      </c>
      <c r="EP60" s="347">
        <v>39</v>
      </c>
      <c r="EQ60" s="347">
        <v>0</v>
      </c>
      <c r="ER60" s="50">
        <v>32</v>
      </c>
      <c r="ES60" s="347">
        <v>0</v>
      </c>
      <c r="ET60" s="50">
        <v>0</v>
      </c>
      <c r="EU60" s="50">
        <v>94</v>
      </c>
      <c r="EY60" s="277"/>
      <c r="EZ60" s="63"/>
      <c r="FA60" s="288"/>
      <c r="FB60" s="337"/>
      <c r="FC60" s="63"/>
      <c r="FD60" s="67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6794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C61" s="347">
        <v>0</v>
      </c>
      <c r="ED61" s="50">
        <v>71</v>
      </c>
      <c r="EE61" s="347">
        <v>0</v>
      </c>
      <c r="EF61" s="347">
        <v>0</v>
      </c>
      <c r="EG61" s="347">
        <v>0</v>
      </c>
      <c r="EH61" s="347">
        <v>0</v>
      </c>
      <c r="EI61" s="347">
        <v>0</v>
      </c>
      <c r="EJ61" s="347">
        <v>0</v>
      </c>
      <c r="EK61" s="347">
        <v>95</v>
      </c>
      <c r="EL61" s="347">
        <v>68</v>
      </c>
      <c r="EM61" s="347">
        <v>81</v>
      </c>
      <c r="EN61" s="50">
        <v>11</v>
      </c>
      <c r="EO61" s="347">
        <v>98</v>
      </c>
      <c r="EP61" s="347">
        <v>75</v>
      </c>
      <c r="EQ61" s="347">
        <v>0</v>
      </c>
      <c r="ER61" s="50">
        <v>59</v>
      </c>
      <c r="ES61" s="347">
        <v>0</v>
      </c>
      <c r="ET61" s="50">
        <v>73</v>
      </c>
      <c r="EU61" s="50">
        <v>92</v>
      </c>
      <c r="EY61" s="63"/>
      <c r="EZ61" s="63"/>
      <c r="FA61" s="288"/>
      <c r="FB61" s="337"/>
      <c r="FC61" s="63"/>
      <c r="FD61" s="67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1653</v>
      </c>
      <c r="D62" s="57">
        <f>SUM(E62:HQ62)</f>
        <v>6874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C62" s="347">
        <v>0</v>
      </c>
      <c r="ED62" s="50">
        <v>12</v>
      </c>
      <c r="EE62" s="347">
        <v>82</v>
      </c>
      <c r="EF62" s="347">
        <v>65</v>
      </c>
      <c r="EG62" s="347">
        <v>88</v>
      </c>
      <c r="EH62" s="347">
        <v>72</v>
      </c>
      <c r="EI62" s="347">
        <v>0</v>
      </c>
      <c r="EJ62" s="347">
        <v>0</v>
      </c>
      <c r="EK62" s="347">
        <v>42</v>
      </c>
      <c r="EL62" s="347">
        <v>23</v>
      </c>
      <c r="EM62" s="347">
        <v>78</v>
      </c>
      <c r="EN62" s="50">
        <v>75</v>
      </c>
      <c r="EO62" s="347">
        <v>0</v>
      </c>
      <c r="EP62" s="347">
        <v>62</v>
      </c>
      <c r="EQ62" s="347">
        <v>0</v>
      </c>
      <c r="ER62" s="50">
        <v>67</v>
      </c>
      <c r="ES62" s="347">
        <v>0</v>
      </c>
      <c r="ET62" s="50">
        <v>27</v>
      </c>
      <c r="EU62" s="50">
        <v>73</v>
      </c>
      <c r="EY62" s="219"/>
      <c r="EZ62" s="63"/>
      <c r="FA62" s="288"/>
      <c r="FB62" s="337"/>
      <c r="FC62" s="63"/>
      <c r="FD62" s="67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1655</v>
      </c>
      <c r="D63" s="57">
        <f>SUM(E63:HQ63)</f>
        <v>6468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C63" s="347">
        <v>0</v>
      </c>
      <c r="ED63" s="50">
        <v>36</v>
      </c>
      <c r="EE63" s="347">
        <v>94</v>
      </c>
      <c r="EF63" s="347">
        <v>99</v>
      </c>
      <c r="EG63" s="347">
        <v>0</v>
      </c>
      <c r="EH63" s="347">
        <v>0</v>
      </c>
      <c r="EI63" s="347">
        <v>0</v>
      </c>
      <c r="EJ63" s="347">
        <v>0</v>
      </c>
      <c r="EK63" s="347">
        <v>40</v>
      </c>
      <c r="EL63" s="347">
        <v>7</v>
      </c>
      <c r="EM63" s="347">
        <v>42</v>
      </c>
      <c r="EN63" s="50">
        <v>71</v>
      </c>
      <c r="EO63" s="347">
        <v>0</v>
      </c>
      <c r="EP63" s="347">
        <v>70</v>
      </c>
      <c r="EQ63" s="347">
        <v>0</v>
      </c>
      <c r="ER63" s="50">
        <v>89</v>
      </c>
      <c r="ES63" s="347">
        <v>0</v>
      </c>
      <c r="ET63" s="50">
        <v>0</v>
      </c>
      <c r="EU63" s="50">
        <v>31</v>
      </c>
      <c r="EY63" s="219"/>
      <c r="EZ63" s="63"/>
      <c r="FA63" s="287"/>
      <c r="FB63" s="337"/>
      <c r="FC63" s="63"/>
      <c r="FD63" s="67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3363</v>
      </c>
      <c r="D64" s="57">
        <f>SUM(E64:HQ64)</f>
        <v>5403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C64" s="347">
        <v>85</v>
      </c>
      <c r="ED64" s="50">
        <v>23</v>
      </c>
      <c r="EE64" s="347">
        <v>61</v>
      </c>
      <c r="EF64" s="347">
        <v>66</v>
      </c>
      <c r="EG64" s="347">
        <v>0</v>
      </c>
      <c r="EH64" s="347">
        <v>0</v>
      </c>
      <c r="EI64" s="347">
        <v>0</v>
      </c>
      <c r="EJ64" s="347">
        <v>0</v>
      </c>
      <c r="EK64" s="347">
        <v>50</v>
      </c>
      <c r="EL64" s="347">
        <v>88</v>
      </c>
      <c r="EM64" s="347">
        <v>0</v>
      </c>
      <c r="EN64" s="50">
        <v>91</v>
      </c>
      <c r="EO64" s="347">
        <v>0</v>
      </c>
      <c r="EP64" s="347">
        <v>30</v>
      </c>
      <c r="EQ64" s="347">
        <v>0</v>
      </c>
      <c r="ER64" s="50">
        <v>36</v>
      </c>
      <c r="ES64" s="347">
        <v>0</v>
      </c>
      <c r="ET64" s="50">
        <v>52</v>
      </c>
      <c r="EU64" s="50">
        <v>87</v>
      </c>
      <c r="EY64" s="63"/>
      <c r="EZ64" s="63"/>
      <c r="FA64" s="269"/>
      <c r="FB64" s="337"/>
      <c r="FC64" s="63"/>
      <c r="FD64" s="67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745</v>
      </c>
      <c r="D65" s="57">
        <f>SUM(E65:HQ65)</f>
        <v>6153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C65" s="347">
        <v>0</v>
      </c>
      <c r="ED65" s="50">
        <v>78</v>
      </c>
      <c r="EE65" s="347">
        <v>69</v>
      </c>
      <c r="EF65" s="347">
        <v>75</v>
      </c>
      <c r="EG65" s="347">
        <v>0</v>
      </c>
      <c r="EH65" s="347">
        <v>0</v>
      </c>
      <c r="EI65" s="347">
        <v>0</v>
      </c>
      <c r="EJ65" s="347">
        <v>55</v>
      </c>
      <c r="EK65" s="347">
        <v>53</v>
      </c>
      <c r="EL65" s="347">
        <v>100</v>
      </c>
      <c r="EM65" s="347">
        <v>56</v>
      </c>
      <c r="EN65" s="50">
        <v>22</v>
      </c>
      <c r="EO65" s="347">
        <v>95</v>
      </c>
      <c r="EP65" s="347">
        <v>90</v>
      </c>
      <c r="EQ65" s="347">
        <v>0</v>
      </c>
      <c r="ER65" s="50">
        <v>34</v>
      </c>
      <c r="ES65" s="347">
        <v>0</v>
      </c>
      <c r="ET65" s="50">
        <v>59</v>
      </c>
      <c r="EU65" s="50">
        <v>15</v>
      </c>
      <c r="EY65" s="63"/>
      <c r="EZ65" s="63"/>
      <c r="FA65" s="288"/>
      <c r="FB65" s="337"/>
      <c r="FC65" s="63"/>
      <c r="FD65" s="67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4320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C66" s="347">
        <v>0</v>
      </c>
      <c r="ED66" s="50">
        <v>28</v>
      </c>
      <c r="EE66" s="347">
        <v>0</v>
      </c>
      <c r="EF66" s="347">
        <v>0</v>
      </c>
      <c r="EG66" s="347">
        <v>0</v>
      </c>
      <c r="EH66" s="347">
        <v>62</v>
      </c>
      <c r="EI66" s="347">
        <v>0</v>
      </c>
      <c r="EJ66" s="347">
        <v>0</v>
      </c>
      <c r="EK66" s="347">
        <v>0</v>
      </c>
      <c r="EL66" s="347">
        <v>71</v>
      </c>
      <c r="EM66" s="347">
        <v>0</v>
      </c>
      <c r="EN66" s="50">
        <v>46</v>
      </c>
      <c r="EO66" s="347">
        <v>0</v>
      </c>
      <c r="EP66" s="347">
        <v>41</v>
      </c>
      <c r="EQ66" s="347">
        <v>87</v>
      </c>
      <c r="ER66" s="50">
        <v>11</v>
      </c>
      <c r="ES66" s="347">
        <v>0</v>
      </c>
      <c r="ET66" s="50">
        <v>78</v>
      </c>
      <c r="EU66" s="50">
        <v>77</v>
      </c>
      <c r="EY66" s="277"/>
      <c r="EZ66" s="63"/>
      <c r="FA66" s="287"/>
      <c r="FB66" s="337"/>
      <c r="FC66" s="63"/>
      <c r="FD66" s="67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777</v>
      </c>
      <c r="D67" s="57">
        <f>SUM(E67:HQ67)</f>
        <v>6108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C67" s="347">
        <v>87</v>
      </c>
      <c r="ED67" s="50">
        <v>75</v>
      </c>
      <c r="EE67" s="347">
        <v>81</v>
      </c>
      <c r="EF67" s="347">
        <v>99</v>
      </c>
      <c r="EG67" s="347">
        <v>0</v>
      </c>
      <c r="EH67" s="347">
        <v>0</v>
      </c>
      <c r="EI67" s="347">
        <v>0</v>
      </c>
      <c r="EJ67" s="347">
        <v>74</v>
      </c>
      <c r="EK67" s="347">
        <v>87</v>
      </c>
      <c r="EL67" s="347">
        <v>26</v>
      </c>
      <c r="EM67" s="347">
        <v>83</v>
      </c>
      <c r="EN67" s="50">
        <v>69</v>
      </c>
      <c r="EO67" s="347">
        <v>95</v>
      </c>
      <c r="EP67" s="347">
        <v>23</v>
      </c>
      <c r="EQ67" s="347">
        <v>100</v>
      </c>
      <c r="ER67" s="50">
        <v>25</v>
      </c>
      <c r="ES67" s="347">
        <v>0</v>
      </c>
      <c r="ET67" s="50">
        <v>90</v>
      </c>
      <c r="EU67" s="50">
        <v>23</v>
      </c>
      <c r="EY67" s="63"/>
      <c r="EZ67" s="63"/>
      <c r="FA67" s="287"/>
      <c r="FB67" s="337"/>
      <c r="FC67" s="63"/>
      <c r="FD67" s="67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5991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C68" s="347">
        <v>0</v>
      </c>
      <c r="ED68" s="50">
        <v>98</v>
      </c>
      <c r="EE68" s="347">
        <v>41</v>
      </c>
      <c r="EF68" s="347">
        <v>0</v>
      </c>
      <c r="EG68" s="347">
        <v>0</v>
      </c>
      <c r="EH68" s="347">
        <v>0</v>
      </c>
      <c r="EI68" s="347">
        <v>0</v>
      </c>
      <c r="EJ68" s="347">
        <v>41</v>
      </c>
      <c r="EK68" s="347">
        <v>79</v>
      </c>
      <c r="EL68" s="347">
        <v>40</v>
      </c>
      <c r="EM68" s="347">
        <v>94</v>
      </c>
      <c r="EN68" s="50">
        <v>0</v>
      </c>
      <c r="EO68" s="347">
        <v>97</v>
      </c>
      <c r="EP68" s="347">
        <v>76</v>
      </c>
      <c r="EQ68" s="347">
        <v>0</v>
      </c>
      <c r="ER68" s="50">
        <v>43</v>
      </c>
      <c r="ES68" s="347">
        <v>0</v>
      </c>
      <c r="ET68" s="50">
        <v>47</v>
      </c>
      <c r="EU68" s="50">
        <v>67</v>
      </c>
      <c r="EY68" s="277"/>
      <c r="EZ68" s="63"/>
      <c r="FA68" s="288"/>
      <c r="FB68" s="337"/>
      <c r="FC68" s="63"/>
      <c r="FD68" s="67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3375</v>
      </c>
      <c r="D69" s="57">
        <f>SUM(E69:HQ69)</f>
        <v>7041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C69" s="347">
        <v>90</v>
      </c>
      <c r="ED69" s="50">
        <v>30</v>
      </c>
      <c r="EE69" s="347">
        <v>93</v>
      </c>
      <c r="EF69" s="347">
        <v>100</v>
      </c>
      <c r="EG69" s="347">
        <v>97</v>
      </c>
      <c r="EH69" s="347">
        <v>68</v>
      </c>
      <c r="EI69" s="347">
        <v>0</v>
      </c>
      <c r="EJ69" s="347">
        <v>0</v>
      </c>
      <c r="EK69" s="347">
        <v>81</v>
      </c>
      <c r="EL69" s="347">
        <v>8</v>
      </c>
      <c r="EM69" s="347">
        <v>40</v>
      </c>
      <c r="EN69" s="50">
        <v>93</v>
      </c>
      <c r="EO69" s="347">
        <v>79</v>
      </c>
      <c r="EP69" s="347">
        <v>19</v>
      </c>
      <c r="EQ69" s="347">
        <v>0</v>
      </c>
      <c r="ER69" s="50">
        <v>84</v>
      </c>
      <c r="ES69" s="347">
        <v>0</v>
      </c>
      <c r="ET69" s="50">
        <v>47</v>
      </c>
      <c r="EU69" s="50">
        <v>56</v>
      </c>
      <c r="EY69" s="63"/>
      <c r="EZ69" s="63"/>
      <c r="FA69" s="269"/>
      <c r="FB69" s="337"/>
      <c r="FC69" s="63"/>
      <c r="FD69" s="67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763</v>
      </c>
      <c r="D70" s="57">
        <f>SUM(E70:HQ70)</f>
        <v>6223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C70" s="347">
        <v>82</v>
      </c>
      <c r="ED70" s="50">
        <v>11</v>
      </c>
      <c r="EE70" s="347">
        <v>43</v>
      </c>
      <c r="EF70" s="347">
        <v>0</v>
      </c>
      <c r="EG70" s="347">
        <v>0</v>
      </c>
      <c r="EH70" s="347">
        <v>0</v>
      </c>
      <c r="EI70" s="347">
        <v>0</v>
      </c>
      <c r="EJ70" s="347">
        <v>99</v>
      </c>
      <c r="EK70" s="347">
        <v>64</v>
      </c>
      <c r="EL70" s="347">
        <v>48</v>
      </c>
      <c r="EM70" s="347">
        <v>53</v>
      </c>
      <c r="EN70" s="50">
        <v>8</v>
      </c>
      <c r="EO70" s="347">
        <v>0</v>
      </c>
      <c r="EP70" s="347">
        <v>37</v>
      </c>
      <c r="EQ70" s="347">
        <v>0</v>
      </c>
      <c r="ER70" s="50">
        <v>15</v>
      </c>
      <c r="ES70" s="347">
        <v>91</v>
      </c>
      <c r="ET70" s="50">
        <v>96</v>
      </c>
      <c r="EU70" s="50">
        <v>43</v>
      </c>
      <c r="EY70" s="63"/>
      <c r="EZ70" s="63"/>
      <c r="FA70" s="287"/>
      <c r="FB70" s="337"/>
      <c r="FC70" s="63"/>
      <c r="FD70" s="67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6066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C71" s="347">
        <v>98</v>
      </c>
      <c r="ED71" s="50">
        <v>55</v>
      </c>
      <c r="EE71" s="347">
        <v>56</v>
      </c>
      <c r="EF71" s="347">
        <v>59</v>
      </c>
      <c r="EG71" s="347">
        <v>0</v>
      </c>
      <c r="EH71" s="347">
        <v>0</v>
      </c>
      <c r="EI71" s="347">
        <v>0</v>
      </c>
      <c r="EJ71" s="347">
        <v>56</v>
      </c>
      <c r="EK71" s="347">
        <v>75</v>
      </c>
      <c r="EL71" s="347">
        <v>43</v>
      </c>
      <c r="EM71" s="347">
        <v>0</v>
      </c>
      <c r="EN71" s="50">
        <v>42</v>
      </c>
      <c r="EO71" s="347">
        <v>0</v>
      </c>
      <c r="EP71" s="347">
        <v>55</v>
      </c>
      <c r="EQ71" s="347">
        <v>0</v>
      </c>
      <c r="ER71" s="50">
        <v>91</v>
      </c>
      <c r="ES71" s="347">
        <v>0</v>
      </c>
      <c r="ET71" s="50">
        <v>99</v>
      </c>
      <c r="EU71" s="50">
        <v>54</v>
      </c>
      <c r="EY71" s="63"/>
      <c r="EZ71" s="63"/>
      <c r="FA71" s="288"/>
      <c r="FB71" s="337"/>
      <c r="FC71" s="63"/>
      <c r="FD71" s="67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737</v>
      </c>
      <c r="D72" s="57">
        <f>SUM(E72:HQ72)</f>
        <v>5926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C72" s="347">
        <v>75</v>
      </c>
      <c r="ED72" s="50">
        <v>5</v>
      </c>
      <c r="EE72" s="347">
        <v>45</v>
      </c>
      <c r="EF72" s="347">
        <v>0</v>
      </c>
      <c r="EG72" s="347">
        <v>0</v>
      </c>
      <c r="EH72" s="347">
        <v>0</v>
      </c>
      <c r="EI72" s="347">
        <v>0</v>
      </c>
      <c r="EJ72" s="347">
        <v>65</v>
      </c>
      <c r="EK72" s="347">
        <v>63</v>
      </c>
      <c r="EL72" s="347">
        <v>31</v>
      </c>
      <c r="EM72" s="347">
        <v>32</v>
      </c>
      <c r="EN72" s="50">
        <v>66</v>
      </c>
      <c r="EO72" s="347">
        <v>0</v>
      </c>
      <c r="EP72" s="347">
        <v>18</v>
      </c>
      <c r="EQ72" s="347">
        <v>0</v>
      </c>
      <c r="ER72" s="50">
        <v>14</v>
      </c>
      <c r="ES72" s="347">
        <v>0</v>
      </c>
      <c r="ET72" s="50">
        <v>0</v>
      </c>
      <c r="EU72" s="50">
        <v>78</v>
      </c>
      <c r="EY72" s="63"/>
      <c r="EZ72" s="63"/>
      <c r="FA72" s="288"/>
      <c r="FB72" s="337"/>
      <c r="FC72" s="63"/>
      <c r="FD72" s="67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1659</v>
      </c>
      <c r="D73" s="57">
        <f>SUM(E73:HQ73)</f>
        <v>5600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C73" s="347">
        <v>79</v>
      </c>
      <c r="ED73" s="50">
        <v>16</v>
      </c>
      <c r="EE73" s="347">
        <v>0</v>
      </c>
      <c r="EF73" s="347">
        <v>0</v>
      </c>
      <c r="EG73" s="347">
        <v>83</v>
      </c>
      <c r="EH73" s="347">
        <v>0</v>
      </c>
      <c r="EI73" s="347">
        <v>0</v>
      </c>
      <c r="EJ73" s="347">
        <v>43</v>
      </c>
      <c r="EK73" s="347">
        <v>20</v>
      </c>
      <c r="EL73" s="347">
        <v>78</v>
      </c>
      <c r="EM73" s="347">
        <v>48</v>
      </c>
      <c r="EN73" s="50">
        <v>43</v>
      </c>
      <c r="EO73" s="347">
        <v>0</v>
      </c>
      <c r="EP73" s="347">
        <v>56</v>
      </c>
      <c r="EQ73" s="347">
        <v>0</v>
      </c>
      <c r="ER73" s="50">
        <v>76</v>
      </c>
      <c r="ES73" s="347">
        <v>0</v>
      </c>
      <c r="ET73" s="50">
        <v>50</v>
      </c>
      <c r="EU73" s="50">
        <v>81</v>
      </c>
      <c r="EY73" s="219"/>
      <c r="EZ73" s="63"/>
      <c r="FA73" s="288"/>
      <c r="FB73" s="337"/>
      <c r="FC73" s="63"/>
      <c r="FD73" s="67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3390</v>
      </c>
      <c r="D74" s="57">
        <f>SUM(E74:HQ74)</f>
        <v>4709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C74" s="347">
        <v>0</v>
      </c>
      <c r="ED74" s="50">
        <v>31</v>
      </c>
      <c r="EE74" s="347">
        <v>0</v>
      </c>
      <c r="EF74" s="347">
        <v>0</v>
      </c>
      <c r="EG74" s="347">
        <v>0</v>
      </c>
      <c r="EH74" s="347">
        <v>0</v>
      </c>
      <c r="EI74" s="347">
        <v>0</v>
      </c>
      <c r="EJ74" s="347">
        <v>40</v>
      </c>
      <c r="EK74" s="347">
        <v>0</v>
      </c>
      <c r="EL74" s="347">
        <v>54</v>
      </c>
      <c r="EM74" s="347">
        <v>0</v>
      </c>
      <c r="EN74" s="50">
        <v>55</v>
      </c>
      <c r="EO74" s="347">
        <v>79</v>
      </c>
      <c r="EP74" s="347">
        <v>0</v>
      </c>
      <c r="EQ74" s="347">
        <v>0</v>
      </c>
      <c r="ER74" s="50">
        <v>83</v>
      </c>
      <c r="ES74" s="347">
        <v>0</v>
      </c>
      <c r="ET74" s="50">
        <v>0</v>
      </c>
      <c r="EU74" s="50">
        <v>41</v>
      </c>
      <c r="EY74" s="63"/>
      <c r="EZ74" s="63"/>
      <c r="FA74" s="269"/>
      <c r="FB74" s="337"/>
      <c r="FC74" s="63"/>
      <c r="FD74" s="67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778</v>
      </c>
      <c r="D75" s="57">
        <f>SUM(E75:HQ75)</f>
        <v>5390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C75" s="347">
        <v>0</v>
      </c>
      <c r="ED75" s="50">
        <v>99</v>
      </c>
      <c r="EE75" s="347">
        <v>0</v>
      </c>
      <c r="EF75" s="347">
        <v>0</v>
      </c>
      <c r="EG75" s="347">
        <v>0</v>
      </c>
      <c r="EH75" s="347">
        <v>0</v>
      </c>
      <c r="EI75" s="347">
        <v>0</v>
      </c>
      <c r="EJ75" s="347">
        <v>88</v>
      </c>
      <c r="EK75" s="347">
        <v>77</v>
      </c>
      <c r="EL75" s="347">
        <v>53</v>
      </c>
      <c r="EM75" s="347">
        <v>87</v>
      </c>
      <c r="EN75" s="50">
        <v>12</v>
      </c>
      <c r="EO75" s="347">
        <v>0</v>
      </c>
      <c r="EP75" s="347">
        <v>88</v>
      </c>
      <c r="EQ75" s="347">
        <v>0</v>
      </c>
      <c r="ER75" s="50">
        <v>50</v>
      </c>
      <c r="ES75" s="347">
        <v>0</v>
      </c>
      <c r="ET75" s="50">
        <v>91</v>
      </c>
      <c r="EU75" s="50">
        <v>40</v>
      </c>
      <c r="EY75" s="277"/>
      <c r="EZ75" s="63"/>
      <c r="FA75" s="288"/>
      <c r="FB75" s="337"/>
      <c r="FC75" s="63"/>
      <c r="FD75" s="67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2046</v>
      </c>
      <c r="D76" s="57">
        <f>SUM(E76:HQ76)</f>
        <v>5208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C76" s="347">
        <v>0</v>
      </c>
      <c r="ED76" s="50">
        <v>90</v>
      </c>
      <c r="EE76" s="347">
        <v>0</v>
      </c>
      <c r="EF76" s="347">
        <v>0</v>
      </c>
      <c r="EG76" s="347">
        <v>92</v>
      </c>
      <c r="EH76" s="347">
        <v>94</v>
      </c>
      <c r="EI76" s="347">
        <v>0</v>
      </c>
      <c r="EJ76" s="347">
        <v>36</v>
      </c>
      <c r="EK76" s="347">
        <v>0</v>
      </c>
      <c r="EL76" s="347">
        <v>18</v>
      </c>
      <c r="EM76" s="347">
        <v>99</v>
      </c>
      <c r="EN76" s="50">
        <v>30</v>
      </c>
      <c r="EO76" s="347">
        <v>0</v>
      </c>
      <c r="EP76" s="347">
        <v>83</v>
      </c>
      <c r="EQ76" s="347">
        <v>0</v>
      </c>
      <c r="ER76" s="50">
        <v>39</v>
      </c>
      <c r="ES76" s="347">
        <v>0</v>
      </c>
      <c r="ET76" s="50">
        <v>84</v>
      </c>
      <c r="EU76" s="50">
        <v>99</v>
      </c>
      <c r="EY76" s="277"/>
      <c r="EZ76" s="63"/>
      <c r="FA76" s="288"/>
      <c r="FB76" s="337"/>
      <c r="FC76" s="63"/>
      <c r="FD76" s="67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748</v>
      </c>
      <c r="D77" s="57">
        <f>SUM(E77:HQ77)</f>
        <v>5937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C77" s="347">
        <v>69</v>
      </c>
      <c r="ED77" s="50">
        <v>33</v>
      </c>
      <c r="EE77" s="347">
        <v>81</v>
      </c>
      <c r="EF77" s="347">
        <v>84</v>
      </c>
      <c r="EG77" s="347">
        <v>0</v>
      </c>
      <c r="EH77" s="347">
        <v>0</v>
      </c>
      <c r="EI77" s="347">
        <v>0</v>
      </c>
      <c r="EJ77" s="347">
        <v>48</v>
      </c>
      <c r="EK77" s="347">
        <v>83</v>
      </c>
      <c r="EL77" s="347">
        <v>79</v>
      </c>
      <c r="EM77" s="347">
        <v>0</v>
      </c>
      <c r="EN77" s="50">
        <v>36</v>
      </c>
      <c r="EO77" s="347">
        <v>0</v>
      </c>
      <c r="EP77" s="347">
        <v>92</v>
      </c>
      <c r="EQ77" s="347">
        <v>0</v>
      </c>
      <c r="ER77" s="50">
        <v>27</v>
      </c>
      <c r="ES77" s="347">
        <v>0</v>
      </c>
      <c r="ET77" s="50">
        <v>77</v>
      </c>
      <c r="EU77" s="50">
        <v>27</v>
      </c>
      <c r="EY77" s="63"/>
      <c r="EZ77" s="63"/>
      <c r="FA77" s="288"/>
      <c r="FB77" s="337"/>
      <c r="FC77" s="63"/>
      <c r="FD77" s="67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747</v>
      </c>
      <c r="D78" s="57">
        <f>SUM(E78:HQ78)</f>
        <v>6153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C78" s="347">
        <v>0</v>
      </c>
      <c r="ED78" s="50">
        <v>37</v>
      </c>
      <c r="EE78" s="347">
        <v>49</v>
      </c>
      <c r="EF78" s="347">
        <v>48</v>
      </c>
      <c r="EG78" s="347">
        <v>0</v>
      </c>
      <c r="EH78" s="347">
        <v>77</v>
      </c>
      <c r="EI78" s="347">
        <v>0</v>
      </c>
      <c r="EJ78" s="347">
        <v>37</v>
      </c>
      <c r="EK78" s="347">
        <v>85</v>
      </c>
      <c r="EL78" s="347">
        <v>58</v>
      </c>
      <c r="EM78" s="347">
        <v>52</v>
      </c>
      <c r="EN78" s="50">
        <v>95</v>
      </c>
      <c r="EO78" s="347">
        <v>0</v>
      </c>
      <c r="EP78" s="347">
        <v>89</v>
      </c>
      <c r="EQ78" s="347">
        <v>0</v>
      </c>
      <c r="ER78" s="50">
        <v>35</v>
      </c>
      <c r="ES78" s="347">
        <v>0</v>
      </c>
      <c r="ET78" s="50">
        <v>0</v>
      </c>
      <c r="EU78" s="50">
        <v>79</v>
      </c>
      <c r="EY78" s="63"/>
      <c r="EZ78" s="63"/>
      <c r="FA78" s="288"/>
      <c r="FB78" s="337"/>
      <c r="FC78" s="63"/>
      <c r="FD78" s="67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2048</v>
      </c>
      <c r="D79" s="57">
        <f>SUM(E79:HQ79)</f>
        <v>4533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C79" s="347">
        <v>58</v>
      </c>
      <c r="ED79" s="50">
        <v>79</v>
      </c>
      <c r="EE79" s="347">
        <v>0</v>
      </c>
      <c r="EF79" s="347">
        <v>0</v>
      </c>
      <c r="EG79" s="347">
        <v>0</v>
      </c>
      <c r="EH79" s="347">
        <v>0</v>
      </c>
      <c r="EI79" s="347">
        <v>93</v>
      </c>
      <c r="EJ79" s="347">
        <v>79</v>
      </c>
      <c r="EK79" s="347">
        <v>14</v>
      </c>
      <c r="EL79" s="347">
        <v>77</v>
      </c>
      <c r="EM79" s="347">
        <v>0</v>
      </c>
      <c r="EN79" s="50">
        <v>2</v>
      </c>
      <c r="EO79" s="347">
        <v>0</v>
      </c>
      <c r="EP79" s="347">
        <v>40</v>
      </c>
      <c r="EQ79" s="347">
        <v>0</v>
      </c>
      <c r="ER79" s="50">
        <v>5</v>
      </c>
      <c r="ES79" s="347">
        <v>0</v>
      </c>
      <c r="ET79" s="50">
        <v>0</v>
      </c>
      <c r="EU79" s="50">
        <v>11</v>
      </c>
      <c r="EY79" s="277"/>
      <c r="EZ79" s="63"/>
      <c r="FA79" s="288"/>
      <c r="FB79" s="337"/>
      <c r="FC79" s="63"/>
      <c r="FD79" s="67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2153</v>
      </c>
      <c r="D80" s="57">
        <f>SUM(E80:HQ80)</f>
        <v>5278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C80" s="347">
        <v>97</v>
      </c>
      <c r="ED80" s="50">
        <v>96</v>
      </c>
      <c r="EE80" s="347">
        <v>69</v>
      </c>
      <c r="EF80" s="347">
        <v>75</v>
      </c>
      <c r="EG80" s="347">
        <v>0</v>
      </c>
      <c r="EH80" s="347">
        <v>66</v>
      </c>
      <c r="EI80" s="347">
        <v>0</v>
      </c>
      <c r="EJ80" s="347">
        <v>75</v>
      </c>
      <c r="EK80" s="347">
        <v>51</v>
      </c>
      <c r="EL80" s="347">
        <v>94</v>
      </c>
      <c r="EM80" s="347">
        <v>80</v>
      </c>
      <c r="EN80" s="50">
        <v>20</v>
      </c>
      <c r="EO80" s="347">
        <v>0</v>
      </c>
      <c r="EP80" s="347">
        <v>25</v>
      </c>
      <c r="EQ80" s="347">
        <v>0</v>
      </c>
      <c r="ER80" s="50">
        <v>97</v>
      </c>
      <c r="ES80" s="347">
        <v>0</v>
      </c>
      <c r="ET80" s="50">
        <v>57</v>
      </c>
      <c r="EU80" s="50">
        <v>22</v>
      </c>
      <c r="EY80" s="277"/>
      <c r="EZ80" s="63"/>
      <c r="FA80" s="288"/>
      <c r="FB80" s="337"/>
      <c r="FC80" s="63"/>
      <c r="FD80" s="67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3370</v>
      </c>
      <c r="D81" s="57">
        <f>SUM(E81:HQ81)</f>
        <v>5214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C81" s="347">
        <v>0</v>
      </c>
      <c r="ED81" s="50">
        <v>27</v>
      </c>
      <c r="EE81" s="347">
        <v>0</v>
      </c>
      <c r="EF81" s="347">
        <v>0</v>
      </c>
      <c r="EG81" s="347">
        <v>79</v>
      </c>
      <c r="EH81" s="347">
        <v>98</v>
      </c>
      <c r="EI81" s="347">
        <v>0</v>
      </c>
      <c r="EJ81" s="347">
        <v>33</v>
      </c>
      <c r="EK81" s="347">
        <v>15</v>
      </c>
      <c r="EL81" s="347">
        <v>95</v>
      </c>
      <c r="EM81" s="347">
        <v>92</v>
      </c>
      <c r="EN81" s="50">
        <v>7</v>
      </c>
      <c r="EO81" s="347">
        <v>75</v>
      </c>
      <c r="EP81" s="347">
        <v>0</v>
      </c>
      <c r="EQ81" s="347">
        <v>0</v>
      </c>
      <c r="ER81" s="50">
        <v>26</v>
      </c>
      <c r="ES81" s="347">
        <v>0</v>
      </c>
      <c r="ET81" s="50">
        <v>31</v>
      </c>
      <c r="EU81" s="50">
        <v>65</v>
      </c>
      <c r="EY81" s="63"/>
      <c r="EZ81" s="63"/>
      <c r="FA81" s="269"/>
      <c r="FB81" s="337"/>
      <c r="FC81" s="63"/>
      <c r="FD81" s="67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732</v>
      </c>
      <c r="D82" s="57">
        <f>SUM(E82:HQ82)</f>
        <v>5612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C82" s="347">
        <v>96</v>
      </c>
      <c r="ED82" s="50">
        <v>70</v>
      </c>
      <c r="EE82" s="347">
        <v>81</v>
      </c>
      <c r="EF82" s="347">
        <v>84</v>
      </c>
      <c r="EG82" s="347">
        <v>0</v>
      </c>
      <c r="EH82" s="347">
        <v>0</v>
      </c>
      <c r="EI82" s="347">
        <v>0</v>
      </c>
      <c r="EJ82" s="347">
        <v>64</v>
      </c>
      <c r="EK82" s="347">
        <v>37</v>
      </c>
      <c r="EL82" s="347">
        <v>24</v>
      </c>
      <c r="EM82" s="347">
        <v>98</v>
      </c>
      <c r="EN82" s="50">
        <v>26</v>
      </c>
      <c r="EO82" s="347">
        <v>0</v>
      </c>
      <c r="EP82" s="347">
        <v>9</v>
      </c>
      <c r="EQ82" s="347">
        <v>0</v>
      </c>
      <c r="ER82" s="50">
        <v>70</v>
      </c>
      <c r="ES82" s="347">
        <v>0</v>
      </c>
      <c r="ET82" s="50">
        <v>87</v>
      </c>
      <c r="EU82" s="50">
        <v>12</v>
      </c>
      <c r="EY82" s="63"/>
      <c r="EZ82" s="63"/>
      <c r="FA82" s="288"/>
      <c r="FB82" s="337"/>
      <c r="FC82" s="63"/>
      <c r="FD82" s="67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3373</v>
      </c>
      <c r="D83" s="57">
        <f>SUM(E83:HQ83)</f>
        <v>4943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  <c r="EC83" s="347">
        <v>0</v>
      </c>
      <c r="ED83" s="50">
        <v>21</v>
      </c>
      <c r="EE83" s="347">
        <v>52</v>
      </c>
      <c r="EF83" s="347">
        <v>0</v>
      </c>
      <c r="EG83" s="347">
        <v>0</v>
      </c>
      <c r="EH83" s="347">
        <v>0</v>
      </c>
      <c r="EI83" s="347">
        <v>0</v>
      </c>
      <c r="EJ83" s="347">
        <v>0</v>
      </c>
      <c r="EK83" s="347">
        <v>99</v>
      </c>
      <c r="EL83" s="347">
        <v>51</v>
      </c>
      <c r="EM83" s="347">
        <v>0</v>
      </c>
      <c r="EN83" s="50">
        <v>65</v>
      </c>
      <c r="EO83" s="347">
        <v>67</v>
      </c>
      <c r="EP83" s="347">
        <v>50</v>
      </c>
      <c r="EQ83" s="347">
        <v>0</v>
      </c>
      <c r="ER83" s="50">
        <v>56</v>
      </c>
      <c r="ES83" s="347">
        <v>0</v>
      </c>
      <c r="ET83" s="50">
        <v>73</v>
      </c>
      <c r="EU83" s="50">
        <v>19</v>
      </c>
      <c r="EY83" s="63"/>
      <c r="EZ83" s="63"/>
      <c r="FA83" s="269"/>
      <c r="FB83" s="337"/>
      <c r="FC83" s="63"/>
      <c r="FD83" s="67"/>
    </row>
    <row r="84" spans="1:187" ht="15.75">
      <c r="A84" s="277" t="s">
        <v>1998</v>
      </c>
      <c r="D84" s="57">
        <f>SUM(E84:HQ84)</f>
        <v>4922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  <c r="EC84" s="347">
        <v>0</v>
      </c>
      <c r="ED84" s="50">
        <v>74</v>
      </c>
      <c r="EE84" s="347">
        <v>0</v>
      </c>
      <c r="EF84" s="347">
        <v>0</v>
      </c>
      <c r="EG84" s="347">
        <v>0</v>
      </c>
      <c r="EH84" s="347">
        <v>0</v>
      </c>
      <c r="EI84" s="347">
        <v>0</v>
      </c>
      <c r="EJ84" s="347">
        <v>32</v>
      </c>
      <c r="EK84" s="347">
        <v>28</v>
      </c>
      <c r="EL84" s="347">
        <v>76</v>
      </c>
      <c r="EM84" s="347">
        <v>30</v>
      </c>
      <c r="EN84" s="50">
        <v>60</v>
      </c>
      <c r="EO84" s="347">
        <v>0</v>
      </c>
      <c r="EP84" s="347">
        <v>14</v>
      </c>
      <c r="EQ84" s="347">
        <v>0</v>
      </c>
      <c r="ER84" s="50">
        <v>58</v>
      </c>
      <c r="ES84" s="347">
        <v>0</v>
      </c>
      <c r="ET84" s="50">
        <v>37</v>
      </c>
      <c r="EU84" s="50">
        <v>34</v>
      </c>
      <c r="EY84" s="277"/>
      <c r="EZ84" s="63"/>
      <c r="FA84" s="288"/>
      <c r="FB84" s="337"/>
      <c r="FC84" s="63"/>
      <c r="FD84" s="67"/>
    </row>
    <row r="85" spans="1:187" ht="15.75">
      <c r="A85" s="63" t="s">
        <v>3392</v>
      </c>
      <c r="D85" s="57">
        <f>SUM(E85:HQ85)</f>
        <v>4792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  <c r="EC85" s="347">
        <v>0</v>
      </c>
      <c r="ED85" s="50">
        <v>15</v>
      </c>
      <c r="EE85" s="347">
        <v>42</v>
      </c>
      <c r="EF85" s="347">
        <v>0</v>
      </c>
      <c r="EG85" s="347">
        <v>0</v>
      </c>
      <c r="EH85" s="347">
        <v>0</v>
      </c>
      <c r="EI85" s="347">
        <v>0</v>
      </c>
      <c r="EJ85" s="347">
        <v>0</v>
      </c>
      <c r="EK85" s="347">
        <v>54</v>
      </c>
      <c r="EL85" s="347">
        <v>50</v>
      </c>
      <c r="EM85" s="347">
        <v>0</v>
      </c>
      <c r="EN85" s="50">
        <v>59</v>
      </c>
      <c r="EO85" s="347">
        <v>0</v>
      </c>
      <c r="EP85" s="347">
        <v>22</v>
      </c>
      <c r="EQ85" s="347">
        <v>0</v>
      </c>
      <c r="ER85" s="50">
        <v>33</v>
      </c>
      <c r="ES85" s="347">
        <v>0</v>
      </c>
      <c r="ET85" s="50">
        <v>68</v>
      </c>
      <c r="EU85" s="50">
        <v>72</v>
      </c>
      <c r="EY85" s="63"/>
      <c r="EZ85" s="63"/>
      <c r="FA85" s="269"/>
      <c r="FB85" s="337"/>
      <c r="FC85" s="63"/>
      <c r="FD85" s="67"/>
    </row>
    <row r="86" spans="1:187" ht="15.75">
      <c r="A86" s="277" t="s">
        <v>31</v>
      </c>
      <c r="B86" s="3"/>
      <c r="C86" s="288"/>
      <c r="D86" s="57">
        <f>SUM(E86:HQ86)</f>
        <v>7408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  <c r="EC86" s="347">
        <v>0</v>
      </c>
      <c r="ED86" s="50">
        <v>95</v>
      </c>
      <c r="EE86" s="347">
        <v>60</v>
      </c>
      <c r="EF86" s="347">
        <v>59</v>
      </c>
      <c r="EG86" s="347">
        <v>0</v>
      </c>
      <c r="EH86" s="347">
        <v>0</v>
      </c>
      <c r="EI86" s="347">
        <v>0</v>
      </c>
      <c r="EJ86" s="347">
        <v>94</v>
      </c>
      <c r="EK86" s="347">
        <v>30</v>
      </c>
      <c r="EL86" s="347">
        <v>60</v>
      </c>
      <c r="EM86" s="347">
        <v>69</v>
      </c>
      <c r="EN86" s="50">
        <v>45</v>
      </c>
      <c r="EO86" s="347">
        <v>85</v>
      </c>
      <c r="EP86" s="347">
        <v>93</v>
      </c>
      <c r="EQ86" s="347">
        <v>86</v>
      </c>
      <c r="ER86" s="50">
        <v>65</v>
      </c>
      <c r="ES86" s="347">
        <v>91</v>
      </c>
      <c r="ET86" s="50">
        <v>47</v>
      </c>
      <c r="EU86" s="50">
        <v>39</v>
      </c>
      <c r="EY86" s="277"/>
      <c r="EZ86" s="63"/>
      <c r="FA86" s="287"/>
      <c r="FB86" s="337"/>
      <c r="FC86" s="63"/>
      <c r="FD86" s="67"/>
    </row>
    <row r="87" spans="1:187" ht="15.75">
      <c r="A87" s="63" t="s">
        <v>789</v>
      </c>
      <c r="B87" s="63"/>
      <c r="C87" s="288"/>
      <c r="D87" s="57">
        <f>SUM(E87:HQ87)</f>
        <v>7269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  <c r="EC87" s="347">
        <v>0</v>
      </c>
      <c r="ED87" s="50">
        <v>81</v>
      </c>
      <c r="EE87" s="347">
        <v>83</v>
      </c>
      <c r="EF87" s="347">
        <v>85</v>
      </c>
      <c r="EG87" s="347">
        <v>78</v>
      </c>
      <c r="EH87" s="347">
        <v>90</v>
      </c>
      <c r="EI87" s="347">
        <v>0</v>
      </c>
      <c r="EJ87" s="347">
        <v>47</v>
      </c>
      <c r="EK87" s="347">
        <v>68</v>
      </c>
      <c r="EL87" s="347">
        <v>19</v>
      </c>
      <c r="EM87" s="347">
        <v>77</v>
      </c>
      <c r="EN87" s="50">
        <v>76</v>
      </c>
      <c r="EO87" s="347">
        <v>0</v>
      </c>
      <c r="EP87" s="347">
        <v>79</v>
      </c>
      <c r="EQ87" s="347">
        <v>0</v>
      </c>
      <c r="ER87" s="50">
        <v>99</v>
      </c>
      <c r="ES87" s="347">
        <v>0</v>
      </c>
      <c r="ET87" s="50">
        <v>73</v>
      </c>
      <c r="EU87" s="50">
        <v>85</v>
      </c>
      <c r="EY87" s="63"/>
      <c r="EZ87" s="63"/>
      <c r="FA87" s="288"/>
      <c r="FB87" s="337"/>
      <c r="FC87" s="63"/>
      <c r="FD87" s="67"/>
    </row>
    <row r="88" spans="1:187" ht="15.75">
      <c r="A88" s="63" t="s">
        <v>3376</v>
      </c>
      <c r="B88" s="63"/>
      <c r="C88" s="287"/>
      <c r="D88" s="57">
        <f>SUM(E88:HQ88)</f>
        <v>6283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  <c r="EC88" s="347">
        <v>0</v>
      </c>
      <c r="ED88" s="50">
        <v>47</v>
      </c>
      <c r="EE88" s="347">
        <v>50</v>
      </c>
      <c r="EF88" s="347">
        <v>47</v>
      </c>
      <c r="EG88" s="347">
        <v>95</v>
      </c>
      <c r="EH88" s="347">
        <v>84</v>
      </c>
      <c r="EI88" s="347">
        <v>0</v>
      </c>
      <c r="EJ88" s="347">
        <v>68</v>
      </c>
      <c r="EK88" s="347">
        <v>50</v>
      </c>
      <c r="EL88" s="347">
        <v>33</v>
      </c>
      <c r="EM88" s="347">
        <v>38</v>
      </c>
      <c r="EN88" s="50">
        <v>97</v>
      </c>
      <c r="EO88" s="347">
        <v>0</v>
      </c>
      <c r="EP88" s="347">
        <v>45</v>
      </c>
      <c r="EQ88" s="347">
        <v>0</v>
      </c>
      <c r="ER88" s="50">
        <v>81</v>
      </c>
      <c r="ES88" s="347">
        <v>0</v>
      </c>
      <c r="ET88" s="50">
        <v>76</v>
      </c>
      <c r="EU88" s="50">
        <v>95</v>
      </c>
      <c r="EY88" s="63"/>
      <c r="EZ88" s="63"/>
      <c r="FA88" s="269"/>
      <c r="FB88" s="337"/>
      <c r="FC88" s="63"/>
      <c r="FD88" s="67"/>
    </row>
    <row r="89" spans="1:187" ht="15.75">
      <c r="A89" s="63" t="s">
        <v>754</v>
      </c>
      <c r="B89" s="3"/>
      <c r="C89" s="288"/>
      <c r="D89" s="57">
        <f>SUM(E89:HQ89)</f>
        <v>5240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  <c r="EC89" s="347">
        <v>53</v>
      </c>
      <c r="ED89" s="50">
        <v>7</v>
      </c>
      <c r="EE89" s="347">
        <v>89</v>
      </c>
      <c r="EF89" s="347">
        <v>75</v>
      </c>
      <c r="EG89" s="347">
        <v>0</v>
      </c>
      <c r="EH89" s="347">
        <v>0</v>
      </c>
      <c r="EI89" s="347">
        <v>0</v>
      </c>
      <c r="EJ89" s="347">
        <v>87</v>
      </c>
      <c r="EK89" s="347">
        <v>36</v>
      </c>
      <c r="EL89" s="347">
        <v>10</v>
      </c>
      <c r="EM89" s="347">
        <v>0</v>
      </c>
      <c r="EN89" s="50">
        <v>61</v>
      </c>
      <c r="EO89" s="347">
        <v>83</v>
      </c>
      <c r="EP89" s="347">
        <v>0</v>
      </c>
      <c r="EQ89" s="347">
        <v>0</v>
      </c>
      <c r="ER89" s="50">
        <v>41</v>
      </c>
      <c r="ES89" s="347">
        <v>0</v>
      </c>
      <c r="ET89" s="50">
        <v>0</v>
      </c>
      <c r="EU89" s="50">
        <v>0</v>
      </c>
      <c r="EY89" s="63"/>
      <c r="EZ89" s="63"/>
      <c r="FA89" s="288"/>
      <c r="FB89" s="337"/>
      <c r="FC89" s="63"/>
      <c r="FD89" s="67"/>
    </row>
    <row r="90" spans="1:187" ht="15.75">
      <c r="A90" s="63" t="s">
        <v>781</v>
      </c>
      <c r="B90" s="63"/>
      <c r="C90" s="288"/>
      <c r="D90" s="57">
        <f>SUM(E90:HQ90)</f>
        <v>4803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  <c r="EC90" s="347">
        <v>0</v>
      </c>
      <c r="ED90" s="50">
        <v>50</v>
      </c>
      <c r="EE90" s="347">
        <v>34</v>
      </c>
      <c r="EF90" s="347">
        <v>43</v>
      </c>
      <c r="EG90" s="347">
        <v>0</v>
      </c>
      <c r="EH90" s="347">
        <v>0</v>
      </c>
      <c r="EI90" s="347">
        <v>0</v>
      </c>
      <c r="EJ90" s="347">
        <v>70</v>
      </c>
      <c r="EK90" s="347">
        <v>57</v>
      </c>
      <c r="EL90" s="347">
        <v>59</v>
      </c>
      <c r="EM90" s="347">
        <v>47</v>
      </c>
      <c r="EN90" s="50">
        <v>38</v>
      </c>
      <c r="EO90" s="347">
        <v>0</v>
      </c>
      <c r="EP90" s="347">
        <v>21</v>
      </c>
      <c r="EQ90" s="347">
        <v>0</v>
      </c>
      <c r="ER90" s="50">
        <v>22</v>
      </c>
      <c r="ES90" s="347">
        <v>0</v>
      </c>
      <c r="ET90" s="50">
        <v>0</v>
      </c>
      <c r="EU90" s="50">
        <v>15</v>
      </c>
      <c r="EY90" s="63"/>
      <c r="EZ90" s="63"/>
      <c r="FA90" s="287"/>
      <c r="FB90" s="337"/>
      <c r="FC90" s="63"/>
      <c r="FD90" s="67"/>
    </row>
    <row r="91" spans="1:187" ht="15.75">
      <c r="A91" s="63" t="s">
        <v>33</v>
      </c>
      <c r="B91" s="3"/>
      <c r="C91" s="288"/>
      <c r="D91" s="57">
        <f>SUM(E91:HQ91)</f>
        <v>6762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  <c r="EC91" s="347">
        <v>80</v>
      </c>
      <c r="ED91" s="50">
        <v>60</v>
      </c>
      <c r="EE91" s="347">
        <v>59</v>
      </c>
      <c r="EF91" s="347">
        <v>65</v>
      </c>
      <c r="EG91" s="347">
        <v>0</v>
      </c>
      <c r="EH91" s="347">
        <v>0</v>
      </c>
      <c r="EI91" s="347">
        <v>0</v>
      </c>
      <c r="EJ91" s="347">
        <v>55</v>
      </c>
      <c r="EK91" s="347">
        <v>26</v>
      </c>
      <c r="EL91" s="347">
        <v>64</v>
      </c>
      <c r="EM91" s="347">
        <v>56</v>
      </c>
      <c r="EN91" s="50">
        <v>52</v>
      </c>
      <c r="EO91" s="347">
        <v>0</v>
      </c>
      <c r="EP91" s="347">
        <v>47</v>
      </c>
      <c r="EQ91" s="347">
        <v>0</v>
      </c>
      <c r="ER91" s="50">
        <v>42</v>
      </c>
      <c r="ES91" s="347">
        <v>0</v>
      </c>
      <c r="ET91" s="50">
        <v>0</v>
      </c>
      <c r="EU91" s="50">
        <v>47</v>
      </c>
      <c r="EY91" s="63"/>
      <c r="EZ91" s="63"/>
      <c r="FA91" s="288"/>
      <c r="FB91" s="337"/>
      <c r="FC91" s="63"/>
      <c r="FD91" s="67"/>
    </row>
    <row r="92" spans="1:187" ht="15.75">
      <c r="A92" s="28" t="s">
        <v>37</v>
      </c>
      <c r="B92" s="63"/>
      <c r="C92" s="288"/>
      <c r="D92" s="57">
        <f>SUM(E92:HQ92)</f>
        <v>6529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  <c r="EC92" s="347">
        <v>0</v>
      </c>
      <c r="ED92" s="50">
        <v>38</v>
      </c>
      <c r="EE92" s="347">
        <v>59</v>
      </c>
      <c r="EF92" s="347">
        <v>65</v>
      </c>
      <c r="EG92" s="347">
        <v>0</v>
      </c>
      <c r="EH92" s="347">
        <v>0</v>
      </c>
      <c r="EI92" s="347">
        <v>0</v>
      </c>
      <c r="EJ92" s="347">
        <v>0</v>
      </c>
      <c r="EK92" s="347">
        <v>41</v>
      </c>
      <c r="EL92" s="347">
        <v>93</v>
      </c>
      <c r="EM92" s="347">
        <v>93</v>
      </c>
      <c r="EN92" s="50">
        <v>16</v>
      </c>
      <c r="EO92" s="347">
        <v>0</v>
      </c>
      <c r="EP92" s="347">
        <v>96</v>
      </c>
      <c r="EQ92" s="347">
        <v>0</v>
      </c>
      <c r="ER92" s="50">
        <v>63</v>
      </c>
      <c r="ES92" s="347">
        <v>0</v>
      </c>
      <c r="ET92" s="50">
        <v>53</v>
      </c>
      <c r="EU92" s="50">
        <v>10</v>
      </c>
      <c r="EY92" s="28"/>
      <c r="EZ92" s="63"/>
      <c r="FA92" s="288"/>
      <c r="FB92" s="337"/>
      <c r="FC92" s="63"/>
      <c r="FD92" s="67"/>
    </row>
    <row r="93" spans="1:187" ht="15.75">
      <c r="A93" s="277" t="s">
        <v>143</v>
      </c>
      <c r="B93" s="3"/>
      <c r="C93" s="288"/>
      <c r="D93" s="57">
        <f>SUM(E93:HQ93)</f>
        <v>6376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  <c r="EC93" s="347">
        <v>0</v>
      </c>
      <c r="ED93" s="50">
        <v>97</v>
      </c>
      <c r="EE93" s="347">
        <v>0</v>
      </c>
      <c r="EF93" s="347">
        <v>0</v>
      </c>
      <c r="EG93" s="347">
        <v>0</v>
      </c>
      <c r="EH93" s="347">
        <v>66</v>
      </c>
      <c r="EI93" s="347">
        <v>0</v>
      </c>
      <c r="EJ93" s="347">
        <v>36</v>
      </c>
      <c r="EK93" s="347">
        <v>0</v>
      </c>
      <c r="EL93" s="347">
        <v>3</v>
      </c>
      <c r="EM93" s="347">
        <v>64</v>
      </c>
      <c r="EN93" s="50">
        <v>28</v>
      </c>
      <c r="EO93" s="347">
        <v>0</v>
      </c>
      <c r="EP93" s="347">
        <v>100</v>
      </c>
      <c r="EQ93" s="347">
        <v>0</v>
      </c>
      <c r="ER93" s="50">
        <v>57</v>
      </c>
      <c r="ES93" s="347">
        <v>0</v>
      </c>
      <c r="ET93" s="50">
        <v>0</v>
      </c>
      <c r="EU93" s="50">
        <v>75</v>
      </c>
      <c r="EY93" s="277"/>
      <c r="EZ93" s="63"/>
      <c r="FA93" s="288"/>
      <c r="FB93" s="337"/>
      <c r="FC93" s="63"/>
      <c r="FD93" s="67"/>
    </row>
    <row r="94" spans="1:187" ht="15.75">
      <c r="A94" s="219" t="s">
        <v>1661</v>
      </c>
      <c r="B94" s="3"/>
      <c r="C94" s="288"/>
      <c r="D94" s="57">
        <f>SUM(E94:HQ94)</f>
        <v>6684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  <c r="EC94" s="347">
        <v>0</v>
      </c>
      <c r="ED94" s="50">
        <v>94</v>
      </c>
      <c r="EE94" s="347">
        <v>39</v>
      </c>
      <c r="EF94" s="347">
        <v>46</v>
      </c>
      <c r="EG94" s="347">
        <v>0</v>
      </c>
      <c r="EH94" s="347">
        <v>62</v>
      </c>
      <c r="EI94" s="347">
        <v>0</v>
      </c>
      <c r="EJ94" s="347">
        <v>0</v>
      </c>
      <c r="EK94" s="347">
        <v>62</v>
      </c>
      <c r="EL94" s="347">
        <v>40</v>
      </c>
      <c r="EM94" s="347">
        <v>64</v>
      </c>
      <c r="EN94" s="50">
        <v>49</v>
      </c>
      <c r="EO94" s="347">
        <v>0</v>
      </c>
      <c r="EP94" s="347">
        <v>65</v>
      </c>
      <c r="EQ94" s="347">
        <v>0</v>
      </c>
      <c r="ER94" s="50">
        <v>80</v>
      </c>
      <c r="ES94" s="347">
        <v>0</v>
      </c>
      <c r="ET94" s="50">
        <v>79</v>
      </c>
      <c r="EU94" s="50">
        <v>68</v>
      </c>
      <c r="EY94" s="219"/>
      <c r="EZ94" s="63"/>
      <c r="FA94" s="288"/>
      <c r="FB94" s="337"/>
      <c r="FC94" s="63"/>
      <c r="FD94" s="67"/>
    </row>
    <row r="95" spans="1:187" ht="15.75">
      <c r="A95" s="277" t="s">
        <v>2026</v>
      </c>
      <c r="B95" s="63"/>
      <c r="C95" s="287"/>
      <c r="D95" s="57">
        <f>SUM(E95:HQ95)</f>
        <v>4523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  <c r="EC95" s="347">
        <v>84</v>
      </c>
      <c r="ED95" s="50">
        <v>13</v>
      </c>
      <c r="EE95" s="347">
        <v>0</v>
      </c>
      <c r="EF95" s="347">
        <v>0</v>
      </c>
      <c r="EG95" s="347">
        <v>0</v>
      </c>
      <c r="EH95" s="347">
        <v>0</v>
      </c>
      <c r="EI95" s="347">
        <v>0</v>
      </c>
      <c r="EJ95" s="347">
        <v>0</v>
      </c>
      <c r="EK95" s="347">
        <v>26</v>
      </c>
      <c r="EL95" s="347">
        <v>66</v>
      </c>
      <c r="EM95" s="347">
        <v>0</v>
      </c>
      <c r="EN95" s="50">
        <v>47</v>
      </c>
      <c r="EO95" s="347">
        <v>0</v>
      </c>
      <c r="EP95" s="347">
        <v>68</v>
      </c>
      <c r="EQ95" s="347">
        <v>0</v>
      </c>
      <c r="ER95" s="50">
        <v>13</v>
      </c>
      <c r="ES95" s="347">
        <v>0</v>
      </c>
      <c r="ET95" s="50">
        <v>0</v>
      </c>
      <c r="EU95" s="50">
        <v>21</v>
      </c>
      <c r="EY95" s="277"/>
      <c r="EZ95" s="63"/>
      <c r="FA95" s="288"/>
      <c r="FB95" s="337"/>
      <c r="FC95" s="63"/>
      <c r="FD95" s="67"/>
    </row>
    <row r="96" spans="1:187" ht="15.75">
      <c r="A96" s="63" t="s">
        <v>180</v>
      </c>
      <c r="B96" s="63"/>
      <c r="C96" s="288"/>
      <c r="D96" s="57">
        <f>SUM(E96:HQ96)</f>
        <v>5732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  <c r="EC96" s="347">
        <v>0</v>
      </c>
      <c r="ED96" s="50">
        <v>89</v>
      </c>
      <c r="EE96" s="347">
        <v>0</v>
      </c>
      <c r="EF96" s="347">
        <v>0</v>
      </c>
      <c r="EG96" s="347">
        <v>86</v>
      </c>
      <c r="EH96" s="347">
        <v>96</v>
      </c>
      <c r="EI96" s="347">
        <v>0</v>
      </c>
      <c r="EJ96" s="347">
        <v>70</v>
      </c>
      <c r="EK96" s="347">
        <v>30</v>
      </c>
      <c r="EL96" s="347">
        <v>99</v>
      </c>
      <c r="EM96" s="347">
        <v>35</v>
      </c>
      <c r="EN96" s="50">
        <v>21</v>
      </c>
      <c r="EO96" s="347">
        <v>0</v>
      </c>
      <c r="EP96" s="347">
        <v>73</v>
      </c>
      <c r="EQ96" s="347">
        <v>0</v>
      </c>
      <c r="ER96" s="50">
        <v>68</v>
      </c>
      <c r="ES96" s="347">
        <v>0</v>
      </c>
      <c r="ET96" s="50">
        <v>37</v>
      </c>
      <c r="EU96" s="50">
        <v>74</v>
      </c>
      <c r="EY96" s="63"/>
      <c r="EZ96" s="63"/>
      <c r="FA96" s="269"/>
      <c r="FB96" s="337"/>
      <c r="FC96" s="63"/>
      <c r="FD96" s="67"/>
    </row>
    <row r="97" spans="1:160" ht="15.75">
      <c r="A97" s="63" t="s">
        <v>3388</v>
      </c>
      <c r="B97" s="63"/>
      <c r="C97" s="288"/>
      <c r="D97" s="57">
        <f>SUM(E97:HQ97)</f>
        <v>4895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  <c r="EC97" s="347">
        <v>0</v>
      </c>
      <c r="ED97" s="50">
        <v>1</v>
      </c>
      <c r="EE97" s="347">
        <v>56</v>
      </c>
      <c r="EF97" s="347">
        <v>59</v>
      </c>
      <c r="EG97" s="347">
        <v>0</v>
      </c>
      <c r="EH97" s="347">
        <v>0</v>
      </c>
      <c r="EI97" s="347">
        <v>98</v>
      </c>
      <c r="EJ97" s="347">
        <v>0</v>
      </c>
      <c r="EK97" s="347">
        <v>22</v>
      </c>
      <c r="EL97" s="347">
        <v>82</v>
      </c>
      <c r="EM97" s="347">
        <v>69</v>
      </c>
      <c r="EN97" s="50">
        <v>14</v>
      </c>
      <c r="EO97" s="347">
        <v>70</v>
      </c>
      <c r="EP97" s="347">
        <v>0</v>
      </c>
      <c r="EQ97" s="347">
        <v>0</v>
      </c>
      <c r="ER97" s="50">
        <v>18</v>
      </c>
      <c r="ES97" s="347">
        <v>0</v>
      </c>
      <c r="ET97" s="50">
        <v>92</v>
      </c>
      <c r="EU97" s="50">
        <v>0</v>
      </c>
      <c r="EY97" s="63"/>
      <c r="EZ97" s="63"/>
      <c r="FA97" s="269"/>
      <c r="FB97" s="337"/>
      <c r="FC97" s="63"/>
      <c r="FD97" s="67"/>
    </row>
    <row r="98" spans="1:160" ht="15.75">
      <c r="A98" s="219" t="s">
        <v>1658</v>
      </c>
      <c r="B98" s="63"/>
      <c r="C98" s="287"/>
      <c r="D98" s="57">
        <f>SUM(E98:HQ98)</f>
        <v>6462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  <c r="EC98" s="347">
        <v>0</v>
      </c>
      <c r="ED98" s="50">
        <v>39</v>
      </c>
      <c r="EE98" s="347">
        <v>88</v>
      </c>
      <c r="EF98" s="347">
        <v>90</v>
      </c>
      <c r="EG98" s="347">
        <v>0</v>
      </c>
      <c r="EH98" s="347">
        <v>81</v>
      </c>
      <c r="EI98" s="347">
        <v>0</v>
      </c>
      <c r="EJ98" s="347">
        <v>86</v>
      </c>
      <c r="EK98" s="347">
        <v>92</v>
      </c>
      <c r="EL98" s="347">
        <v>57</v>
      </c>
      <c r="EM98" s="347">
        <v>64</v>
      </c>
      <c r="EN98" s="50">
        <v>82</v>
      </c>
      <c r="EO98" s="347">
        <v>0</v>
      </c>
      <c r="EP98" s="347">
        <v>81</v>
      </c>
      <c r="EQ98" s="347">
        <v>0</v>
      </c>
      <c r="ER98" s="50">
        <v>96</v>
      </c>
      <c r="ES98" s="347">
        <v>0</v>
      </c>
      <c r="ET98" s="50">
        <v>82</v>
      </c>
      <c r="EU98" s="50">
        <v>17</v>
      </c>
      <c r="EY98" s="219"/>
      <c r="EZ98" s="63"/>
      <c r="FA98" s="288"/>
      <c r="FB98" s="337"/>
      <c r="FC98" s="63"/>
      <c r="FD98" s="67"/>
    </row>
    <row r="99" spans="1:160" ht="15.75">
      <c r="A99" s="28" t="s">
        <v>155</v>
      </c>
      <c r="B99" s="3"/>
      <c r="C99" s="288"/>
      <c r="D99" s="57">
        <f>SUM(E99:HQ99)</f>
        <v>6795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  <c r="EC99" s="347">
        <v>87</v>
      </c>
      <c r="ED99" s="50">
        <v>72</v>
      </c>
      <c r="EE99" s="347">
        <v>69</v>
      </c>
      <c r="EF99" s="347">
        <v>75</v>
      </c>
      <c r="EG99" s="347">
        <v>0</v>
      </c>
      <c r="EH99" s="347">
        <v>62</v>
      </c>
      <c r="EI99" s="347">
        <v>0</v>
      </c>
      <c r="EJ99" s="347">
        <v>97</v>
      </c>
      <c r="EK99" s="347">
        <v>60</v>
      </c>
      <c r="EL99" s="347">
        <v>28</v>
      </c>
      <c r="EM99" s="347">
        <v>96</v>
      </c>
      <c r="EN99" s="50">
        <v>68</v>
      </c>
      <c r="EO99" s="347">
        <v>0</v>
      </c>
      <c r="EP99" s="347">
        <v>78</v>
      </c>
      <c r="EQ99" s="347">
        <v>98</v>
      </c>
      <c r="ER99" s="50">
        <v>61</v>
      </c>
      <c r="ES99" s="347">
        <v>0</v>
      </c>
      <c r="ET99" s="50">
        <v>73</v>
      </c>
      <c r="EU99" s="50">
        <v>25</v>
      </c>
      <c r="EY99" s="28"/>
      <c r="EZ99" s="63"/>
      <c r="FA99" s="288"/>
      <c r="FB99" s="337"/>
      <c r="FC99" s="63"/>
      <c r="FD99" s="67"/>
    </row>
    <row r="100" spans="1:160" ht="15.75">
      <c r="A100" s="63" t="s">
        <v>752</v>
      </c>
      <c r="B100" s="63"/>
      <c r="C100" s="287"/>
      <c r="D100" s="57">
        <f>SUM(E100:HQ100)</f>
        <v>5028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  <c r="EC100" s="347">
        <v>55</v>
      </c>
      <c r="ED100" s="50">
        <v>52</v>
      </c>
      <c r="EE100" s="347">
        <v>0</v>
      </c>
      <c r="EF100" s="347">
        <v>0</v>
      </c>
      <c r="EG100" s="347">
        <v>0</v>
      </c>
      <c r="EH100" s="347">
        <v>92</v>
      </c>
      <c r="EI100" s="347">
        <v>0</v>
      </c>
      <c r="EJ100" s="347">
        <v>72</v>
      </c>
      <c r="EK100" s="347">
        <v>67</v>
      </c>
      <c r="EL100" s="347">
        <v>75</v>
      </c>
      <c r="EM100" s="347">
        <v>0</v>
      </c>
      <c r="EN100" s="50">
        <v>77</v>
      </c>
      <c r="EO100" s="347">
        <v>80</v>
      </c>
      <c r="EP100" s="347">
        <v>12</v>
      </c>
      <c r="EQ100" s="347">
        <v>0</v>
      </c>
      <c r="ER100" s="50">
        <v>29</v>
      </c>
      <c r="ES100" s="347">
        <v>0</v>
      </c>
      <c r="ET100" s="50">
        <v>51</v>
      </c>
      <c r="EU100" s="50">
        <v>42</v>
      </c>
      <c r="EY100" s="63"/>
      <c r="EZ100" s="63"/>
      <c r="FA100" s="288"/>
      <c r="FB100" s="337"/>
      <c r="FC100" s="63"/>
      <c r="FD100" s="67"/>
    </row>
    <row r="101" spans="1:160" ht="15.75">
      <c r="A101" s="277" t="s">
        <v>3359</v>
      </c>
      <c r="B101" s="3"/>
      <c r="C101" s="288"/>
      <c r="D101" s="57">
        <f>SUM(E101:HQ101)</f>
        <v>5356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  <c r="EC101" s="347">
        <v>72</v>
      </c>
      <c r="ED101" s="50">
        <v>18</v>
      </c>
      <c r="EE101" s="347">
        <v>88</v>
      </c>
      <c r="EF101" s="347">
        <v>90</v>
      </c>
      <c r="EG101" s="347">
        <v>81</v>
      </c>
      <c r="EH101" s="347">
        <v>83</v>
      </c>
      <c r="EI101" s="347">
        <v>0</v>
      </c>
      <c r="EJ101" s="347">
        <v>0</v>
      </c>
      <c r="EK101" s="347">
        <v>44</v>
      </c>
      <c r="EL101" s="347">
        <v>16</v>
      </c>
      <c r="EM101" s="347">
        <v>71</v>
      </c>
      <c r="EN101" s="50">
        <v>45</v>
      </c>
      <c r="EO101" s="347">
        <v>86</v>
      </c>
      <c r="EP101" s="347">
        <v>31</v>
      </c>
      <c r="EQ101" s="347">
        <v>94</v>
      </c>
      <c r="ER101" s="50">
        <v>48</v>
      </c>
      <c r="ES101" s="347">
        <v>0</v>
      </c>
      <c r="ET101" s="50">
        <v>0</v>
      </c>
      <c r="EU101" s="50">
        <v>98</v>
      </c>
      <c r="EY101" s="277"/>
      <c r="EZ101" s="63"/>
      <c r="FA101" s="287"/>
      <c r="FB101" s="337"/>
      <c r="FC101" s="63"/>
      <c r="FD101" s="67"/>
    </row>
    <row r="102" spans="1:160" ht="15.75">
      <c r="A102" s="277" t="s">
        <v>2004</v>
      </c>
      <c r="B102" s="3"/>
      <c r="C102" s="288"/>
      <c r="D102" s="57">
        <f>SUM(E102:HQ102)</f>
        <v>6630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  <c r="EC102" s="347">
        <v>0</v>
      </c>
      <c r="ED102" s="50">
        <v>48</v>
      </c>
      <c r="EE102" s="347">
        <v>0</v>
      </c>
      <c r="EF102" s="347">
        <v>0</v>
      </c>
      <c r="EG102" s="347">
        <v>0</v>
      </c>
      <c r="EH102" s="347">
        <v>0</v>
      </c>
      <c r="EI102" s="347">
        <v>0</v>
      </c>
      <c r="EJ102" s="347">
        <v>68</v>
      </c>
      <c r="EK102" s="347">
        <v>69</v>
      </c>
      <c r="EL102" s="347">
        <v>40</v>
      </c>
      <c r="EM102" s="347">
        <v>0</v>
      </c>
      <c r="EN102" s="50">
        <v>88</v>
      </c>
      <c r="EO102" s="347">
        <v>0</v>
      </c>
      <c r="EP102" s="347">
        <v>36</v>
      </c>
      <c r="EQ102" s="347">
        <v>0</v>
      </c>
      <c r="ER102" s="50">
        <v>45</v>
      </c>
      <c r="ES102" s="347">
        <v>0</v>
      </c>
      <c r="ET102" s="50">
        <v>50</v>
      </c>
      <c r="EU102" s="50">
        <v>60</v>
      </c>
      <c r="EY102" s="277"/>
      <c r="EZ102" s="63"/>
      <c r="FA102" s="288"/>
      <c r="FB102" s="337"/>
      <c r="FC102" s="63"/>
      <c r="FD102" s="67"/>
    </row>
    <row r="103" spans="1:160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60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60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60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60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60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60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60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60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60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EY3:FE102">
    <sortCondition ref="EY3:EY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4291" zoomScaleNormal="100" workbookViewId="0">
      <selection activeCell="B4298" sqref="B4298:S4425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873</v>
      </c>
      <c r="L1" s="68"/>
      <c r="N1" s="98"/>
      <c r="O1" s="100" t="s">
        <v>813</v>
      </c>
      <c r="Q1" s="64" t="s">
        <v>279</v>
      </c>
      <c r="R1" s="100" t="s">
        <v>817</v>
      </c>
    </row>
    <row r="2" spans="1:26" s="24" customFormat="1" ht="15.75">
      <c r="A2" t="s">
        <v>1742</v>
      </c>
      <c r="C2" t="s">
        <v>1743</v>
      </c>
      <c r="L2" s="68"/>
      <c r="N2" s="97"/>
      <c r="O2" s="100" t="s">
        <v>814</v>
      </c>
      <c r="P2"/>
      <c r="Q2" s="9" t="s">
        <v>278</v>
      </c>
      <c r="R2" s="100" t="s">
        <v>818</v>
      </c>
    </row>
    <row r="3" spans="1:26" ht="15.75">
      <c r="A3" t="s">
        <v>365</v>
      </c>
      <c r="C3" t="s">
        <v>1744</v>
      </c>
      <c r="L3" s="69"/>
      <c r="M3" s="221"/>
      <c r="N3" s="325"/>
      <c r="O3" s="100" t="s">
        <v>815</v>
      </c>
      <c r="Q3" s="9" t="s">
        <v>183</v>
      </c>
      <c r="R3" s="100" t="s">
        <v>3087</v>
      </c>
    </row>
    <row r="4" spans="1:26" ht="15.75">
      <c r="A4" t="s">
        <v>366</v>
      </c>
      <c r="C4" t="s">
        <v>1745</v>
      </c>
      <c r="L4" s="69"/>
      <c r="M4" s="221"/>
      <c r="N4" s="99"/>
      <c r="O4" s="100" t="s">
        <v>816</v>
      </c>
      <c r="Q4" s="9">
        <v>0</v>
      </c>
      <c r="R4" s="100" t="s">
        <v>3086</v>
      </c>
    </row>
    <row r="5" spans="1:26" ht="15.75">
      <c r="A5" t="s">
        <v>367</v>
      </c>
      <c r="C5" t="s">
        <v>1746</v>
      </c>
      <c r="L5" s="69"/>
      <c r="M5" s="221"/>
      <c r="Q5" s="100"/>
      <c r="T5" s="100"/>
    </row>
    <row r="6" spans="1:26" ht="15.75">
      <c r="G6" s="51" t="s">
        <v>878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278</v>
      </c>
      <c r="N10" s="67">
        <f t="shared" ref="N10:N41" si="0">SUM(E10:L10)</f>
        <v>3297.2000000000003</v>
      </c>
      <c r="P10" t="s">
        <v>1681</v>
      </c>
      <c r="R10" s="3"/>
      <c r="S10" s="3" t="s">
        <v>1747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278</v>
      </c>
      <c r="N11" s="67">
        <f t="shared" si="0"/>
        <v>3015</v>
      </c>
      <c r="P11" t="s">
        <v>811</v>
      </c>
      <c r="R11" s="3"/>
      <c r="S11" s="3" t="s">
        <v>1748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291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1682</v>
      </c>
      <c r="R13" s="3"/>
      <c r="S13" s="216" t="s">
        <v>362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1683</v>
      </c>
      <c r="R14" s="3"/>
      <c r="S14" s="3" t="s">
        <v>1749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2463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977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810</v>
      </c>
      <c r="R17" s="3"/>
      <c r="S17" s="3" t="s">
        <v>362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282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278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303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284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278</v>
      </c>
      <c r="N21" s="67">
        <f t="shared" si="0"/>
        <v>2321.0500000000002</v>
      </c>
      <c r="P21" t="s">
        <v>812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278</v>
      </c>
      <c r="N22" s="67">
        <f t="shared" si="0"/>
        <v>2040.3000000000002</v>
      </c>
      <c r="P22" t="s">
        <v>281</v>
      </c>
      <c r="R22" s="3"/>
      <c r="S22" s="216" t="s">
        <v>1748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300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278</v>
      </c>
      <c r="N25" s="67">
        <f t="shared" si="0"/>
        <v>1923.8000000000002</v>
      </c>
      <c r="P25" t="s">
        <v>288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290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278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278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293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799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282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278</v>
      </c>
      <c r="F31" s="9" t="s">
        <v>278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278</v>
      </c>
      <c r="N31" s="67">
        <f t="shared" si="0"/>
        <v>1523.7</v>
      </c>
      <c r="P31" t="s">
        <v>300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777</v>
      </c>
      <c r="C32" s="3"/>
      <c r="D32" s="3"/>
      <c r="E32" s="9" t="s">
        <v>278</v>
      </c>
      <c r="F32" s="9" t="s">
        <v>278</v>
      </c>
      <c r="G32" s="9" t="s">
        <v>278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295</v>
      </c>
      <c r="S32" s="3" t="s">
        <v>1748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778</v>
      </c>
      <c r="C33" s="3"/>
      <c r="D33" s="3"/>
      <c r="E33" s="9" t="s">
        <v>278</v>
      </c>
      <c r="F33" s="9" t="s">
        <v>278</v>
      </c>
      <c r="G33" s="9" t="s">
        <v>278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287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782</v>
      </c>
      <c r="C34" s="3"/>
      <c r="D34" s="3"/>
      <c r="E34" s="9" t="s">
        <v>278</v>
      </c>
      <c r="F34" s="9" t="s">
        <v>278</v>
      </c>
      <c r="G34" s="9" t="s">
        <v>278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300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745</v>
      </c>
      <c r="C35" s="3"/>
      <c r="D35" s="3"/>
      <c r="E35" s="9" t="s">
        <v>278</v>
      </c>
      <c r="F35" s="9" t="s">
        <v>278</v>
      </c>
      <c r="G35" s="9" t="s">
        <v>278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342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795</v>
      </c>
      <c r="C36" s="3"/>
      <c r="D36" s="3"/>
      <c r="E36" s="9" t="s">
        <v>278</v>
      </c>
      <c r="F36" s="9" t="s">
        <v>278</v>
      </c>
      <c r="G36" s="9" t="s">
        <v>278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278</v>
      </c>
      <c r="F38" s="9" t="s">
        <v>278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278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278</v>
      </c>
      <c r="N39" s="67">
        <f t="shared" si="0"/>
        <v>1315.0500000000002</v>
      </c>
      <c r="P39" t="s">
        <v>282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274</v>
      </c>
      <c r="B40" s="63" t="s">
        <v>155</v>
      </c>
      <c r="E40" s="9" t="s">
        <v>278</v>
      </c>
      <c r="F40" s="9" t="s">
        <v>278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275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278</v>
      </c>
      <c r="I41" s="9" t="s">
        <v>278</v>
      </c>
      <c r="J41" s="9">
        <v>0</v>
      </c>
      <c r="K41" s="9">
        <v>0</v>
      </c>
      <c r="L41" s="9" t="s">
        <v>278</v>
      </c>
      <c r="N41" s="67">
        <f t="shared" si="0"/>
        <v>1245</v>
      </c>
      <c r="P41" t="s">
        <v>292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276</v>
      </c>
      <c r="B42" s="63" t="s">
        <v>156</v>
      </c>
      <c r="E42" s="9" t="s">
        <v>278</v>
      </c>
      <c r="F42" s="9" t="s">
        <v>278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278</v>
      </c>
      <c r="N42" s="67">
        <f t="shared" ref="N42:N73" si="1">SUM(E42:L42)</f>
        <v>1219.3</v>
      </c>
      <c r="P42" t="s">
        <v>297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277</v>
      </c>
      <c r="B43" s="63" t="s">
        <v>748</v>
      </c>
      <c r="C43" s="3"/>
      <c r="D43" s="3"/>
      <c r="E43" s="9" t="s">
        <v>278</v>
      </c>
      <c r="F43" s="9" t="s">
        <v>278</v>
      </c>
      <c r="G43" s="9" t="s">
        <v>278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734</v>
      </c>
      <c r="B44" s="63" t="s">
        <v>153</v>
      </c>
      <c r="E44" s="9" t="s">
        <v>278</v>
      </c>
      <c r="F44" s="9" t="s">
        <v>278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735</v>
      </c>
      <c r="B45" s="206" t="s">
        <v>1659</v>
      </c>
      <c r="C45" s="3"/>
      <c r="D45" s="3"/>
      <c r="E45" s="9" t="s">
        <v>278</v>
      </c>
      <c r="F45" s="9" t="s">
        <v>278</v>
      </c>
      <c r="G45" s="9" t="s">
        <v>278</v>
      </c>
      <c r="H45" s="9" t="s">
        <v>278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297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736</v>
      </c>
      <c r="B46" s="206" t="s">
        <v>1646</v>
      </c>
      <c r="C46" s="3"/>
      <c r="D46" s="3"/>
      <c r="E46" s="9" t="s">
        <v>278</v>
      </c>
      <c r="F46" s="9" t="s">
        <v>278</v>
      </c>
      <c r="G46" s="9" t="s">
        <v>278</v>
      </c>
      <c r="H46" s="9" t="s">
        <v>278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293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738</v>
      </c>
      <c r="B47" s="63" t="s">
        <v>770</v>
      </c>
      <c r="C47" s="3"/>
      <c r="D47" s="3"/>
      <c r="E47" s="9" t="s">
        <v>278</v>
      </c>
      <c r="F47" s="9" t="s">
        <v>278</v>
      </c>
      <c r="G47" s="9" t="s">
        <v>278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744</v>
      </c>
      <c r="B48" s="63" t="s">
        <v>756</v>
      </c>
      <c r="C48" s="3"/>
      <c r="D48" s="3"/>
      <c r="E48" s="9" t="s">
        <v>278</v>
      </c>
      <c r="F48" s="9" t="s">
        <v>278</v>
      </c>
      <c r="G48" s="9" t="s">
        <v>278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746</v>
      </c>
      <c r="B49" s="63" t="s">
        <v>162</v>
      </c>
      <c r="E49" s="9" t="s">
        <v>278</v>
      </c>
      <c r="F49" s="9" t="s">
        <v>278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749</v>
      </c>
      <c r="B50" s="28" t="s">
        <v>732</v>
      </c>
      <c r="C50" s="3"/>
      <c r="D50" s="3"/>
      <c r="E50" s="9" t="s">
        <v>278</v>
      </c>
      <c r="F50" s="9" t="s">
        <v>278</v>
      </c>
      <c r="G50" s="9" t="s">
        <v>278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750</v>
      </c>
      <c r="B51" s="277" t="s">
        <v>2003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 t="s">
        <v>278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281</v>
      </c>
      <c r="S51" s="216" t="s">
        <v>1748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753</v>
      </c>
      <c r="B52" s="63" t="s">
        <v>752</v>
      </c>
      <c r="C52" s="3"/>
      <c r="D52" s="3"/>
      <c r="E52" s="9" t="s">
        <v>278</v>
      </c>
      <c r="F52" s="9" t="s">
        <v>278</v>
      </c>
      <c r="G52" s="9" t="s">
        <v>278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755</v>
      </c>
      <c r="B53" s="63" t="s">
        <v>768</v>
      </c>
      <c r="C53" s="3"/>
      <c r="D53" s="3"/>
      <c r="E53" s="9" t="s">
        <v>278</v>
      </c>
      <c r="F53" s="9" t="s">
        <v>278</v>
      </c>
      <c r="G53" s="9" t="s">
        <v>278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278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760</v>
      </c>
      <c r="B54" s="63" t="s">
        <v>743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278</v>
      </c>
      <c r="N54" s="67">
        <f t="shared" si="1"/>
        <v>866.39999999999986</v>
      </c>
      <c r="P54" t="s">
        <v>288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764</v>
      </c>
      <c r="B55" s="206" t="s">
        <v>1654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765</v>
      </c>
      <c r="B56" s="63" t="s">
        <v>787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766</v>
      </c>
      <c r="B57" s="206" t="s">
        <v>1651</v>
      </c>
      <c r="C57" s="3"/>
      <c r="D57" s="3"/>
      <c r="E57" s="9" t="s">
        <v>278</v>
      </c>
      <c r="F57" s="9" t="s">
        <v>278</v>
      </c>
      <c r="G57" s="9" t="s">
        <v>278</v>
      </c>
      <c r="H57" s="9" t="s">
        <v>278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772</v>
      </c>
      <c r="B58" s="206" t="s">
        <v>1652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780</v>
      </c>
      <c r="B59" s="63" t="s">
        <v>789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784</v>
      </c>
      <c r="B60" s="63" t="s">
        <v>763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785</v>
      </c>
      <c r="B61" s="206" t="s">
        <v>1653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786</v>
      </c>
      <c r="B62" s="63" t="s">
        <v>737</v>
      </c>
      <c r="C62" s="3"/>
      <c r="D62" s="3"/>
      <c r="E62" s="9" t="s">
        <v>278</v>
      </c>
      <c r="F62" s="9" t="s">
        <v>278</v>
      </c>
      <c r="G62" s="9" t="s">
        <v>278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792</v>
      </c>
      <c r="B63" s="63" t="s">
        <v>761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793</v>
      </c>
      <c r="B64" s="206" t="s">
        <v>1661</v>
      </c>
      <c r="C64" s="3"/>
      <c r="D64" s="3"/>
      <c r="E64" s="9" t="s">
        <v>278</v>
      </c>
      <c r="F64" s="9" t="s">
        <v>278</v>
      </c>
      <c r="G64" s="9" t="s">
        <v>278</v>
      </c>
      <c r="H64" s="9" t="s">
        <v>278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794</v>
      </c>
      <c r="B65" s="63" t="s">
        <v>3391</v>
      </c>
      <c r="C65" s="3"/>
      <c r="D65" s="3"/>
      <c r="E65" s="9" t="s">
        <v>278</v>
      </c>
      <c r="F65" s="9" t="s">
        <v>278</v>
      </c>
      <c r="G65" s="9" t="s">
        <v>278</v>
      </c>
      <c r="H65" s="9" t="s">
        <v>278</v>
      </c>
      <c r="I65" s="9" t="s">
        <v>278</v>
      </c>
      <c r="J65" s="9" t="s">
        <v>278</v>
      </c>
      <c r="K65" s="9" t="s">
        <v>278</v>
      </c>
      <c r="L65" s="217">
        <v>699.9</v>
      </c>
      <c r="N65" s="67">
        <f t="shared" si="1"/>
        <v>699.9</v>
      </c>
      <c r="P65" t="s">
        <v>292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796</v>
      </c>
      <c r="B66" s="28" t="s">
        <v>727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797</v>
      </c>
      <c r="B67" s="63" t="s">
        <v>754</v>
      </c>
      <c r="C67" s="3"/>
      <c r="D67" s="3"/>
      <c r="E67" s="9" t="s">
        <v>278</v>
      </c>
      <c r="F67" s="9" t="s">
        <v>278</v>
      </c>
      <c r="G67" s="9" t="s">
        <v>278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798</v>
      </c>
      <c r="B68" s="206" t="s">
        <v>1655</v>
      </c>
      <c r="C68" s="3"/>
      <c r="D68" s="3"/>
      <c r="E68" s="9" t="s">
        <v>278</v>
      </c>
      <c r="F68" s="9" t="s">
        <v>278</v>
      </c>
      <c r="G68" s="9" t="s">
        <v>278</v>
      </c>
      <c r="H68" s="9" t="s">
        <v>278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801</v>
      </c>
      <c r="B69" s="63" t="s">
        <v>781</v>
      </c>
      <c r="C69" s="3"/>
      <c r="D69" s="3"/>
      <c r="E69" s="9" t="s">
        <v>278</v>
      </c>
      <c r="F69" s="9" t="s">
        <v>278</v>
      </c>
      <c r="G69" s="9" t="s">
        <v>278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895</v>
      </c>
      <c r="B70" s="63" t="s">
        <v>762</v>
      </c>
      <c r="C70" s="3"/>
      <c r="D70" s="3"/>
      <c r="E70" s="9" t="s">
        <v>278</v>
      </c>
      <c r="F70" s="9" t="s">
        <v>278</v>
      </c>
      <c r="G70" s="9" t="s">
        <v>278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896</v>
      </c>
      <c r="B71" s="206" t="s">
        <v>1658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897</v>
      </c>
      <c r="B72" s="277" t="s">
        <v>4490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 t="s">
        <v>278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288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898</v>
      </c>
      <c r="B73" s="63" t="s">
        <v>3366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 t="s">
        <v>278</v>
      </c>
      <c r="K73" s="9" t="s">
        <v>278</v>
      </c>
      <c r="L73" s="217">
        <v>622.70000000000005</v>
      </c>
      <c r="N73" s="67">
        <f t="shared" si="1"/>
        <v>622.70000000000005</v>
      </c>
      <c r="P73" t="s">
        <v>293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899</v>
      </c>
      <c r="B74" s="277" t="s">
        <v>2021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900</v>
      </c>
      <c r="B75" s="63" t="s">
        <v>3364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 t="s">
        <v>278</v>
      </c>
      <c r="K75" s="9" t="s">
        <v>278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901</v>
      </c>
      <c r="B76" s="63" t="s">
        <v>164</v>
      </c>
      <c r="E76" s="9" t="s">
        <v>278</v>
      </c>
      <c r="F76" s="9" t="s">
        <v>278</v>
      </c>
      <c r="G76" s="217">
        <v>601.19999999999993</v>
      </c>
      <c r="H76" s="9" t="s">
        <v>278</v>
      </c>
      <c r="I76" s="9" t="s">
        <v>278</v>
      </c>
      <c r="J76" s="9">
        <v>0</v>
      </c>
      <c r="K76" s="9">
        <v>0</v>
      </c>
      <c r="L76" s="9" t="s">
        <v>278</v>
      </c>
      <c r="N76" s="67">
        <f t="shared" si="2"/>
        <v>601.19999999999993</v>
      </c>
      <c r="P76" t="s">
        <v>284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902</v>
      </c>
      <c r="B77" s="63" t="s">
        <v>3379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 t="s">
        <v>278</v>
      </c>
      <c r="K77" s="9" t="s">
        <v>278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903</v>
      </c>
      <c r="B78" s="63" t="s">
        <v>747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904</v>
      </c>
      <c r="B79" s="63" t="s">
        <v>3363</v>
      </c>
      <c r="C79" s="3"/>
      <c r="D79" s="3"/>
      <c r="E79" s="9" t="s">
        <v>278</v>
      </c>
      <c r="F79" s="9" t="s">
        <v>278</v>
      </c>
      <c r="G79" s="9" t="s">
        <v>278</v>
      </c>
      <c r="H79" s="9" t="s">
        <v>278</v>
      </c>
      <c r="I79" s="9" t="s">
        <v>278</v>
      </c>
      <c r="J79" s="9" t="s">
        <v>278</v>
      </c>
      <c r="K79" s="9" t="s">
        <v>278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905</v>
      </c>
      <c r="B80" s="277" t="s">
        <v>2019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906</v>
      </c>
      <c r="B81" s="206" t="s">
        <v>1643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907</v>
      </c>
      <c r="B82" s="206" t="s">
        <v>1642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908</v>
      </c>
      <c r="B83" s="277" t="s">
        <v>2020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909</v>
      </c>
      <c r="B84" s="206" t="s">
        <v>1656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910</v>
      </c>
      <c r="B85" s="28" t="s">
        <v>733</v>
      </c>
      <c r="C85" s="3"/>
      <c r="D85" s="3"/>
      <c r="E85" s="9" t="s">
        <v>278</v>
      </c>
      <c r="F85" s="9" t="s">
        <v>278</v>
      </c>
      <c r="G85" s="9" t="s">
        <v>278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911</v>
      </c>
      <c r="B86" s="63" t="s">
        <v>3388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 t="s">
        <v>278</v>
      </c>
      <c r="K86" s="9" t="s">
        <v>278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912</v>
      </c>
      <c r="B87" s="63" t="s">
        <v>783</v>
      </c>
      <c r="C87" s="3"/>
      <c r="D87" s="3"/>
      <c r="E87" s="9" t="s">
        <v>278</v>
      </c>
      <c r="F87" s="9" t="s">
        <v>278</v>
      </c>
      <c r="G87" s="9" t="s">
        <v>278</v>
      </c>
      <c r="H87" s="217">
        <v>495.2</v>
      </c>
      <c r="I87" s="9" t="s">
        <v>278</v>
      </c>
      <c r="J87" s="9">
        <v>0</v>
      </c>
      <c r="K87" s="9">
        <v>0</v>
      </c>
      <c r="L87" s="9" t="s">
        <v>278</v>
      </c>
      <c r="N87" s="67">
        <f t="shared" si="2"/>
        <v>495.2</v>
      </c>
      <c r="P87" t="s">
        <v>287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913</v>
      </c>
      <c r="B88" s="63" t="s">
        <v>3361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 t="s">
        <v>278</v>
      </c>
      <c r="K88" s="9" t="s">
        <v>278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914</v>
      </c>
      <c r="B89" s="277" t="s">
        <v>2023</v>
      </c>
      <c r="C89" s="3"/>
      <c r="D89" s="3"/>
      <c r="E89" s="9" t="s">
        <v>278</v>
      </c>
      <c r="F89" s="9" t="s">
        <v>278</v>
      </c>
      <c r="G89" s="9" t="s">
        <v>278</v>
      </c>
      <c r="H89" s="9" t="s">
        <v>278</v>
      </c>
      <c r="I89" s="9" t="s">
        <v>278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915</v>
      </c>
      <c r="B90" s="63" t="s">
        <v>3375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 t="s">
        <v>278</v>
      </c>
      <c r="K90" s="9" t="s">
        <v>278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916</v>
      </c>
      <c r="B91" s="277" t="s">
        <v>2046</v>
      </c>
      <c r="C91" s="3"/>
      <c r="D91" s="3"/>
      <c r="E91" s="9" t="s">
        <v>278</v>
      </c>
      <c r="F91" s="9" t="s">
        <v>278</v>
      </c>
      <c r="G91" s="9" t="s">
        <v>278</v>
      </c>
      <c r="H91" s="9" t="s">
        <v>278</v>
      </c>
      <c r="I91" s="9" t="s">
        <v>278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917</v>
      </c>
      <c r="B92" s="63" t="s">
        <v>3370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 t="s">
        <v>278</v>
      </c>
      <c r="J92" s="9" t="s">
        <v>278</v>
      </c>
      <c r="K92" s="9" t="s">
        <v>278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918</v>
      </c>
      <c r="B93" s="63" t="s">
        <v>3367</v>
      </c>
      <c r="C93" s="3"/>
      <c r="D93" s="3"/>
      <c r="E93" s="9" t="s">
        <v>278</v>
      </c>
      <c r="F93" s="9" t="s">
        <v>278</v>
      </c>
      <c r="G93" s="9" t="s">
        <v>278</v>
      </c>
      <c r="H93" s="9" t="s">
        <v>278</v>
      </c>
      <c r="I93" s="9" t="s">
        <v>278</v>
      </c>
      <c r="J93" s="9" t="s">
        <v>278</v>
      </c>
      <c r="K93" s="9" t="s">
        <v>278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919</v>
      </c>
      <c r="B94" s="63" t="s">
        <v>3360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 t="s">
        <v>278</v>
      </c>
      <c r="K94" s="9" t="s">
        <v>278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920</v>
      </c>
      <c r="B95" s="63" t="s">
        <v>773</v>
      </c>
      <c r="C95" s="3"/>
      <c r="D95" s="3"/>
      <c r="E95" s="9" t="s">
        <v>278</v>
      </c>
      <c r="F95" s="9" t="s">
        <v>278</v>
      </c>
      <c r="G95" s="9" t="s">
        <v>278</v>
      </c>
      <c r="H95" s="9">
        <v>417</v>
      </c>
      <c r="I95" s="9" t="s">
        <v>278</v>
      </c>
      <c r="J95" s="9">
        <v>0</v>
      </c>
      <c r="K95" s="9">
        <v>0</v>
      </c>
      <c r="L95" s="9" t="s">
        <v>278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921</v>
      </c>
      <c r="B96" s="277" t="s">
        <v>2153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922</v>
      </c>
      <c r="B97" s="206" t="s">
        <v>1660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>
        <v>414.40000000000003</v>
      </c>
      <c r="J97" s="9">
        <v>0</v>
      </c>
      <c r="K97" s="9">
        <v>0</v>
      </c>
      <c r="L97" s="9" t="s">
        <v>278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923</v>
      </c>
      <c r="B98" s="277" t="s">
        <v>2006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 t="s">
        <v>278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924</v>
      </c>
      <c r="B99" s="277" t="s">
        <v>3359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 t="s">
        <v>278</v>
      </c>
      <c r="K99" s="9" t="s">
        <v>278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925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278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926</v>
      </c>
      <c r="B101" s="277" t="s">
        <v>2002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927</v>
      </c>
      <c r="B102" s="277" t="s">
        <v>1998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928</v>
      </c>
      <c r="B103" s="63" t="s">
        <v>3378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 t="s">
        <v>278</v>
      </c>
      <c r="K103" s="9" t="s">
        <v>278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929</v>
      </c>
      <c r="B104" s="63" t="s">
        <v>3365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 t="s">
        <v>278</v>
      </c>
      <c r="K104" s="9" t="s">
        <v>278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930</v>
      </c>
      <c r="B105" s="277" t="s">
        <v>2007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931</v>
      </c>
      <c r="B106" s="277" t="s">
        <v>2014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932</v>
      </c>
      <c r="B107" s="63" t="s">
        <v>3387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 t="s">
        <v>278</v>
      </c>
      <c r="K107" s="9" t="s">
        <v>278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933</v>
      </c>
      <c r="B108" s="277" t="s">
        <v>2004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934</v>
      </c>
      <c r="B109" s="277" t="s">
        <v>1999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2496</v>
      </c>
      <c r="B110" s="206" t="s">
        <v>1650</v>
      </c>
      <c r="C110" s="3"/>
      <c r="D110" s="3"/>
      <c r="E110" s="9" t="s">
        <v>278</v>
      </c>
      <c r="F110" s="9" t="s">
        <v>278</v>
      </c>
      <c r="G110" s="9" t="s">
        <v>278</v>
      </c>
      <c r="H110" s="9" t="s">
        <v>278</v>
      </c>
      <c r="I110" s="9">
        <v>300.5</v>
      </c>
      <c r="J110" s="9">
        <v>0</v>
      </c>
      <c r="K110" s="9">
        <v>0</v>
      </c>
      <c r="L110" s="9" t="s">
        <v>278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3308</v>
      </c>
      <c r="B111" s="63" t="s">
        <v>180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 t="s">
        <v>278</v>
      </c>
      <c r="K111" s="9" t="s">
        <v>278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3309</v>
      </c>
      <c r="B112" s="63" t="s">
        <v>3373</v>
      </c>
      <c r="C112" s="3"/>
      <c r="D112" s="3"/>
      <c r="E112" s="9" t="s">
        <v>278</v>
      </c>
      <c r="F112" s="9" t="s">
        <v>278</v>
      </c>
      <c r="G112" s="9" t="s">
        <v>278</v>
      </c>
      <c r="H112" s="9" t="s">
        <v>278</v>
      </c>
      <c r="I112" s="9" t="s">
        <v>278</v>
      </c>
      <c r="J112" s="9" t="s">
        <v>278</v>
      </c>
      <c r="K112" s="9" t="s">
        <v>278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3310</v>
      </c>
      <c r="B113" s="206" t="s">
        <v>1649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>
        <v>277.5</v>
      </c>
      <c r="J113" s="9">
        <v>0</v>
      </c>
      <c r="K113" s="9">
        <v>0</v>
      </c>
      <c r="L113" s="9" t="s">
        <v>278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3311</v>
      </c>
      <c r="B114" s="277" t="s">
        <v>2022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3312</v>
      </c>
      <c r="B115" s="63" t="s">
        <v>3392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 t="s">
        <v>278</v>
      </c>
      <c r="K115" s="9" t="s">
        <v>278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3313</v>
      </c>
      <c r="B116" s="206" t="s">
        <v>1647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>
        <v>239.4</v>
      </c>
      <c r="J116" s="9">
        <v>0</v>
      </c>
      <c r="K116" s="9">
        <v>0</v>
      </c>
      <c r="L116" s="9" t="s">
        <v>278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3314</v>
      </c>
      <c r="B117" s="206" t="s">
        <v>1657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>
        <v>230.3</v>
      </c>
      <c r="J117" s="9">
        <v>0</v>
      </c>
      <c r="K117" s="9">
        <v>0</v>
      </c>
      <c r="L117" s="9" t="s">
        <v>278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3315</v>
      </c>
      <c r="B118" s="63" t="s">
        <v>3371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 t="s">
        <v>278</v>
      </c>
      <c r="K118" s="9" t="s">
        <v>278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3316</v>
      </c>
      <c r="B119" s="277" t="s">
        <v>3358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 t="s">
        <v>278</v>
      </c>
      <c r="K119" s="9" t="s">
        <v>278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3317</v>
      </c>
      <c r="B120" s="206" t="s">
        <v>1675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>
        <v>215.49999999999997</v>
      </c>
      <c r="J120" s="9">
        <v>0</v>
      </c>
      <c r="K120" s="9">
        <v>0</v>
      </c>
      <c r="L120" s="9" t="s">
        <v>278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3318</v>
      </c>
      <c r="B121" s="63" t="s">
        <v>3372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 t="s">
        <v>278</v>
      </c>
      <c r="K121" s="9" t="s">
        <v>278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3319</v>
      </c>
      <c r="B122" s="206" t="s">
        <v>1640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>
        <v>198.9</v>
      </c>
      <c r="J122" s="9">
        <v>0</v>
      </c>
      <c r="K122" s="9">
        <v>0</v>
      </c>
      <c r="L122" s="9" t="s">
        <v>278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3320</v>
      </c>
      <c r="B123" s="63" t="s">
        <v>3362</v>
      </c>
      <c r="C123" s="3"/>
      <c r="D123" s="3"/>
      <c r="E123" s="9" t="s">
        <v>278</v>
      </c>
      <c r="F123" s="9" t="s">
        <v>278</v>
      </c>
      <c r="G123" s="9" t="s">
        <v>278</v>
      </c>
      <c r="H123" s="9" t="s">
        <v>278</v>
      </c>
      <c r="I123" s="9" t="s">
        <v>278</v>
      </c>
      <c r="J123" s="9" t="s">
        <v>278</v>
      </c>
      <c r="K123" s="9" t="s">
        <v>278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3321</v>
      </c>
      <c r="B124" s="63" t="s">
        <v>3376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 t="s">
        <v>278</v>
      </c>
      <c r="J124" s="9" t="s">
        <v>278</v>
      </c>
      <c r="K124" s="9" t="s">
        <v>278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3322</v>
      </c>
      <c r="B125" s="63" t="s">
        <v>3374</v>
      </c>
      <c r="C125" s="3"/>
      <c r="D125" s="3"/>
      <c r="E125" s="9" t="s">
        <v>278</v>
      </c>
      <c r="F125" s="9" t="s">
        <v>278</v>
      </c>
      <c r="G125" s="9" t="s">
        <v>278</v>
      </c>
      <c r="H125" s="9" t="s">
        <v>278</v>
      </c>
      <c r="I125" s="9" t="s">
        <v>278</v>
      </c>
      <c r="J125" s="9" t="s">
        <v>278</v>
      </c>
      <c r="K125" s="9" t="s">
        <v>278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3323</v>
      </c>
      <c r="B126" s="63" t="s">
        <v>3368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 t="s">
        <v>278</v>
      </c>
      <c r="K126" s="9" t="s">
        <v>278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3324</v>
      </c>
      <c r="B127" s="206" t="s">
        <v>1644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>
        <v>151.80000000000001</v>
      </c>
      <c r="J127" s="9">
        <v>0</v>
      </c>
      <c r="K127" s="9">
        <v>0</v>
      </c>
      <c r="L127" s="9" t="s">
        <v>278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3325</v>
      </c>
      <c r="B128" s="63" t="s">
        <v>3369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 t="s">
        <v>278</v>
      </c>
      <c r="K128" s="9" t="s">
        <v>278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3326</v>
      </c>
      <c r="B129" s="277" t="s">
        <v>2049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3327</v>
      </c>
      <c r="B130" s="277" t="s">
        <v>2026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3328</v>
      </c>
      <c r="B131" s="63" t="s">
        <v>3390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 t="s">
        <v>278</v>
      </c>
      <c r="K131" s="9" t="s">
        <v>278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3329</v>
      </c>
      <c r="B132" s="277" t="s">
        <v>2048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3330</v>
      </c>
      <c r="B133" s="63" t="s">
        <v>179</v>
      </c>
      <c r="C133" s="3"/>
      <c r="D133" s="3"/>
      <c r="E133" s="9">
        <v>55.3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 t="s">
        <v>278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3331</v>
      </c>
      <c r="B134" s="277" t="s">
        <v>2005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 t="s">
        <v>278</v>
      </c>
      <c r="J134" s="9">
        <v>0</v>
      </c>
      <c r="K134" s="9">
        <v>0</v>
      </c>
      <c r="L134" s="9" t="s">
        <v>278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4122</v>
      </c>
      <c r="B135" s="277" t="s">
        <v>2000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 t="s">
        <v>278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4123</v>
      </c>
      <c r="B136" s="277" t="s">
        <v>2024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 t="s">
        <v>278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4124</v>
      </c>
      <c r="B137" s="277" t="s">
        <v>2025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1689</v>
      </c>
      <c r="Q144" s="3"/>
      <c r="R144" s="3"/>
      <c r="S144" s="3" t="s">
        <v>1750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330</v>
      </c>
      <c r="Q145" s="3"/>
      <c r="R145" s="3"/>
      <c r="S145" s="216" t="s">
        <v>1751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279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333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287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2462</v>
      </c>
      <c r="Q148" s="3"/>
      <c r="R148" s="3"/>
      <c r="S148" s="3" t="s">
        <v>1751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278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288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278</v>
      </c>
      <c r="M150" s="69"/>
      <c r="N150" s="67">
        <f t="shared" si="4"/>
        <v>934.2</v>
      </c>
      <c r="O150" s="63"/>
      <c r="P150" s="3" t="s">
        <v>319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799</v>
      </c>
      <c r="E151" s="9" t="s">
        <v>278</v>
      </c>
      <c r="F151" s="9" t="s">
        <v>278</v>
      </c>
      <c r="G151" s="9" t="s">
        <v>278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342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278</v>
      </c>
      <c r="M152" s="69"/>
      <c r="N152" s="67">
        <f t="shared" si="4"/>
        <v>888.79999999999961</v>
      </c>
      <c r="O152" s="63"/>
      <c r="P152" s="3" t="s">
        <v>329</v>
      </c>
      <c r="Q152" s="3"/>
      <c r="R152" s="3"/>
      <c r="S152" s="3" t="s">
        <v>1751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761</v>
      </c>
      <c r="E153" s="9" t="s">
        <v>278</v>
      </c>
      <c r="F153" s="9" t="s">
        <v>278</v>
      </c>
      <c r="G153" s="9" t="s">
        <v>278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282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748</v>
      </c>
      <c r="E154" s="9" t="s">
        <v>278</v>
      </c>
      <c r="F154" s="9" t="s">
        <v>278</v>
      </c>
      <c r="G154" s="9" t="s">
        <v>278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283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305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278</v>
      </c>
      <c r="F156" s="9" t="s">
        <v>278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322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278</v>
      </c>
      <c r="M157" s="69"/>
      <c r="N157" s="67">
        <f t="shared" si="4"/>
        <v>747.39999999999986</v>
      </c>
      <c r="O157" s="63"/>
      <c r="P157" s="3" t="s">
        <v>300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278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296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278</v>
      </c>
      <c r="F159" s="9" t="s">
        <v>278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281</v>
      </c>
      <c r="Q159" s="3"/>
      <c r="R159" s="3"/>
      <c r="S159" s="3" t="s">
        <v>1751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737</v>
      </c>
      <c r="E160" s="9" t="s">
        <v>278</v>
      </c>
      <c r="F160" s="9" t="s">
        <v>278</v>
      </c>
      <c r="G160" s="9" t="s">
        <v>278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283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278</v>
      </c>
      <c r="N161" s="67">
        <f t="shared" si="4"/>
        <v>700.79999999999973</v>
      </c>
      <c r="O161" s="63"/>
      <c r="P161" s="3" t="s">
        <v>292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316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278</v>
      </c>
      <c r="F163" s="9" t="s">
        <v>278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278</v>
      </c>
      <c r="N163" s="67">
        <f t="shared" si="4"/>
        <v>618.60000000000014</v>
      </c>
      <c r="O163" s="63"/>
      <c r="P163" s="3" t="s">
        <v>342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789</v>
      </c>
      <c r="E164" s="9" t="s">
        <v>278</v>
      </c>
      <c r="F164" s="9" t="s">
        <v>278</v>
      </c>
      <c r="G164" s="9" t="s">
        <v>278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292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768</v>
      </c>
      <c r="E165" s="9" t="s">
        <v>278</v>
      </c>
      <c r="F165" s="9" t="s">
        <v>278</v>
      </c>
      <c r="G165" s="9" t="s">
        <v>278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278</v>
      </c>
      <c r="N165" s="67">
        <f t="shared" si="4"/>
        <v>611.79999999999984</v>
      </c>
      <c r="P165" t="s">
        <v>283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297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278</v>
      </c>
      <c r="F167" s="9" t="s">
        <v>278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284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294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299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2003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281</v>
      </c>
      <c r="Q171"/>
      <c r="R171"/>
      <c r="S171" s="216" t="s">
        <v>1751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278</v>
      </c>
      <c r="F172" s="217">
        <v>191.9</v>
      </c>
      <c r="G172" s="64" t="s">
        <v>279</v>
      </c>
      <c r="H172" s="64" t="s">
        <v>279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288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787</v>
      </c>
      <c r="E173" s="9" t="s">
        <v>278</v>
      </c>
      <c r="F173" s="9" t="s">
        <v>278</v>
      </c>
      <c r="G173" s="9" t="s">
        <v>278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274</v>
      </c>
      <c r="B174" s="28" t="s">
        <v>732</v>
      </c>
      <c r="E174" s="9" t="s">
        <v>278</v>
      </c>
      <c r="F174" s="9" t="s">
        <v>278</v>
      </c>
      <c r="G174" s="9" t="s">
        <v>278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293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275</v>
      </c>
      <c r="B175" s="63" t="s">
        <v>144</v>
      </c>
      <c r="E175" s="9" t="s">
        <v>278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278</v>
      </c>
      <c r="M175" s="69"/>
      <c r="N175" s="67">
        <f t="shared" si="4"/>
        <v>521.09999999999991</v>
      </c>
      <c r="O175" s="63"/>
      <c r="P175" s="3" t="s">
        <v>297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276</v>
      </c>
      <c r="B176" s="63" t="s">
        <v>743</v>
      </c>
      <c r="E176" s="9" t="s">
        <v>278</v>
      </c>
      <c r="F176" s="9" t="s">
        <v>278</v>
      </c>
      <c r="G176" s="9" t="s">
        <v>278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278</v>
      </c>
      <c r="M176" s="69"/>
      <c r="N176" s="67">
        <f t="shared" ref="N176:N207" si="5">SUM(E176:L176)</f>
        <v>519.49999999999977</v>
      </c>
      <c r="P176" t="s">
        <v>297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277</v>
      </c>
      <c r="B177" s="63" t="s">
        <v>3370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300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734</v>
      </c>
      <c r="B178" s="63" t="s">
        <v>795</v>
      </c>
      <c r="E178" s="9" t="s">
        <v>278</v>
      </c>
      <c r="F178" s="9" t="s">
        <v>278</v>
      </c>
      <c r="G178" s="9" t="s">
        <v>278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735</v>
      </c>
      <c r="B179" s="63" t="s">
        <v>777</v>
      </c>
      <c r="E179" s="9" t="s">
        <v>278</v>
      </c>
      <c r="F179" s="9" t="s">
        <v>278</v>
      </c>
      <c r="G179" s="9" t="s">
        <v>278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736</v>
      </c>
      <c r="B180" s="63" t="s">
        <v>770</v>
      </c>
      <c r="E180" s="9" t="s">
        <v>278</v>
      </c>
      <c r="F180" s="9" t="s">
        <v>278</v>
      </c>
      <c r="G180" s="9" t="s">
        <v>278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738</v>
      </c>
      <c r="B181" s="63" t="s">
        <v>154</v>
      </c>
      <c r="E181" s="9" t="s">
        <v>278</v>
      </c>
      <c r="F181" s="9" t="s">
        <v>278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744</v>
      </c>
      <c r="B182" s="63" t="s">
        <v>756</v>
      </c>
      <c r="E182" s="9" t="s">
        <v>278</v>
      </c>
      <c r="F182" s="9" t="s">
        <v>278</v>
      </c>
      <c r="G182" s="9" t="s">
        <v>278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746</v>
      </c>
      <c r="B183" s="63" t="s">
        <v>745</v>
      </c>
      <c r="E183" s="9" t="s">
        <v>278</v>
      </c>
      <c r="F183" s="9" t="s">
        <v>278</v>
      </c>
      <c r="G183" s="9" t="s">
        <v>278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287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749</v>
      </c>
      <c r="B184" s="63" t="s">
        <v>11</v>
      </c>
      <c r="E184" s="64" t="s">
        <v>279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750</v>
      </c>
      <c r="B185" s="63" t="s">
        <v>747</v>
      </c>
      <c r="E185" s="9" t="s">
        <v>278</v>
      </c>
      <c r="F185" s="9" t="s">
        <v>278</v>
      </c>
      <c r="G185" s="9" t="s">
        <v>278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753</v>
      </c>
      <c r="B186" s="225" t="s">
        <v>1661</v>
      </c>
      <c r="C186" s="63"/>
      <c r="D186" s="63"/>
      <c r="E186" s="9" t="s">
        <v>278</v>
      </c>
      <c r="F186" s="9" t="s">
        <v>278</v>
      </c>
      <c r="G186" s="9" t="s">
        <v>278</v>
      </c>
      <c r="H186" s="9" t="s">
        <v>278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755</v>
      </c>
      <c r="B187" s="229" t="s">
        <v>1659</v>
      </c>
      <c r="C187" s="63"/>
      <c r="D187" s="63"/>
      <c r="E187" s="9" t="s">
        <v>278</v>
      </c>
      <c r="F187" s="9" t="s">
        <v>278</v>
      </c>
      <c r="G187" s="9" t="s">
        <v>278</v>
      </c>
      <c r="H187" s="9" t="s">
        <v>278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760</v>
      </c>
      <c r="B188" s="229" t="s">
        <v>1651</v>
      </c>
      <c r="C188" s="63"/>
      <c r="D188" s="63"/>
      <c r="E188" s="9" t="s">
        <v>278</v>
      </c>
      <c r="F188" s="9" t="s">
        <v>278</v>
      </c>
      <c r="G188" s="9" t="s">
        <v>278</v>
      </c>
      <c r="H188" s="9" t="s">
        <v>278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764</v>
      </c>
      <c r="B189" s="63" t="s">
        <v>778</v>
      </c>
      <c r="C189" s="28"/>
      <c r="D189" s="28"/>
      <c r="E189" s="9" t="s">
        <v>278</v>
      </c>
      <c r="F189" s="9" t="s">
        <v>278</v>
      </c>
      <c r="G189" s="9" t="s">
        <v>278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765</v>
      </c>
      <c r="B190" s="63" t="s">
        <v>782</v>
      </c>
      <c r="C190" s="28"/>
      <c r="D190" s="28"/>
      <c r="E190" s="9" t="s">
        <v>278</v>
      </c>
      <c r="F190" s="9" t="s">
        <v>278</v>
      </c>
      <c r="G190" s="9" t="s">
        <v>278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766</v>
      </c>
      <c r="B191" s="63" t="s">
        <v>763</v>
      </c>
      <c r="C191" s="28"/>
      <c r="D191" s="28"/>
      <c r="E191" s="9" t="s">
        <v>278</v>
      </c>
      <c r="F191" s="9" t="s">
        <v>278</v>
      </c>
      <c r="G191" s="9" t="s">
        <v>278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772</v>
      </c>
      <c r="B192" s="63" t="s">
        <v>3378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282</v>
      </c>
      <c r="T192" s="63"/>
      <c r="U192" s="346"/>
      <c r="V192" s="337"/>
      <c r="W192" s="63"/>
      <c r="Y192" s="50"/>
    </row>
    <row r="193" spans="1:25" ht="15">
      <c r="A193" s="28" t="s">
        <v>780</v>
      </c>
      <c r="B193" s="28" t="s">
        <v>733</v>
      </c>
      <c r="C193" s="28"/>
      <c r="D193" s="28"/>
      <c r="E193" s="9" t="s">
        <v>278</v>
      </c>
      <c r="F193" s="9" t="s">
        <v>278</v>
      </c>
      <c r="G193" s="9" t="s">
        <v>278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784</v>
      </c>
      <c r="B194" s="63" t="s">
        <v>27</v>
      </c>
      <c r="C194" s="28"/>
      <c r="D194" s="28"/>
      <c r="E194" s="64" t="s">
        <v>279</v>
      </c>
      <c r="F194" s="9">
        <v>103.9</v>
      </c>
      <c r="G194" s="64" t="s">
        <v>279</v>
      </c>
      <c r="H194" s="64" t="s">
        <v>279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785</v>
      </c>
      <c r="B195" s="229" t="s">
        <v>1656</v>
      </c>
      <c r="C195" s="63"/>
      <c r="D195" s="63"/>
      <c r="E195" s="9" t="s">
        <v>278</v>
      </c>
      <c r="F195" s="9" t="s">
        <v>278</v>
      </c>
      <c r="G195" s="9" t="s">
        <v>278</v>
      </c>
      <c r="H195" s="9" t="s">
        <v>278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786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N196" s="67">
        <f t="shared" si="5"/>
        <v>396.09999999999997</v>
      </c>
      <c r="O196" s="28"/>
      <c r="P196" s="3" t="s">
        <v>286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792</v>
      </c>
      <c r="B197" s="63" t="s">
        <v>3376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284</v>
      </c>
      <c r="T197" s="63"/>
      <c r="U197" s="345"/>
      <c r="V197" s="337"/>
      <c r="W197" s="63"/>
      <c r="Y197" s="50"/>
    </row>
    <row r="198" spans="1:25" ht="15">
      <c r="A198" s="28" t="s">
        <v>793</v>
      </c>
      <c r="B198" s="229" t="s">
        <v>1653</v>
      </c>
      <c r="C198" s="63"/>
      <c r="D198" s="63"/>
      <c r="E198" s="9" t="s">
        <v>278</v>
      </c>
      <c r="F198" s="9" t="s">
        <v>278</v>
      </c>
      <c r="G198" s="9" t="s">
        <v>278</v>
      </c>
      <c r="H198" s="9" t="s">
        <v>278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794</v>
      </c>
      <c r="B199" s="277" t="s">
        <v>2007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297</v>
      </c>
      <c r="T199" s="63"/>
      <c r="U199" s="358"/>
      <c r="V199" s="337"/>
      <c r="W199" s="63"/>
      <c r="Y199" s="50"/>
    </row>
    <row r="200" spans="1:25" ht="15">
      <c r="A200" s="28" t="s">
        <v>796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278</v>
      </c>
      <c r="M200" s="28"/>
      <c r="N200" s="67">
        <f t="shared" si="5"/>
        <v>344.5</v>
      </c>
      <c r="O200" s="63"/>
      <c r="P200" s="3" t="s">
        <v>282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797</v>
      </c>
      <c r="B201" s="63" t="s">
        <v>781</v>
      </c>
      <c r="E201" s="9" t="s">
        <v>278</v>
      </c>
      <c r="F201" s="9" t="s">
        <v>278</v>
      </c>
      <c r="G201" s="9" t="s">
        <v>278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798</v>
      </c>
      <c r="B202" s="63" t="s">
        <v>754</v>
      </c>
      <c r="E202" s="9" t="s">
        <v>278</v>
      </c>
      <c r="F202" s="9" t="s">
        <v>278</v>
      </c>
      <c r="G202" s="9" t="s">
        <v>278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801</v>
      </c>
      <c r="B203" s="63" t="s">
        <v>752</v>
      </c>
      <c r="E203" s="9" t="s">
        <v>278</v>
      </c>
      <c r="F203" s="9" t="s">
        <v>278</v>
      </c>
      <c r="G203" s="9" t="s">
        <v>278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279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895</v>
      </c>
      <c r="B204" s="277" t="s">
        <v>2022</v>
      </c>
      <c r="C204" s="3"/>
      <c r="D204" s="3"/>
      <c r="E204" s="9" t="s">
        <v>278</v>
      </c>
      <c r="F204" s="9" t="s">
        <v>278</v>
      </c>
      <c r="G204" s="9" t="s">
        <v>278</v>
      </c>
      <c r="H204" s="9" t="s">
        <v>278</v>
      </c>
      <c r="I204" s="9" t="s">
        <v>278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288</v>
      </c>
      <c r="T204" s="63"/>
      <c r="U204" s="346"/>
      <c r="V204" s="337"/>
      <c r="W204" s="63"/>
      <c r="Y204" s="50"/>
    </row>
    <row r="205" spans="1:25" ht="15">
      <c r="A205" s="28" t="s">
        <v>896</v>
      </c>
      <c r="B205" s="63" t="s">
        <v>3364</v>
      </c>
      <c r="C205" s="3"/>
      <c r="D205" s="3"/>
      <c r="E205" s="9" t="s">
        <v>278</v>
      </c>
      <c r="F205" s="9" t="s">
        <v>278</v>
      </c>
      <c r="G205" s="9" t="s">
        <v>278</v>
      </c>
      <c r="H205" s="9" t="s">
        <v>278</v>
      </c>
      <c r="I205" s="9" t="s">
        <v>278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897</v>
      </c>
      <c r="B206" s="63" t="s">
        <v>762</v>
      </c>
      <c r="C206" s="28"/>
      <c r="D206" s="28"/>
      <c r="E206" s="9" t="s">
        <v>278</v>
      </c>
      <c r="F206" s="9" t="s">
        <v>278</v>
      </c>
      <c r="G206" s="9" t="s">
        <v>278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898</v>
      </c>
      <c r="B207" s="277" t="s">
        <v>3358</v>
      </c>
      <c r="C207" s="3"/>
      <c r="D207" s="3"/>
      <c r="E207" s="9" t="s">
        <v>278</v>
      </c>
      <c r="F207" s="9" t="s">
        <v>278</v>
      </c>
      <c r="G207" s="9" t="s">
        <v>278</v>
      </c>
      <c r="H207" s="9" t="s">
        <v>278</v>
      </c>
      <c r="I207" s="9" t="s">
        <v>278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899</v>
      </c>
      <c r="B208" s="229" t="s">
        <v>1652</v>
      </c>
      <c r="C208" s="63"/>
      <c r="D208" s="63"/>
      <c r="E208" s="9" t="s">
        <v>278</v>
      </c>
      <c r="F208" s="9" t="s">
        <v>278</v>
      </c>
      <c r="G208" s="9" t="s">
        <v>278</v>
      </c>
      <c r="H208" s="9" t="s">
        <v>278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900</v>
      </c>
      <c r="B209" s="225" t="s">
        <v>1640</v>
      </c>
      <c r="C209" s="63"/>
      <c r="D209" s="63"/>
      <c r="E209" s="9" t="s">
        <v>278</v>
      </c>
      <c r="F209" s="9" t="s">
        <v>278</v>
      </c>
      <c r="G209" s="9" t="s">
        <v>278</v>
      </c>
      <c r="H209" s="9" t="s">
        <v>278</v>
      </c>
      <c r="I209" s="9">
        <v>265.50000000000006</v>
      </c>
      <c r="J209" s="9">
        <v>0</v>
      </c>
      <c r="K209" s="9">
        <v>0</v>
      </c>
      <c r="L209" s="9" t="s">
        <v>278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901</v>
      </c>
      <c r="B210" s="277" t="s">
        <v>2021</v>
      </c>
      <c r="C210" s="3"/>
      <c r="D210" s="3"/>
      <c r="E210" s="9" t="s">
        <v>278</v>
      </c>
      <c r="F210" s="9" t="s">
        <v>278</v>
      </c>
      <c r="G210" s="9" t="s">
        <v>278</v>
      </c>
      <c r="H210" s="9" t="s">
        <v>278</v>
      </c>
      <c r="I210" s="9" t="s">
        <v>278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902</v>
      </c>
      <c r="B211" s="277" t="s">
        <v>4490</v>
      </c>
      <c r="C211" s="3"/>
      <c r="D211" s="3"/>
      <c r="E211" s="9" t="s">
        <v>278</v>
      </c>
      <c r="F211" s="9" t="s">
        <v>278</v>
      </c>
      <c r="G211" s="9" t="s">
        <v>278</v>
      </c>
      <c r="H211" s="9" t="s">
        <v>278</v>
      </c>
      <c r="I211" s="9" t="s">
        <v>278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903</v>
      </c>
      <c r="B212" s="63" t="s">
        <v>3363</v>
      </c>
      <c r="C212" s="3"/>
      <c r="D212" s="3"/>
      <c r="E212" s="9" t="s">
        <v>278</v>
      </c>
      <c r="F212" s="9" t="s">
        <v>278</v>
      </c>
      <c r="G212" s="9" t="s">
        <v>278</v>
      </c>
      <c r="H212" s="9" t="s">
        <v>278</v>
      </c>
      <c r="I212" s="9" t="s">
        <v>278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904</v>
      </c>
      <c r="B213" s="229" t="s">
        <v>1642</v>
      </c>
      <c r="C213" s="63"/>
      <c r="D213" s="63"/>
      <c r="E213" s="9" t="s">
        <v>278</v>
      </c>
      <c r="F213" s="9" t="s">
        <v>278</v>
      </c>
      <c r="G213" s="9" t="s">
        <v>278</v>
      </c>
      <c r="H213" s="9" t="s">
        <v>278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905</v>
      </c>
      <c r="B214" s="63" t="s">
        <v>3368</v>
      </c>
      <c r="C214" s="3"/>
      <c r="D214" s="3"/>
      <c r="E214" s="9" t="s">
        <v>278</v>
      </c>
      <c r="F214" s="9" t="s">
        <v>278</v>
      </c>
      <c r="G214" s="9" t="s">
        <v>278</v>
      </c>
      <c r="H214" s="9" t="s">
        <v>278</v>
      </c>
      <c r="I214" s="9" t="s">
        <v>278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906</v>
      </c>
      <c r="B215" s="63" t="s">
        <v>158</v>
      </c>
      <c r="C215" s="28"/>
      <c r="D215" s="28"/>
      <c r="E215" s="9" t="s">
        <v>278</v>
      </c>
      <c r="F215" s="9" t="s">
        <v>278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278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907</v>
      </c>
      <c r="B216" s="229" t="s">
        <v>1654</v>
      </c>
      <c r="C216" s="63"/>
      <c r="D216" s="63"/>
      <c r="E216" s="9" t="s">
        <v>278</v>
      </c>
      <c r="F216" s="9" t="s">
        <v>278</v>
      </c>
      <c r="G216" s="9" t="s">
        <v>278</v>
      </c>
      <c r="H216" s="9" t="s">
        <v>278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908</v>
      </c>
      <c r="B217" s="63" t="s">
        <v>3360</v>
      </c>
      <c r="C217" s="3"/>
      <c r="D217" s="3"/>
      <c r="E217" s="9" t="s">
        <v>278</v>
      </c>
      <c r="F217" s="9" t="s">
        <v>278</v>
      </c>
      <c r="G217" s="9" t="s">
        <v>278</v>
      </c>
      <c r="H217" s="9" t="s">
        <v>278</v>
      </c>
      <c r="I217" s="9" t="s">
        <v>278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909</v>
      </c>
      <c r="B218" s="277" t="s">
        <v>2019</v>
      </c>
      <c r="C218" s="3"/>
      <c r="D218" s="3"/>
      <c r="E218" s="9" t="s">
        <v>278</v>
      </c>
      <c r="F218" s="9" t="s">
        <v>278</v>
      </c>
      <c r="G218" s="9" t="s">
        <v>278</v>
      </c>
      <c r="H218" s="9" t="s">
        <v>278</v>
      </c>
      <c r="I218" s="9" t="s">
        <v>278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910</v>
      </c>
      <c r="B219" s="229" t="s">
        <v>1646</v>
      </c>
      <c r="C219" s="63"/>
      <c r="D219" s="63"/>
      <c r="E219" s="9" t="s">
        <v>278</v>
      </c>
      <c r="F219" s="9" t="s">
        <v>278</v>
      </c>
      <c r="G219" s="9" t="s">
        <v>278</v>
      </c>
      <c r="H219" s="9" t="s">
        <v>278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911</v>
      </c>
      <c r="B220" s="63" t="s">
        <v>3362</v>
      </c>
      <c r="C220" s="3"/>
      <c r="D220" s="3"/>
      <c r="E220" s="9" t="s">
        <v>278</v>
      </c>
      <c r="F220" s="9" t="s">
        <v>278</v>
      </c>
      <c r="G220" s="9" t="s">
        <v>278</v>
      </c>
      <c r="H220" s="9" t="s">
        <v>278</v>
      </c>
      <c r="I220" s="9" t="s">
        <v>278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912</v>
      </c>
      <c r="B221" s="277" t="s">
        <v>2020</v>
      </c>
      <c r="C221" s="3"/>
      <c r="D221" s="3"/>
      <c r="E221" s="9" t="s">
        <v>278</v>
      </c>
      <c r="F221" s="9" t="s">
        <v>278</v>
      </c>
      <c r="G221" s="9" t="s">
        <v>278</v>
      </c>
      <c r="H221" s="9" t="s">
        <v>278</v>
      </c>
      <c r="I221" s="9" t="s">
        <v>278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913</v>
      </c>
      <c r="B222" s="63" t="s">
        <v>180</v>
      </c>
      <c r="C222" s="3"/>
      <c r="D222" s="3"/>
      <c r="E222" s="9" t="s">
        <v>278</v>
      </c>
      <c r="F222" s="9" t="s">
        <v>278</v>
      </c>
      <c r="G222" s="9" t="s">
        <v>278</v>
      </c>
      <c r="H222" s="9" t="s">
        <v>278</v>
      </c>
      <c r="I222" s="9" t="s">
        <v>278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914</v>
      </c>
      <c r="B223" s="277" t="s">
        <v>2023</v>
      </c>
      <c r="C223" s="3"/>
      <c r="D223" s="3"/>
      <c r="E223" s="9" t="s">
        <v>278</v>
      </c>
      <c r="F223" s="9" t="s">
        <v>278</v>
      </c>
      <c r="G223" s="9" t="s">
        <v>278</v>
      </c>
      <c r="H223" s="9" t="s">
        <v>278</v>
      </c>
      <c r="I223" s="9" t="s">
        <v>278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915</v>
      </c>
      <c r="B224" s="277" t="s">
        <v>2004</v>
      </c>
      <c r="C224" s="3"/>
      <c r="D224" s="3"/>
      <c r="E224" s="9" t="s">
        <v>278</v>
      </c>
      <c r="F224" s="9" t="s">
        <v>278</v>
      </c>
      <c r="G224" s="9" t="s">
        <v>278</v>
      </c>
      <c r="H224" s="9" t="s">
        <v>278</v>
      </c>
      <c r="I224" s="9" t="s">
        <v>278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916</v>
      </c>
      <c r="B225" s="229" t="s">
        <v>1655</v>
      </c>
      <c r="C225" s="63"/>
      <c r="D225" s="63"/>
      <c r="E225" s="9" t="s">
        <v>278</v>
      </c>
      <c r="F225" s="9" t="s">
        <v>278</v>
      </c>
      <c r="G225" s="9" t="s">
        <v>278</v>
      </c>
      <c r="H225" s="9" t="s">
        <v>278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917</v>
      </c>
      <c r="B226" s="63" t="s">
        <v>3387</v>
      </c>
      <c r="C226" s="3"/>
      <c r="D226" s="3"/>
      <c r="E226" s="9" t="s">
        <v>278</v>
      </c>
      <c r="F226" s="9" t="s">
        <v>278</v>
      </c>
      <c r="G226" s="9" t="s">
        <v>278</v>
      </c>
      <c r="H226" s="9" t="s">
        <v>278</v>
      </c>
      <c r="I226" s="9" t="s">
        <v>278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918</v>
      </c>
      <c r="B227" s="63" t="s">
        <v>3372</v>
      </c>
      <c r="C227" s="3"/>
      <c r="D227" s="3"/>
      <c r="E227" s="9" t="s">
        <v>278</v>
      </c>
      <c r="F227" s="9" t="s">
        <v>278</v>
      </c>
      <c r="G227" s="9" t="s">
        <v>278</v>
      </c>
      <c r="H227" s="9" t="s">
        <v>278</v>
      </c>
      <c r="I227" s="9" t="s">
        <v>278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919</v>
      </c>
      <c r="B228" s="63" t="s">
        <v>773</v>
      </c>
      <c r="C228" s="28"/>
      <c r="D228" s="28"/>
      <c r="E228" s="9" t="s">
        <v>278</v>
      </c>
      <c r="F228" s="9" t="s">
        <v>278</v>
      </c>
      <c r="G228" s="9" t="s">
        <v>278</v>
      </c>
      <c r="H228" s="9">
        <v>205.5</v>
      </c>
      <c r="I228" s="9" t="s">
        <v>278</v>
      </c>
      <c r="J228" s="9">
        <v>0</v>
      </c>
      <c r="K228" s="9">
        <v>0</v>
      </c>
      <c r="L228" s="9" t="s">
        <v>278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920</v>
      </c>
      <c r="B229" s="229" t="s">
        <v>1650</v>
      </c>
      <c r="C229" s="63"/>
      <c r="D229" s="63"/>
      <c r="E229" s="9" t="s">
        <v>278</v>
      </c>
      <c r="F229" s="9" t="s">
        <v>278</v>
      </c>
      <c r="G229" s="9" t="s">
        <v>278</v>
      </c>
      <c r="H229" s="9" t="s">
        <v>278</v>
      </c>
      <c r="I229" s="9">
        <v>205.5</v>
      </c>
      <c r="J229" s="9">
        <v>0</v>
      </c>
      <c r="K229" s="9">
        <v>0</v>
      </c>
      <c r="L229" s="9" t="s">
        <v>278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921</v>
      </c>
      <c r="B230" s="63" t="s">
        <v>3361</v>
      </c>
      <c r="C230" s="3"/>
      <c r="D230" s="3"/>
      <c r="E230" s="9" t="s">
        <v>278</v>
      </c>
      <c r="F230" s="9" t="s">
        <v>278</v>
      </c>
      <c r="G230" s="9" t="s">
        <v>278</v>
      </c>
      <c r="H230" s="9" t="s">
        <v>278</v>
      </c>
      <c r="I230" s="9" t="s">
        <v>278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922</v>
      </c>
      <c r="B231" s="229" t="s">
        <v>1660</v>
      </c>
      <c r="C231" s="63"/>
      <c r="D231" s="63"/>
      <c r="E231" s="9" t="s">
        <v>278</v>
      </c>
      <c r="F231" s="9" t="s">
        <v>278</v>
      </c>
      <c r="G231" s="9" t="s">
        <v>278</v>
      </c>
      <c r="H231" s="9" t="s">
        <v>278</v>
      </c>
      <c r="I231" s="9">
        <v>203.00000000000011</v>
      </c>
      <c r="J231" s="9">
        <v>0</v>
      </c>
      <c r="K231" s="9">
        <v>0</v>
      </c>
      <c r="L231" s="9" t="s">
        <v>278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923</v>
      </c>
      <c r="B232" s="229" t="s">
        <v>1644</v>
      </c>
      <c r="C232" s="63"/>
      <c r="D232" s="63"/>
      <c r="E232" s="9" t="s">
        <v>278</v>
      </c>
      <c r="F232" s="9" t="s">
        <v>278</v>
      </c>
      <c r="G232" s="9" t="s">
        <v>278</v>
      </c>
      <c r="H232" s="9" t="s">
        <v>278</v>
      </c>
      <c r="I232" s="9">
        <v>202.50000000000003</v>
      </c>
      <c r="J232" s="9">
        <v>0</v>
      </c>
      <c r="K232" s="9">
        <v>0</v>
      </c>
      <c r="L232" s="9" t="s">
        <v>278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924</v>
      </c>
      <c r="B233" s="277" t="s">
        <v>1998</v>
      </c>
      <c r="C233" s="3"/>
      <c r="D233" s="3"/>
      <c r="E233" s="9" t="s">
        <v>278</v>
      </c>
      <c r="F233" s="9" t="s">
        <v>278</v>
      </c>
      <c r="G233" s="9" t="s">
        <v>278</v>
      </c>
      <c r="H233" s="9" t="s">
        <v>278</v>
      </c>
      <c r="I233" s="9" t="s">
        <v>278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925</v>
      </c>
      <c r="B234" s="277" t="s">
        <v>3359</v>
      </c>
      <c r="C234" s="3"/>
      <c r="D234" s="3"/>
      <c r="E234" s="9" t="s">
        <v>278</v>
      </c>
      <c r="F234" s="9" t="s">
        <v>278</v>
      </c>
      <c r="G234" s="9" t="s">
        <v>278</v>
      </c>
      <c r="H234" s="9" t="s">
        <v>278</v>
      </c>
      <c r="I234" s="9" t="s">
        <v>278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926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278</v>
      </c>
      <c r="H235" s="9" t="s">
        <v>278</v>
      </c>
      <c r="I235" s="9" t="s">
        <v>278</v>
      </c>
      <c r="J235" s="9">
        <v>0</v>
      </c>
      <c r="K235" s="9">
        <v>0</v>
      </c>
      <c r="L235" s="9" t="s">
        <v>278</v>
      </c>
      <c r="M235" s="28"/>
      <c r="N235" s="67">
        <f t="shared" si="6"/>
        <v>189.30000000000004</v>
      </c>
      <c r="O235" s="63"/>
      <c r="P235" s="3" t="s">
        <v>293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927</v>
      </c>
      <c r="B236" s="63" t="s">
        <v>3371</v>
      </c>
      <c r="C236" s="3"/>
      <c r="D236" s="3"/>
      <c r="E236" s="9" t="s">
        <v>278</v>
      </c>
      <c r="F236" s="9" t="s">
        <v>278</v>
      </c>
      <c r="G236" s="9" t="s">
        <v>278</v>
      </c>
      <c r="H236" s="9" t="s">
        <v>278</v>
      </c>
      <c r="I236" s="9" t="s">
        <v>278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928</v>
      </c>
      <c r="B237" s="229" t="s">
        <v>1643</v>
      </c>
      <c r="C237" s="63"/>
      <c r="D237" s="63"/>
      <c r="E237" s="9" t="s">
        <v>278</v>
      </c>
      <c r="F237" s="9" t="s">
        <v>278</v>
      </c>
      <c r="G237" s="9" t="s">
        <v>278</v>
      </c>
      <c r="H237" s="9" t="s">
        <v>278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929</v>
      </c>
      <c r="B238" s="28" t="s">
        <v>727</v>
      </c>
      <c r="C238" s="28"/>
      <c r="D238" s="28"/>
      <c r="E238" s="9" t="s">
        <v>278</v>
      </c>
      <c r="F238" s="9" t="s">
        <v>278</v>
      </c>
      <c r="G238" s="9" t="s">
        <v>278</v>
      </c>
      <c r="H238" s="64" t="s">
        <v>279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930</v>
      </c>
      <c r="B239" s="229" t="s">
        <v>1657</v>
      </c>
      <c r="C239" s="63"/>
      <c r="D239" s="63"/>
      <c r="E239" s="9" t="s">
        <v>278</v>
      </c>
      <c r="F239" s="9" t="s">
        <v>278</v>
      </c>
      <c r="G239" s="9" t="s">
        <v>278</v>
      </c>
      <c r="H239" s="9" t="s">
        <v>278</v>
      </c>
      <c r="I239" s="9">
        <v>185.2</v>
      </c>
      <c r="J239" s="9">
        <v>0</v>
      </c>
      <c r="K239" s="9">
        <v>0</v>
      </c>
      <c r="L239" s="9" t="s">
        <v>278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931</v>
      </c>
      <c r="B240" s="63" t="s">
        <v>3367</v>
      </c>
      <c r="C240" s="3"/>
      <c r="D240" s="3"/>
      <c r="E240" s="9" t="s">
        <v>278</v>
      </c>
      <c r="F240" s="9" t="s">
        <v>278</v>
      </c>
      <c r="G240" s="9" t="s">
        <v>278</v>
      </c>
      <c r="H240" s="9" t="s">
        <v>278</v>
      </c>
      <c r="I240" s="9" t="s">
        <v>278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932</v>
      </c>
      <c r="B241" s="229" t="s">
        <v>1675</v>
      </c>
      <c r="C241" s="63"/>
      <c r="D241" s="63"/>
      <c r="E241" s="9" t="s">
        <v>278</v>
      </c>
      <c r="F241" s="9" t="s">
        <v>278</v>
      </c>
      <c r="G241" s="9" t="s">
        <v>278</v>
      </c>
      <c r="H241" s="9" t="s">
        <v>278</v>
      </c>
      <c r="I241" s="9">
        <v>172.49999999999994</v>
      </c>
      <c r="J241" s="9">
        <v>0</v>
      </c>
      <c r="K241" s="9">
        <v>0</v>
      </c>
      <c r="L241" s="9" t="s">
        <v>278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933</v>
      </c>
      <c r="B242" s="63" t="s">
        <v>3366</v>
      </c>
      <c r="C242" s="3"/>
      <c r="D242" s="3"/>
      <c r="E242" s="9" t="s">
        <v>278</v>
      </c>
      <c r="F242" s="9" t="s">
        <v>278</v>
      </c>
      <c r="G242" s="9" t="s">
        <v>278</v>
      </c>
      <c r="H242" s="9" t="s">
        <v>278</v>
      </c>
      <c r="I242" s="9" t="s">
        <v>278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934</v>
      </c>
      <c r="B243" s="277" t="s">
        <v>2002</v>
      </c>
      <c r="C243" s="3"/>
      <c r="D243" s="3"/>
      <c r="E243" s="9" t="s">
        <v>278</v>
      </c>
      <c r="F243" s="9" t="s">
        <v>278</v>
      </c>
      <c r="G243" s="9" t="s">
        <v>278</v>
      </c>
      <c r="H243" s="9" t="s">
        <v>278</v>
      </c>
      <c r="I243" s="9" t="s">
        <v>278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2496</v>
      </c>
      <c r="B244" s="63" t="s">
        <v>3379</v>
      </c>
      <c r="C244" s="3"/>
      <c r="D244" s="3"/>
      <c r="E244" s="9" t="s">
        <v>278</v>
      </c>
      <c r="F244" s="9" t="s">
        <v>278</v>
      </c>
      <c r="G244" s="9" t="s">
        <v>278</v>
      </c>
      <c r="H244" s="9" t="s">
        <v>278</v>
      </c>
      <c r="I244" s="9" t="s">
        <v>278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3308</v>
      </c>
      <c r="B245" s="229" t="s">
        <v>1658</v>
      </c>
      <c r="C245" s="63"/>
      <c r="D245" s="63"/>
      <c r="E245" s="9" t="s">
        <v>278</v>
      </c>
      <c r="F245" s="9" t="s">
        <v>278</v>
      </c>
      <c r="G245" s="9" t="s">
        <v>278</v>
      </c>
      <c r="H245" s="9" t="s">
        <v>278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3309</v>
      </c>
      <c r="B246" s="277" t="s">
        <v>2153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3310</v>
      </c>
      <c r="B247" s="63" t="s">
        <v>3365</v>
      </c>
      <c r="C247" s="3"/>
      <c r="D247" s="3"/>
      <c r="E247" s="9" t="s">
        <v>278</v>
      </c>
      <c r="F247" s="9" t="s">
        <v>278</v>
      </c>
      <c r="G247" s="9" t="s">
        <v>278</v>
      </c>
      <c r="H247" s="9" t="s">
        <v>278</v>
      </c>
      <c r="I247" s="9" t="s">
        <v>278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3311</v>
      </c>
      <c r="B248" s="63" t="s">
        <v>3388</v>
      </c>
      <c r="C248" s="3"/>
      <c r="D248" s="3"/>
      <c r="E248" s="9" t="s">
        <v>278</v>
      </c>
      <c r="F248" s="9" t="s">
        <v>278</v>
      </c>
      <c r="G248" s="9" t="s">
        <v>278</v>
      </c>
      <c r="H248" s="9" t="s">
        <v>278</v>
      </c>
      <c r="I248" s="9" t="s">
        <v>278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3312</v>
      </c>
      <c r="B249" s="63" t="s">
        <v>3392</v>
      </c>
      <c r="C249" s="3"/>
      <c r="D249" s="3"/>
      <c r="E249" s="9" t="s">
        <v>278</v>
      </c>
      <c r="F249" s="9" t="s">
        <v>278</v>
      </c>
      <c r="G249" s="9" t="s">
        <v>278</v>
      </c>
      <c r="H249" s="9" t="s">
        <v>278</v>
      </c>
      <c r="I249" s="9" t="s">
        <v>278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3313</v>
      </c>
      <c r="B250" s="277" t="s">
        <v>1999</v>
      </c>
      <c r="C250" s="3"/>
      <c r="D250" s="3"/>
      <c r="E250" s="9" t="s">
        <v>278</v>
      </c>
      <c r="F250" s="9" t="s">
        <v>278</v>
      </c>
      <c r="G250" s="9" t="s">
        <v>278</v>
      </c>
      <c r="H250" s="9" t="s">
        <v>278</v>
      </c>
      <c r="I250" s="9" t="s">
        <v>278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3314</v>
      </c>
      <c r="B251" s="277" t="s">
        <v>2006</v>
      </c>
      <c r="C251" s="3"/>
      <c r="D251" s="3"/>
      <c r="E251" s="9" t="s">
        <v>278</v>
      </c>
      <c r="F251" s="9" t="s">
        <v>278</v>
      </c>
      <c r="G251" s="9" t="s">
        <v>278</v>
      </c>
      <c r="H251" s="9" t="s">
        <v>278</v>
      </c>
      <c r="I251" s="9" t="s">
        <v>278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3315</v>
      </c>
      <c r="B252" s="63" t="s">
        <v>783</v>
      </c>
      <c r="C252" s="28"/>
      <c r="D252" s="28"/>
      <c r="E252" s="9" t="s">
        <v>278</v>
      </c>
      <c r="F252" s="9" t="s">
        <v>278</v>
      </c>
      <c r="G252" s="9" t="s">
        <v>278</v>
      </c>
      <c r="H252" s="9">
        <v>83.300000000000011</v>
      </c>
      <c r="I252" s="9" t="s">
        <v>278</v>
      </c>
      <c r="J252" s="9">
        <v>0</v>
      </c>
      <c r="K252" s="9">
        <v>0</v>
      </c>
      <c r="L252" s="9" t="s">
        <v>278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3316</v>
      </c>
      <c r="B253" s="63" t="s">
        <v>3369</v>
      </c>
      <c r="C253" s="3"/>
      <c r="D253" s="3"/>
      <c r="E253" s="9" t="s">
        <v>278</v>
      </c>
      <c r="F253" s="9" t="s">
        <v>278</v>
      </c>
      <c r="G253" s="9" t="s">
        <v>278</v>
      </c>
      <c r="H253" s="9" t="s">
        <v>278</v>
      </c>
      <c r="I253" s="9" t="s">
        <v>278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3317</v>
      </c>
      <c r="B254" s="63" t="s">
        <v>3375</v>
      </c>
      <c r="C254" s="3"/>
      <c r="D254" s="3"/>
      <c r="E254" s="9" t="s">
        <v>278</v>
      </c>
      <c r="F254" s="9" t="s">
        <v>278</v>
      </c>
      <c r="G254" s="9" t="s">
        <v>278</v>
      </c>
      <c r="H254" s="9" t="s">
        <v>278</v>
      </c>
      <c r="I254" s="9" t="s">
        <v>278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3318</v>
      </c>
      <c r="B255" s="63" t="s">
        <v>3373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3319</v>
      </c>
      <c r="B256" s="277" t="s">
        <v>2049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3320</v>
      </c>
      <c r="B257" s="277" t="s">
        <v>2046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3321</v>
      </c>
      <c r="B258" s="277" t="s">
        <v>2026</v>
      </c>
      <c r="C258" s="3"/>
      <c r="D258" s="3"/>
      <c r="E258" s="9" t="s">
        <v>278</v>
      </c>
      <c r="F258" s="9" t="s">
        <v>278</v>
      </c>
      <c r="G258" s="9" t="s">
        <v>278</v>
      </c>
      <c r="H258" s="9" t="s">
        <v>278</v>
      </c>
      <c r="I258" s="9" t="s">
        <v>278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3322</v>
      </c>
      <c r="B259" s="277" t="s">
        <v>2048</v>
      </c>
      <c r="C259" s="3"/>
      <c r="D259" s="3"/>
      <c r="E259" s="9" t="s">
        <v>278</v>
      </c>
      <c r="F259" s="9" t="s">
        <v>278</v>
      </c>
      <c r="G259" s="9" t="s">
        <v>278</v>
      </c>
      <c r="H259" s="9" t="s">
        <v>278</v>
      </c>
      <c r="I259" s="9" t="s">
        <v>278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3323</v>
      </c>
      <c r="B260" s="63" t="s">
        <v>3390</v>
      </c>
      <c r="C260" s="3"/>
      <c r="D260" s="3"/>
      <c r="E260" s="9" t="s">
        <v>278</v>
      </c>
      <c r="F260" s="9" t="s">
        <v>278</v>
      </c>
      <c r="G260" s="9" t="s">
        <v>278</v>
      </c>
      <c r="H260" s="9" t="s">
        <v>278</v>
      </c>
      <c r="I260" s="9" t="s">
        <v>278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3324</v>
      </c>
      <c r="B261" s="229" t="s">
        <v>1649</v>
      </c>
      <c r="C261" s="63"/>
      <c r="D261" s="63"/>
      <c r="E261" s="9" t="s">
        <v>278</v>
      </c>
      <c r="F261" s="9" t="s">
        <v>278</v>
      </c>
      <c r="G261" s="9" t="s">
        <v>278</v>
      </c>
      <c r="H261" s="9" t="s">
        <v>278</v>
      </c>
      <c r="I261" s="9">
        <v>55</v>
      </c>
      <c r="J261" s="9">
        <v>0</v>
      </c>
      <c r="K261" s="9">
        <v>0</v>
      </c>
      <c r="L261" s="9" t="s">
        <v>278</v>
      </c>
      <c r="N261" s="67">
        <f t="shared" si="7"/>
        <v>55</v>
      </c>
      <c r="O261" s="28"/>
    </row>
    <row r="262" spans="1:17" ht="15">
      <c r="A262" s="28" t="s">
        <v>3325</v>
      </c>
      <c r="B262" s="63" t="s">
        <v>164</v>
      </c>
      <c r="C262" s="28"/>
      <c r="D262" s="28"/>
      <c r="E262" s="9" t="s">
        <v>278</v>
      </c>
      <c r="F262" s="9" t="s">
        <v>278</v>
      </c>
      <c r="G262" s="9">
        <v>54.399999999999977</v>
      </c>
      <c r="H262" s="9" t="s">
        <v>278</v>
      </c>
      <c r="I262" s="9" t="s">
        <v>278</v>
      </c>
      <c r="J262" s="9">
        <v>0</v>
      </c>
      <c r="K262" s="9">
        <v>0</v>
      </c>
      <c r="L262" s="9" t="s">
        <v>278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3326</v>
      </c>
      <c r="B263" s="229" t="s">
        <v>1647</v>
      </c>
      <c r="C263" s="63"/>
      <c r="D263" s="63"/>
      <c r="E263" s="9" t="s">
        <v>278</v>
      </c>
      <c r="F263" s="9" t="s">
        <v>278</v>
      </c>
      <c r="G263" s="9" t="s">
        <v>278</v>
      </c>
      <c r="H263" s="9" t="s">
        <v>278</v>
      </c>
      <c r="I263" s="9">
        <v>44.000000000000057</v>
      </c>
      <c r="J263" s="9">
        <v>0</v>
      </c>
      <c r="K263" s="9">
        <v>0</v>
      </c>
      <c r="L263" s="9" t="s">
        <v>278</v>
      </c>
      <c r="N263" s="67">
        <f t="shared" si="7"/>
        <v>44.000000000000057</v>
      </c>
      <c r="O263" s="28"/>
    </row>
    <row r="264" spans="1:17" ht="15">
      <c r="A264" s="28" t="s">
        <v>3327</v>
      </c>
      <c r="B264" s="277" t="s">
        <v>2014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3328</v>
      </c>
      <c r="B265" s="63" t="s">
        <v>3391</v>
      </c>
      <c r="C265" s="3"/>
      <c r="D265" s="3"/>
      <c r="E265" s="9" t="s">
        <v>278</v>
      </c>
      <c r="F265" s="9" t="s">
        <v>278</v>
      </c>
      <c r="G265" s="9" t="s">
        <v>278</v>
      </c>
      <c r="H265" s="9" t="s">
        <v>278</v>
      </c>
      <c r="I265" s="9" t="s">
        <v>278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3329</v>
      </c>
      <c r="B266" s="63" t="s">
        <v>179</v>
      </c>
      <c r="C266" s="28"/>
      <c r="D266" s="28"/>
      <c r="E266" s="9">
        <v>13.5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 t="s">
        <v>278</v>
      </c>
      <c r="M266" s="28"/>
      <c r="N266" s="67">
        <f t="shared" si="7"/>
        <v>13.5</v>
      </c>
      <c r="O266" s="28"/>
    </row>
    <row r="267" spans="1:17" ht="15">
      <c r="A267" s="28" t="s">
        <v>3330</v>
      </c>
      <c r="B267" s="277" t="s">
        <v>2005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 t="s">
        <v>278</v>
      </c>
      <c r="M267" s="28"/>
      <c r="N267" s="67">
        <f t="shared" si="7"/>
        <v>0</v>
      </c>
      <c r="O267" s="28"/>
    </row>
    <row r="268" spans="1:17" ht="15">
      <c r="A268" s="28" t="s">
        <v>3331</v>
      </c>
      <c r="B268" s="277" t="s">
        <v>2000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 t="s">
        <v>278</v>
      </c>
      <c r="M268" s="28"/>
      <c r="N268" s="67">
        <f t="shared" si="7"/>
        <v>0</v>
      </c>
      <c r="O268" s="28"/>
    </row>
    <row r="269" spans="1:17" ht="15">
      <c r="A269" s="28" t="s">
        <v>4122</v>
      </c>
      <c r="B269" s="63" t="s">
        <v>3374</v>
      </c>
      <c r="C269" s="3"/>
      <c r="D269" s="3"/>
      <c r="E269" s="9" t="s">
        <v>278</v>
      </c>
      <c r="F269" s="9" t="s">
        <v>278</v>
      </c>
      <c r="G269" s="9" t="s">
        <v>278</v>
      </c>
      <c r="H269" s="9" t="s">
        <v>278</v>
      </c>
      <c r="I269" s="9" t="s">
        <v>278</v>
      </c>
      <c r="J269" s="9">
        <v>0</v>
      </c>
      <c r="K269" s="9">
        <v>0</v>
      </c>
      <c r="L269" s="64" t="s">
        <v>279</v>
      </c>
      <c r="N269" s="67">
        <f t="shared" si="7"/>
        <v>0</v>
      </c>
      <c r="O269" s="28"/>
    </row>
    <row r="270" spans="1:17" ht="15">
      <c r="A270" s="28" t="s">
        <v>4123</v>
      </c>
      <c r="B270" s="277" t="s">
        <v>2024</v>
      </c>
      <c r="C270" s="3"/>
      <c r="D270" s="3"/>
      <c r="E270" s="9" t="s">
        <v>278</v>
      </c>
      <c r="F270" s="9" t="s">
        <v>278</v>
      </c>
      <c r="G270" s="9" t="s">
        <v>278</v>
      </c>
      <c r="H270" s="9" t="s">
        <v>278</v>
      </c>
      <c r="I270" s="9" t="s">
        <v>278</v>
      </c>
      <c r="J270" s="9">
        <v>0</v>
      </c>
      <c r="K270" s="9">
        <v>0</v>
      </c>
      <c r="L270" s="9" t="s">
        <v>278</v>
      </c>
      <c r="N270" s="67">
        <f t="shared" si="7"/>
        <v>0</v>
      </c>
      <c r="O270" s="28"/>
    </row>
    <row r="271" spans="1:17" ht="15">
      <c r="A271" s="28" t="s">
        <v>4124</v>
      </c>
      <c r="B271" s="277" t="s">
        <v>2025</v>
      </c>
      <c r="C271" s="3"/>
      <c r="D271" s="3"/>
      <c r="E271" s="9" t="s">
        <v>278</v>
      </c>
      <c r="F271" s="9" t="s">
        <v>278</v>
      </c>
      <c r="G271" s="9" t="s">
        <v>278</v>
      </c>
      <c r="H271" s="9" t="s">
        <v>278</v>
      </c>
      <c r="I271" s="9" t="s">
        <v>278</v>
      </c>
      <c r="J271" s="9">
        <v>0</v>
      </c>
      <c r="K271" s="9">
        <v>0</v>
      </c>
      <c r="L271" s="9" t="s">
        <v>278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842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4851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1707</v>
      </c>
      <c r="R279" s="3"/>
      <c r="S279" s="216" t="s">
        <v>1555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301</v>
      </c>
      <c r="R280" s="3"/>
      <c r="S280" s="216" t="s">
        <v>1752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301</v>
      </c>
      <c r="R281" s="3"/>
      <c r="S281" s="3" t="s">
        <v>1752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4850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2449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1706</v>
      </c>
      <c r="R284" s="3"/>
      <c r="S284" s="216" t="s">
        <v>1555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278</v>
      </c>
      <c r="F285" s="9" t="s">
        <v>278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369</v>
      </c>
      <c r="R285" s="3"/>
      <c r="S285" s="3" t="s">
        <v>1752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1705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301</v>
      </c>
      <c r="R287" s="3"/>
      <c r="S287" s="3" t="s">
        <v>1752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278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288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291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278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296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278</v>
      </c>
      <c r="F291" s="9" t="s">
        <v>278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283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281</v>
      </c>
      <c r="R292" s="3"/>
      <c r="S292" s="3" t="s">
        <v>1752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777</v>
      </c>
      <c r="E293" s="9" t="s">
        <v>278</v>
      </c>
      <c r="F293" s="9" t="s">
        <v>278</v>
      </c>
      <c r="G293" s="9" t="s">
        <v>278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369</v>
      </c>
      <c r="R293" s="3"/>
      <c r="S293" s="216" t="s">
        <v>1752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278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284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305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278</v>
      </c>
      <c r="F296" s="9" t="s">
        <v>278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300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762</v>
      </c>
      <c r="E297" s="9" t="s">
        <v>278</v>
      </c>
      <c r="F297" s="9" t="s">
        <v>278</v>
      </c>
      <c r="G297" s="9" t="s">
        <v>278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292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747</v>
      </c>
      <c r="E298" s="9" t="s">
        <v>278</v>
      </c>
      <c r="F298" s="9" t="s">
        <v>278</v>
      </c>
      <c r="G298" s="9" t="s">
        <v>278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778</v>
      </c>
      <c r="E300" s="9" t="s">
        <v>278</v>
      </c>
      <c r="F300" s="9" t="s">
        <v>278</v>
      </c>
      <c r="G300" s="9" t="s">
        <v>278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287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278</v>
      </c>
      <c r="N301" s="67">
        <f t="shared" si="8"/>
        <v>3147.0000000000068</v>
      </c>
      <c r="P301" t="s">
        <v>304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278</v>
      </c>
      <c r="F302" s="9" t="s">
        <v>278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283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761</v>
      </c>
      <c r="E303" s="9" t="s">
        <v>278</v>
      </c>
      <c r="F303" s="9" t="s">
        <v>278</v>
      </c>
      <c r="G303" s="9" t="s">
        <v>278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293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278</v>
      </c>
      <c r="L304" s="9" t="s">
        <v>278</v>
      </c>
      <c r="N304" s="67">
        <f t="shared" si="8"/>
        <v>3096.0999999999949</v>
      </c>
      <c r="P304" t="s">
        <v>316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754</v>
      </c>
      <c r="E305" s="9" t="s">
        <v>278</v>
      </c>
      <c r="F305" s="9" t="s">
        <v>278</v>
      </c>
      <c r="G305" s="9" t="s">
        <v>278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342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782</v>
      </c>
      <c r="E306" s="9" t="s">
        <v>278</v>
      </c>
      <c r="F306" s="9" t="s">
        <v>278</v>
      </c>
      <c r="G306" s="9" t="s">
        <v>278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284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799</v>
      </c>
      <c r="E307" s="9" t="s">
        <v>278</v>
      </c>
      <c r="F307" s="9" t="s">
        <v>278</v>
      </c>
      <c r="G307" s="9" t="s">
        <v>278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287</v>
      </c>
      <c r="T307" s="277"/>
      <c r="U307" s="63"/>
      <c r="V307" s="346"/>
      <c r="W307" s="337"/>
      <c r="X307" s="63"/>
    </row>
    <row r="308" spans="1:24" ht="15">
      <c r="A308" s="28" t="s">
        <v>274</v>
      </c>
      <c r="B308" s="63" t="s">
        <v>144</v>
      </c>
      <c r="E308" s="9" t="s">
        <v>278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278</v>
      </c>
      <c r="N308" s="67">
        <f t="shared" si="8"/>
        <v>2981.8499999999995</v>
      </c>
      <c r="P308" t="s">
        <v>287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275</v>
      </c>
      <c r="B309" s="63" t="s">
        <v>763</v>
      </c>
      <c r="E309" s="9" t="s">
        <v>278</v>
      </c>
      <c r="F309" s="9" t="s">
        <v>278</v>
      </c>
      <c r="G309" s="9" t="s">
        <v>278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287</v>
      </c>
      <c r="T309" s="63"/>
      <c r="U309" s="63"/>
      <c r="V309" s="345"/>
      <c r="W309" s="337"/>
      <c r="X309" s="63"/>
    </row>
    <row r="310" spans="1:24" ht="15">
      <c r="A310" s="28" t="s">
        <v>276</v>
      </c>
      <c r="B310" s="63" t="s">
        <v>745</v>
      </c>
      <c r="E310" s="9" t="s">
        <v>278</v>
      </c>
      <c r="F310" s="9" t="s">
        <v>278</v>
      </c>
      <c r="G310" s="9" t="s">
        <v>278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284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277</v>
      </c>
      <c r="B311" s="229" t="s">
        <v>1656</v>
      </c>
      <c r="C311" s="3"/>
      <c r="D311" s="3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4852</v>
      </c>
      <c r="S311" s="63"/>
      <c r="T311" s="63"/>
      <c r="U311" s="63"/>
      <c r="V311" s="358"/>
      <c r="W311" s="337"/>
      <c r="X311" s="63"/>
    </row>
    <row r="312" spans="1:24" ht="15">
      <c r="A312" s="28" t="s">
        <v>734</v>
      </c>
      <c r="B312" s="63" t="s">
        <v>737</v>
      </c>
      <c r="E312" s="9" t="s">
        <v>278</v>
      </c>
      <c r="F312" s="9" t="s">
        <v>278</v>
      </c>
      <c r="G312" s="9" t="s">
        <v>278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735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278</v>
      </c>
      <c r="L313" s="9" t="s">
        <v>278</v>
      </c>
      <c r="N313" s="67">
        <f t="shared" si="9"/>
        <v>2836.8499999999958</v>
      </c>
      <c r="P313" t="s">
        <v>1708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736</v>
      </c>
      <c r="B314" s="63" t="s">
        <v>748</v>
      </c>
      <c r="E314" s="9" t="s">
        <v>278</v>
      </c>
      <c r="F314" s="9" t="s">
        <v>278</v>
      </c>
      <c r="G314" s="9" t="s">
        <v>278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738</v>
      </c>
      <c r="B315" s="63" t="s">
        <v>789</v>
      </c>
      <c r="E315" s="9" t="s">
        <v>278</v>
      </c>
      <c r="F315" s="9" t="s">
        <v>278</v>
      </c>
      <c r="G315" s="9" t="s">
        <v>278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744</v>
      </c>
      <c r="B316" s="63" t="s">
        <v>756</v>
      </c>
      <c r="E316" s="9" t="s">
        <v>278</v>
      </c>
      <c r="F316" s="9" t="s">
        <v>278</v>
      </c>
      <c r="G316" s="9" t="s">
        <v>278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746</v>
      </c>
      <c r="B317" s="63" t="s">
        <v>156</v>
      </c>
      <c r="E317" s="9" t="s">
        <v>278</v>
      </c>
      <c r="F317" s="9" t="s">
        <v>278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278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749</v>
      </c>
      <c r="B318" s="28" t="s">
        <v>733</v>
      </c>
      <c r="E318" s="9" t="s">
        <v>278</v>
      </c>
      <c r="F318" s="9" t="s">
        <v>278</v>
      </c>
      <c r="G318" s="9" t="s">
        <v>278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305</v>
      </c>
      <c r="T318" s="63"/>
      <c r="U318" s="63"/>
      <c r="V318" s="358"/>
      <c r="W318" s="337"/>
      <c r="X318" s="63"/>
    </row>
    <row r="319" spans="1:24" ht="15">
      <c r="A319" s="28" t="s">
        <v>750</v>
      </c>
      <c r="B319" s="63" t="s">
        <v>752</v>
      </c>
      <c r="E319" s="9" t="s">
        <v>278</v>
      </c>
      <c r="F319" s="9" t="s">
        <v>278</v>
      </c>
      <c r="G319" s="9" t="s">
        <v>278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753</v>
      </c>
      <c r="B320" s="63" t="s">
        <v>795</v>
      </c>
      <c r="E320" s="9" t="s">
        <v>278</v>
      </c>
      <c r="F320" s="9" t="s">
        <v>278</v>
      </c>
      <c r="G320" s="9" t="s">
        <v>278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293</v>
      </c>
      <c r="T320" s="63"/>
      <c r="U320" s="63"/>
      <c r="V320" s="358"/>
      <c r="W320" s="337"/>
      <c r="X320" s="63"/>
    </row>
    <row r="321" spans="1:24" ht="15">
      <c r="A321" s="28" t="s">
        <v>755</v>
      </c>
      <c r="B321" s="28" t="s">
        <v>727</v>
      </c>
      <c r="E321" s="9" t="s">
        <v>278</v>
      </c>
      <c r="F321" s="9" t="s">
        <v>278</v>
      </c>
      <c r="G321" s="9" t="s">
        <v>278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760</v>
      </c>
      <c r="B322" s="63" t="s">
        <v>770</v>
      </c>
      <c r="E322" s="9" t="s">
        <v>278</v>
      </c>
      <c r="F322" s="9" t="s">
        <v>278</v>
      </c>
      <c r="G322" s="9" t="s">
        <v>278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764</v>
      </c>
      <c r="B323" s="63" t="s">
        <v>781</v>
      </c>
      <c r="E323" s="9" t="s">
        <v>278</v>
      </c>
      <c r="F323" s="9" t="s">
        <v>278</v>
      </c>
      <c r="G323" s="9" t="s">
        <v>278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765</v>
      </c>
      <c r="B324" s="28" t="s">
        <v>732</v>
      </c>
      <c r="E324" s="9" t="s">
        <v>278</v>
      </c>
      <c r="F324" s="9" t="s">
        <v>278</v>
      </c>
      <c r="G324" s="9" t="s">
        <v>278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766</v>
      </c>
      <c r="B325" s="229" t="s">
        <v>1659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772</v>
      </c>
      <c r="B326" s="229" t="s">
        <v>1652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287</v>
      </c>
      <c r="S326" s="63"/>
      <c r="T326" s="277"/>
      <c r="U326" s="63"/>
      <c r="V326" s="346"/>
      <c r="W326" s="337"/>
      <c r="X326" s="63"/>
    </row>
    <row r="327" spans="1:24" ht="15">
      <c r="A327" s="28" t="s">
        <v>780</v>
      </c>
      <c r="B327" s="229" t="s">
        <v>1655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784</v>
      </c>
      <c r="B328" s="229" t="s">
        <v>1646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288</v>
      </c>
      <c r="S328" s="63"/>
      <c r="T328" s="63"/>
      <c r="U328" s="63"/>
      <c r="V328" s="358"/>
      <c r="W328" s="337"/>
      <c r="X328" s="63"/>
    </row>
    <row r="329" spans="1:24" ht="15">
      <c r="A329" s="28" t="s">
        <v>785</v>
      </c>
      <c r="B329" s="229" t="s">
        <v>1651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786</v>
      </c>
      <c r="B330" s="229" t="s">
        <v>1658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297</v>
      </c>
      <c r="S330" s="63"/>
      <c r="T330" s="225"/>
      <c r="U330" s="63"/>
      <c r="V330" s="345"/>
      <c r="W330" s="337"/>
      <c r="X330" s="63"/>
    </row>
    <row r="331" spans="1:24" ht="15">
      <c r="A331" s="28" t="s">
        <v>792</v>
      </c>
      <c r="B331" s="63" t="s">
        <v>787</v>
      </c>
      <c r="E331" s="9" t="s">
        <v>278</v>
      </c>
      <c r="F331" s="9" t="s">
        <v>278</v>
      </c>
      <c r="G331" s="9" t="s">
        <v>278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793</v>
      </c>
      <c r="B332" s="229" t="s">
        <v>1654</v>
      </c>
      <c r="C332" s="3"/>
      <c r="D332" s="3"/>
      <c r="E332" s="9" t="s">
        <v>278</v>
      </c>
      <c r="F332" s="9" t="s">
        <v>278</v>
      </c>
      <c r="G332" s="9" t="s">
        <v>278</v>
      </c>
      <c r="H332" s="9" t="s">
        <v>278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794</v>
      </c>
      <c r="B333" s="229" t="s">
        <v>1642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796</v>
      </c>
      <c r="B334" s="229" t="s">
        <v>1653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797</v>
      </c>
      <c r="B335" s="229" t="s">
        <v>1643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297</v>
      </c>
      <c r="S335" s="63"/>
      <c r="T335" s="277"/>
      <c r="U335" s="63"/>
      <c r="V335" s="345"/>
      <c r="W335" s="337"/>
      <c r="X335" s="63"/>
    </row>
    <row r="336" spans="1:24" ht="15">
      <c r="A336" s="28" t="s">
        <v>798</v>
      </c>
      <c r="B336" s="277" t="s">
        <v>1998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801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278</v>
      </c>
      <c r="K337" s="9" t="s">
        <v>278</v>
      </c>
      <c r="L337" s="9" t="s">
        <v>278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895</v>
      </c>
      <c r="B338" s="277" t="s">
        <v>2014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281</v>
      </c>
      <c r="S338" s="216" t="s">
        <v>1752</v>
      </c>
      <c r="T338" s="225"/>
      <c r="U338" s="63"/>
      <c r="V338" s="346"/>
      <c r="W338" s="337"/>
      <c r="X338" s="63"/>
    </row>
    <row r="339" spans="1:24" ht="15">
      <c r="A339" s="28" t="s">
        <v>896</v>
      </c>
      <c r="B339" s="277" t="s">
        <v>2002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897</v>
      </c>
      <c r="B340" s="277" t="s">
        <v>2003</v>
      </c>
      <c r="C340" s="3"/>
      <c r="D340" s="3"/>
      <c r="E340" s="9" t="s">
        <v>278</v>
      </c>
      <c r="F340" s="9" t="s">
        <v>278</v>
      </c>
      <c r="G340" s="9" t="s">
        <v>278</v>
      </c>
      <c r="H340" s="9" t="s">
        <v>278</v>
      </c>
      <c r="I340" s="9" t="s">
        <v>278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282</v>
      </c>
      <c r="S340" s="63"/>
      <c r="T340" s="63"/>
      <c r="U340" s="63"/>
      <c r="V340" s="345"/>
      <c r="W340" s="337"/>
      <c r="X340" s="63"/>
    </row>
    <row r="341" spans="1:24" ht="15">
      <c r="A341" s="28" t="s">
        <v>898</v>
      </c>
      <c r="B341" s="277" t="s">
        <v>2007</v>
      </c>
      <c r="C341" s="3"/>
      <c r="D341" s="3"/>
      <c r="E341" s="9" t="s">
        <v>278</v>
      </c>
      <c r="F341" s="9" t="s">
        <v>278</v>
      </c>
      <c r="G341" s="9" t="s">
        <v>278</v>
      </c>
      <c r="H341" s="9" t="s">
        <v>278</v>
      </c>
      <c r="I341" s="9" t="s">
        <v>278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899</v>
      </c>
      <c r="B342" s="225" t="s">
        <v>1661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900</v>
      </c>
      <c r="B343" s="229" t="s">
        <v>1660</v>
      </c>
      <c r="C343" s="3"/>
      <c r="D343" s="3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367.49999999999977</v>
      </c>
      <c r="J343" s="9">
        <v>689.2</v>
      </c>
      <c r="K343" s="9">
        <v>693.5</v>
      </c>
      <c r="L343" s="9" t="s">
        <v>278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901</v>
      </c>
      <c r="B344" s="277" t="s">
        <v>2004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902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278</v>
      </c>
      <c r="I345" s="9" t="s">
        <v>278</v>
      </c>
      <c r="J345" s="9">
        <v>422.29999999999995</v>
      </c>
      <c r="K345" s="9" t="s">
        <v>278</v>
      </c>
      <c r="L345" s="9" t="s">
        <v>278</v>
      </c>
      <c r="N345" s="67">
        <f t="shared" si="10"/>
        <v>1561.9499999999919</v>
      </c>
      <c r="P345" t="s">
        <v>303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903</v>
      </c>
      <c r="B346" s="277" t="s">
        <v>2006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904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278</v>
      </c>
      <c r="K347" s="9" t="s">
        <v>278</v>
      </c>
      <c r="L347" s="9" t="s">
        <v>278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905</v>
      </c>
      <c r="B348" s="63" t="s">
        <v>158</v>
      </c>
      <c r="E348" s="9" t="s">
        <v>278</v>
      </c>
      <c r="F348" s="9" t="s">
        <v>278</v>
      </c>
      <c r="G348" s="9">
        <v>370.90000000000009</v>
      </c>
      <c r="H348" s="9">
        <v>606.7999999999995</v>
      </c>
      <c r="I348" s="9">
        <v>403.80000000000041</v>
      </c>
      <c r="J348" s="9" t="s">
        <v>278</v>
      </c>
      <c r="K348" s="9" t="s">
        <v>278</v>
      </c>
      <c r="L348" s="9" t="s">
        <v>278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906</v>
      </c>
      <c r="B349" s="277" t="s">
        <v>4490</v>
      </c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 t="s">
        <v>278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907</v>
      </c>
      <c r="B350" s="277" t="s">
        <v>2019</v>
      </c>
      <c r="E350" s="9" t="s">
        <v>278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 t="s">
        <v>278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292</v>
      </c>
      <c r="S350" s="63"/>
      <c r="T350" s="277"/>
      <c r="U350" s="63"/>
      <c r="V350" s="345"/>
      <c r="W350" s="337"/>
      <c r="X350" s="63"/>
    </row>
    <row r="351" spans="1:24" ht="15">
      <c r="A351" s="28" t="s">
        <v>908</v>
      </c>
      <c r="B351" s="277" t="s">
        <v>2046</v>
      </c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 t="s">
        <v>278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297</v>
      </c>
      <c r="S351" s="63"/>
      <c r="T351" s="277"/>
      <c r="U351" s="63"/>
      <c r="V351" s="345"/>
      <c r="W351" s="337"/>
      <c r="X351" s="63"/>
    </row>
    <row r="352" spans="1:24" ht="15">
      <c r="A352" s="28" t="s">
        <v>909</v>
      </c>
      <c r="B352" s="277" t="s">
        <v>2022</v>
      </c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 t="s">
        <v>278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910</v>
      </c>
      <c r="B353" s="277" t="s">
        <v>2005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592.60000000000014</v>
      </c>
      <c r="K353" s="9">
        <v>537.40000000000032</v>
      </c>
      <c r="L353" s="9" t="s">
        <v>278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911</v>
      </c>
      <c r="B354" s="277" t="s">
        <v>2026</v>
      </c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 t="s">
        <v>278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284</v>
      </c>
      <c r="S354" s="63"/>
      <c r="T354" s="277"/>
      <c r="U354" s="63"/>
      <c r="V354" s="345"/>
      <c r="W354" s="337"/>
      <c r="X354" s="63"/>
    </row>
    <row r="355" spans="1:24" ht="15">
      <c r="A355" s="28" t="s">
        <v>912</v>
      </c>
      <c r="B355" s="277" t="s">
        <v>2153</v>
      </c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 t="s">
        <v>278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913</v>
      </c>
      <c r="B356" s="277" t="s">
        <v>2023</v>
      </c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 t="s">
        <v>278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914</v>
      </c>
      <c r="B357" s="229" t="s">
        <v>1644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>
        <v>499.89999999999964</v>
      </c>
      <c r="J357" s="9">
        <v>501.80000000000013</v>
      </c>
      <c r="K357" s="9" t="s">
        <v>278</v>
      </c>
      <c r="L357" s="9" t="s">
        <v>278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915</v>
      </c>
      <c r="B358" s="63" t="s">
        <v>768</v>
      </c>
      <c r="E358" s="9" t="s">
        <v>278</v>
      </c>
      <c r="F358" s="9" t="s">
        <v>278</v>
      </c>
      <c r="G358" s="9" t="s">
        <v>278</v>
      </c>
      <c r="H358" s="9">
        <v>555.30000000000041</v>
      </c>
      <c r="I358" s="9">
        <v>397.19999999999982</v>
      </c>
      <c r="J358" s="9" t="s">
        <v>278</v>
      </c>
      <c r="K358" s="9" t="s">
        <v>278</v>
      </c>
      <c r="L358" s="9" t="s">
        <v>278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916</v>
      </c>
      <c r="B359" s="63" t="s">
        <v>743</v>
      </c>
      <c r="E359" s="9" t="s">
        <v>278</v>
      </c>
      <c r="F359" s="9" t="s">
        <v>278</v>
      </c>
      <c r="G359" s="9" t="s">
        <v>278</v>
      </c>
      <c r="H359" s="9">
        <v>706.39999999999941</v>
      </c>
      <c r="I359" s="9">
        <v>244.99999999999977</v>
      </c>
      <c r="J359" s="9" t="s">
        <v>278</v>
      </c>
      <c r="K359" s="9" t="s">
        <v>278</v>
      </c>
      <c r="L359" s="9" t="s">
        <v>278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917</v>
      </c>
      <c r="B360" s="277" t="s">
        <v>2021</v>
      </c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 t="s">
        <v>278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918</v>
      </c>
      <c r="B361" s="63" t="s">
        <v>3388</v>
      </c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 t="s">
        <v>278</v>
      </c>
      <c r="K361" s="9" t="s">
        <v>278</v>
      </c>
      <c r="L361" s="213">
        <v>824.00000000000045</v>
      </c>
      <c r="N361" s="67">
        <f t="shared" si="10"/>
        <v>824.00000000000045</v>
      </c>
      <c r="P361" t="s">
        <v>282</v>
      </c>
      <c r="S361" s="63"/>
      <c r="T361" s="277"/>
      <c r="U361" s="63"/>
      <c r="V361" s="346"/>
      <c r="W361" s="337"/>
      <c r="X361" s="63"/>
    </row>
    <row r="362" spans="1:24" ht="15">
      <c r="A362" s="28" t="s">
        <v>919</v>
      </c>
      <c r="B362" s="277" t="s">
        <v>2049</v>
      </c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 t="s">
        <v>278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920</v>
      </c>
      <c r="B363" s="277" t="s">
        <v>2025</v>
      </c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 t="s">
        <v>278</v>
      </c>
      <c r="K363" s="213">
        <v>803.50000000000023</v>
      </c>
      <c r="L363" s="9" t="s">
        <v>278</v>
      </c>
      <c r="N363" s="67">
        <f t="shared" si="10"/>
        <v>803.50000000000023</v>
      </c>
      <c r="P363" t="s">
        <v>282</v>
      </c>
      <c r="S363" s="63"/>
      <c r="T363" s="63"/>
      <c r="U363" s="63"/>
      <c r="V363" s="358"/>
      <c r="W363" s="337"/>
      <c r="X363" s="63"/>
    </row>
    <row r="364" spans="1:24" ht="15">
      <c r="A364" s="28" t="s">
        <v>921</v>
      </c>
      <c r="B364" s="63" t="s">
        <v>3379</v>
      </c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 t="s">
        <v>278</v>
      </c>
      <c r="K364" s="9" t="s">
        <v>278</v>
      </c>
      <c r="L364" s="217">
        <v>770.69999999999982</v>
      </c>
      <c r="N364" s="67">
        <f t="shared" si="10"/>
        <v>770.69999999999982</v>
      </c>
      <c r="P364" t="s">
        <v>288</v>
      </c>
      <c r="S364" s="63"/>
      <c r="T364" s="63"/>
      <c r="U364" s="63"/>
      <c r="V364" s="345"/>
      <c r="W364" s="337"/>
      <c r="X364" s="63"/>
    </row>
    <row r="365" spans="1:24" ht="15">
      <c r="A365" s="28" t="s">
        <v>922</v>
      </c>
      <c r="B365" s="63" t="s">
        <v>773</v>
      </c>
      <c r="E365" s="9" t="s">
        <v>278</v>
      </c>
      <c r="F365" s="9" t="s">
        <v>278</v>
      </c>
      <c r="G365" s="9" t="s">
        <v>278</v>
      </c>
      <c r="H365" s="9">
        <v>767.99999999999955</v>
      </c>
      <c r="I365" s="9" t="s">
        <v>278</v>
      </c>
      <c r="J365" s="9" t="s">
        <v>278</v>
      </c>
      <c r="K365" s="9" t="s">
        <v>278</v>
      </c>
      <c r="L365" s="9" t="s">
        <v>278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923</v>
      </c>
      <c r="B366" s="225" t="s">
        <v>1640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214">
        <v>753.10000000000014</v>
      </c>
      <c r="J366" s="9" t="s">
        <v>278</v>
      </c>
      <c r="K366" s="9" t="s">
        <v>278</v>
      </c>
      <c r="L366" s="9" t="s">
        <v>278</v>
      </c>
      <c r="N366" s="67">
        <f t="shared" si="10"/>
        <v>753.10000000000014</v>
      </c>
      <c r="P366" t="s">
        <v>281</v>
      </c>
      <c r="S366" s="216" t="s">
        <v>1752</v>
      </c>
      <c r="T366" s="63"/>
      <c r="U366" s="63"/>
      <c r="V366" s="345"/>
      <c r="W366" s="337"/>
      <c r="X366" s="63"/>
    </row>
    <row r="367" spans="1:24" ht="15">
      <c r="A367" s="28" t="s">
        <v>924</v>
      </c>
      <c r="B367" s="63" t="s">
        <v>3371</v>
      </c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 t="s">
        <v>278</v>
      </c>
      <c r="K367" s="9" t="s">
        <v>278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925</v>
      </c>
      <c r="B368" s="63" t="s">
        <v>3378</v>
      </c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 t="s">
        <v>278</v>
      </c>
      <c r="K368" s="9" t="s">
        <v>278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926</v>
      </c>
      <c r="B369" s="63" t="s">
        <v>3372</v>
      </c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 t="s">
        <v>278</v>
      </c>
      <c r="K369" s="9" t="s">
        <v>278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927</v>
      </c>
      <c r="B370" s="277" t="s">
        <v>2020</v>
      </c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 t="s">
        <v>278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928</v>
      </c>
      <c r="B371" s="277" t="s">
        <v>1999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929</v>
      </c>
      <c r="B372" s="63" t="s">
        <v>3363</v>
      </c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 t="s">
        <v>278</v>
      </c>
      <c r="K372" s="9" t="s">
        <v>278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930</v>
      </c>
      <c r="B373" s="277" t="s">
        <v>2048</v>
      </c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 t="s">
        <v>278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931</v>
      </c>
      <c r="B374" s="63" t="s">
        <v>3373</v>
      </c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 t="s">
        <v>278</v>
      </c>
      <c r="K374" s="9" t="s">
        <v>278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932</v>
      </c>
      <c r="B375" s="63" t="s">
        <v>3390</v>
      </c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 t="s">
        <v>278</v>
      </c>
      <c r="K375" s="9" t="s">
        <v>278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933</v>
      </c>
      <c r="B376" s="63" t="s">
        <v>3365</v>
      </c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 t="s">
        <v>278</v>
      </c>
      <c r="K376" s="9" t="s">
        <v>278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934</v>
      </c>
      <c r="B377" s="63" t="s">
        <v>3391</v>
      </c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 t="s">
        <v>278</v>
      </c>
      <c r="K377" s="9" t="s">
        <v>278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2496</v>
      </c>
      <c r="B378" s="63" t="s">
        <v>3362</v>
      </c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 t="s">
        <v>278</v>
      </c>
      <c r="K378" s="9" t="s">
        <v>278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3308</v>
      </c>
      <c r="B379" s="229" t="s">
        <v>1649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>
        <v>566</v>
      </c>
      <c r="J379" s="9" t="s">
        <v>278</v>
      </c>
      <c r="K379" s="9" t="s">
        <v>278</v>
      </c>
      <c r="L379" s="9" t="s">
        <v>278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3309</v>
      </c>
      <c r="B380" s="63" t="s">
        <v>3368</v>
      </c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 t="s">
        <v>278</v>
      </c>
      <c r="K380" s="9" t="s">
        <v>278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3310</v>
      </c>
      <c r="B381" s="229" t="s">
        <v>1650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>
        <v>553.79999999999995</v>
      </c>
      <c r="J381" s="9" t="s">
        <v>278</v>
      </c>
      <c r="K381" s="9" t="s">
        <v>278</v>
      </c>
      <c r="L381" s="9" t="s">
        <v>278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3311</v>
      </c>
      <c r="B382" s="63" t="s">
        <v>3364</v>
      </c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 t="s">
        <v>278</v>
      </c>
      <c r="K382" s="9" t="s">
        <v>278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3312</v>
      </c>
      <c r="B383" s="63" t="s">
        <v>164</v>
      </c>
      <c r="E383" s="9" t="s">
        <v>278</v>
      </c>
      <c r="F383" s="9" t="s">
        <v>278</v>
      </c>
      <c r="G383" s="217">
        <v>539.14999999999986</v>
      </c>
      <c r="H383" s="9" t="s">
        <v>278</v>
      </c>
      <c r="I383" s="9" t="s">
        <v>278</v>
      </c>
      <c r="J383" s="9" t="s">
        <v>278</v>
      </c>
      <c r="K383" s="9" t="s">
        <v>278</v>
      </c>
      <c r="L383" s="9" t="s">
        <v>278</v>
      </c>
      <c r="N383" s="67">
        <f t="shared" si="11"/>
        <v>539.14999999999986</v>
      </c>
      <c r="P383" t="s">
        <v>287</v>
      </c>
      <c r="T383" s="82"/>
      <c r="U383" s="3"/>
      <c r="V383" s="79"/>
      <c r="W383" s="67"/>
    </row>
    <row r="384" spans="1:24" ht="15">
      <c r="A384" s="28" t="s">
        <v>3313</v>
      </c>
      <c r="B384" s="63" t="s">
        <v>3366</v>
      </c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 t="s">
        <v>278</v>
      </c>
      <c r="K384" s="9" t="s">
        <v>278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3314</v>
      </c>
      <c r="B385" s="63" t="s">
        <v>180</v>
      </c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 t="s">
        <v>278</v>
      </c>
      <c r="K385" s="9" t="s">
        <v>278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3315</v>
      </c>
      <c r="B386" s="63" t="s">
        <v>3375</v>
      </c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 t="s">
        <v>278</v>
      </c>
      <c r="K386" s="9" t="s">
        <v>278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3316</v>
      </c>
      <c r="B387" s="63" t="s">
        <v>3360</v>
      </c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 t="s">
        <v>278</v>
      </c>
      <c r="K387" s="9" t="s">
        <v>278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3317</v>
      </c>
      <c r="B388" s="63" t="s">
        <v>3367</v>
      </c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 t="s">
        <v>278</v>
      </c>
      <c r="K388" s="9" t="s">
        <v>278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3318</v>
      </c>
      <c r="B389" s="229" t="s">
        <v>1647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>
        <v>452.50000000000045</v>
      </c>
      <c r="J389" s="9" t="s">
        <v>278</v>
      </c>
      <c r="K389" s="9" t="s">
        <v>278</v>
      </c>
      <c r="L389" s="9" t="s">
        <v>278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3319</v>
      </c>
      <c r="B390" s="63" t="s">
        <v>3387</v>
      </c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 t="s">
        <v>278</v>
      </c>
      <c r="K390" s="9" t="s">
        <v>278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3320</v>
      </c>
      <c r="B391" s="63" t="s">
        <v>3374</v>
      </c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 t="s">
        <v>278</v>
      </c>
      <c r="K391" s="9" t="s">
        <v>278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3321</v>
      </c>
      <c r="B392" s="277" t="s">
        <v>2000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425.20000000000005</v>
      </c>
      <c r="K392" s="9" t="s">
        <v>278</v>
      </c>
      <c r="L392" s="9" t="s">
        <v>278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3322</v>
      </c>
      <c r="B393" s="63" t="s">
        <v>783</v>
      </c>
      <c r="E393" s="9" t="s">
        <v>278</v>
      </c>
      <c r="F393" s="9" t="s">
        <v>278</v>
      </c>
      <c r="G393" s="9" t="s">
        <v>278</v>
      </c>
      <c r="H393" s="9">
        <v>418.49999999999977</v>
      </c>
      <c r="I393" s="9" t="s">
        <v>278</v>
      </c>
      <c r="J393" s="9" t="s">
        <v>278</v>
      </c>
      <c r="K393" s="9" t="s">
        <v>278</v>
      </c>
      <c r="L393" s="9" t="s">
        <v>278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3323</v>
      </c>
      <c r="B394" s="63" t="s">
        <v>3370</v>
      </c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 t="s">
        <v>278</v>
      </c>
      <c r="K394" s="9" t="s">
        <v>278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3324</v>
      </c>
      <c r="B395" s="229" t="s">
        <v>1657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>
        <v>407.50000000000023</v>
      </c>
      <c r="J395" s="9" t="s">
        <v>278</v>
      </c>
      <c r="K395" s="9" t="s">
        <v>278</v>
      </c>
      <c r="L395" s="9" t="s">
        <v>278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3325</v>
      </c>
      <c r="B396" s="63" t="s">
        <v>3361</v>
      </c>
      <c r="E396" s="9" t="s">
        <v>278</v>
      </c>
      <c r="F396" s="9" t="s">
        <v>278</v>
      </c>
      <c r="G396" s="9" t="s">
        <v>278</v>
      </c>
      <c r="H396" s="9" t="s">
        <v>278</v>
      </c>
      <c r="I396" s="9" t="s">
        <v>278</v>
      </c>
      <c r="J396" s="9" t="s">
        <v>278</v>
      </c>
      <c r="K396" s="9" t="s">
        <v>278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3326</v>
      </c>
      <c r="B397" s="277" t="s">
        <v>2024</v>
      </c>
      <c r="E397" s="9" t="s">
        <v>278</v>
      </c>
      <c r="F397" s="9" t="s">
        <v>278</v>
      </c>
      <c r="G397" s="9" t="s">
        <v>278</v>
      </c>
      <c r="H397" s="9" t="s">
        <v>278</v>
      </c>
      <c r="I397" s="9" t="s">
        <v>278</v>
      </c>
      <c r="J397" s="9" t="s">
        <v>278</v>
      </c>
      <c r="K397" s="9">
        <v>374.05000000000007</v>
      </c>
      <c r="L397" s="9" t="s">
        <v>278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3327</v>
      </c>
      <c r="B398" s="63" t="s">
        <v>3392</v>
      </c>
      <c r="E398" s="9" t="s">
        <v>278</v>
      </c>
      <c r="F398" s="9" t="s">
        <v>278</v>
      </c>
      <c r="G398" s="9" t="s">
        <v>278</v>
      </c>
      <c r="H398" s="9" t="s">
        <v>278</v>
      </c>
      <c r="I398" s="9" t="s">
        <v>278</v>
      </c>
      <c r="J398" s="9" t="s">
        <v>278</v>
      </c>
      <c r="K398" s="9" t="s">
        <v>278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3328</v>
      </c>
      <c r="B399" s="277" t="s">
        <v>3358</v>
      </c>
      <c r="E399" s="9" t="s">
        <v>278</v>
      </c>
      <c r="F399" s="9" t="s">
        <v>278</v>
      </c>
      <c r="G399" s="9" t="s">
        <v>278</v>
      </c>
      <c r="H399" s="9" t="s">
        <v>278</v>
      </c>
      <c r="I399" s="9" t="s">
        <v>278</v>
      </c>
      <c r="J399" s="9" t="s">
        <v>278</v>
      </c>
      <c r="K399" s="9" t="s">
        <v>278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3329</v>
      </c>
      <c r="B400" s="63" t="s">
        <v>178</v>
      </c>
      <c r="E400" s="9">
        <v>8.4</v>
      </c>
      <c r="F400" s="9">
        <v>329.3000000000003</v>
      </c>
      <c r="G400" s="9" t="s">
        <v>278</v>
      </c>
      <c r="H400" s="9" t="s">
        <v>278</v>
      </c>
      <c r="I400" s="9" t="s">
        <v>278</v>
      </c>
      <c r="J400" s="9" t="s">
        <v>278</v>
      </c>
      <c r="K400" s="9" t="s">
        <v>278</v>
      </c>
      <c r="L400" s="9" t="s">
        <v>278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3330</v>
      </c>
      <c r="B401" s="63" t="s">
        <v>3376</v>
      </c>
      <c r="E401" s="9" t="s">
        <v>278</v>
      </c>
      <c r="F401" s="9" t="s">
        <v>278</v>
      </c>
      <c r="G401" s="9" t="s">
        <v>278</v>
      </c>
      <c r="H401" s="9" t="s">
        <v>278</v>
      </c>
      <c r="I401" s="9" t="s">
        <v>278</v>
      </c>
      <c r="J401" s="9" t="s">
        <v>278</v>
      </c>
      <c r="K401" s="9" t="s">
        <v>278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3331</v>
      </c>
      <c r="B402" s="63" t="s">
        <v>3369</v>
      </c>
      <c r="E402" s="9" t="s">
        <v>278</v>
      </c>
      <c r="F402" s="9" t="s">
        <v>278</v>
      </c>
      <c r="G402" s="9" t="s">
        <v>278</v>
      </c>
      <c r="H402" s="9" t="s">
        <v>278</v>
      </c>
      <c r="I402" s="9" t="s">
        <v>278</v>
      </c>
      <c r="J402" s="9" t="s">
        <v>278</v>
      </c>
      <c r="K402" s="9" t="s">
        <v>278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4122</v>
      </c>
      <c r="B403" s="229" t="s">
        <v>1675</v>
      </c>
      <c r="C403" s="3"/>
      <c r="D403" s="3"/>
      <c r="E403" s="9" t="s">
        <v>278</v>
      </c>
      <c r="F403" s="9" t="s">
        <v>278</v>
      </c>
      <c r="G403" s="9" t="s">
        <v>278</v>
      </c>
      <c r="H403" s="9" t="s">
        <v>278</v>
      </c>
      <c r="I403" s="9">
        <v>174</v>
      </c>
      <c r="J403" s="9" t="s">
        <v>278</v>
      </c>
      <c r="K403" s="9" t="s">
        <v>278</v>
      </c>
      <c r="L403" s="9" t="s">
        <v>278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4123</v>
      </c>
      <c r="B404" s="277" t="s">
        <v>3359</v>
      </c>
      <c r="E404" s="9" t="s">
        <v>278</v>
      </c>
      <c r="F404" s="9" t="s">
        <v>278</v>
      </c>
      <c r="G404" s="9" t="s">
        <v>278</v>
      </c>
      <c r="H404" s="9" t="s">
        <v>278</v>
      </c>
      <c r="I404" s="9" t="s">
        <v>278</v>
      </c>
      <c r="J404" s="9" t="s">
        <v>278</v>
      </c>
      <c r="K404" s="9" t="s">
        <v>278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4124</v>
      </c>
      <c r="B405" s="63" t="s">
        <v>179</v>
      </c>
      <c r="E405" s="217">
        <v>99.999999999997442</v>
      </c>
      <c r="F405" s="9" t="s">
        <v>278</v>
      </c>
      <c r="G405" s="9" t="s">
        <v>278</v>
      </c>
      <c r="H405" s="9" t="s">
        <v>278</v>
      </c>
      <c r="I405" s="9" t="s">
        <v>278</v>
      </c>
      <c r="J405" s="9" t="s">
        <v>278</v>
      </c>
      <c r="K405" s="9" t="s">
        <v>278</v>
      </c>
      <c r="L405" s="9" t="s">
        <v>278</v>
      </c>
      <c r="N405" s="67">
        <f t="shared" si="11"/>
        <v>99.999999999997442</v>
      </c>
      <c r="P405" t="s">
        <v>297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795</v>
      </c>
      <c r="E412" s="9" t="s">
        <v>278</v>
      </c>
      <c r="F412" s="9" t="s">
        <v>278</v>
      </c>
      <c r="G412" s="9" t="s">
        <v>278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3129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789</v>
      </c>
      <c r="E413" s="9" t="s">
        <v>278</v>
      </c>
      <c r="F413" s="9" t="s">
        <v>278</v>
      </c>
      <c r="G413" s="9" t="s">
        <v>278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2451</v>
      </c>
      <c r="S413" s="216" t="s">
        <v>1753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2522</v>
      </c>
      <c r="R414" s="3"/>
      <c r="S414" s="216" t="s">
        <v>2523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756</v>
      </c>
      <c r="E415" s="9" t="s">
        <v>278</v>
      </c>
      <c r="F415" s="9" t="s">
        <v>278</v>
      </c>
      <c r="G415" s="9" t="s">
        <v>278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4832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306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358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336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300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1655</v>
      </c>
      <c r="C420" s="3"/>
      <c r="D420" s="3"/>
      <c r="E420" s="9" t="s">
        <v>278</v>
      </c>
      <c r="F420" s="9" t="s">
        <v>278</v>
      </c>
      <c r="G420" s="9" t="s">
        <v>278</v>
      </c>
      <c r="H420" s="9" t="s">
        <v>278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4831</v>
      </c>
      <c r="S420" s="216" t="s">
        <v>1753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282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278</v>
      </c>
      <c r="F422" s="9" t="s">
        <v>278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308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770</v>
      </c>
      <c r="E423" s="9" t="s">
        <v>278</v>
      </c>
      <c r="F423" s="9" t="s">
        <v>278</v>
      </c>
      <c r="G423" s="9" t="s">
        <v>278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284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287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278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300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278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278</v>
      </c>
      <c r="N427" s="67">
        <f t="shared" si="12"/>
        <v>1362.3000000000004</v>
      </c>
      <c r="P427" t="s">
        <v>301</v>
      </c>
      <c r="R427" s="3"/>
      <c r="S427" s="3" t="s">
        <v>1753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279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307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279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308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278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733</v>
      </c>
      <c r="E431" s="9" t="s">
        <v>278</v>
      </c>
      <c r="F431" s="9" t="s">
        <v>278</v>
      </c>
      <c r="G431" s="9" t="s">
        <v>278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281</v>
      </c>
      <c r="S431" s="3" t="s">
        <v>1753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278</v>
      </c>
      <c r="L432" s="9" t="s">
        <v>278</v>
      </c>
      <c r="N432" s="67">
        <f t="shared" si="12"/>
        <v>1316.6000000000006</v>
      </c>
      <c r="P432" t="s">
        <v>2450</v>
      </c>
      <c r="R432" s="3"/>
      <c r="S432" s="3" t="s">
        <v>1754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286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787</v>
      </c>
      <c r="E434" s="9" t="s">
        <v>278</v>
      </c>
      <c r="F434" s="9" t="s">
        <v>278</v>
      </c>
      <c r="G434" s="9" t="s">
        <v>278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297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777</v>
      </c>
      <c r="E435" s="9" t="s">
        <v>278</v>
      </c>
      <c r="F435" s="9" t="s">
        <v>278</v>
      </c>
      <c r="G435" s="9" t="s">
        <v>278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288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799</v>
      </c>
      <c r="E436" s="9" t="s">
        <v>278</v>
      </c>
      <c r="F436" s="9" t="s">
        <v>278</v>
      </c>
      <c r="G436" s="9" t="s">
        <v>278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282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297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737</v>
      </c>
      <c r="E438" s="9" t="s">
        <v>278</v>
      </c>
      <c r="F438" s="9" t="s">
        <v>278</v>
      </c>
      <c r="G438" s="9" t="s">
        <v>278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283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781</v>
      </c>
      <c r="E439" s="9" t="s">
        <v>278</v>
      </c>
      <c r="F439" s="9" t="s">
        <v>278</v>
      </c>
      <c r="G439" s="9" t="s">
        <v>278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283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1661</v>
      </c>
      <c r="C440" s="3"/>
      <c r="D440" s="3"/>
      <c r="E440" s="9" t="s">
        <v>278</v>
      </c>
      <c r="F440" s="9" t="s">
        <v>278</v>
      </c>
      <c r="G440" s="9" t="s">
        <v>278</v>
      </c>
      <c r="H440" s="9" t="s">
        <v>278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297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1652</v>
      </c>
      <c r="C441" s="3"/>
      <c r="D441" s="3"/>
      <c r="E441" s="9" t="s">
        <v>278</v>
      </c>
      <c r="F441" s="9" t="s">
        <v>278</v>
      </c>
      <c r="G441" s="9" t="s">
        <v>278</v>
      </c>
      <c r="H441" s="9" t="s">
        <v>278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288</v>
      </c>
      <c r="T441" s="277"/>
      <c r="U441" s="63"/>
      <c r="V441" s="346"/>
      <c r="W441" s="63"/>
      <c r="X441" s="63"/>
      <c r="Y441" s="9"/>
    </row>
    <row r="442" spans="1:25" ht="15">
      <c r="A442" s="28" t="s">
        <v>274</v>
      </c>
      <c r="B442" s="28" t="s">
        <v>727</v>
      </c>
      <c r="E442" s="9" t="s">
        <v>278</v>
      </c>
      <c r="F442" s="9" t="s">
        <v>278</v>
      </c>
      <c r="G442" s="9" t="s">
        <v>278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281</v>
      </c>
      <c r="S442" s="216" t="s">
        <v>1753</v>
      </c>
      <c r="T442" s="277"/>
      <c r="U442" s="63"/>
      <c r="V442" s="346"/>
      <c r="W442" s="63"/>
      <c r="X442" s="63"/>
      <c r="Y442" s="9"/>
    </row>
    <row r="443" spans="1:25" ht="15">
      <c r="A443" s="28" t="s">
        <v>275</v>
      </c>
      <c r="B443" s="63" t="s">
        <v>9</v>
      </c>
      <c r="E443" s="9">
        <v>49</v>
      </c>
      <c r="F443" s="9">
        <v>299.99999999999977</v>
      </c>
      <c r="G443" s="64" t="s">
        <v>279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276</v>
      </c>
      <c r="B444" s="63" t="s">
        <v>154</v>
      </c>
      <c r="E444" s="9" t="s">
        <v>278</v>
      </c>
      <c r="F444" s="9" t="s">
        <v>278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277</v>
      </c>
      <c r="B445" s="63" t="s">
        <v>782</v>
      </c>
      <c r="E445" s="9" t="s">
        <v>278</v>
      </c>
      <c r="F445" s="9" t="s">
        <v>278</v>
      </c>
      <c r="G445" s="9" t="s">
        <v>278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292</v>
      </c>
      <c r="T445" s="63"/>
      <c r="U445" s="63"/>
      <c r="V445" s="358"/>
      <c r="W445" s="63"/>
      <c r="X445" s="63"/>
      <c r="Y445" s="9"/>
    </row>
    <row r="446" spans="1:25" ht="15">
      <c r="A446" s="28" t="s">
        <v>734</v>
      </c>
      <c r="B446" s="63" t="s">
        <v>745</v>
      </c>
      <c r="E446" s="9" t="s">
        <v>278</v>
      </c>
      <c r="F446" s="9" t="s">
        <v>278</v>
      </c>
      <c r="G446" s="9" t="s">
        <v>278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735</v>
      </c>
      <c r="B447" s="63" t="s">
        <v>155</v>
      </c>
      <c r="E447" s="9" t="s">
        <v>278</v>
      </c>
      <c r="F447" s="9" t="s">
        <v>278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282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736</v>
      </c>
      <c r="B448" s="28" t="s">
        <v>732</v>
      </c>
      <c r="E448" s="9" t="s">
        <v>278</v>
      </c>
      <c r="F448" s="9" t="s">
        <v>278</v>
      </c>
      <c r="G448" s="9" t="s">
        <v>278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738</v>
      </c>
      <c r="B449" s="63" t="s">
        <v>162</v>
      </c>
      <c r="E449" s="9" t="s">
        <v>278</v>
      </c>
      <c r="F449" s="9" t="s">
        <v>278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293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744</v>
      </c>
      <c r="B450" s="63" t="s">
        <v>778</v>
      </c>
      <c r="E450" s="9" t="s">
        <v>278</v>
      </c>
      <c r="F450" s="9" t="s">
        <v>278</v>
      </c>
      <c r="G450" s="9" t="s">
        <v>278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746</v>
      </c>
      <c r="B451" s="63" t="s">
        <v>141</v>
      </c>
      <c r="E451" s="9" t="s">
        <v>278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749</v>
      </c>
      <c r="B452" s="229" t="s">
        <v>1651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284</v>
      </c>
      <c r="T452" s="63"/>
      <c r="U452" s="63"/>
      <c r="V452" s="358"/>
      <c r="W452" s="63"/>
      <c r="X452" s="63"/>
      <c r="Y452" s="9"/>
    </row>
    <row r="453" spans="1:25" ht="15">
      <c r="A453" s="28" t="s">
        <v>750</v>
      </c>
      <c r="B453" s="63" t="s">
        <v>752</v>
      </c>
      <c r="E453" s="9" t="s">
        <v>278</v>
      </c>
      <c r="F453" s="9" t="s">
        <v>278</v>
      </c>
      <c r="G453" s="9" t="s">
        <v>278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753</v>
      </c>
      <c r="B454" s="63" t="s">
        <v>761</v>
      </c>
      <c r="E454" s="9" t="s">
        <v>278</v>
      </c>
      <c r="F454" s="9" t="s">
        <v>278</v>
      </c>
      <c r="G454" s="9" t="s">
        <v>278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755</v>
      </c>
      <c r="B455" s="229" t="s">
        <v>1658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288</v>
      </c>
      <c r="T455" s="277"/>
      <c r="U455" s="63"/>
      <c r="V455" s="345"/>
      <c r="W455" s="63"/>
      <c r="X455" s="63"/>
      <c r="Y455" s="9"/>
    </row>
    <row r="456" spans="1:25" ht="15">
      <c r="A456" s="28" t="s">
        <v>760</v>
      </c>
      <c r="B456" s="63" t="s">
        <v>156</v>
      </c>
      <c r="E456" s="9" t="s">
        <v>278</v>
      </c>
      <c r="F456" s="9" t="s">
        <v>278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278</v>
      </c>
      <c r="N456" s="67">
        <f t="shared" si="13"/>
        <v>864.40000000000032</v>
      </c>
      <c r="P456" t="s">
        <v>284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764</v>
      </c>
      <c r="B457" s="229" t="s">
        <v>1656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246.59999999999991</v>
      </c>
      <c r="J457" s="64" t="s">
        <v>279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765</v>
      </c>
      <c r="B458" s="229" t="s">
        <v>1654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766</v>
      </c>
      <c r="B459" s="229" t="s">
        <v>1653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284</v>
      </c>
      <c r="T459" s="63"/>
      <c r="U459" s="63"/>
      <c r="V459" s="345"/>
      <c r="W459" s="63"/>
      <c r="X459" s="63"/>
      <c r="Y459" s="9"/>
    </row>
    <row r="460" spans="1:25" ht="15">
      <c r="A460" s="28" t="s">
        <v>772</v>
      </c>
      <c r="B460" s="63" t="s">
        <v>762</v>
      </c>
      <c r="E460" s="9" t="s">
        <v>278</v>
      </c>
      <c r="F460" s="9" t="s">
        <v>278</v>
      </c>
      <c r="G460" s="9" t="s">
        <v>278</v>
      </c>
      <c r="H460" s="64" t="s">
        <v>279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780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279</v>
      </c>
      <c r="J461" s="9">
        <v>74.699999999999818</v>
      </c>
      <c r="K461" s="9">
        <v>224.40000000000032</v>
      </c>
      <c r="L461" s="9" t="s">
        <v>278</v>
      </c>
      <c r="N461" s="67">
        <f t="shared" si="13"/>
        <v>844.80000000000098</v>
      </c>
      <c r="P461" t="s">
        <v>292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784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278</v>
      </c>
      <c r="K462" s="9" t="s">
        <v>278</v>
      </c>
      <c r="L462" s="9" t="s">
        <v>278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785</v>
      </c>
      <c r="B463" s="277" t="s">
        <v>2003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282</v>
      </c>
      <c r="T463" s="277"/>
      <c r="U463" s="63"/>
      <c r="V463" s="345"/>
      <c r="W463" s="63"/>
      <c r="X463" s="63"/>
      <c r="Y463" s="9"/>
    </row>
    <row r="464" spans="1:25" ht="15">
      <c r="A464" s="28" t="s">
        <v>786</v>
      </c>
      <c r="B464" s="277" t="s">
        <v>2026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 t="s">
        <v>278</v>
      </c>
      <c r="J464" s="9" t="s">
        <v>278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281</v>
      </c>
      <c r="S464" s="216" t="s">
        <v>1753</v>
      </c>
      <c r="T464" s="225"/>
      <c r="U464" s="63"/>
      <c r="V464" s="345"/>
      <c r="W464" s="63"/>
      <c r="X464" s="63"/>
      <c r="Y464" s="9"/>
    </row>
    <row r="465" spans="1:25" ht="15">
      <c r="A465" s="28" t="s">
        <v>792</v>
      </c>
      <c r="B465" s="277" t="s">
        <v>2002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793</v>
      </c>
      <c r="B466" s="229" t="s">
        <v>1659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794</v>
      </c>
      <c r="B467" s="229" t="s">
        <v>1646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64" t="s">
        <v>279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796</v>
      </c>
      <c r="B468" s="277" t="s">
        <v>4490</v>
      </c>
      <c r="C468" s="3"/>
      <c r="D468" s="3"/>
      <c r="E468" s="9" t="s">
        <v>278</v>
      </c>
      <c r="F468" s="9" t="s">
        <v>278</v>
      </c>
      <c r="G468" s="9" t="s">
        <v>278</v>
      </c>
      <c r="H468" s="9" t="s">
        <v>278</v>
      </c>
      <c r="I468" s="9" t="s">
        <v>278</v>
      </c>
      <c r="J468" s="9" t="s">
        <v>278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797</v>
      </c>
      <c r="B469" s="63" t="s">
        <v>748</v>
      </c>
      <c r="E469" s="9" t="s">
        <v>278</v>
      </c>
      <c r="F469" s="9" t="s">
        <v>278</v>
      </c>
      <c r="G469" s="9" t="s">
        <v>278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798</v>
      </c>
      <c r="B470" s="277" t="s">
        <v>2007</v>
      </c>
      <c r="C470" s="3"/>
      <c r="D470" s="3"/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801</v>
      </c>
      <c r="B471" s="229" t="s">
        <v>1660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240</v>
      </c>
      <c r="J471" s="9">
        <v>217.20000000000027</v>
      </c>
      <c r="K471" s="9">
        <v>172.50000000000045</v>
      </c>
      <c r="L471" s="9" t="s">
        <v>278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895</v>
      </c>
      <c r="B472" s="63" t="s">
        <v>754</v>
      </c>
      <c r="E472" s="9" t="s">
        <v>278</v>
      </c>
      <c r="F472" s="9" t="s">
        <v>278</v>
      </c>
      <c r="G472" s="9" t="s">
        <v>278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896</v>
      </c>
      <c r="B473" s="63" t="s">
        <v>763</v>
      </c>
      <c r="E473" s="9" t="s">
        <v>278</v>
      </c>
      <c r="F473" s="9" t="s">
        <v>278</v>
      </c>
      <c r="G473" s="9" t="s">
        <v>278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897</v>
      </c>
      <c r="B474" s="277" t="s">
        <v>2005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264.29999999999995</v>
      </c>
      <c r="K474" s="9">
        <v>349.2000000000005</v>
      </c>
      <c r="L474" s="9" t="s">
        <v>278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898</v>
      </c>
      <c r="B475" s="277" t="s">
        <v>1999</v>
      </c>
      <c r="C475" s="3"/>
      <c r="D475" s="3"/>
      <c r="E475" s="9" t="s">
        <v>278</v>
      </c>
      <c r="F475" s="9" t="s">
        <v>278</v>
      </c>
      <c r="G475" s="9" t="s">
        <v>278</v>
      </c>
      <c r="H475" s="9" t="s">
        <v>278</v>
      </c>
      <c r="I475" s="9" t="s">
        <v>278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899</v>
      </c>
      <c r="B476" s="63" t="s">
        <v>743</v>
      </c>
      <c r="E476" s="9" t="s">
        <v>278</v>
      </c>
      <c r="F476" s="9" t="s">
        <v>278</v>
      </c>
      <c r="G476" s="9" t="s">
        <v>278</v>
      </c>
      <c r="H476" s="9">
        <v>228.599999999999</v>
      </c>
      <c r="I476" s="212">
        <v>373</v>
      </c>
      <c r="J476" s="9" t="s">
        <v>278</v>
      </c>
      <c r="K476" s="9" t="s">
        <v>278</v>
      </c>
      <c r="L476" s="9" t="s">
        <v>278</v>
      </c>
      <c r="N476" s="67">
        <f t="shared" ref="N476:N507" si="14">SUM(E476:L476)</f>
        <v>601.599999999999</v>
      </c>
      <c r="P476" t="s">
        <v>300</v>
      </c>
      <c r="T476" s="63"/>
      <c r="U476" s="63"/>
      <c r="V476" s="346"/>
      <c r="W476" s="63"/>
      <c r="X476" s="63"/>
      <c r="Y476" s="9"/>
    </row>
    <row r="477" spans="1:25" ht="15">
      <c r="A477" s="28" t="s">
        <v>900</v>
      </c>
      <c r="B477" s="63" t="s">
        <v>747</v>
      </c>
      <c r="E477" s="9" t="s">
        <v>278</v>
      </c>
      <c r="F477" s="9" t="s">
        <v>278</v>
      </c>
      <c r="G477" s="9" t="s">
        <v>278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901</v>
      </c>
      <c r="B478" s="277" t="s">
        <v>2004</v>
      </c>
      <c r="C478" s="3"/>
      <c r="D478" s="3"/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902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278</v>
      </c>
      <c r="K479" s="9" t="s">
        <v>278</v>
      </c>
      <c r="L479" s="9" t="s">
        <v>278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903</v>
      </c>
      <c r="B480" s="63" t="s">
        <v>3376</v>
      </c>
      <c r="C480" s="3"/>
      <c r="D480" s="3"/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212">
        <v>567.34999999999991</v>
      </c>
      <c r="N480" s="67">
        <f t="shared" si="14"/>
        <v>567.34999999999991</v>
      </c>
      <c r="P480" t="s">
        <v>300</v>
      </c>
      <c r="T480" s="63"/>
      <c r="U480" s="63"/>
      <c r="V480" s="345"/>
      <c r="W480" s="63"/>
      <c r="X480" s="63"/>
      <c r="Y480" s="9"/>
    </row>
    <row r="481" spans="1:25" ht="15">
      <c r="A481" s="28" t="s">
        <v>904</v>
      </c>
      <c r="B481" s="277" t="s">
        <v>2021</v>
      </c>
      <c r="C481" s="3"/>
      <c r="D481" s="3"/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905</v>
      </c>
      <c r="B482" s="229" t="s">
        <v>1642</v>
      </c>
      <c r="C482" s="3"/>
      <c r="D482" s="3"/>
      <c r="E482" s="9" t="s">
        <v>278</v>
      </c>
      <c r="F482" s="9" t="s">
        <v>278</v>
      </c>
      <c r="G482" s="9" t="s">
        <v>278</v>
      </c>
      <c r="H482" s="9" t="s">
        <v>278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906</v>
      </c>
      <c r="B483" s="277" t="s">
        <v>2153</v>
      </c>
      <c r="C483" s="3"/>
      <c r="D483" s="3"/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907</v>
      </c>
      <c r="B484" s="63" t="s">
        <v>178</v>
      </c>
      <c r="E484" s="217">
        <v>133.19999999999982</v>
      </c>
      <c r="F484" s="217">
        <v>404.30000000000018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9" t="s">
        <v>278</v>
      </c>
      <c r="N484" s="67">
        <f t="shared" si="14"/>
        <v>537.5</v>
      </c>
      <c r="P484" t="s">
        <v>309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908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279</v>
      </c>
      <c r="J485" s="9">
        <v>132.30000000000018</v>
      </c>
      <c r="K485" s="9" t="s">
        <v>278</v>
      </c>
      <c r="L485" s="9" t="s">
        <v>278</v>
      </c>
      <c r="N485" s="67">
        <f t="shared" si="14"/>
        <v>531.99999999999955</v>
      </c>
      <c r="P485" t="s">
        <v>288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909</v>
      </c>
      <c r="B486" s="277" t="s">
        <v>2014</v>
      </c>
      <c r="C486" s="3"/>
      <c r="D486" s="3"/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910</v>
      </c>
      <c r="B487" s="277" t="s">
        <v>2023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 t="s">
        <v>278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911</v>
      </c>
      <c r="B488" s="277" t="s">
        <v>3358</v>
      </c>
      <c r="C488" s="3"/>
      <c r="D488" s="3"/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217">
        <v>515</v>
      </c>
      <c r="N488" s="67">
        <f t="shared" si="14"/>
        <v>515</v>
      </c>
      <c r="P488" t="s">
        <v>283</v>
      </c>
      <c r="T488" s="277"/>
      <c r="U488" s="63"/>
      <c r="V488" s="345"/>
      <c r="W488" s="63"/>
      <c r="X488" s="63"/>
      <c r="Y488" s="9"/>
    </row>
    <row r="489" spans="1:25" ht="15">
      <c r="A489" s="28" t="s">
        <v>912</v>
      </c>
      <c r="B489" s="277" t="s">
        <v>3359</v>
      </c>
      <c r="C489" s="3"/>
      <c r="D489" s="3"/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217">
        <v>502.7999999999995</v>
      </c>
      <c r="N489" s="67">
        <f t="shared" si="14"/>
        <v>502.7999999999995</v>
      </c>
      <c r="P489" t="s">
        <v>297</v>
      </c>
      <c r="T489" s="277"/>
      <c r="U489" s="63"/>
      <c r="V489" s="345"/>
      <c r="W489" s="63"/>
      <c r="X489" s="63"/>
      <c r="Y489" s="9"/>
    </row>
    <row r="490" spans="1:25" ht="15">
      <c r="A490" s="28" t="s">
        <v>913</v>
      </c>
      <c r="B490" s="63" t="s">
        <v>3368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 t="s">
        <v>278</v>
      </c>
      <c r="J490" s="9" t="s">
        <v>278</v>
      </c>
      <c r="K490" s="9" t="s">
        <v>278</v>
      </c>
      <c r="L490" s="217">
        <v>498.59999999999968</v>
      </c>
      <c r="N490" s="67">
        <f t="shared" si="14"/>
        <v>498.59999999999968</v>
      </c>
      <c r="P490" t="s">
        <v>292</v>
      </c>
      <c r="T490" s="63"/>
      <c r="U490" s="63"/>
      <c r="V490" s="358"/>
      <c r="W490" s="63"/>
      <c r="X490" s="63"/>
      <c r="Y490" s="9"/>
    </row>
    <row r="491" spans="1:25" ht="15">
      <c r="A491" s="28" t="s">
        <v>914</v>
      </c>
      <c r="B491" s="63" t="s">
        <v>3374</v>
      </c>
      <c r="C491" s="3"/>
      <c r="D491" s="3"/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217">
        <v>488.64999999999964</v>
      </c>
      <c r="N491" s="67">
        <f t="shared" si="14"/>
        <v>488.64999999999964</v>
      </c>
      <c r="P491" t="s">
        <v>287</v>
      </c>
      <c r="T491" s="63"/>
      <c r="U491" s="63"/>
      <c r="V491" s="345"/>
      <c r="W491" s="63"/>
      <c r="X491" s="63"/>
      <c r="Y491" s="9"/>
    </row>
    <row r="492" spans="1:25" ht="15">
      <c r="A492" s="28" t="s">
        <v>915</v>
      </c>
      <c r="B492" s="63" t="s">
        <v>3390</v>
      </c>
      <c r="C492" s="3"/>
      <c r="D492" s="3"/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217">
        <v>471.19999999999936</v>
      </c>
      <c r="N492" s="67">
        <f t="shared" si="14"/>
        <v>471.19999999999936</v>
      </c>
      <c r="P492" t="s">
        <v>288</v>
      </c>
      <c r="T492" s="63"/>
      <c r="U492" s="63"/>
      <c r="V492" s="358"/>
      <c r="W492" s="63"/>
      <c r="X492" s="63"/>
      <c r="Y492" s="9"/>
    </row>
    <row r="493" spans="1:25" ht="15">
      <c r="A493" s="28" t="s">
        <v>916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278</v>
      </c>
      <c r="I493" s="9" t="s">
        <v>278</v>
      </c>
      <c r="J493" s="9">
        <v>146</v>
      </c>
      <c r="K493" s="9" t="s">
        <v>278</v>
      </c>
      <c r="L493" s="9" t="s">
        <v>278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917</v>
      </c>
      <c r="B494" s="63" t="s">
        <v>3366</v>
      </c>
      <c r="C494" s="3"/>
      <c r="D494" s="3"/>
      <c r="E494" s="9" t="s">
        <v>278</v>
      </c>
      <c r="F494" s="9" t="s">
        <v>278</v>
      </c>
      <c r="G494" s="9" t="s">
        <v>278</v>
      </c>
      <c r="H494" s="9" t="s">
        <v>278</v>
      </c>
      <c r="I494" s="9" t="s">
        <v>278</v>
      </c>
      <c r="J494" s="9" t="s">
        <v>278</v>
      </c>
      <c r="K494" s="9" t="s">
        <v>278</v>
      </c>
      <c r="L494" s="217">
        <v>461.00000000000023</v>
      </c>
      <c r="N494" s="67">
        <f t="shared" si="14"/>
        <v>461.00000000000023</v>
      </c>
      <c r="P494" t="s">
        <v>293</v>
      </c>
      <c r="T494" s="63"/>
      <c r="U494" s="63"/>
      <c r="V494" s="358"/>
      <c r="W494" s="63"/>
      <c r="X494" s="63"/>
      <c r="Y494" s="9"/>
    </row>
    <row r="495" spans="1:25" ht="15">
      <c r="A495" s="28" t="s">
        <v>918</v>
      </c>
      <c r="B495" s="277" t="s">
        <v>2019</v>
      </c>
      <c r="C495" s="3"/>
      <c r="D495" s="3"/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293</v>
      </c>
      <c r="T495" s="277"/>
      <c r="U495" s="63"/>
      <c r="V495" s="346"/>
      <c r="W495" s="63"/>
      <c r="X495" s="63"/>
      <c r="Y495" s="9"/>
    </row>
    <row r="496" spans="1:25" ht="15">
      <c r="A496" s="28" t="s">
        <v>919</v>
      </c>
      <c r="B496" s="63" t="s">
        <v>768</v>
      </c>
      <c r="E496" s="9" t="s">
        <v>278</v>
      </c>
      <c r="F496" s="9" t="s">
        <v>278</v>
      </c>
      <c r="G496" s="9" t="s">
        <v>278</v>
      </c>
      <c r="H496" s="9">
        <v>296.2000000000005</v>
      </c>
      <c r="I496" s="9">
        <v>151.09999999999968</v>
      </c>
      <c r="J496" s="9" t="s">
        <v>278</v>
      </c>
      <c r="K496" s="9" t="s">
        <v>278</v>
      </c>
      <c r="L496" s="9" t="s">
        <v>278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920</v>
      </c>
      <c r="B497" s="277" t="s">
        <v>2020</v>
      </c>
      <c r="C497" s="3"/>
      <c r="D497" s="3"/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921</v>
      </c>
      <c r="B498" s="229" t="s">
        <v>1644</v>
      </c>
      <c r="C498" s="3"/>
      <c r="D498" s="3"/>
      <c r="E498" s="9" t="s">
        <v>278</v>
      </c>
      <c r="F498" s="9" t="s">
        <v>278</v>
      </c>
      <c r="G498" s="9" t="s">
        <v>278</v>
      </c>
      <c r="H498" s="9" t="s">
        <v>278</v>
      </c>
      <c r="I498" s="217">
        <v>302.39999999999964</v>
      </c>
      <c r="J498" s="9">
        <v>135.30000000000018</v>
      </c>
      <c r="K498" s="9" t="s">
        <v>278</v>
      </c>
      <c r="L498" s="9" t="s">
        <v>278</v>
      </c>
      <c r="N498" s="67">
        <f t="shared" si="14"/>
        <v>437.69999999999982</v>
      </c>
      <c r="P498" t="s">
        <v>292</v>
      </c>
      <c r="T498" s="63"/>
      <c r="U498" s="63"/>
      <c r="V498" s="345"/>
      <c r="W498" s="63"/>
      <c r="X498" s="63"/>
      <c r="Y498" s="9"/>
    </row>
    <row r="499" spans="1:25" ht="15">
      <c r="A499" s="28" t="s">
        <v>922</v>
      </c>
      <c r="B499" s="277" t="s">
        <v>2046</v>
      </c>
      <c r="C499" s="3"/>
      <c r="D499" s="3"/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923</v>
      </c>
      <c r="B500" s="63" t="s">
        <v>3392</v>
      </c>
      <c r="C500" s="3"/>
      <c r="D500" s="3"/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9" t="s">
        <v>278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924</v>
      </c>
      <c r="B501" s="63" t="s">
        <v>3375</v>
      </c>
      <c r="C501" s="3"/>
      <c r="D501" s="3"/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925</v>
      </c>
      <c r="B502" s="277" t="s">
        <v>2022</v>
      </c>
      <c r="C502" s="3"/>
      <c r="D502" s="3"/>
      <c r="E502" s="9" t="s">
        <v>278</v>
      </c>
      <c r="F502" s="9" t="s">
        <v>278</v>
      </c>
      <c r="G502" s="9" t="s">
        <v>278</v>
      </c>
      <c r="H502" s="9" t="s">
        <v>278</v>
      </c>
      <c r="I502" s="9" t="s">
        <v>278</v>
      </c>
      <c r="J502" s="9" t="s">
        <v>278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288</v>
      </c>
      <c r="T502" s="277"/>
      <c r="U502" s="63"/>
      <c r="V502" s="345"/>
      <c r="W502" s="63"/>
      <c r="X502" s="63"/>
      <c r="Y502" s="9"/>
    </row>
    <row r="503" spans="1:25" ht="15">
      <c r="A503" s="28" t="s">
        <v>926</v>
      </c>
      <c r="B503" s="229" t="s">
        <v>1643</v>
      </c>
      <c r="C503" s="3"/>
      <c r="D503" s="3"/>
      <c r="E503" s="9" t="s">
        <v>278</v>
      </c>
      <c r="F503" s="9" t="s">
        <v>278</v>
      </c>
      <c r="G503" s="9" t="s">
        <v>278</v>
      </c>
      <c r="H503" s="9" t="s">
        <v>278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927</v>
      </c>
      <c r="B504" s="63" t="s">
        <v>3365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9" t="s">
        <v>278</v>
      </c>
      <c r="J504" s="9" t="s">
        <v>278</v>
      </c>
      <c r="K504" s="9" t="s">
        <v>278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928</v>
      </c>
      <c r="B505" s="63" t="s">
        <v>773</v>
      </c>
      <c r="E505" s="9" t="s">
        <v>278</v>
      </c>
      <c r="F505" s="9" t="s">
        <v>278</v>
      </c>
      <c r="G505" s="9" t="s">
        <v>278</v>
      </c>
      <c r="H505" s="217">
        <v>371.20000000000073</v>
      </c>
      <c r="I505" s="9" t="s">
        <v>278</v>
      </c>
      <c r="J505" s="9" t="s">
        <v>278</v>
      </c>
      <c r="K505" s="9" t="s">
        <v>278</v>
      </c>
      <c r="L505" s="9" t="s">
        <v>278</v>
      </c>
      <c r="N505" s="67">
        <f t="shared" si="14"/>
        <v>371.20000000000073</v>
      </c>
      <c r="P505" t="s">
        <v>297</v>
      </c>
      <c r="T505" s="63"/>
      <c r="U505" s="63"/>
      <c r="V505" s="358"/>
      <c r="W505" s="63"/>
      <c r="X505" s="63"/>
      <c r="Y505" s="9"/>
    </row>
    <row r="506" spans="1:25" ht="15">
      <c r="A506" s="28" t="s">
        <v>929</v>
      </c>
      <c r="B506" s="63" t="s">
        <v>3367</v>
      </c>
      <c r="C506" s="3"/>
      <c r="D506" s="3"/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930</v>
      </c>
      <c r="B507" s="277" t="s">
        <v>1998</v>
      </c>
      <c r="C507" s="3"/>
      <c r="D507" s="3"/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931</v>
      </c>
      <c r="B508" s="63" t="s">
        <v>158</v>
      </c>
      <c r="E508" s="9" t="s">
        <v>278</v>
      </c>
      <c r="F508" s="9" t="s">
        <v>278</v>
      </c>
      <c r="G508" s="9">
        <v>52</v>
      </c>
      <c r="H508" s="9">
        <v>184.40000000000009</v>
      </c>
      <c r="I508" s="9">
        <v>130.2000000000005</v>
      </c>
      <c r="J508" s="9" t="s">
        <v>278</v>
      </c>
      <c r="K508" s="9" t="s">
        <v>278</v>
      </c>
      <c r="L508" s="9" t="s">
        <v>278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932</v>
      </c>
      <c r="B509" s="63" t="s">
        <v>3379</v>
      </c>
      <c r="C509" s="3"/>
      <c r="D509" s="3"/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933</v>
      </c>
      <c r="B510" s="63" t="s">
        <v>3369</v>
      </c>
      <c r="C510" s="3"/>
      <c r="D510" s="3"/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934</v>
      </c>
      <c r="B511" s="63" t="s">
        <v>3388</v>
      </c>
      <c r="C511" s="3"/>
      <c r="D511" s="3"/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2496</v>
      </c>
      <c r="B512" s="277" t="s">
        <v>2048</v>
      </c>
      <c r="C512" s="3"/>
      <c r="D512" s="3"/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3308</v>
      </c>
      <c r="B513" s="63" t="s">
        <v>3372</v>
      </c>
      <c r="C513" s="3"/>
      <c r="D513" s="3"/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 t="s">
        <v>278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3309</v>
      </c>
      <c r="B514" s="277" t="s">
        <v>2049</v>
      </c>
      <c r="C514" s="3"/>
      <c r="D514" s="3"/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3310</v>
      </c>
      <c r="B515" s="229" t="s">
        <v>1649</v>
      </c>
      <c r="C515" s="3"/>
      <c r="D515" s="3"/>
      <c r="E515" s="9" t="s">
        <v>278</v>
      </c>
      <c r="F515" s="9" t="s">
        <v>278</v>
      </c>
      <c r="G515" s="9" t="s">
        <v>278</v>
      </c>
      <c r="H515" s="9" t="s">
        <v>278</v>
      </c>
      <c r="I515" s="217">
        <v>296.90000000000009</v>
      </c>
      <c r="J515" s="9" t="s">
        <v>278</v>
      </c>
      <c r="K515" s="9" t="s">
        <v>278</v>
      </c>
      <c r="L515" s="9" t="s">
        <v>278</v>
      </c>
      <c r="N515" s="67">
        <f t="shared" si="15"/>
        <v>296.90000000000009</v>
      </c>
      <c r="P515" t="s">
        <v>293</v>
      </c>
      <c r="T515" s="63"/>
      <c r="U515" s="63"/>
      <c r="V515" s="50"/>
    </row>
    <row r="516" spans="1:22" ht="15">
      <c r="A516" s="28" t="s">
        <v>3311</v>
      </c>
      <c r="B516" s="277" t="s">
        <v>2006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3312</v>
      </c>
      <c r="B517" s="63" t="s">
        <v>3387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 t="s">
        <v>278</v>
      </c>
      <c r="J517" s="9" t="s">
        <v>278</v>
      </c>
      <c r="K517" s="9" t="s">
        <v>278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3313</v>
      </c>
      <c r="B518" s="63" t="s">
        <v>3364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 t="s">
        <v>278</v>
      </c>
      <c r="J518" s="9" t="s">
        <v>278</v>
      </c>
      <c r="K518" s="9" t="s">
        <v>278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3314</v>
      </c>
      <c r="B519" s="63" t="s">
        <v>3371</v>
      </c>
      <c r="C519" s="3"/>
      <c r="D519" s="3"/>
      <c r="E519" s="9" t="s">
        <v>278</v>
      </c>
      <c r="F519" s="9" t="s">
        <v>278</v>
      </c>
      <c r="G519" s="9" t="s">
        <v>278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3315</v>
      </c>
      <c r="B520" s="63" t="s">
        <v>3362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3316</v>
      </c>
      <c r="B521" s="63" t="s">
        <v>3363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3317</v>
      </c>
      <c r="B522" s="229" t="s">
        <v>1657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240.40000000000032</v>
      </c>
      <c r="J522" s="9" t="s">
        <v>278</v>
      </c>
      <c r="K522" s="9" t="s">
        <v>278</v>
      </c>
      <c r="L522" s="9" t="s">
        <v>278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3318</v>
      </c>
      <c r="B523" s="63" t="s">
        <v>3378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3319</v>
      </c>
      <c r="B524" s="63" t="s">
        <v>3391</v>
      </c>
      <c r="C524" s="3"/>
      <c r="D524" s="3"/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3320</v>
      </c>
      <c r="B525" s="229" t="s">
        <v>1675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>
        <v>216.89999999999986</v>
      </c>
      <c r="J525" s="9" t="s">
        <v>278</v>
      </c>
      <c r="K525" s="9" t="s">
        <v>278</v>
      </c>
      <c r="L525" s="9" t="s">
        <v>278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3321</v>
      </c>
      <c r="B526" s="277" t="s">
        <v>2024</v>
      </c>
      <c r="C526" s="3"/>
      <c r="D526" s="3"/>
      <c r="E526" s="9" t="s">
        <v>278</v>
      </c>
      <c r="F526" s="9" t="s">
        <v>278</v>
      </c>
      <c r="G526" s="9" t="s">
        <v>278</v>
      </c>
      <c r="H526" s="9" t="s">
        <v>278</v>
      </c>
      <c r="I526" s="9" t="s">
        <v>278</v>
      </c>
      <c r="J526" s="9" t="s">
        <v>278</v>
      </c>
      <c r="K526" s="9">
        <v>213.40000000000032</v>
      </c>
      <c r="L526" s="9" t="s">
        <v>278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3322</v>
      </c>
      <c r="B527" s="63" t="s">
        <v>3373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3323</v>
      </c>
      <c r="B528" s="225" t="s">
        <v>1640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197.19999999999982</v>
      </c>
      <c r="J528" s="9" t="s">
        <v>278</v>
      </c>
      <c r="K528" s="9" t="s">
        <v>278</v>
      </c>
      <c r="L528" s="9" t="s">
        <v>278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3324</v>
      </c>
      <c r="B529" s="63" t="s">
        <v>164</v>
      </c>
      <c r="E529" s="9" t="s">
        <v>278</v>
      </c>
      <c r="F529" s="9" t="s">
        <v>278</v>
      </c>
      <c r="G529" s="217">
        <v>188.29999999999995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N529" s="67">
        <f t="shared" si="15"/>
        <v>188.29999999999995</v>
      </c>
      <c r="P529" t="s">
        <v>283</v>
      </c>
      <c r="R529" s="3"/>
      <c r="S529" s="3"/>
      <c r="T529" s="63"/>
      <c r="U529" s="63"/>
      <c r="V529" s="50"/>
    </row>
    <row r="530" spans="1:23" ht="15">
      <c r="A530" s="28" t="s">
        <v>3325</v>
      </c>
      <c r="B530" s="63" t="s">
        <v>783</v>
      </c>
      <c r="E530" s="9" t="s">
        <v>278</v>
      </c>
      <c r="F530" s="9" t="s">
        <v>278</v>
      </c>
      <c r="G530" s="9" t="s">
        <v>278</v>
      </c>
      <c r="H530" s="9">
        <v>182.09999999999968</v>
      </c>
      <c r="I530" s="9" t="s">
        <v>278</v>
      </c>
      <c r="J530" s="9" t="s">
        <v>278</v>
      </c>
      <c r="K530" s="9" t="s">
        <v>278</v>
      </c>
      <c r="L530" s="9" t="s">
        <v>278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3326</v>
      </c>
      <c r="B531" s="63" t="s">
        <v>3360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3327</v>
      </c>
      <c r="B532" s="229" t="s">
        <v>1650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>
        <v>127.5</v>
      </c>
      <c r="J532" s="9" t="s">
        <v>278</v>
      </c>
      <c r="K532" s="9" t="s">
        <v>278</v>
      </c>
      <c r="L532" s="9" t="s">
        <v>278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3328</v>
      </c>
      <c r="B533" s="63" t="s">
        <v>179</v>
      </c>
      <c r="E533" s="217">
        <v>108.99999999999955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 t="s">
        <v>278</v>
      </c>
      <c r="N533" s="67">
        <f t="shared" si="15"/>
        <v>108.99999999999955</v>
      </c>
      <c r="P533" t="s">
        <v>297</v>
      </c>
      <c r="R533" s="3"/>
      <c r="S533" s="3"/>
      <c r="T533" s="63"/>
      <c r="U533" s="63"/>
      <c r="V533" s="50"/>
    </row>
    <row r="534" spans="1:23" ht="15">
      <c r="A534" s="28" t="s">
        <v>3329</v>
      </c>
      <c r="B534" s="63" t="s">
        <v>3370</v>
      </c>
      <c r="C534" s="3"/>
      <c r="D534" s="3"/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 t="s">
        <v>278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3330</v>
      </c>
      <c r="B535" s="63" t="s">
        <v>180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3331</v>
      </c>
      <c r="B536" s="229" t="s">
        <v>1647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>
        <v>77.700000000000273</v>
      </c>
      <c r="J536" s="9" t="s">
        <v>278</v>
      </c>
      <c r="K536" s="9" t="s">
        <v>278</v>
      </c>
      <c r="L536" s="9" t="s">
        <v>278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4122</v>
      </c>
      <c r="B537" s="277" t="s">
        <v>2000</v>
      </c>
      <c r="C537" s="3"/>
      <c r="D537" s="3"/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>
        <v>56.200000000000045</v>
      </c>
      <c r="K537" s="9" t="s">
        <v>278</v>
      </c>
      <c r="L537" s="9" t="s">
        <v>278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4123</v>
      </c>
      <c r="B538" s="277" t="s">
        <v>2025</v>
      </c>
      <c r="C538" s="3"/>
      <c r="D538" s="3"/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>
        <v>15.600000000000136</v>
      </c>
      <c r="L538" s="9" t="s">
        <v>278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4124</v>
      </c>
      <c r="B539" s="63" t="s">
        <v>3361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4895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2452</v>
      </c>
      <c r="R547" s="3"/>
      <c r="S547" s="216" t="s">
        <v>1755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1198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1213</v>
      </c>
      <c r="R549" s="3"/>
      <c r="S549" s="216" t="s">
        <v>1756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299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340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295</v>
      </c>
      <c r="R552" s="3"/>
      <c r="S552" s="3" t="s">
        <v>1756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278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281</v>
      </c>
      <c r="R553" s="3"/>
      <c r="S553" s="3" t="s">
        <v>1756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355</v>
      </c>
      <c r="R554" s="3"/>
      <c r="S554" s="216" t="s">
        <v>1756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283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2603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795</v>
      </c>
      <c r="E557" s="9" t="s">
        <v>278</v>
      </c>
      <c r="F557" s="9" t="s">
        <v>278</v>
      </c>
      <c r="G557" s="9" t="s">
        <v>278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301</v>
      </c>
      <c r="R557" s="3"/>
      <c r="S557" s="3" t="s">
        <v>1756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278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341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770</v>
      </c>
      <c r="E559" s="9" t="s">
        <v>278</v>
      </c>
      <c r="F559" s="9" t="s">
        <v>278</v>
      </c>
      <c r="G559" s="9" t="s">
        <v>278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284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278</v>
      </c>
      <c r="N560" s="67">
        <f t="shared" si="16"/>
        <v>2072.8000000000011</v>
      </c>
      <c r="P560" t="s">
        <v>851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283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278</v>
      </c>
      <c r="F562" s="9" t="s">
        <v>278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761</v>
      </c>
      <c r="E564" s="9" t="s">
        <v>278</v>
      </c>
      <c r="F564" s="9" t="s">
        <v>278</v>
      </c>
      <c r="G564" s="9" t="s">
        <v>278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733</v>
      </c>
      <c r="E565" s="9" t="s">
        <v>278</v>
      </c>
      <c r="F565" s="9" t="s">
        <v>278</v>
      </c>
      <c r="G565" s="9" t="s">
        <v>278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357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737</v>
      </c>
      <c r="E566" s="9" t="s">
        <v>278</v>
      </c>
      <c r="F566" s="9" t="s">
        <v>278</v>
      </c>
      <c r="G566" s="9" t="s">
        <v>278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278</v>
      </c>
      <c r="F567" s="9" t="s">
        <v>278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288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756</v>
      </c>
      <c r="E568" s="9" t="s">
        <v>278</v>
      </c>
      <c r="F568" s="9" t="s">
        <v>278</v>
      </c>
      <c r="G568" s="9" t="s">
        <v>278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278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287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278</v>
      </c>
      <c r="F570" s="9" t="s">
        <v>278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278</v>
      </c>
      <c r="L571" s="9" t="s">
        <v>278</v>
      </c>
      <c r="N571" s="67">
        <f t="shared" si="16"/>
        <v>1866.05</v>
      </c>
      <c r="P571" t="s">
        <v>312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762</v>
      </c>
      <c r="E572" s="9" t="s">
        <v>278</v>
      </c>
      <c r="F572" s="9" t="s">
        <v>278</v>
      </c>
      <c r="G572" s="9" t="s">
        <v>278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287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777</v>
      </c>
      <c r="E573" s="9" t="s">
        <v>278</v>
      </c>
      <c r="F573" s="9" t="s">
        <v>278</v>
      </c>
      <c r="G573" s="9" t="s">
        <v>278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293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787</v>
      </c>
      <c r="E574" s="9" t="s">
        <v>278</v>
      </c>
      <c r="F574" s="9" t="s">
        <v>278</v>
      </c>
      <c r="G574" s="9" t="s">
        <v>278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292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778</v>
      </c>
      <c r="E575" s="9" t="s">
        <v>278</v>
      </c>
      <c r="F575" s="9" t="s">
        <v>278</v>
      </c>
      <c r="G575" s="9" t="s">
        <v>278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274</v>
      </c>
      <c r="B576" s="63" t="s">
        <v>782</v>
      </c>
      <c r="E576" s="9" t="s">
        <v>278</v>
      </c>
      <c r="F576" s="9" t="s">
        <v>278</v>
      </c>
      <c r="G576" s="9" t="s">
        <v>278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283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275</v>
      </c>
      <c r="B577" s="229" t="s">
        <v>1660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212">
        <v>446.79999999999927</v>
      </c>
      <c r="J577" s="212">
        <v>883.09999999999945</v>
      </c>
      <c r="K577" s="217">
        <v>440.69999999999982</v>
      </c>
      <c r="L577" s="9" t="s">
        <v>278</v>
      </c>
      <c r="N577" s="67">
        <f t="shared" si="16"/>
        <v>1770.5999999999985</v>
      </c>
      <c r="P577" t="s">
        <v>2526</v>
      </c>
      <c r="T577" s="63"/>
      <c r="U577" s="63"/>
      <c r="V577" s="345"/>
      <c r="W577" s="337"/>
      <c r="X577" s="63"/>
    </row>
    <row r="578" spans="1:24" ht="15">
      <c r="A578" s="28" t="s">
        <v>276</v>
      </c>
      <c r="B578" s="63" t="s">
        <v>144</v>
      </c>
      <c r="E578" s="9" t="s">
        <v>278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278</v>
      </c>
      <c r="N578" s="67">
        <f t="shared" ref="N578:N609" si="17">SUM(E578:L578)</f>
        <v>1763.7500000000011</v>
      </c>
      <c r="P578" t="s">
        <v>292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277</v>
      </c>
      <c r="B579" s="63" t="s">
        <v>789</v>
      </c>
      <c r="E579" s="9" t="s">
        <v>278</v>
      </c>
      <c r="F579" s="9" t="s">
        <v>278</v>
      </c>
      <c r="G579" s="9" t="s">
        <v>278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288</v>
      </c>
      <c r="T579" s="63"/>
      <c r="U579" s="63"/>
      <c r="V579" s="358"/>
      <c r="W579" s="337"/>
      <c r="X579" s="63"/>
    </row>
    <row r="580" spans="1:24" ht="15">
      <c r="A580" s="28" t="s">
        <v>734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735</v>
      </c>
      <c r="B581" s="63" t="s">
        <v>763</v>
      </c>
      <c r="E581" s="9" t="s">
        <v>278</v>
      </c>
      <c r="F581" s="9" t="s">
        <v>278</v>
      </c>
      <c r="G581" s="9" t="s">
        <v>278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297</v>
      </c>
      <c r="T581" s="277"/>
      <c r="U581" s="63"/>
      <c r="V581" s="345"/>
      <c r="W581" s="337"/>
      <c r="X581" s="63"/>
    </row>
    <row r="582" spans="1:24" ht="15">
      <c r="A582" s="28" t="s">
        <v>736</v>
      </c>
      <c r="B582" s="229" t="s">
        <v>1654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283</v>
      </c>
      <c r="T582" s="63"/>
      <c r="U582" s="63"/>
      <c r="V582" s="345"/>
      <c r="W582" s="337"/>
      <c r="X582" s="63"/>
    </row>
    <row r="583" spans="1:24" ht="15">
      <c r="A583" s="28" t="s">
        <v>738</v>
      </c>
      <c r="B583" s="225" t="s">
        <v>1661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282</v>
      </c>
      <c r="T583" s="63"/>
      <c r="U583" s="63"/>
      <c r="V583" s="345"/>
      <c r="W583" s="337"/>
      <c r="X583" s="63"/>
    </row>
    <row r="584" spans="1:24" ht="15">
      <c r="A584" s="28" t="s">
        <v>744</v>
      </c>
      <c r="B584" s="63" t="s">
        <v>156</v>
      </c>
      <c r="E584" s="9" t="s">
        <v>278</v>
      </c>
      <c r="F584" s="9" t="s">
        <v>278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278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746</v>
      </c>
      <c r="B585" s="63" t="s">
        <v>781</v>
      </c>
      <c r="E585" s="9" t="s">
        <v>278</v>
      </c>
      <c r="F585" s="9" t="s">
        <v>278</v>
      </c>
      <c r="G585" s="9" t="s">
        <v>278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284</v>
      </c>
      <c r="T585" s="63"/>
      <c r="U585" s="63"/>
      <c r="V585" s="358"/>
      <c r="W585" s="337"/>
      <c r="X585" s="63"/>
    </row>
    <row r="586" spans="1:24" ht="15">
      <c r="A586" s="28" t="s">
        <v>749</v>
      </c>
      <c r="B586" s="63" t="s">
        <v>754</v>
      </c>
      <c r="E586" s="9" t="s">
        <v>278</v>
      </c>
      <c r="F586" s="9" t="s">
        <v>278</v>
      </c>
      <c r="G586" s="9" t="s">
        <v>278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293</v>
      </c>
      <c r="T586" s="63"/>
      <c r="U586" s="63"/>
      <c r="V586" s="358"/>
      <c r="W586" s="337"/>
      <c r="X586" s="63"/>
    </row>
    <row r="587" spans="1:24" ht="15">
      <c r="A587" s="28" t="s">
        <v>750</v>
      </c>
      <c r="B587" s="229" t="s">
        <v>1653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283</v>
      </c>
      <c r="T587" s="225"/>
      <c r="U587" s="63"/>
      <c r="V587" s="345"/>
      <c r="W587" s="337"/>
      <c r="X587" s="63"/>
    </row>
    <row r="588" spans="1:24" ht="15">
      <c r="A588" s="28" t="s">
        <v>753</v>
      </c>
      <c r="B588" s="63" t="s">
        <v>748</v>
      </c>
      <c r="E588" s="9" t="s">
        <v>278</v>
      </c>
      <c r="F588" s="9" t="s">
        <v>278</v>
      </c>
      <c r="G588" s="9" t="s">
        <v>278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279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755</v>
      </c>
      <c r="B589" s="277" t="s">
        <v>2014</v>
      </c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297</v>
      </c>
      <c r="T589" s="277"/>
      <c r="U589" s="63"/>
      <c r="V589" s="345"/>
      <c r="W589" s="337"/>
      <c r="X589" s="63"/>
    </row>
    <row r="590" spans="1:24" ht="15">
      <c r="A590" s="28" t="s">
        <v>760</v>
      </c>
      <c r="B590" s="63" t="s">
        <v>752</v>
      </c>
      <c r="E590" s="9" t="s">
        <v>278</v>
      </c>
      <c r="F590" s="9" t="s">
        <v>278</v>
      </c>
      <c r="G590" s="9" t="s">
        <v>278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764</v>
      </c>
      <c r="B591" s="63" t="s">
        <v>799</v>
      </c>
      <c r="E591" s="9" t="s">
        <v>278</v>
      </c>
      <c r="F591" s="9" t="s">
        <v>278</v>
      </c>
      <c r="G591" s="9" t="s">
        <v>278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765</v>
      </c>
      <c r="B592" s="63" t="s">
        <v>745</v>
      </c>
      <c r="E592" s="9" t="s">
        <v>278</v>
      </c>
      <c r="F592" s="9" t="s">
        <v>278</v>
      </c>
      <c r="G592" s="9" t="s">
        <v>278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300</v>
      </c>
      <c r="T592" s="63"/>
      <c r="U592" s="63"/>
      <c r="V592" s="345"/>
      <c r="W592" s="337"/>
      <c r="X592" s="63"/>
    </row>
    <row r="593" spans="1:24" ht="15">
      <c r="A593" s="28" t="s">
        <v>766</v>
      </c>
      <c r="B593" s="229" t="s">
        <v>1659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284</v>
      </c>
      <c r="T593" s="63"/>
      <c r="U593" s="63"/>
      <c r="V593" s="345"/>
      <c r="W593" s="337"/>
      <c r="X593" s="63"/>
    </row>
    <row r="594" spans="1:24" ht="15">
      <c r="A594" s="28" t="s">
        <v>772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278</v>
      </c>
      <c r="L594" s="9" t="s">
        <v>278</v>
      </c>
      <c r="N594" s="67">
        <f t="shared" si="17"/>
        <v>1460.6</v>
      </c>
      <c r="P594" t="s">
        <v>297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780</v>
      </c>
      <c r="B595" s="229" t="s">
        <v>1646</v>
      </c>
      <c r="C595" s="3"/>
      <c r="D595" s="3"/>
      <c r="E595" s="9" t="s">
        <v>278</v>
      </c>
      <c r="F595" s="9" t="s">
        <v>278</v>
      </c>
      <c r="G595" s="9" t="s">
        <v>278</v>
      </c>
      <c r="H595" s="9" t="s">
        <v>278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292</v>
      </c>
      <c r="T595" s="277"/>
      <c r="U595" s="63"/>
      <c r="V595" s="345"/>
      <c r="W595" s="337"/>
      <c r="X595" s="63"/>
    </row>
    <row r="596" spans="1:24" ht="15">
      <c r="A596" s="28" t="s">
        <v>784</v>
      </c>
      <c r="B596" s="63" t="s">
        <v>747</v>
      </c>
      <c r="E596" s="9" t="s">
        <v>278</v>
      </c>
      <c r="F596" s="9" t="s">
        <v>278</v>
      </c>
      <c r="G596" s="9" t="s">
        <v>278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785</v>
      </c>
      <c r="B597" s="63" t="s">
        <v>153</v>
      </c>
      <c r="E597" s="9" t="s">
        <v>278</v>
      </c>
      <c r="F597" s="9" t="s">
        <v>278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786</v>
      </c>
      <c r="B598" s="28" t="s">
        <v>732</v>
      </c>
      <c r="E598" s="9" t="s">
        <v>278</v>
      </c>
      <c r="F598" s="9" t="s">
        <v>278</v>
      </c>
      <c r="G598" s="9" t="s">
        <v>278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792</v>
      </c>
      <c r="B599" s="229" t="s">
        <v>1655</v>
      </c>
      <c r="C599" s="3"/>
      <c r="D599" s="3"/>
      <c r="E599" s="9" t="s">
        <v>278</v>
      </c>
      <c r="F599" s="9" t="s">
        <v>278</v>
      </c>
      <c r="G599" s="9" t="s">
        <v>278</v>
      </c>
      <c r="H599" s="9" t="s">
        <v>278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288</v>
      </c>
      <c r="T599" s="63"/>
      <c r="U599" s="63"/>
      <c r="V599" s="345"/>
      <c r="W599" s="337"/>
      <c r="X599" s="63"/>
    </row>
    <row r="600" spans="1:24" ht="15">
      <c r="A600" s="28" t="s">
        <v>793</v>
      </c>
      <c r="B600" s="229" t="s">
        <v>1658</v>
      </c>
      <c r="C600" s="3"/>
      <c r="D600" s="3"/>
      <c r="E600" s="9" t="s">
        <v>278</v>
      </c>
      <c r="F600" s="9" t="s">
        <v>278</v>
      </c>
      <c r="G600" s="9" t="s">
        <v>278</v>
      </c>
      <c r="H600" s="9" t="s">
        <v>278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794</v>
      </c>
      <c r="B601" s="229" t="s">
        <v>1652</v>
      </c>
      <c r="C601" s="3"/>
      <c r="D601" s="3"/>
      <c r="E601" s="9" t="s">
        <v>278</v>
      </c>
      <c r="F601" s="9" t="s">
        <v>278</v>
      </c>
      <c r="G601" s="9" t="s">
        <v>278</v>
      </c>
      <c r="H601" s="9" t="s">
        <v>278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796</v>
      </c>
      <c r="B602" s="28" t="s">
        <v>727</v>
      </c>
      <c r="E602" s="9" t="s">
        <v>278</v>
      </c>
      <c r="F602" s="9" t="s">
        <v>278</v>
      </c>
      <c r="G602" s="9" t="s">
        <v>278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297</v>
      </c>
      <c r="T602" s="63"/>
      <c r="U602" s="63"/>
      <c r="V602" s="345"/>
      <c r="W602" s="337"/>
      <c r="X602" s="63"/>
    </row>
    <row r="603" spans="1:24" ht="15">
      <c r="A603" s="28" t="s">
        <v>797</v>
      </c>
      <c r="B603" s="277" t="s">
        <v>2004</v>
      </c>
      <c r="E603" s="9" t="s">
        <v>278</v>
      </c>
      <c r="F603" s="9" t="s">
        <v>278</v>
      </c>
      <c r="G603" s="9" t="s">
        <v>278</v>
      </c>
      <c r="H603" s="9" t="s">
        <v>278</v>
      </c>
      <c r="I603" s="9" t="s">
        <v>278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798</v>
      </c>
      <c r="B604" s="277" t="s">
        <v>1998</v>
      </c>
      <c r="E604" s="9" t="s">
        <v>278</v>
      </c>
      <c r="F604" s="9" t="s">
        <v>278</v>
      </c>
      <c r="G604" s="9" t="s">
        <v>278</v>
      </c>
      <c r="H604" s="9" t="s">
        <v>278</v>
      </c>
      <c r="I604" s="9" t="s">
        <v>278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801</v>
      </c>
      <c r="B605" s="277" t="s">
        <v>2006</v>
      </c>
      <c r="E605" s="9" t="s">
        <v>278</v>
      </c>
      <c r="F605" s="9" t="s">
        <v>278</v>
      </c>
      <c r="G605" s="9" t="s">
        <v>278</v>
      </c>
      <c r="H605" s="9" t="s">
        <v>278</v>
      </c>
      <c r="I605" s="9" t="s">
        <v>278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895</v>
      </c>
      <c r="B606" s="63" t="s">
        <v>2002</v>
      </c>
      <c r="E606" s="9" t="s">
        <v>278</v>
      </c>
      <c r="F606" s="9" t="s">
        <v>278</v>
      </c>
      <c r="G606" s="9" t="s">
        <v>278</v>
      </c>
      <c r="H606" s="9" t="s">
        <v>278</v>
      </c>
      <c r="I606" s="9" t="s">
        <v>278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896</v>
      </c>
      <c r="B607" s="229" t="s">
        <v>2005</v>
      </c>
      <c r="E607" s="9" t="s">
        <v>278</v>
      </c>
      <c r="F607" s="9" t="s">
        <v>278</v>
      </c>
      <c r="G607" s="9" t="s">
        <v>278</v>
      </c>
      <c r="H607" s="9" t="s">
        <v>278</v>
      </c>
      <c r="I607" s="9" t="s">
        <v>278</v>
      </c>
      <c r="J607" s="9">
        <v>679.2999999999995</v>
      </c>
      <c r="K607" s="217">
        <v>459.70000000000027</v>
      </c>
      <c r="L607" s="9" t="s">
        <v>278</v>
      </c>
      <c r="N607" s="67">
        <f t="shared" si="17"/>
        <v>1138.9999999999998</v>
      </c>
      <c r="P607" t="s">
        <v>292</v>
      </c>
      <c r="T607" s="63"/>
      <c r="U607" s="63"/>
      <c r="V607" s="358"/>
      <c r="W607" s="337"/>
      <c r="X607" s="63"/>
    </row>
    <row r="608" spans="1:24" ht="15">
      <c r="A608" s="28" t="s">
        <v>897</v>
      </c>
      <c r="B608" s="229" t="s">
        <v>1656</v>
      </c>
      <c r="C608" s="3"/>
      <c r="D608" s="3"/>
      <c r="E608" s="9" t="s">
        <v>278</v>
      </c>
      <c r="F608" s="9" t="s">
        <v>278</v>
      </c>
      <c r="G608" s="9" t="s">
        <v>278</v>
      </c>
      <c r="H608" s="9" t="s">
        <v>278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898</v>
      </c>
      <c r="B609" s="277" t="s">
        <v>2007</v>
      </c>
      <c r="E609" s="9" t="s">
        <v>278</v>
      </c>
      <c r="F609" s="9" t="s">
        <v>278</v>
      </c>
      <c r="G609" s="9" t="s">
        <v>278</v>
      </c>
      <c r="H609" s="9" t="s">
        <v>278</v>
      </c>
      <c r="I609" s="9" t="s">
        <v>278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899</v>
      </c>
      <c r="B610" s="229" t="s">
        <v>1642</v>
      </c>
      <c r="C610" s="3"/>
      <c r="D610" s="3"/>
      <c r="E610" s="9" t="s">
        <v>278</v>
      </c>
      <c r="F610" s="9" t="s">
        <v>278</v>
      </c>
      <c r="G610" s="9" t="s">
        <v>278</v>
      </c>
      <c r="H610" s="9" t="s">
        <v>278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900</v>
      </c>
      <c r="B611" s="229" t="s">
        <v>1644</v>
      </c>
      <c r="C611" s="3"/>
      <c r="D611" s="3"/>
      <c r="E611" s="9" t="s">
        <v>278</v>
      </c>
      <c r="F611" s="9" t="s">
        <v>278</v>
      </c>
      <c r="G611" s="9" t="s">
        <v>278</v>
      </c>
      <c r="H611" s="9" t="s">
        <v>278</v>
      </c>
      <c r="I611" s="9">
        <v>181.59999999999991</v>
      </c>
      <c r="J611" s="217">
        <v>787.3</v>
      </c>
      <c r="K611" s="9" t="s">
        <v>278</v>
      </c>
      <c r="L611" s="9" t="s">
        <v>278</v>
      </c>
      <c r="N611" s="67">
        <f t="shared" si="18"/>
        <v>968.89999999999986</v>
      </c>
      <c r="P611" t="s">
        <v>288</v>
      </c>
      <c r="T611" s="277"/>
      <c r="U611" s="63"/>
      <c r="V611" s="345"/>
      <c r="W611" s="337"/>
      <c r="X611" s="63"/>
    </row>
    <row r="612" spans="1:24" ht="15">
      <c r="A612" s="28" t="s">
        <v>901</v>
      </c>
      <c r="B612" s="229" t="s">
        <v>1643</v>
      </c>
      <c r="C612" s="3"/>
      <c r="D612" s="3"/>
      <c r="E612" s="9" t="s">
        <v>278</v>
      </c>
      <c r="F612" s="9" t="s">
        <v>278</v>
      </c>
      <c r="G612" s="9" t="s">
        <v>278</v>
      </c>
      <c r="H612" s="9" t="s">
        <v>278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902</v>
      </c>
      <c r="B613" s="277" t="s">
        <v>2046</v>
      </c>
      <c r="C613" s="3"/>
      <c r="D613" s="3"/>
      <c r="E613" s="9" t="s">
        <v>278</v>
      </c>
      <c r="F613" s="9" t="s">
        <v>278</v>
      </c>
      <c r="G613" s="9" t="s">
        <v>278</v>
      </c>
      <c r="H613" s="9" t="s">
        <v>278</v>
      </c>
      <c r="I613" s="9" t="s">
        <v>278</v>
      </c>
      <c r="J613" s="9" t="s">
        <v>278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282</v>
      </c>
      <c r="T613" s="63"/>
      <c r="U613" s="63"/>
      <c r="V613" s="346"/>
      <c r="W613" s="337"/>
      <c r="X613" s="63"/>
    </row>
    <row r="614" spans="1:24" ht="15">
      <c r="A614" s="28" t="s">
        <v>903</v>
      </c>
      <c r="B614" s="229" t="s">
        <v>1999</v>
      </c>
      <c r="E614" s="9" t="s">
        <v>278</v>
      </c>
      <c r="F614" s="9" t="s">
        <v>278</v>
      </c>
      <c r="G614" s="9" t="s">
        <v>278</v>
      </c>
      <c r="H614" s="9" t="s">
        <v>278</v>
      </c>
      <c r="I614" s="9" t="s">
        <v>278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904</v>
      </c>
      <c r="B615" s="229" t="s">
        <v>1651</v>
      </c>
      <c r="C615" s="3"/>
      <c r="D615" s="3"/>
      <c r="E615" s="9" t="s">
        <v>278</v>
      </c>
      <c r="F615" s="9" t="s">
        <v>278</v>
      </c>
      <c r="G615" s="9" t="s">
        <v>278</v>
      </c>
      <c r="H615" s="9" t="s">
        <v>278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905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278</v>
      </c>
      <c r="K616" s="9" t="s">
        <v>278</v>
      </c>
      <c r="L616" s="9" t="s">
        <v>278</v>
      </c>
      <c r="N616" s="67">
        <f t="shared" si="18"/>
        <v>837.14999999999941</v>
      </c>
      <c r="P616" t="s">
        <v>293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906</v>
      </c>
      <c r="B617" s="63" t="s">
        <v>158</v>
      </c>
      <c r="E617" s="9" t="s">
        <v>278</v>
      </c>
      <c r="F617" s="9" t="s">
        <v>278</v>
      </c>
      <c r="G617" s="217">
        <v>307.60000000000059</v>
      </c>
      <c r="H617" s="9">
        <v>266.19999999999982</v>
      </c>
      <c r="I617" s="9">
        <v>211.20000000000027</v>
      </c>
      <c r="J617" s="9" t="s">
        <v>278</v>
      </c>
      <c r="K617" s="9" t="s">
        <v>278</v>
      </c>
      <c r="L617" s="9" t="s">
        <v>278</v>
      </c>
      <c r="N617" s="67">
        <f t="shared" si="18"/>
        <v>785.00000000000068</v>
      </c>
      <c r="P617" t="s">
        <v>293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907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278</v>
      </c>
      <c r="I618" s="9" t="s">
        <v>278</v>
      </c>
      <c r="J618" s="9">
        <v>361.69999999999959</v>
      </c>
      <c r="K618" s="9" t="s">
        <v>278</v>
      </c>
      <c r="L618" s="9" t="s">
        <v>278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908</v>
      </c>
      <c r="B619" s="229" t="s">
        <v>2003</v>
      </c>
      <c r="E619" s="9" t="s">
        <v>278</v>
      </c>
      <c r="F619" s="9" t="s">
        <v>278</v>
      </c>
      <c r="G619" s="9" t="s">
        <v>278</v>
      </c>
      <c r="H619" s="9" t="s">
        <v>278</v>
      </c>
      <c r="I619" s="9" t="s">
        <v>278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909</v>
      </c>
      <c r="B620" s="63" t="s">
        <v>768</v>
      </c>
      <c r="E620" s="9" t="s">
        <v>278</v>
      </c>
      <c r="F620" s="9" t="s">
        <v>278</v>
      </c>
      <c r="G620" s="9" t="s">
        <v>278</v>
      </c>
      <c r="H620" s="212">
        <v>459.60000000000036</v>
      </c>
      <c r="I620" s="9">
        <v>279.29999999999973</v>
      </c>
      <c r="J620" s="9" t="s">
        <v>278</v>
      </c>
      <c r="K620" s="9" t="s">
        <v>278</v>
      </c>
      <c r="L620" s="9" t="s">
        <v>278</v>
      </c>
      <c r="N620" s="67">
        <f t="shared" si="18"/>
        <v>738.90000000000009</v>
      </c>
      <c r="P620" t="s">
        <v>300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910</v>
      </c>
      <c r="B621" s="277" t="s">
        <v>2021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 t="s">
        <v>278</v>
      </c>
      <c r="J621" s="9" t="s">
        <v>278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292</v>
      </c>
      <c r="T621" s="63"/>
      <c r="U621" s="63"/>
      <c r="V621" s="345"/>
      <c r="W621" s="337"/>
      <c r="X621" s="63"/>
    </row>
    <row r="622" spans="1:24" ht="15">
      <c r="A622" s="28" t="s">
        <v>911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278</v>
      </c>
      <c r="K622" s="9" t="s">
        <v>278</v>
      </c>
      <c r="L622" s="9" t="s">
        <v>278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912</v>
      </c>
      <c r="B623" s="277" t="s">
        <v>2019</v>
      </c>
      <c r="C623" s="3"/>
      <c r="D623" s="3"/>
      <c r="E623" s="9" t="s">
        <v>278</v>
      </c>
      <c r="F623" s="9" t="s">
        <v>278</v>
      </c>
      <c r="G623" s="9" t="s">
        <v>278</v>
      </c>
      <c r="H623" s="9" t="s">
        <v>278</v>
      </c>
      <c r="I623" s="9" t="s">
        <v>278</v>
      </c>
      <c r="J623" s="9" t="s">
        <v>278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913</v>
      </c>
      <c r="B624" s="277" t="s">
        <v>2026</v>
      </c>
      <c r="C624" s="3"/>
      <c r="D624" s="3"/>
      <c r="E624" s="9" t="s">
        <v>278</v>
      </c>
      <c r="F624" s="9" t="s">
        <v>278</v>
      </c>
      <c r="G624" s="9" t="s">
        <v>278</v>
      </c>
      <c r="H624" s="9" t="s">
        <v>278</v>
      </c>
      <c r="I624" s="9" t="s">
        <v>278</v>
      </c>
      <c r="J624" s="9" t="s">
        <v>278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914</v>
      </c>
      <c r="B625" s="277" t="s">
        <v>2022</v>
      </c>
      <c r="C625" s="3"/>
      <c r="D625" s="3"/>
      <c r="E625" s="9" t="s">
        <v>278</v>
      </c>
      <c r="F625" s="9" t="s">
        <v>278</v>
      </c>
      <c r="G625" s="9" t="s">
        <v>278</v>
      </c>
      <c r="H625" s="9" t="s">
        <v>278</v>
      </c>
      <c r="I625" s="9" t="s">
        <v>278</v>
      </c>
      <c r="J625" s="9" t="s">
        <v>278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281</v>
      </c>
      <c r="S625" s="216" t="s">
        <v>1756</v>
      </c>
      <c r="T625" s="63"/>
      <c r="U625" s="63"/>
      <c r="V625" s="345"/>
      <c r="W625" s="337"/>
      <c r="X625" s="63"/>
    </row>
    <row r="626" spans="1:24" ht="15">
      <c r="A626" s="28" t="s">
        <v>915</v>
      </c>
      <c r="B626" s="277" t="s">
        <v>2049</v>
      </c>
      <c r="C626" s="3"/>
      <c r="D626" s="3"/>
      <c r="E626" s="9" t="s">
        <v>278</v>
      </c>
      <c r="F626" s="9" t="s">
        <v>278</v>
      </c>
      <c r="G626" s="9" t="s">
        <v>278</v>
      </c>
      <c r="H626" s="9" t="s">
        <v>278</v>
      </c>
      <c r="I626" s="9" t="s">
        <v>278</v>
      </c>
      <c r="J626" s="9" t="s">
        <v>278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287</v>
      </c>
      <c r="T626" s="63"/>
      <c r="U626" s="63"/>
      <c r="V626" s="358"/>
      <c r="W626" s="337"/>
      <c r="X626" s="63"/>
    </row>
    <row r="627" spans="1:24" ht="15">
      <c r="A627" s="28" t="s">
        <v>916</v>
      </c>
      <c r="B627" s="277" t="s">
        <v>2000</v>
      </c>
      <c r="E627" s="9" t="s">
        <v>278</v>
      </c>
      <c r="F627" s="9" t="s">
        <v>278</v>
      </c>
      <c r="G627" s="9" t="s">
        <v>278</v>
      </c>
      <c r="H627" s="9" t="s">
        <v>278</v>
      </c>
      <c r="I627" s="9" t="s">
        <v>278</v>
      </c>
      <c r="J627" s="9">
        <v>580.99999999999977</v>
      </c>
      <c r="K627" s="9" t="s">
        <v>278</v>
      </c>
      <c r="L627" s="9" t="s">
        <v>278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917</v>
      </c>
      <c r="B628" s="277" t="s">
        <v>4490</v>
      </c>
      <c r="C628" s="3"/>
      <c r="D628" s="3"/>
      <c r="E628" s="9" t="s">
        <v>278</v>
      </c>
      <c r="F628" s="9" t="s">
        <v>278</v>
      </c>
      <c r="G628" s="9" t="s">
        <v>278</v>
      </c>
      <c r="H628" s="9" t="s">
        <v>278</v>
      </c>
      <c r="I628" s="9" t="s">
        <v>278</v>
      </c>
      <c r="J628" s="9" t="s">
        <v>278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918</v>
      </c>
      <c r="B629" s="277" t="s">
        <v>2023</v>
      </c>
      <c r="C629" s="3"/>
      <c r="D629" s="3"/>
      <c r="E629" s="9" t="s">
        <v>278</v>
      </c>
      <c r="F629" s="9" t="s">
        <v>278</v>
      </c>
      <c r="G629" s="9" t="s">
        <v>278</v>
      </c>
      <c r="H629" s="9" t="s">
        <v>278</v>
      </c>
      <c r="I629" s="9" t="s">
        <v>278</v>
      </c>
      <c r="J629" s="9" t="s">
        <v>278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919</v>
      </c>
      <c r="B630" s="63" t="s">
        <v>178</v>
      </c>
      <c r="E630" s="9">
        <v>110.24999999999977</v>
      </c>
      <c r="F630" s="214">
        <v>403.10000000000036</v>
      </c>
      <c r="G630" s="9" t="s">
        <v>278</v>
      </c>
      <c r="H630" s="9" t="s">
        <v>278</v>
      </c>
      <c r="I630" s="9" t="s">
        <v>278</v>
      </c>
      <c r="J630" s="9" t="s">
        <v>278</v>
      </c>
      <c r="K630" s="9" t="s">
        <v>278</v>
      </c>
      <c r="L630" s="9" t="s">
        <v>278</v>
      </c>
      <c r="N630" s="67">
        <f t="shared" si="18"/>
        <v>513.35000000000014</v>
      </c>
      <c r="P630" t="s">
        <v>281</v>
      </c>
      <c r="R630" s="3"/>
      <c r="S630" s="3" t="s">
        <v>1756</v>
      </c>
      <c r="T630" s="63"/>
      <c r="U630" s="63"/>
      <c r="V630" s="345"/>
      <c r="W630" s="337"/>
      <c r="X630" s="63"/>
    </row>
    <row r="631" spans="1:24" ht="15">
      <c r="A631" s="28" t="s">
        <v>920</v>
      </c>
      <c r="B631" s="63" t="s">
        <v>3374</v>
      </c>
      <c r="E631" s="9" t="s">
        <v>278</v>
      </c>
      <c r="F631" s="9" t="s">
        <v>278</v>
      </c>
      <c r="G631" s="9" t="s">
        <v>278</v>
      </c>
      <c r="H631" s="9" t="s">
        <v>278</v>
      </c>
      <c r="I631" s="9" t="s">
        <v>278</v>
      </c>
      <c r="J631" s="9" t="s">
        <v>278</v>
      </c>
      <c r="K631" s="9" t="s">
        <v>278</v>
      </c>
      <c r="L631" s="217">
        <v>441.90000000000055</v>
      </c>
      <c r="N631" s="67">
        <f t="shared" si="18"/>
        <v>441.90000000000055</v>
      </c>
      <c r="P631" t="s">
        <v>284</v>
      </c>
      <c r="T631" s="63"/>
      <c r="U631" s="63"/>
      <c r="V631" s="358"/>
      <c r="W631" s="337"/>
      <c r="X631" s="63"/>
    </row>
    <row r="632" spans="1:24" ht="15">
      <c r="A632" s="28" t="s">
        <v>921</v>
      </c>
      <c r="B632" s="277" t="s">
        <v>2153</v>
      </c>
      <c r="C632" s="3"/>
      <c r="D632" s="3"/>
      <c r="E632" s="9" t="s">
        <v>278</v>
      </c>
      <c r="F632" s="9" t="s">
        <v>278</v>
      </c>
      <c r="G632" s="9" t="s">
        <v>278</v>
      </c>
      <c r="H632" s="9" t="s">
        <v>278</v>
      </c>
      <c r="I632" s="9" t="s">
        <v>278</v>
      </c>
      <c r="J632" s="9" t="s">
        <v>278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922</v>
      </c>
      <c r="B633" s="63" t="s">
        <v>3362</v>
      </c>
      <c r="C633" s="3"/>
      <c r="D633" s="3"/>
      <c r="E633" s="9" t="s">
        <v>278</v>
      </c>
      <c r="F633" s="9" t="s">
        <v>278</v>
      </c>
      <c r="G633" s="9" t="s">
        <v>278</v>
      </c>
      <c r="H633" s="9" t="s">
        <v>278</v>
      </c>
      <c r="I633" s="9" t="s">
        <v>278</v>
      </c>
      <c r="J633" s="9" t="s">
        <v>278</v>
      </c>
      <c r="K633" s="9" t="s">
        <v>278</v>
      </c>
      <c r="L633" s="217">
        <v>420.49999999999955</v>
      </c>
      <c r="N633" s="67">
        <f t="shared" si="18"/>
        <v>420.49999999999955</v>
      </c>
      <c r="P633" t="s">
        <v>297</v>
      </c>
      <c r="T633" s="63"/>
      <c r="U633" s="63"/>
      <c r="V633" s="346"/>
      <c r="W633" s="337"/>
      <c r="X633" s="63"/>
    </row>
    <row r="634" spans="1:24" ht="15">
      <c r="A634" s="28" t="s">
        <v>923</v>
      </c>
      <c r="B634" s="63" t="s">
        <v>743</v>
      </c>
      <c r="E634" s="9" t="s">
        <v>278</v>
      </c>
      <c r="F634" s="9" t="s">
        <v>278</v>
      </c>
      <c r="G634" s="9" t="s">
        <v>278</v>
      </c>
      <c r="H634" s="9">
        <v>204.69999999999891</v>
      </c>
      <c r="I634" s="9">
        <v>205.19999999999982</v>
      </c>
      <c r="J634" s="9" t="s">
        <v>278</v>
      </c>
      <c r="K634" s="9" t="s">
        <v>278</v>
      </c>
      <c r="L634" s="9" t="s">
        <v>278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924</v>
      </c>
      <c r="B635" s="63" t="s">
        <v>3376</v>
      </c>
      <c r="C635" s="3"/>
      <c r="D635" s="3"/>
      <c r="E635" s="9" t="s">
        <v>278</v>
      </c>
      <c r="F635" s="9" t="s">
        <v>278</v>
      </c>
      <c r="G635" s="9" t="s">
        <v>278</v>
      </c>
      <c r="H635" s="9" t="s">
        <v>278</v>
      </c>
      <c r="I635" s="9" t="s">
        <v>278</v>
      </c>
      <c r="J635" s="9" t="s">
        <v>278</v>
      </c>
      <c r="K635" s="9" t="s">
        <v>278</v>
      </c>
      <c r="L635" s="217">
        <v>406.10000000000036</v>
      </c>
      <c r="N635" s="67">
        <f t="shared" si="18"/>
        <v>406.10000000000036</v>
      </c>
      <c r="P635" t="s">
        <v>293</v>
      </c>
      <c r="T635" s="28"/>
      <c r="U635" s="63"/>
      <c r="V635" s="345"/>
      <c r="W635" s="337"/>
      <c r="X635" s="63"/>
    </row>
    <row r="636" spans="1:24" ht="15">
      <c r="A636" s="28" t="s">
        <v>925</v>
      </c>
      <c r="B636" s="277" t="s">
        <v>2048</v>
      </c>
      <c r="C636" s="3"/>
      <c r="D636" s="3"/>
      <c r="E636" s="9" t="s">
        <v>278</v>
      </c>
      <c r="F636" s="9" t="s">
        <v>278</v>
      </c>
      <c r="G636" s="9" t="s">
        <v>278</v>
      </c>
      <c r="H636" s="9" t="s">
        <v>278</v>
      </c>
      <c r="I636" s="9" t="s">
        <v>278</v>
      </c>
      <c r="J636" s="9" t="s">
        <v>278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926</v>
      </c>
      <c r="B637" s="63" t="s">
        <v>3375</v>
      </c>
      <c r="C637" s="3"/>
      <c r="D637" s="3"/>
      <c r="E637" s="9" t="s">
        <v>278</v>
      </c>
      <c r="F637" s="9" t="s">
        <v>278</v>
      </c>
      <c r="G637" s="9" t="s">
        <v>278</v>
      </c>
      <c r="H637" s="9" t="s">
        <v>278</v>
      </c>
      <c r="I637" s="9" t="s">
        <v>278</v>
      </c>
      <c r="J637" s="9" t="s">
        <v>278</v>
      </c>
      <c r="K637" s="9" t="s">
        <v>278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927</v>
      </c>
      <c r="B638" s="63" t="s">
        <v>180</v>
      </c>
      <c r="C638" s="3"/>
      <c r="D638" s="3"/>
      <c r="E638" s="9" t="s">
        <v>278</v>
      </c>
      <c r="F638" s="9" t="s">
        <v>278</v>
      </c>
      <c r="G638" s="9" t="s">
        <v>278</v>
      </c>
      <c r="H638" s="9" t="s">
        <v>278</v>
      </c>
      <c r="I638" s="9" t="s">
        <v>278</v>
      </c>
      <c r="J638" s="9" t="s">
        <v>278</v>
      </c>
      <c r="K638" s="9" t="s">
        <v>278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928</v>
      </c>
      <c r="B639" s="277" t="s">
        <v>2020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 t="s">
        <v>278</v>
      </c>
      <c r="J639" s="9" t="s">
        <v>278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929</v>
      </c>
      <c r="B640" s="63" t="s">
        <v>3392</v>
      </c>
      <c r="C640" s="3"/>
      <c r="D640" s="3"/>
      <c r="E640" s="9" t="s">
        <v>278</v>
      </c>
      <c r="F640" s="9" t="s">
        <v>278</v>
      </c>
      <c r="G640" s="9" t="s">
        <v>278</v>
      </c>
      <c r="H640" s="9" t="s">
        <v>278</v>
      </c>
      <c r="I640" s="9" t="s">
        <v>278</v>
      </c>
      <c r="J640" s="9" t="s">
        <v>278</v>
      </c>
      <c r="K640" s="9" t="s">
        <v>278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930</v>
      </c>
      <c r="B641" s="229" t="s">
        <v>1657</v>
      </c>
      <c r="C641" s="3"/>
      <c r="D641" s="3"/>
      <c r="E641" s="9" t="s">
        <v>278</v>
      </c>
      <c r="F641" s="9" t="s">
        <v>278</v>
      </c>
      <c r="G641" s="9" t="s">
        <v>278</v>
      </c>
      <c r="H641" s="9" t="s">
        <v>278</v>
      </c>
      <c r="I641" s="217">
        <v>371.00000000000045</v>
      </c>
      <c r="J641" s="9" t="s">
        <v>278</v>
      </c>
      <c r="K641" s="9" t="s">
        <v>278</v>
      </c>
      <c r="L641" s="9" t="s">
        <v>278</v>
      </c>
      <c r="N641" s="67">
        <f t="shared" si="18"/>
        <v>371.00000000000045</v>
      </c>
      <c r="P641" t="s">
        <v>288</v>
      </c>
      <c r="T641" s="225"/>
      <c r="U641" s="63"/>
      <c r="V641" s="345"/>
      <c r="W641" s="337"/>
      <c r="X641" s="63"/>
    </row>
    <row r="642" spans="1:24" ht="15">
      <c r="A642" s="28" t="s">
        <v>931</v>
      </c>
      <c r="B642" s="63" t="s">
        <v>3378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 t="s">
        <v>278</v>
      </c>
      <c r="K642" s="9" t="s">
        <v>278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932</v>
      </c>
      <c r="B643" s="63" t="s">
        <v>164</v>
      </c>
      <c r="E643" s="9" t="s">
        <v>278</v>
      </c>
      <c r="F643" s="9" t="s">
        <v>278</v>
      </c>
      <c r="G643" s="217">
        <v>368.40000000000009</v>
      </c>
      <c r="H643" s="9" t="s">
        <v>278</v>
      </c>
      <c r="I643" s="9" t="s">
        <v>278</v>
      </c>
      <c r="J643" s="9" t="s">
        <v>278</v>
      </c>
      <c r="K643" s="9" t="s">
        <v>278</v>
      </c>
      <c r="L643" s="9" t="s">
        <v>278</v>
      </c>
      <c r="N643" s="67">
        <f t="shared" si="19"/>
        <v>368.40000000000009</v>
      </c>
      <c r="P643" t="s">
        <v>284</v>
      </c>
      <c r="T643" s="63"/>
      <c r="U643" s="63"/>
      <c r="V643" s="345"/>
      <c r="W643" s="337"/>
      <c r="X643" s="63"/>
    </row>
    <row r="644" spans="1:24" ht="15">
      <c r="A644" s="28" t="s">
        <v>933</v>
      </c>
      <c r="B644" s="63" t="s">
        <v>3364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 t="s">
        <v>278</v>
      </c>
      <c r="J644" s="9" t="s">
        <v>278</v>
      </c>
      <c r="K644" s="9" t="s">
        <v>278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934</v>
      </c>
      <c r="B645" s="63" t="s">
        <v>3390</v>
      </c>
      <c r="E645" s="9" t="s">
        <v>278</v>
      </c>
      <c r="F645" s="9" t="s">
        <v>278</v>
      </c>
      <c r="G645" s="9" t="s">
        <v>278</v>
      </c>
      <c r="H645" s="9" t="s">
        <v>278</v>
      </c>
      <c r="I645" s="9" t="s">
        <v>278</v>
      </c>
      <c r="J645" s="9" t="s">
        <v>278</v>
      </c>
      <c r="K645" s="9" t="s">
        <v>278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2496</v>
      </c>
      <c r="B646" s="225" t="s">
        <v>1640</v>
      </c>
      <c r="C646" s="3"/>
      <c r="D646" s="3"/>
      <c r="E646" s="9" t="s">
        <v>278</v>
      </c>
      <c r="F646" s="9" t="s">
        <v>278</v>
      </c>
      <c r="G646" s="9" t="s">
        <v>278</v>
      </c>
      <c r="H646" s="9" t="s">
        <v>278</v>
      </c>
      <c r="I646" s="9">
        <v>310.69999999999982</v>
      </c>
      <c r="J646" s="9" t="s">
        <v>278</v>
      </c>
      <c r="K646" s="9" t="s">
        <v>278</v>
      </c>
      <c r="L646" s="9" t="s">
        <v>278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3308</v>
      </c>
      <c r="B647" s="277" t="s">
        <v>2025</v>
      </c>
      <c r="C647" s="3"/>
      <c r="D647" s="3"/>
      <c r="E647" s="9" t="s">
        <v>278</v>
      </c>
      <c r="F647" s="9" t="s">
        <v>278</v>
      </c>
      <c r="G647" s="9" t="s">
        <v>278</v>
      </c>
      <c r="H647" s="9" t="s">
        <v>278</v>
      </c>
      <c r="I647" s="9" t="s">
        <v>278</v>
      </c>
      <c r="J647" s="9" t="s">
        <v>278</v>
      </c>
      <c r="K647" s="9">
        <v>305.20000000000073</v>
      </c>
      <c r="L647" s="9" t="s">
        <v>278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3309</v>
      </c>
      <c r="B648" s="63" t="s">
        <v>3372</v>
      </c>
      <c r="C648" s="3"/>
      <c r="D648" s="3"/>
      <c r="E648" s="9" t="s">
        <v>278</v>
      </c>
      <c r="F648" s="9" t="s">
        <v>278</v>
      </c>
      <c r="G648" s="9" t="s">
        <v>278</v>
      </c>
      <c r="H648" s="9" t="s">
        <v>278</v>
      </c>
      <c r="I648" s="9" t="s">
        <v>278</v>
      </c>
      <c r="J648" s="9" t="s">
        <v>278</v>
      </c>
      <c r="K648" s="9" t="s">
        <v>278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3310</v>
      </c>
      <c r="B649" s="63" t="s">
        <v>3391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 t="s">
        <v>278</v>
      </c>
      <c r="J649" s="9" t="s">
        <v>278</v>
      </c>
      <c r="K649" s="9" t="s">
        <v>278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3311</v>
      </c>
      <c r="B650" s="63" t="s">
        <v>3367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 t="s">
        <v>278</v>
      </c>
      <c r="J650" s="9" t="s">
        <v>278</v>
      </c>
      <c r="K650" s="9" t="s">
        <v>278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3312</v>
      </c>
      <c r="B651" s="277" t="s">
        <v>3358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9" t="s">
        <v>278</v>
      </c>
      <c r="J651" s="9" t="s">
        <v>278</v>
      </c>
      <c r="K651" s="9" t="s">
        <v>278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3313</v>
      </c>
      <c r="B652" s="229" t="s">
        <v>1650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>
        <v>246.19999999999982</v>
      </c>
      <c r="J652" s="9" t="s">
        <v>278</v>
      </c>
      <c r="K652" s="9" t="s">
        <v>278</v>
      </c>
      <c r="L652" s="9" t="s">
        <v>278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3314</v>
      </c>
      <c r="B653" s="63" t="s">
        <v>3379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 t="s">
        <v>278</v>
      </c>
      <c r="K653" s="9" t="s">
        <v>278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3315</v>
      </c>
      <c r="B654" s="63" t="s">
        <v>3366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 t="s">
        <v>278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3316</v>
      </c>
      <c r="B655" s="229" t="s">
        <v>1675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>
        <v>235</v>
      </c>
      <c r="J655" s="9" t="s">
        <v>278</v>
      </c>
      <c r="K655" s="9" t="s">
        <v>278</v>
      </c>
      <c r="L655" s="9" t="s">
        <v>278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3317</v>
      </c>
      <c r="B656" s="277" t="s">
        <v>2024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 t="s">
        <v>278</v>
      </c>
      <c r="K656" s="9">
        <v>225.30000000000041</v>
      </c>
      <c r="L656" s="9" t="s">
        <v>278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3318</v>
      </c>
      <c r="B657" s="63" t="s">
        <v>3360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9" t="s">
        <v>278</v>
      </c>
      <c r="J657" s="9" t="s">
        <v>278</v>
      </c>
      <c r="K657" s="9" t="s">
        <v>278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3319</v>
      </c>
      <c r="B658" s="63" t="s">
        <v>783</v>
      </c>
      <c r="E658" s="9" t="s">
        <v>278</v>
      </c>
      <c r="F658" s="9" t="s">
        <v>278</v>
      </c>
      <c r="G658" s="9" t="s">
        <v>278</v>
      </c>
      <c r="H658" s="9">
        <v>207.49999999999955</v>
      </c>
      <c r="I658" s="9" t="s">
        <v>278</v>
      </c>
      <c r="J658" s="9" t="s">
        <v>278</v>
      </c>
      <c r="K658" s="9" t="s">
        <v>278</v>
      </c>
      <c r="L658" s="9" t="s">
        <v>278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3320</v>
      </c>
      <c r="B659" s="63" t="s">
        <v>3388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9" t="s">
        <v>278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3321</v>
      </c>
      <c r="B660" s="63" t="s">
        <v>3387</v>
      </c>
      <c r="C660" s="3"/>
      <c r="D660" s="3"/>
      <c r="E660" s="9" t="s">
        <v>278</v>
      </c>
      <c r="F660" s="9" t="s">
        <v>278</v>
      </c>
      <c r="G660" s="9" t="s">
        <v>278</v>
      </c>
      <c r="H660" s="9" t="s">
        <v>278</v>
      </c>
      <c r="I660" s="9" t="s">
        <v>278</v>
      </c>
      <c r="J660" s="9" t="s">
        <v>278</v>
      </c>
      <c r="K660" s="9" t="s">
        <v>278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3322</v>
      </c>
      <c r="B661" s="63" t="s">
        <v>773</v>
      </c>
      <c r="E661" s="9" t="s">
        <v>278</v>
      </c>
      <c r="F661" s="9" t="s">
        <v>278</v>
      </c>
      <c r="G661" s="9" t="s">
        <v>278</v>
      </c>
      <c r="H661" s="9">
        <v>199.14999999999964</v>
      </c>
      <c r="I661" s="9" t="s">
        <v>278</v>
      </c>
      <c r="J661" s="9" t="s">
        <v>278</v>
      </c>
      <c r="K661" s="9" t="s">
        <v>278</v>
      </c>
      <c r="L661" s="9" t="s">
        <v>278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3323</v>
      </c>
      <c r="B662" s="229" t="s">
        <v>1649</v>
      </c>
      <c r="C662" s="3"/>
      <c r="D662" s="3"/>
      <c r="E662" s="9" t="s">
        <v>278</v>
      </c>
      <c r="F662" s="9" t="s">
        <v>278</v>
      </c>
      <c r="G662" s="9" t="s">
        <v>278</v>
      </c>
      <c r="H662" s="9" t="s">
        <v>278</v>
      </c>
      <c r="I662" s="9">
        <v>197.79999999999973</v>
      </c>
      <c r="J662" s="9" t="s">
        <v>278</v>
      </c>
      <c r="K662" s="9" t="s">
        <v>278</v>
      </c>
      <c r="L662" s="9" t="s">
        <v>278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3324</v>
      </c>
      <c r="B663" s="63" t="s">
        <v>3368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3325</v>
      </c>
      <c r="B664" s="63" t="s">
        <v>3365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3326</v>
      </c>
      <c r="B665" s="277" t="s">
        <v>3359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3327</v>
      </c>
      <c r="B666" s="63" t="s">
        <v>179</v>
      </c>
      <c r="E666" s="9">
        <v>112.09999999999991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 t="s">
        <v>278</v>
      </c>
      <c r="K666" s="9" t="s">
        <v>278</v>
      </c>
      <c r="L666" s="9" t="s">
        <v>278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3328</v>
      </c>
      <c r="B667" s="63" t="s">
        <v>3371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 t="s">
        <v>278</v>
      </c>
      <c r="J667" s="9" t="s">
        <v>278</v>
      </c>
      <c r="K667" s="9" t="s">
        <v>278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3329</v>
      </c>
      <c r="B668" s="63" t="s">
        <v>3361</v>
      </c>
      <c r="C668" s="3"/>
      <c r="D668" s="3"/>
      <c r="E668" s="9" t="s">
        <v>278</v>
      </c>
      <c r="F668" s="9" t="s">
        <v>278</v>
      </c>
      <c r="G668" s="9" t="s">
        <v>278</v>
      </c>
      <c r="H668" s="9" t="s">
        <v>278</v>
      </c>
      <c r="I668" s="9" t="s">
        <v>278</v>
      </c>
      <c r="J668" s="9" t="s">
        <v>278</v>
      </c>
      <c r="K668" s="9" t="s">
        <v>278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3330</v>
      </c>
      <c r="B669" s="63" t="s">
        <v>3369</v>
      </c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3331</v>
      </c>
      <c r="B670" s="229" t="s">
        <v>1647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>
        <v>63.500000000000455</v>
      </c>
      <c r="J670" s="9" t="s">
        <v>278</v>
      </c>
      <c r="K670" s="9" t="s">
        <v>278</v>
      </c>
      <c r="L670" s="9" t="s">
        <v>278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4122</v>
      </c>
      <c r="B671" s="63" t="s">
        <v>3363</v>
      </c>
      <c r="C671" s="3"/>
      <c r="D671" s="3"/>
      <c r="E671" s="9" t="s">
        <v>278</v>
      </c>
      <c r="F671" s="9" t="s">
        <v>278</v>
      </c>
      <c r="G671" s="9" t="s">
        <v>278</v>
      </c>
      <c r="H671" s="9" t="s">
        <v>278</v>
      </c>
      <c r="I671" s="9" t="s">
        <v>278</v>
      </c>
      <c r="J671" s="9" t="s">
        <v>278</v>
      </c>
      <c r="K671" s="9" t="s">
        <v>278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4123</v>
      </c>
      <c r="B672" s="63" t="s">
        <v>3370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4124</v>
      </c>
      <c r="B673" s="63" t="s">
        <v>3373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2453</v>
      </c>
      <c r="S680" t="s">
        <v>1758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2454</v>
      </c>
      <c r="S681" s="21" t="s">
        <v>2455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280</v>
      </c>
      <c r="S682" t="s">
        <v>1757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2538</v>
      </c>
      <c r="S683" s="21" t="s">
        <v>1757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4900</v>
      </c>
      <c r="S684" s="21" t="s">
        <v>2455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278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1318</v>
      </c>
      <c r="S685" s="21" t="s">
        <v>1759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2456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278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305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278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332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343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283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278</v>
      </c>
      <c r="F692" s="9" t="s">
        <v>278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338</v>
      </c>
      <c r="S692" s="21" t="s">
        <v>1757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747</v>
      </c>
      <c r="E693" s="9" t="s">
        <v>278</v>
      </c>
      <c r="F693" s="9" t="s">
        <v>278</v>
      </c>
      <c r="G693" s="9" t="s">
        <v>278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307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282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352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748</v>
      </c>
      <c r="E696" s="9" t="s">
        <v>278</v>
      </c>
      <c r="F696" s="9" t="s">
        <v>278</v>
      </c>
      <c r="G696" s="9" t="s">
        <v>278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344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763</v>
      </c>
      <c r="E697" s="9" t="s">
        <v>278</v>
      </c>
      <c r="F697" s="9" t="s">
        <v>278</v>
      </c>
      <c r="G697" s="9" t="s">
        <v>278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2457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799</v>
      </c>
      <c r="E698" s="9" t="s">
        <v>278</v>
      </c>
      <c r="F698" s="9" t="s">
        <v>278</v>
      </c>
      <c r="G698" s="9" t="s">
        <v>278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2461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278</v>
      </c>
      <c r="F699" s="9" t="s">
        <v>278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297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778</v>
      </c>
      <c r="E700" s="9" t="s">
        <v>278</v>
      </c>
      <c r="F700" s="9" t="s">
        <v>278</v>
      </c>
      <c r="G700" s="9" t="s">
        <v>278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292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737</v>
      </c>
      <c r="E701" s="9" t="s">
        <v>278</v>
      </c>
      <c r="F701" s="9" t="s">
        <v>278</v>
      </c>
      <c r="G701" s="9" t="s">
        <v>278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745</v>
      </c>
      <c r="E702" s="9" t="s">
        <v>278</v>
      </c>
      <c r="F702" s="9" t="s">
        <v>278</v>
      </c>
      <c r="G702" s="9" t="s">
        <v>278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283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278</v>
      </c>
      <c r="N703" s="67">
        <f t="shared" si="20"/>
        <v>3591.7500000000005</v>
      </c>
      <c r="P703" t="s">
        <v>316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732</v>
      </c>
      <c r="E704" s="9" t="s">
        <v>278</v>
      </c>
      <c r="F704" s="9" t="s">
        <v>278</v>
      </c>
      <c r="G704" s="9" t="s">
        <v>278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297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278</v>
      </c>
      <c r="F705" s="9" t="s">
        <v>278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284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761</v>
      </c>
      <c r="E707" s="9" t="s">
        <v>278</v>
      </c>
      <c r="F707" s="9" t="s">
        <v>278</v>
      </c>
      <c r="G707" s="9" t="s">
        <v>278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300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278</v>
      </c>
      <c r="F709" s="9" t="s">
        <v>278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274</v>
      </c>
      <c r="B710" s="63" t="s">
        <v>762</v>
      </c>
      <c r="E710" s="9" t="s">
        <v>278</v>
      </c>
      <c r="F710" s="9" t="s">
        <v>278</v>
      </c>
      <c r="G710" s="9" t="s">
        <v>278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275</v>
      </c>
      <c r="B711" s="63" t="s">
        <v>782</v>
      </c>
      <c r="E711" s="9" t="s">
        <v>278</v>
      </c>
      <c r="F711" s="9" t="s">
        <v>278</v>
      </c>
      <c r="G711" s="9" t="s">
        <v>278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276</v>
      </c>
      <c r="B712" s="28" t="s">
        <v>733</v>
      </c>
      <c r="E712" s="9" t="s">
        <v>278</v>
      </c>
      <c r="F712" s="9" t="s">
        <v>278</v>
      </c>
      <c r="G712" s="9" t="s">
        <v>278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277</v>
      </c>
      <c r="B713" s="225" t="s">
        <v>1661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292</v>
      </c>
      <c r="T713" s="63"/>
      <c r="U713" s="63"/>
      <c r="V713" s="358"/>
      <c r="W713" s="337"/>
      <c r="X713" s="63"/>
    </row>
    <row r="714" spans="1:24" ht="15">
      <c r="A714" s="28" t="s">
        <v>734</v>
      </c>
      <c r="B714" s="229" t="s">
        <v>1651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283</v>
      </c>
      <c r="T714" s="277"/>
      <c r="U714" s="63"/>
      <c r="V714" s="346"/>
      <c r="W714" s="337"/>
      <c r="X714" s="63"/>
    </row>
    <row r="715" spans="1:24" ht="15">
      <c r="A715" s="28" t="s">
        <v>735</v>
      </c>
      <c r="B715" s="63" t="s">
        <v>144</v>
      </c>
      <c r="E715" s="9" t="s">
        <v>278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278</v>
      </c>
      <c r="N715" s="67">
        <f t="shared" si="21"/>
        <v>3093.3000000000015</v>
      </c>
      <c r="P715" t="s">
        <v>317</v>
      </c>
      <c r="T715" s="277"/>
      <c r="U715" s="63"/>
      <c r="V715" s="345"/>
      <c r="W715" s="337"/>
      <c r="X715" s="63"/>
    </row>
    <row r="716" spans="1:24" ht="15">
      <c r="A716" s="28" t="s">
        <v>736</v>
      </c>
      <c r="B716" s="63" t="s">
        <v>752</v>
      </c>
      <c r="E716" s="9" t="s">
        <v>278</v>
      </c>
      <c r="F716" s="9" t="s">
        <v>278</v>
      </c>
      <c r="G716" s="9" t="s">
        <v>278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738</v>
      </c>
      <c r="B717" s="63" t="s">
        <v>756</v>
      </c>
      <c r="E717" s="9" t="s">
        <v>278</v>
      </c>
      <c r="F717" s="9" t="s">
        <v>278</v>
      </c>
      <c r="G717" s="9" t="s">
        <v>278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744</v>
      </c>
      <c r="B718" s="277" t="s">
        <v>2002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353</v>
      </c>
      <c r="T718" s="63"/>
      <c r="U718" s="63"/>
      <c r="V718" s="358"/>
      <c r="W718" s="337"/>
      <c r="X718" s="63"/>
    </row>
    <row r="719" spans="1:24" ht="15">
      <c r="A719" s="28" t="s">
        <v>746</v>
      </c>
      <c r="B719" s="277" t="s">
        <v>2004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281</v>
      </c>
      <c r="S719" s="21" t="s">
        <v>1757</v>
      </c>
      <c r="T719" s="63"/>
      <c r="U719" s="63"/>
      <c r="V719" s="358"/>
      <c r="W719" s="337"/>
      <c r="X719" s="63"/>
    </row>
    <row r="720" spans="1:24" ht="15">
      <c r="A720" s="28" t="s">
        <v>749</v>
      </c>
      <c r="B720" s="229" t="s">
        <v>1642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750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278</v>
      </c>
      <c r="L721" s="9" t="s">
        <v>278</v>
      </c>
      <c r="N721" s="67">
        <f t="shared" si="21"/>
        <v>2852.6999999999989</v>
      </c>
      <c r="P721" t="s">
        <v>289</v>
      </c>
      <c r="T721" s="225"/>
      <c r="U721" s="63"/>
      <c r="V721" s="345"/>
      <c r="W721" s="337"/>
      <c r="X721" s="63"/>
    </row>
    <row r="722" spans="1:24" ht="15">
      <c r="A722" s="28" t="s">
        <v>753</v>
      </c>
      <c r="B722" s="229" t="s">
        <v>1646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334</v>
      </c>
      <c r="T722" s="63"/>
      <c r="U722" s="63"/>
      <c r="V722" s="358"/>
      <c r="W722" s="337"/>
      <c r="X722" s="63"/>
    </row>
    <row r="723" spans="1:24" ht="15">
      <c r="A723" s="28" t="s">
        <v>755</v>
      </c>
      <c r="B723" s="63" t="s">
        <v>789</v>
      </c>
      <c r="E723" s="9" t="s">
        <v>278</v>
      </c>
      <c r="F723" s="9" t="s">
        <v>278</v>
      </c>
      <c r="G723" s="9" t="s">
        <v>278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288</v>
      </c>
      <c r="T723" s="277"/>
      <c r="U723" s="63"/>
      <c r="V723" s="345"/>
      <c r="W723" s="337"/>
      <c r="X723" s="63"/>
    </row>
    <row r="724" spans="1:24" ht="15">
      <c r="A724" s="28" t="s">
        <v>760</v>
      </c>
      <c r="B724" s="63" t="s">
        <v>754</v>
      </c>
      <c r="E724" s="9" t="s">
        <v>278</v>
      </c>
      <c r="F724" s="9" t="s">
        <v>278</v>
      </c>
      <c r="G724" s="9" t="s">
        <v>278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764</v>
      </c>
      <c r="B725" s="63" t="s">
        <v>795</v>
      </c>
      <c r="E725" s="9" t="s">
        <v>278</v>
      </c>
      <c r="F725" s="9" t="s">
        <v>278</v>
      </c>
      <c r="G725" s="9" t="s">
        <v>278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765</v>
      </c>
      <c r="B726" s="28" t="s">
        <v>727</v>
      </c>
      <c r="E726" s="9" t="s">
        <v>278</v>
      </c>
      <c r="F726" s="9" t="s">
        <v>278</v>
      </c>
      <c r="G726" s="9" t="s">
        <v>278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766</v>
      </c>
      <c r="B727" s="63" t="s">
        <v>156</v>
      </c>
      <c r="E727" s="9" t="s">
        <v>278</v>
      </c>
      <c r="F727" s="9" t="s">
        <v>278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278</v>
      </c>
      <c r="N727" s="67">
        <f t="shared" si="21"/>
        <v>2735.25</v>
      </c>
      <c r="P727" t="s">
        <v>293</v>
      </c>
      <c r="T727" s="63"/>
      <c r="U727" s="63"/>
      <c r="V727" s="345"/>
      <c r="W727" s="337"/>
      <c r="X727" s="63"/>
    </row>
    <row r="728" spans="1:24" ht="15">
      <c r="A728" s="28" t="s">
        <v>772</v>
      </c>
      <c r="B728" s="229" t="s">
        <v>1654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284</v>
      </c>
      <c r="T728" s="277"/>
      <c r="U728" s="63"/>
      <c r="V728" s="346"/>
      <c r="W728" s="337"/>
      <c r="X728" s="63"/>
    </row>
    <row r="729" spans="1:24" ht="15">
      <c r="A729" s="28" t="s">
        <v>780</v>
      </c>
      <c r="B729" s="229" t="s">
        <v>1652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784</v>
      </c>
      <c r="B730" s="229" t="s">
        <v>1659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785</v>
      </c>
      <c r="B731" s="229" t="s">
        <v>1656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786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278</v>
      </c>
      <c r="L732" s="9" t="s">
        <v>278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792</v>
      </c>
      <c r="B733" s="229" t="s">
        <v>1655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793</v>
      </c>
      <c r="B734" s="63" t="s">
        <v>770</v>
      </c>
      <c r="E734" s="9" t="s">
        <v>278</v>
      </c>
      <c r="F734" s="9" t="s">
        <v>278</v>
      </c>
      <c r="G734" s="9" t="s">
        <v>278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794</v>
      </c>
      <c r="B735" s="63" t="s">
        <v>777</v>
      </c>
      <c r="E735" s="9" t="s">
        <v>278</v>
      </c>
      <c r="F735" s="9" t="s">
        <v>278</v>
      </c>
      <c r="G735" s="9" t="s">
        <v>278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796</v>
      </c>
      <c r="B736" s="229" t="s">
        <v>1658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797</v>
      </c>
      <c r="B737" s="63" t="s">
        <v>781</v>
      </c>
      <c r="E737" s="9" t="s">
        <v>278</v>
      </c>
      <c r="F737" s="9" t="s">
        <v>278</v>
      </c>
      <c r="G737" s="9" t="s">
        <v>278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798</v>
      </c>
      <c r="B738" s="277" t="s">
        <v>2014</v>
      </c>
      <c r="C738" s="3"/>
      <c r="D738" s="3"/>
      <c r="E738" s="9" t="s">
        <v>278</v>
      </c>
      <c r="F738" s="9" t="s">
        <v>278</v>
      </c>
      <c r="G738" s="9" t="s">
        <v>278</v>
      </c>
      <c r="H738" s="9" t="s">
        <v>278</v>
      </c>
      <c r="I738" s="9" t="s">
        <v>278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284</v>
      </c>
      <c r="T738" s="63"/>
      <c r="U738" s="63"/>
      <c r="V738" s="345"/>
      <c r="W738" s="337"/>
      <c r="X738" s="63"/>
    </row>
    <row r="739" spans="1:24" ht="15">
      <c r="A739" s="28" t="s">
        <v>801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278</v>
      </c>
      <c r="K739" s="9" t="s">
        <v>278</v>
      </c>
      <c r="L739" s="9" t="s">
        <v>278</v>
      </c>
      <c r="N739" s="67">
        <f t="shared" si="21"/>
        <v>2266.8000000000002</v>
      </c>
      <c r="P739" t="s">
        <v>316</v>
      </c>
      <c r="T739" s="225"/>
      <c r="U739" s="63"/>
      <c r="V739" s="345"/>
      <c r="W739" s="337"/>
      <c r="X739" s="63"/>
    </row>
    <row r="740" spans="1:24" ht="15">
      <c r="A740" s="28" t="s">
        <v>895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278</v>
      </c>
      <c r="K740" s="9" t="s">
        <v>278</v>
      </c>
      <c r="L740" s="9" t="s">
        <v>278</v>
      </c>
      <c r="N740" s="67">
        <f t="shared" si="21"/>
        <v>2258.9499999999989</v>
      </c>
      <c r="P740" t="s">
        <v>370</v>
      </c>
      <c r="T740" s="225"/>
      <c r="U740" s="63"/>
      <c r="V740" s="346"/>
      <c r="W740" s="337"/>
      <c r="X740" s="63"/>
    </row>
    <row r="741" spans="1:24" ht="15">
      <c r="A741" s="28" t="s">
        <v>896</v>
      </c>
      <c r="B741" s="229" t="s">
        <v>1660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217">
        <v>686.20000000000027</v>
      </c>
      <c r="J741" s="9">
        <v>618.59999999999991</v>
      </c>
      <c r="K741" s="9">
        <v>906.09999999999945</v>
      </c>
      <c r="L741" s="9" t="s">
        <v>278</v>
      </c>
      <c r="N741" s="67">
        <f t="shared" si="21"/>
        <v>2210.8999999999996</v>
      </c>
      <c r="P741" t="s">
        <v>288</v>
      </c>
      <c r="T741" s="63"/>
      <c r="U741" s="63"/>
      <c r="V741" s="358"/>
      <c r="W741" s="337"/>
      <c r="X741" s="63"/>
    </row>
    <row r="742" spans="1:24" ht="15">
      <c r="A742" s="28" t="s">
        <v>897</v>
      </c>
      <c r="B742" s="63" t="s">
        <v>787</v>
      </c>
      <c r="E742" s="9" t="s">
        <v>278</v>
      </c>
      <c r="F742" s="9" t="s">
        <v>278</v>
      </c>
      <c r="G742" s="9" t="s">
        <v>278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898</v>
      </c>
      <c r="B743" s="277" t="s">
        <v>1998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297</v>
      </c>
      <c r="T743" s="277"/>
      <c r="U743" s="63"/>
      <c r="V743" s="346"/>
      <c r="W743" s="337"/>
      <c r="X743" s="63"/>
    </row>
    <row r="744" spans="1:24" ht="15">
      <c r="A744" s="28" t="s">
        <v>899</v>
      </c>
      <c r="B744" s="229" t="s">
        <v>1653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900</v>
      </c>
      <c r="B745" s="229" t="s">
        <v>1643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901</v>
      </c>
      <c r="B746" s="277" t="s">
        <v>2007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902</v>
      </c>
      <c r="B747" s="277" t="s">
        <v>2020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903</v>
      </c>
      <c r="B748" s="277" t="s">
        <v>2023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 t="s">
        <v>278</v>
      </c>
      <c r="J748" s="9" t="s">
        <v>278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284</v>
      </c>
      <c r="T748" s="63"/>
      <c r="U748" s="63"/>
      <c r="V748" s="345"/>
      <c r="W748" s="337"/>
      <c r="X748" s="63"/>
    </row>
    <row r="749" spans="1:24" ht="15">
      <c r="A749" s="28" t="s">
        <v>904</v>
      </c>
      <c r="B749" s="63" t="s">
        <v>158</v>
      </c>
      <c r="E749" s="9" t="s">
        <v>278</v>
      </c>
      <c r="F749" s="9" t="s">
        <v>278</v>
      </c>
      <c r="G749" s="217">
        <v>436.2</v>
      </c>
      <c r="H749" s="217">
        <v>765.20000000000027</v>
      </c>
      <c r="I749" s="9">
        <v>425.20000000000005</v>
      </c>
      <c r="J749" s="9" t="s">
        <v>278</v>
      </c>
      <c r="K749" s="9" t="s">
        <v>278</v>
      </c>
      <c r="L749" s="9" t="s">
        <v>278</v>
      </c>
      <c r="N749" s="67">
        <f t="shared" si="22"/>
        <v>1626.6000000000004</v>
      </c>
      <c r="P749" t="s">
        <v>298</v>
      </c>
      <c r="T749" s="63"/>
      <c r="U749" s="63"/>
      <c r="V749" s="345"/>
      <c r="W749" s="337"/>
      <c r="X749" s="63"/>
    </row>
    <row r="750" spans="1:24" ht="15">
      <c r="A750" s="28" t="s">
        <v>905</v>
      </c>
      <c r="B750" s="277" t="s">
        <v>2019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906</v>
      </c>
      <c r="B751" s="277" t="s">
        <v>2021</v>
      </c>
      <c r="C751" s="3"/>
      <c r="D751" s="3"/>
      <c r="E751" s="9" t="s">
        <v>278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907</v>
      </c>
      <c r="B752" s="277" t="s">
        <v>4490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908</v>
      </c>
      <c r="B753" s="277" t="s">
        <v>2006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909</v>
      </c>
      <c r="B754" s="277" t="s">
        <v>1999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910</v>
      </c>
      <c r="B755" s="277" t="s">
        <v>2026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 t="s">
        <v>278</v>
      </c>
      <c r="J755" s="9" t="s">
        <v>278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911</v>
      </c>
      <c r="B756" s="277" t="s">
        <v>2003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912</v>
      </c>
      <c r="B757" s="229" t="s">
        <v>1644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>
        <v>491.69999999999959</v>
      </c>
      <c r="J757" s="9">
        <v>788.39999999999964</v>
      </c>
      <c r="K757" s="9" t="s">
        <v>278</v>
      </c>
      <c r="L757" s="9" t="s">
        <v>278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913</v>
      </c>
      <c r="B758" s="277" t="s">
        <v>2049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914</v>
      </c>
      <c r="B759" s="277" t="s">
        <v>2046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915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278</v>
      </c>
      <c r="I760" s="9" t="s">
        <v>278</v>
      </c>
      <c r="J760" s="9">
        <v>455.59999999999968</v>
      </c>
      <c r="K760" s="9" t="s">
        <v>278</v>
      </c>
      <c r="L760" s="9" t="s">
        <v>278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916</v>
      </c>
      <c r="B761" s="63" t="s">
        <v>178</v>
      </c>
      <c r="E761" s="212">
        <v>605.70000000000005</v>
      </c>
      <c r="F761" s="9">
        <v>539.9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N761" s="67">
        <f t="shared" si="22"/>
        <v>1145.5999999999999</v>
      </c>
      <c r="P761" t="s">
        <v>300</v>
      </c>
      <c r="T761" s="277"/>
      <c r="U761" s="63"/>
      <c r="V761" s="345"/>
      <c r="W761" s="337"/>
      <c r="X761" s="63"/>
    </row>
    <row r="762" spans="1:24" ht="15">
      <c r="A762" s="28" t="s">
        <v>917</v>
      </c>
      <c r="B762" s="277" t="s">
        <v>2022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918</v>
      </c>
      <c r="B763" s="277" t="s">
        <v>2005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>
        <v>456.89999999999873</v>
      </c>
      <c r="K763" s="9">
        <v>568.20000000000027</v>
      </c>
      <c r="L763" s="9" t="s">
        <v>278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919</v>
      </c>
      <c r="B764" s="277" t="s">
        <v>2153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920</v>
      </c>
      <c r="B765" s="63" t="s">
        <v>3387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921</v>
      </c>
      <c r="B766" s="63" t="s">
        <v>180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922</v>
      </c>
      <c r="B767" s="63" t="s">
        <v>3388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923</v>
      </c>
      <c r="B768" s="63" t="s">
        <v>3367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924</v>
      </c>
      <c r="B769" s="63" t="s">
        <v>3373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925</v>
      </c>
      <c r="B770" s="63" t="s">
        <v>743</v>
      </c>
      <c r="E770" s="9" t="s">
        <v>278</v>
      </c>
      <c r="F770" s="9" t="s">
        <v>278</v>
      </c>
      <c r="G770" s="9" t="s">
        <v>278</v>
      </c>
      <c r="H770" s="9">
        <v>542.5</v>
      </c>
      <c r="I770" s="9">
        <v>339.90000000000009</v>
      </c>
      <c r="J770" s="9" t="s">
        <v>278</v>
      </c>
      <c r="K770" s="9" t="s">
        <v>278</v>
      </c>
      <c r="L770" s="9" t="s">
        <v>278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926</v>
      </c>
      <c r="B771" s="63" t="s">
        <v>3379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927</v>
      </c>
      <c r="B772" s="63" t="s">
        <v>768</v>
      </c>
      <c r="E772" s="9" t="s">
        <v>278</v>
      </c>
      <c r="F772" s="9" t="s">
        <v>278</v>
      </c>
      <c r="G772" s="9" t="s">
        <v>278</v>
      </c>
      <c r="H772" s="9">
        <v>673.49999999999955</v>
      </c>
      <c r="I772" s="9">
        <v>194.89999999999918</v>
      </c>
      <c r="J772" s="9" t="s">
        <v>278</v>
      </c>
      <c r="K772" s="9" t="s">
        <v>278</v>
      </c>
      <c r="L772" s="9" t="s">
        <v>278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928</v>
      </c>
      <c r="B773" s="63" t="s">
        <v>3391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929</v>
      </c>
      <c r="B774" s="63" t="s">
        <v>3360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930</v>
      </c>
      <c r="B775" s="63" t="s">
        <v>3375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931</v>
      </c>
      <c r="B776" s="63" t="s">
        <v>3392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932</v>
      </c>
      <c r="B777" s="63" t="s">
        <v>3368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933</v>
      </c>
      <c r="B778" s="277" t="s">
        <v>2024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>
        <v>708.59999999999968</v>
      </c>
      <c r="L778" s="9" t="s">
        <v>278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934</v>
      </c>
      <c r="B779" s="63" t="s">
        <v>3370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2496</v>
      </c>
      <c r="B780" s="277" t="s">
        <v>2048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3308</v>
      </c>
      <c r="B781" s="63" t="s">
        <v>3369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3309</v>
      </c>
      <c r="B782" s="63" t="s">
        <v>3374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3310</v>
      </c>
      <c r="B783" s="63" t="s">
        <v>3366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3311</v>
      </c>
      <c r="B784" s="63" t="s">
        <v>3378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3312</v>
      </c>
      <c r="B785" s="63" t="s">
        <v>3361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3313</v>
      </c>
      <c r="B786" s="277" t="s">
        <v>3359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3314</v>
      </c>
      <c r="B787" s="277" t="s">
        <v>2025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>
        <v>633.84999999999945</v>
      </c>
      <c r="L787" s="9" t="s">
        <v>278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3315</v>
      </c>
      <c r="B788" s="277" t="s">
        <v>2000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>
        <v>632.09999999999968</v>
      </c>
      <c r="K788" s="9" t="s">
        <v>278</v>
      </c>
      <c r="L788" s="9" t="s">
        <v>278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3316</v>
      </c>
      <c r="B789" s="63" t="s">
        <v>3365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3317</v>
      </c>
      <c r="B790" s="277" t="s">
        <v>3358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3318</v>
      </c>
      <c r="B791" s="63" t="s">
        <v>3362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3319</v>
      </c>
      <c r="B792" s="63" t="s">
        <v>783</v>
      </c>
      <c r="E792" s="9" t="s">
        <v>278</v>
      </c>
      <c r="F792" s="9" t="s">
        <v>278</v>
      </c>
      <c r="G792" s="9" t="s">
        <v>278</v>
      </c>
      <c r="H792" s="9">
        <v>604.90000000000009</v>
      </c>
      <c r="I792" s="9" t="s">
        <v>278</v>
      </c>
      <c r="J792" s="9" t="s">
        <v>278</v>
      </c>
      <c r="K792" s="9" t="s">
        <v>278</v>
      </c>
      <c r="L792" s="9" t="s">
        <v>278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3320</v>
      </c>
      <c r="B793" s="63" t="s">
        <v>3363</v>
      </c>
      <c r="C793" s="3"/>
      <c r="D793" s="3"/>
      <c r="E793" s="9" t="s">
        <v>278</v>
      </c>
      <c r="F793" s="9" t="s">
        <v>278</v>
      </c>
      <c r="G793" s="9" t="s">
        <v>278</v>
      </c>
      <c r="H793" s="9" t="s">
        <v>278</v>
      </c>
      <c r="I793" s="9" t="s">
        <v>278</v>
      </c>
      <c r="J793" s="9" t="s">
        <v>278</v>
      </c>
      <c r="K793" s="9" t="s">
        <v>278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3321</v>
      </c>
      <c r="B794" s="63" t="s">
        <v>3390</v>
      </c>
      <c r="C794" s="3"/>
      <c r="D794" s="3"/>
      <c r="E794" s="9" t="s">
        <v>278</v>
      </c>
      <c r="F794" s="9" t="s">
        <v>278</v>
      </c>
      <c r="G794" s="9" t="s">
        <v>278</v>
      </c>
      <c r="H794" s="9" t="s">
        <v>278</v>
      </c>
      <c r="I794" s="9" t="s">
        <v>278</v>
      </c>
      <c r="J794" s="9" t="s">
        <v>278</v>
      </c>
      <c r="K794" s="9" t="s">
        <v>278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3322</v>
      </c>
      <c r="B795" s="63" t="s">
        <v>3364</v>
      </c>
      <c r="C795" s="3"/>
      <c r="D795" s="3"/>
      <c r="E795" s="9" t="s">
        <v>278</v>
      </c>
      <c r="F795" s="9" t="s">
        <v>278</v>
      </c>
      <c r="G795" s="9" t="s">
        <v>278</v>
      </c>
      <c r="H795" s="9" t="s">
        <v>278</v>
      </c>
      <c r="I795" s="9" t="s">
        <v>278</v>
      </c>
      <c r="J795" s="9" t="s">
        <v>278</v>
      </c>
      <c r="K795" s="9" t="s">
        <v>278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3323</v>
      </c>
      <c r="B796" s="63" t="s">
        <v>3372</v>
      </c>
      <c r="C796" s="3"/>
      <c r="D796" s="3"/>
      <c r="E796" s="9" t="s">
        <v>278</v>
      </c>
      <c r="F796" s="9" t="s">
        <v>278</v>
      </c>
      <c r="G796" s="9" t="s">
        <v>278</v>
      </c>
      <c r="H796" s="9" t="s">
        <v>278</v>
      </c>
      <c r="I796" s="9" t="s">
        <v>278</v>
      </c>
      <c r="J796" s="9" t="s">
        <v>278</v>
      </c>
      <c r="K796" s="9" t="s">
        <v>278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3324</v>
      </c>
      <c r="B797" s="63" t="s">
        <v>3376</v>
      </c>
      <c r="C797" s="3"/>
      <c r="D797" s="3"/>
      <c r="E797" s="9" t="s">
        <v>278</v>
      </c>
      <c r="F797" s="9" t="s">
        <v>278</v>
      </c>
      <c r="G797" s="9" t="s">
        <v>278</v>
      </c>
      <c r="H797" s="9" t="s">
        <v>278</v>
      </c>
      <c r="I797" s="9" t="s">
        <v>278</v>
      </c>
      <c r="J797" s="9" t="s">
        <v>278</v>
      </c>
      <c r="K797" s="9" t="s">
        <v>278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3325</v>
      </c>
      <c r="B798" s="63" t="s">
        <v>3371</v>
      </c>
      <c r="C798" s="3"/>
      <c r="D798" s="3"/>
      <c r="E798" s="9" t="s">
        <v>278</v>
      </c>
      <c r="F798" s="9" t="s">
        <v>278</v>
      </c>
      <c r="G798" s="9" t="s">
        <v>278</v>
      </c>
      <c r="H798" s="9" t="s">
        <v>278</v>
      </c>
      <c r="I798" s="9" t="s">
        <v>278</v>
      </c>
      <c r="J798" s="9" t="s">
        <v>278</v>
      </c>
      <c r="K798" s="9" t="s">
        <v>278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3326</v>
      </c>
      <c r="B799" s="229" t="s">
        <v>1657</v>
      </c>
      <c r="C799" s="3"/>
      <c r="D799" s="3"/>
      <c r="E799" s="9" t="s">
        <v>278</v>
      </c>
      <c r="F799" s="9" t="s">
        <v>278</v>
      </c>
      <c r="G799" s="9" t="s">
        <v>278</v>
      </c>
      <c r="H799" s="9" t="s">
        <v>278</v>
      </c>
      <c r="I799" s="9">
        <v>498.30000000000064</v>
      </c>
      <c r="J799" s="9" t="s">
        <v>278</v>
      </c>
      <c r="K799" s="9" t="s">
        <v>278</v>
      </c>
      <c r="L799" s="9" t="s">
        <v>278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3327</v>
      </c>
      <c r="B800" s="63" t="s">
        <v>164</v>
      </c>
      <c r="E800" s="9" t="s">
        <v>278</v>
      </c>
      <c r="F800" s="9" t="s">
        <v>278</v>
      </c>
      <c r="G800" s="9">
        <v>387.4</v>
      </c>
      <c r="H800" s="9" t="s">
        <v>278</v>
      </c>
      <c r="I800" s="9" t="s">
        <v>278</v>
      </c>
      <c r="J800" s="9" t="s">
        <v>278</v>
      </c>
      <c r="K800" s="9" t="s">
        <v>278</v>
      </c>
      <c r="L800" s="9" t="s">
        <v>278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3328</v>
      </c>
      <c r="B801" s="229" t="s">
        <v>1650</v>
      </c>
      <c r="C801" s="3"/>
      <c r="D801" s="3"/>
      <c r="E801" s="9" t="s">
        <v>278</v>
      </c>
      <c r="F801" s="9" t="s">
        <v>278</v>
      </c>
      <c r="G801" s="9" t="s">
        <v>278</v>
      </c>
      <c r="H801" s="9" t="s">
        <v>278</v>
      </c>
      <c r="I801" s="9">
        <v>379.00000000000023</v>
      </c>
      <c r="J801" s="9" t="s">
        <v>278</v>
      </c>
      <c r="K801" s="9" t="s">
        <v>278</v>
      </c>
      <c r="L801" s="9" t="s">
        <v>278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3329</v>
      </c>
      <c r="B802" s="229" t="s">
        <v>1647</v>
      </c>
      <c r="C802" s="3"/>
      <c r="D802" s="3"/>
      <c r="E802" s="9" t="s">
        <v>278</v>
      </c>
      <c r="F802" s="9" t="s">
        <v>278</v>
      </c>
      <c r="G802" s="9" t="s">
        <v>278</v>
      </c>
      <c r="H802" s="9" t="s">
        <v>278</v>
      </c>
      <c r="I802" s="9">
        <v>366.20000000000005</v>
      </c>
      <c r="J802" s="9" t="s">
        <v>278</v>
      </c>
      <c r="K802" s="9" t="s">
        <v>278</v>
      </c>
      <c r="L802" s="9" t="s">
        <v>278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3330</v>
      </c>
      <c r="B803" s="225" t="s">
        <v>1640</v>
      </c>
      <c r="C803" s="3"/>
      <c r="D803" s="3"/>
      <c r="E803" s="9" t="s">
        <v>278</v>
      </c>
      <c r="F803" s="9" t="s">
        <v>278</v>
      </c>
      <c r="G803" s="9" t="s">
        <v>278</v>
      </c>
      <c r="H803" s="9" t="s">
        <v>278</v>
      </c>
      <c r="I803" s="9">
        <v>363.70000000000027</v>
      </c>
      <c r="J803" s="9" t="s">
        <v>278</v>
      </c>
      <c r="K803" s="9" t="s">
        <v>278</v>
      </c>
      <c r="L803" s="9" t="s">
        <v>278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3331</v>
      </c>
      <c r="B804" s="63" t="s">
        <v>773</v>
      </c>
      <c r="E804" s="9" t="s">
        <v>278</v>
      </c>
      <c r="F804" s="9" t="s">
        <v>278</v>
      </c>
      <c r="G804" s="9" t="s">
        <v>278</v>
      </c>
      <c r="H804" s="9">
        <v>362.20000000000027</v>
      </c>
      <c r="I804" s="9" t="s">
        <v>278</v>
      </c>
      <c r="J804" s="9" t="s">
        <v>278</v>
      </c>
      <c r="K804" s="9" t="s">
        <v>278</v>
      </c>
      <c r="L804" s="9" t="s">
        <v>278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4122</v>
      </c>
      <c r="B805" s="229" t="s">
        <v>1675</v>
      </c>
      <c r="C805" s="3"/>
      <c r="D805" s="3"/>
      <c r="E805" s="9" t="s">
        <v>278</v>
      </c>
      <c r="F805" s="9" t="s">
        <v>278</v>
      </c>
      <c r="G805" s="9" t="s">
        <v>278</v>
      </c>
      <c r="H805" s="9" t="s">
        <v>278</v>
      </c>
      <c r="I805" s="9">
        <v>323.09999999999991</v>
      </c>
      <c r="J805" s="9" t="s">
        <v>278</v>
      </c>
      <c r="K805" s="9" t="s">
        <v>278</v>
      </c>
      <c r="L805" s="9" t="s">
        <v>278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4123</v>
      </c>
      <c r="B806" s="229" t="s">
        <v>1649</v>
      </c>
      <c r="C806" s="3"/>
      <c r="D806" s="3"/>
      <c r="E806" s="9" t="s">
        <v>278</v>
      </c>
      <c r="F806" s="9" t="s">
        <v>278</v>
      </c>
      <c r="G806" s="9" t="s">
        <v>278</v>
      </c>
      <c r="H806" s="9" t="s">
        <v>278</v>
      </c>
      <c r="I806" s="9">
        <v>322.59999999999991</v>
      </c>
      <c r="J806" s="9" t="s">
        <v>278</v>
      </c>
      <c r="K806" s="9" t="s">
        <v>278</v>
      </c>
      <c r="L806" s="9" t="s">
        <v>278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4124</v>
      </c>
      <c r="B807" s="63" t="s">
        <v>179</v>
      </c>
      <c r="E807" s="9">
        <v>276.60000000000002</v>
      </c>
      <c r="F807" s="9" t="s">
        <v>278</v>
      </c>
      <c r="G807" s="9" t="s">
        <v>278</v>
      </c>
      <c r="H807" s="9" t="s">
        <v>278</v>
      </c>
      <c r="I807" s="9" t="s">
        <v>278</v>
      </c>
      <c r="J807" s="9" t="s">
        <v>278</v>
      </c>
      <c r="K807" s="9" t="s">
        <v>278</v>
      </c>
      <c r="L807" s="9" t="s">
        <v>278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1738</v>
      </c>
      <c r="S814" s="216" t="s">
        <v>2541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1737</v>
      </c>
      <c r="S815" s="216" t="s">
        <v>1760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2459</v>
      </c>
      <c r="S816" s="216" t="s">
        <v>860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2540</v>
      </c>
      <c r="S817" s="3" t="s">
        <v>860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2750</v>
      </c>
      <c r="S818" s="216" t="s">
        <v>1761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2460</v>
      </c>
      <c r="S819" s="216" t="s">
        <v>860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278</v>
      </c>
      <c r="N820" s="67">
        <f t="shared" si="24"/>
        <v>5740.6500000000015</v>
      </c>
      <c r="P820" t="s">
        <v>2458</v>
      </c>
      <c r="S820" s="3" t="s">
        <v>1761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288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278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294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283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278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283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278</v>
      </c>
      <c r="F825" s="9" t="s">
        <v>278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1213</v>
      </c>
      <c r="S825" s="3" t="s">
        <v>1761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331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297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282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278</v>
      </c>
      <c r="L830" s="9" t="s">
        <v>278</v>
      </c>
      <c r="N830" s="67">
        <f t="shared" si="24"/>
        <v>4815.7</v>
      </c>
      <c r="P830" t="s">
        <v>950</v>
      </c>
      <c r="S830" s="3" t="s">
        <v>860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778</v>
      </c>
      <c r="E831" s="9" t="s">
        <v>278</v>
      </c>
      <c r="F831" s="9" t="s">
        <v>278</v>
      </c>
      <c r="G831" s="9" t="s">
        <v>278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4902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278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283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278</v>
      </c>
      <c r="L833" s="9" t="s">
        <v>278</v>
      </c>
      <c r="N833" s="67">
        <f t="shared" si="24"/>
        <v>4414.2999999999993</v>
      </c>
      <c r="P833" t="s">
        <v>296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777</v>
      </c>
      <c r="E834" s="9" t="s">
        <v>278</v>
      </c>
      <c r="F834" s="9" t="s">
        <v>278</v>
      </c>
      <c r="G834" s="9" t="s">
        <v>278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303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278</v>
      </c>
      <c r="F835" s="9" t="s">
        <v>278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747</v>
      </c>
      <c r="E836" s="9" t="s">
        <v>278</v>
      </c>
      <c r="F836" s="9" t="s">
        <v>278</v>
      </c>
      <c r="G836" s="9" t="s">
        <v>278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278</v>
      </c>
      <c r="F837" s="9" t="s">
        <v>278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782</v>
      </c>
      <c r="E838" s="9" t="s">
        <v>278</v>
      </c>
      <c r="F838" s="9" t="s">
        <v>278</v>
      </c>
      <c r="G838" s="9" t="s">
        <v>278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287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732</v>
      </c>
      <c r="E839" s="9" t="s">
        <v>278</v>
      </c>
      <c r="F839" s="9" t="s">
        <v>278</v>
      </c>
      <c r="G839" s="9" t="s">
        <v>278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281</v>
      </c>
      <c r="S839" s="216" t="s">
        <v>1761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756</v>
      </c>
      <c r="E841" s="9" t="s">
        <v>278</v>
      </c>
      <c r="F841" s="9" t="s">
        <v>278</v>
      </c>
      <c r="G841" s="9" t="s">
        <v>278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297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799</v>
      </c>
      <c r="E842" s="9" t="s">
        <v>278</v>
      </c>
      <c r="F842" s="9" t="s">
        <v>278</v>
      </c>
      <c r="G842" s="9" t="s">
        <v>278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795</v>
      </c>
      <c r="E843" s="9" t="s">
        <v>278</v>
      </c>
      <c r="F843" s="9" t="s">
        <v>278</v>
      </c>
      <c r="G843" s="9" t="s">
        <v>278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2461</v>
      </c>
      <c r="T843" s="277"/>
      <c r="U843" s="63"/>
      <c r="V843" s="346"/>
      <c r="W843" s="337"/>
      <c r="X843" s="63"/>
    </row>
    <row r="844" spans="1:24" ht="15">
      <c r="A844" s="28" t="s">
        <v>274</v>
      </c>
      <c r="B844" s="63" t="s">
        <v>745</v>
      </c>
      <c r="E844" s="9" t="s">
        <v>278</v>
      </c>
      <c r="F844" s="9" t="s">
        <v>278</v>
      </c>
      <c r="G844" s="9" t="s">
        <v>278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275</v>
      </c>
      <c r="B845" s="28" t="s">
        <v>733</v>
      </c>
      <c r="E845" s="9" t="s">
        <v>278</v>
      </c>
      <c r="F845" s="9" t="s">
        <v>278</v>
      </c>
      <c r="G845" s="9" t="s">
        <v>278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287</v>
      </c>
      <c r="T845" s="63"/>
      <c r="U845" s="63"/>
      <c r="V845" s="345"/>
      <c r="W845" s="337"/>
      <c r="X845" s="63"/>
    </row>
    <row r="846" spans="1:24" ht="15">
      <c r="A846" s="28" t="s">
        <v>276</v>
      </c>
      <c r="B846" s="229" t="s">
        <v>1646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342</v>
      </c>
      <c r="T846" s="277"/>
      <c r="U846" s="63"/>
      <c r="V846" s="345"/>
      <c r="W846" s="337"/>
      <c r="X846" s="63"/>
    </row>
    <row r="847" spans="1:24" ht="15">
      <c r="A847" s="28" t="s">
        <v>277</v>
      </c>
      <c r="B847" s="63" t="s">
        <v>752</v>
      </c>
      <c r="E847" s="9" t="s">
        <v>278</v>
      </c>
      <c r="F847" s="9" t="s">
        <v>278</v>
      </c>
      <c r="G847" s="9" t="s">
        <v>278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734</v>
      </c>
      <c r="B848" s="63" t="s">
        <v>153</v>
      </c>
      <c r="E848" s="9" t="s">
        <v>278</v>
      </c>
      <c r="F848" s="9" t="s">
        <v>278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287</v>
      </c>
      <c r="T848" s="277"/>
      <c r="U848" s="63"/>
      <c r="V848" s="346"/>
      <c r="W848" s="337"/>
      <c r="X848" s="63"/>
    </row>
    <row r="849" spans="1:24" ht="15">
      <c r="A849" s="28" t="s">
        <v>735</v>
      </c>
      <c r="B849" s="63" t="s">
        <v>748</v>
      </c>
      <c r="E849" s="9" t="s">
        <v>278</v>
      </c>
      <c r="F849" s="9" t="s">
        <v>278</v>
      </c>
      <c r="G849" s="9" t="s">
        <v>278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287</v>
      </c>
      <c r="T849" s="277"/>
      <c r="U849" s="63"/>
      <c r="V849" s="345"/>
      <c r="W849" s="337"/>
      <c r="X849" s="63"/>
    </row>
    <row r="850" spans="1:24" ht="15">
      <c r="A850" s="28" t="s">
        <v>736</v>
      </c>
      <c r="B850" s="225" t="s">
        <v>1661</v>
      </c>
      <c r="C850" s="3"/>
      <c r="D850" s="3"/>
      <c r="E850" s="9" t="s">
        <v>278</v>
      </c>
      <c r="F850" s="9" t="s">
        <v>278</v>
      </c>
      <c r="G850" s="9" t="s">
        <v>278</v>
      </c>
      <c r="H850" s="9" t="s">
        <v>278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288</v>
      </c>
      <c r="T850" s="63"/>
      <c r="U850" s="63"/>
      <c r="V850" s="345"/>
      <c r="W850" s="337"/>
      <c r="X850" s="63"/>
    </row>
    <row r="851" spans="1:24" ht="15">
      <c r="A851" s="28" t="s">
        <v>738</v>
      </c>
      <c r="B851" s="63" t="s">
        <v>770</v>
      </c>
      <c r="E851" s="9" t="s">
        <v>278</v>
      </c>
      <c r="F851" s="9" t="s">
        <v>278</v>
      </c>
      <c r="G851" s="9" t="s">
        <v>278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744</v>
      </c>
      <c r="B852" s="63" t="s">
        <v>144</v>
      </c>
      <c r="E852" s="9" t="s">
        <v>278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278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746</v>
      </c>
      <c r="B853" s="63" t="s">
        <v>737</v>
      </c>
      <c r="E853" s="9" t="s">
        <v>278</v>
      </c>
      <c r="F853" s="9" t="s">
        <v>278</v>
      </c>
      <c r="G853" s="9" t="s">
        <v>278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749</v>
      </c>
      <c r="B854" s="63" t="s">
        <v>761</v>
      </c>
      <c r="E854" s="9" t="s">
        <v>278</v>
      </c>
      <c r="F854" s="9" t="s">
        <v>278</v>
      </c>
      <c r="G854" s="9" t="s">
        <v>278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750</v>
      </c>
      <c r="B855" s="63" t="s">
        <v>762</v>
      </c>
      <c r="E855" s="9" t="s">
        <v>278</v>
      </c>
      <c r="F855" s="9" t="s">
        <v>278</v>
      </c>
      <c r="G855" s="9" t="s">
        <v>278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753</v>
      </c>
      <c r="B856" s="229" t="s">
        <v>1659</v>
      </c>
      <c r="C856" s="3"/>
      <c r="D856" s="3"/>
      <c r="E856" s="9" t="s">
        <v>278</v>
      </c>
      <c r="F856" s="9" t="s">
        <v>278</v>
      </c>
      <c r="G856" s="9" t="s">
        <v>278</v>
      </c>
      <c r="H856" s="9" t="s">
        <v>278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284</v>
      </c>
      <c r="T856" s="63"/>
      <c r="U856" s="63"/>
      <c r="V856" s="358"/>
      <c r="W856" s="337"/>
      <c r="X856" s="63"/>
    </row>
    <row r="857" spans="1:24" ht="15">
      <c r="A857" s="28" t="s">
        <v>755</v>
      </c>
      <c r="B857" s="63" t="s">
        <v>787</v>
      </c>
      <c r="E857" s="9" t="s">
        <v>278</v>
      </c>
      <c r="F857" s="9" t="s">
        <v>278</v>
      </c>
      <c r="G857" s="9" t="s">
        <v>278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760</v>
      </c>
      <c r="B858" s="229" t="s">
        <v>1652</v>
      </c>
      <c r="C858" s="3"/>
      <c r="D858" s="3"/>
      <c r="E858" s="9" t="s">
        <v>278</v>
      </c>
      <c r="F858" s="9" t="s">
        <v>278</v>
      </c>
      <c r="G858" s="9" t="s">
        <v>278</v>
      </c>
      <c r="H858" s="9" t="s">
        <v>278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300</v>
      </c>
      <c r="T858" s="277"/>
      <c r="U858" s="63"/>
      <c r="V858" s="345"/>
      <c r="W858" s="337"/>
      <c r="X858" s="63"/>
    </row>
    <row r="859" spans="1:24" ht="15">
      <c r="A859" s="28" t="s">
        <v>764</v>
      </c>
      <c r="B859" s="229" t="s">
        <v>1653</v>
      </c>
      <c r="C859" s="3"/>
      <c r="D859" s="3"/>
      <c r="E859" s="9" t="s">
        <v>278</v>
      </c>
      <c r="F859" s="9" t="s">
        <v>278</v>
      </c>
      <c r="G859" s="9" t="s">
        <v>278</v>
      </c>
      <c r="H859" s="9" t="s">
        <v>278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765</v>
      </c>
      <c r="B860" s="229" t="s">
        <v>1658</v>
      </c>
      <c r="C860" s="3"/>
      <c r="D860" s="3"/>
      <c r="E860" s="9" t="s">
        <v>278</v>
      </c>
      <c r="F860" s="9" t="s">
        <v>278</v>
      </c>
      <c r="G860" s="9" t="s">
        <v>278</v>
      </c>
      <c r="H860" s="9" t="s">
        <v>278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766</v>
      </c>
      <c r="B861" s="63" t="s">
        <v>781</v>
      </c>
      <c r="E861" s="9" t="s">
        <v>278</v>
      </c>
      <c r="F861" s="9" t="s">
        <v>278</v>
      </c>
      <c r="G861" s="9" t="s">
        <v>278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772</v>
      </c>
      <c r="B862" s="229" t="s">
        <v>1656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780</v>
      </c>
      <c r="B863" s="63" t="s">
        <v>789</v>
      </c>
      <c r="E863" s="9" t="s">
        <v>278</v>
      </c>
      <c r="F863" s="9" t="s">
        <v>278</v>
      </c>
      <c r="G863" s="9" t="s">
        <v>278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784</v>
      </c>
      <c r="B864" s="229" t="s">
        <v>1654</v>
      </c>
      <c r="C864" s="3"/>
      <c r="D864" s="3"/>
      <c r="E864" s="9" t="s">
        <v>278</v>
      </c>
      <c r="F864" s="9" t="s">
        <v>278</v>
      </c>
      <c r="G864" s="9" t="s">
        <v>278</v>
      </c>
      <c r="H864" s="9" t="s">
        <v>278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288</v>
      </c>
      <c r="T864" s="63"/>
      <c r="U864" s="63"/>
      <c r="V864" s="358"/>
      <c r="W864" s="337"/>
      <c r="X864" s="63"/>
    </row>
    <row r="865" spans="1:24" ht="15">
      <c r="A865" s="28" t="s">
        <v>785</v>
      </c>
      <c r="B865" s="229" t="s">
        <v>1660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>
        <v>513.39999999999964</v>
      </c>
      <c r="J865" s="217">
        <v>1284.7000000000016</v>
      </c>
      <c r="K865" s="213">
        <v>1278.5999999999995</v>
      </c>
      <c r="L865" s="9" t="s">
        <v>278</v>
      </c>
      <c r="N865" s="67">
        <f t="shared" si="25"/>
        <v>3076.7000000000007</v>
      </c>
      <c r="P865" t="s">
        <v>296</v>
      </c>
      <c r="T865" s="277"/>
      <c r="U865" s="63"/>
      <c r="V865" s="345"/>
      <c r="W865" s="337"/>
      <c r="X865" s="63"/>
    </row>
    <row r="866" spans="1:24" ht="15">
      <c r="A866" s="28" t="s">
        <v>786</v>
      </c>
      <c r="B866" s="63" t="s">
        <v>156</v>
      </c>
      <c r="E866" s="9" t="s">
        <v>278</v>
      </c>
      <c r="F866" s="9" t="s">
        <v>278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278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792</v>
      </c>
      <c r="B867" s="277" t="s">
        <v>1998</v>
      </c>
      <c r="C867" s="3"/>
      <c r="D867" s="3"/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288</v>
      </c>
      <c r="T867" s="63"/>
      <c r="U867" s="63"/>
      <c r="V867" s="345"/>
      <c r="W867" s="337"/>
      <c r="X867" s="63"/>
    </row>
    <row r="868" spans="1:24" ht="15">
      <c r="A868" s="28" t="s">
        <v>793</v>
      </c>
      <c r="B868" s="63" t="s">
        <v>763</v>
      </c>
      <c r="E868" s="9" t="s">
        <v>278</v>
      </c>
      <c r="F868" s="9" t="s">
        <v>278</v>
      </c>
      <c r="G868" s="9" t="s">
        <v>278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794</v>
      </c>
      <c r="B869" s="28" t="s">
        <v>727</v>
      </c>
      <c r="E869" s="9" t="s">
        <v>278</v>
      </c>
      <c r="F869" s="9" t="s">
        <v>278</v>
      </c>
      <c r="G869" s="9" t="s">
        <v>278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292</v>
      </c>
      <c r="T869" s="63"/>
      <c r="U869" s="63"/>
      <c r="V869" s="358"/>
      <c r="W869" s="337"/>
      <c r="X869" s="63"/>
    </row>
    <row r="870" spans="1:24" ht="15">
      <c r="A870" s="28" t="s">
        <v>796</v>
      </c>
      <c r="B870" s="63" t="s">
        <v>754</v>
      </c>
      <c r="E870" s="9" t="s">
        <v>278</v>
      </c>
      <c r="F870" s="9" t="s">
        <v>278</v>
      </c>
      <c r="G870" s="9" t="s">
        <v>278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293</v>
      </c>
      <c r="T870" s="63"/>
      <c r="U870" s="63"/>
      <c r="V870" s="345"/>
      <c r="W870" s="337"/>
      <c r="X870" s="63"/>
    </row>
    <row r="871" spans="1:24" ht="15">
      <c r="A871" s="28" t="s">
        <v>797</v>
      </c>
      <c r="B871" s="277" t="s">
        <v>2004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 t="s">
        <v>278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798</v>
      </c>
      <c r="B872" s="229" t="s">
        <v>1651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801</v>
      </c>
      <c r="B873" s="229" t="s">
        <v>1655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895</v>
      </c>
      <c r="B874" s="229" t="s">
        <v>1643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282</v>
      </c>
      <c r="T874" s="225"/>
      <c r="U874" s="63"/>
      <c r="V874" s="346"/>
      <c r="W874" s="337"/>
      <c r="X874" s="63"/>
    </row>
    <row r="875" spans="1:24" ht="15">
      <c r="A875" s="28" t="s">
        <v>896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278</v>
      </c>
      <c r="I875" s="9" t="s">
        <v>278</v>
      </c>
      <c r="J875" s="9">
        <v>857.99999999999909</v>
      </c>
      <c r="K875" s="9" t="s">
        <v>278</v>
      </c>
      <c r="L875" s="9" t="s">
        <v>278</v>
      </c>
      <c r="N875" s="67">
        <f t="shared" si="25"/>
        <v>2545.7999999999993</v>
      </c>
      <c r="P875" t="s">
        <v>287</v>
      </c>
      <c r="T875" s="63"/>
      <c r="U875" s="63"/>
      <c r="V875" s="358"/>
      <c r="W875" s="337"/>
      <c r="X875" s="63"/>
    </row>
    <row r="876" spans="1:24" ht="15">
      <c r="A876" s="28" t="s">
        <v>897</v>
      </c>
      <c r="B876" s="277" t="s">
        <v>2002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898</v>
      </c>
      <c r="B877" s="277" t="s">
        <v>2014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899</v>
      </c>
      <c r="B878" s="277" t="s">
        <v>2007</v>
      </c>
      <c r="C878" s="3"/>
      <c r="D878" s="3"/>
      <c r="E878" s="9" t="s">
        <v>278</v>
      </c>
      <c r="F878" s="9" t="s">
        <v>278</v>
      </c>
      <c r="G878" s="9" t="s">
        <v>278</v>
      </c>
      <c r="H878" s="9" t="s">
        <v>278</v>
      </c>
      <c r="I878" s="9" t="s">
        <v>278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900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278</v>
      </c>
      <c r="K879" s="9" t="s">
        <v>278</v>
      </c>
      <c r="L879" s="9" t="s">
        <v>278</v>
      </c>
      <c r="N879" s="67">
        <f t="shared" si="26"/>
        <v>2220.6499999999965</v>
      </c>
      <c r="P879" t="s">
        <v>281</v>
      </c>
      <c r="S879" s="3" t="s">
        <v>1761</v>
      </c>
      <c r="T879" s="277"/>
      <c r="U879" s="63"/>
      <c r="V879" s="345"/>
      <c r="W879" s="337"/>
      <c r="X879" s="63"/>
    </row>
    <row r="880" spans="1:24" ht="15">
      <c r="A880" s="28" t="s">
        <v>901</v>
      </c>
      <c r="B880" s="277" t="s">
        <v>2006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902</v>
      </c>
      <c r="B881" s="229" t="s">
        <v>1642</v>
      </c>
      <c r="C881" s="3"/>
      <c r="D881" s="3"/>
      <c r="E881" s="9" t="s">
        <v>278</v>
      </c>
      <c r="F881" s="9" t="s">
        <v>278</v>
      </c>
      <c r="G881" s="9" t="s">
        <v>278</v>
      </c>
      <c r="H881" s="9" t="s">
        <v>278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903</v>
      </c>
      <c r="B882" s="277" t="s">
        <v>2005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>
        <v>949.99999999999818</v>
      </c>
      <c r="K882" s="9">
        <v>1013.5000000000005</v>
      </c>
      <c r="L882" s="9" t="s">
        <v>278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904</v>
      </c>
      <c r="B883" s="277" t="s">
        <v>2003</v>
      </c>
      <c r="C883" s="3"/>
      <c r="D883" s="3"/>
      <c r="E883" s="9" t="s">
        <v>278</v>
      </c>
      <c r="F883" s="9" t="s">
        <v>278</v>
      </c>
      <c r="G883" s="9" t="s">
        <v>278</v>
      </c>
      <c r="H883" s="9" t="s">
        <v>278</v>
      </c>
      <c r="I883" s="9" t="s">
        <v>278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905</v>
      </c>
      <c r="B884" s="277" t="s">
        <v>2019</v>
      </c>
      <c r="C884" s="3"/>
      <c r="D884" s="3"/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284</v>
      </c>
      <c r="T884" s="225"/>
      <c r="U884" s="63"/>
      <c r="V884" s="345"/>
      <c r="W884" s="337"/>
      <c r="X884" s="63"/>
    </row>
    <row r="885" spans="1:24" ht="15">
      <c r="A885" s="28" t="s">
        <v>906</v>
      </c>
      <c r="B885" s="277" t="s">
        <v>1999</v>
      </c>
      <c r="C885" s="3"/>
      <c r="D885" s="3"/>
      <c r="E885" s="9" t="s">
        <v>278</v>
      </c>
      <c r="F885" s="9" t="s">
        <v>278</v>
      </c>
      <c r="G885" s="9" t="s">
        <v>278</v>
      </c>
      <c r="H885" s="9" t="s">
        <v>278</v>
      </c>
      <c r="I885" s="9" t="s">
        <v>278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907</v>
      </c>
      <c r="B886" s="277" t="s">
        <v>2153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297</v>
      </c>
      <c r="T886" s="277"/>
      <c r="U886" s="63"/>
      <c r="V886" s="345"/>
      <c r="W886" s="337"/>
      <c r="X886" s="63"/>
    </row>
    <row r="887" spans="1:24" ht="15">
      <c r="A887" s="28" t="s">
        <v>908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278</v>
      </c>
      <c r="K887" s="9" t="s">
        <v>278</v>
      </c>
      <c r="L887" s="9" t="s">
        <v>278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909</v>
      </c>
      <c r="B888" s="277" t="s">
        <v>2023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910</v>
      </c>
      <c r="B889" s="63" t="s">
        <v>178</v>
      </c>
      <c r="E889" s="9">
        <v>603.85</v>
      </c>
      <c r="F889" s="212">
        <v>928</v>
      </c>
      <c r="G889" s="9" t="s">
        <v>278</v>
      </c>
      <c r="H889" s="9" t="s">
        <v>278</v>
      </c>
      <c r="I889" s="9" t="s">
        <v>278</v>
      </c>
      <c r="J889" s="9" t="s">
        <v>278</v>
      </c>
      <c r="K889" s="9" t="s">
        <v>278</v>
      </c>
      <c r="L889" s="9" t="s">
        <v>278</v>
      </c>
      <c r="N889" s="67">
        <f t="shared" si="26"/>
        <v>1531.85</v>
      </c>
      <c r="P889" t="s">
        <v>300</v>
      </c>
      <c r="T889" s="63"/>
      <c r="U889" s="63"/>
      <c r="V889" s="345"/>
      <c r="W889" s="337"/>
      <c r="X889" s="63"/>
    </row>
    <row r="890" spans="1:24" ht="15">
      <c r="A890" s="28" t="s">
        <v>911</v>
      </c>
      <c r="B890" s="277" t="s">
        <v>4490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912</v>
      </c>
      <c r="B891" s="229" t="s">
        <v>1644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>
        <v>409.69999999999982</v>
      </c>
      <c r="J891" s="9">
        <v>1053.0999999999999</v>
      </c>
      <c r="K891" s="9" t="s">
        <v>278</v>
      </c>
      <c r="L891" s="9" t="s">
        <v>278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913</v>
      </c>
      <c r="B892" s="277" t="s">
        <v>2026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914</v>
      </c>
      <c r="B893" s="277" t="s">
        <v>2021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915</v>
      </c>
      <c r="B894" s="277" t="s">
        <v>2022</v>
      </c>
      <c r="C894" s="3"/>
      <c r="D894" s="3"/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 t="s">
        <v>278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916</v>
      </c>
      <c r="B895" s="63" t="s">
        <v>158</v>
      </c>
      <c r="E895" s="9" t="s">
        <v>278</v>
      </c>
      <c r="F895" s="9" t="s">
        <v>278</v>
      </c>
      <c r="G895" s="9">
        <v>338.7</v>
      </c>
      <c r="H895" s="9">
        <v>616.30000000000109</v>
      </c>
      <c r="I895" s="9">
        <v>237.99999999999818</v>
      </c>
      <c r="J895" s="9" t="s">
        <v>278</v>
      </c>
      <c r="K895" s="9" t="s">
        <v>278</v>
      </c>
      <c r="L895" s="9" t="s">
        <v>278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917</v>
      </c>
      <c r="B896" s="277" t="s">
        <v>2025</v>
      </c>
      <c r="C896" s="3"/>
      <c r="D896" s="3"/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>
        <v>1130.4999999999995</v>
      </c>
      <c r="L896" s="9" t="s">
        <v>278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918</v>
      </c>
      <c r="B897" s="277" t="s">
        <v>2024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>
        <v>1013.0000000000009</v>
      </c>
      <c r="L897" s="9" t="s">
        <v>278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919</v>
      </c>
      <c r="B898" s="277" t="s">
        <v>2048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920</v>
      </c>
      <c r="B899" s="277" t="s">
        <v>2049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921</v>
      </c>
      <c r="B900" s="63" t="s">
        <v>768</v>
      </c>
      <c r="E900" s="9" t="s">
        <v>278</v>
      </c>
      <c r="F900" s="9" t="s">
        <v>278</v>
      </c>
      <c r="G900" s="9" t="s">
        <v>278</v>
      </c>
      <c r="H900" s="9">
        <v>623.45000000000027</v>
      </c>
      <c r="I900" s="9">
        <v>300.10000000000036</v>
      </c>
      <c r="J900" s="9" t="s">
        <v>278</v>
      </c>
      <c r="K900" s="9" t="s">
        <v>278</v>
      </c>
      <c r="L900" s="9" t="s">
        <v>278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922</v>
      </c>
      <c r="B901" s="63" t="s">
        <v>3378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217">
        <v>865.59999999999991</v>
      </c>
      <c r="M901" s="67"/>
      <c r="N901" s="67">
        <f t="shared" si="26"/>
        <v>865.59999999999991</v>
      </c>
      <c r="P901" t="s">
        <v>288</v>
      </c>
      <c r="S901" s="3"/>
      <c r="T901" s="63"/>
      <c r="U901" s="63"/>
      <c r="V901" s="346"/>
      <c r="W901" s="337"/>
      <c r="X901" s="63"/>
    </row>
    <row r="902" spans="1:24" ht="15">
      <c r="A902" s="28" t="s">
        <v>923</v>
      </c>
      <c r="B902" s="63" t="s">
        <v>3370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924</v>
      </c>
      <c r="B903" s="63" t="s">
        <v>3379</v>
      </c>
      <c r="C903" s="3"/>
      <c r="D903" s="3"/>
      <c r="E903" s="9" t="s">
        <v>278</v>
      </c>
      <c r="F903" s="9" t="s">
        <v>278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925</v>
      </c>
      <c r="B904" s="277" t="s">
        <v>2046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926</v>
      </c>
      <c r="B905" s="63" t="s">
        <v>180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927</v>
      </c>
      <c r="B906" s="63" t="s">
        <v>3391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928</v>
      </c>
      <c r="B907" s="63" t="s">
        <v>179</v>
      </c>
      <c r="E907" s="217">
        <v>782.8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N907" s="67">
        <f t="shared" si="26"/>
        <v>782.8</v>
      </c>
      <c r="P907" t="s">
        <v>284</v>
      </c>
      <c r="T907" s="63"/>
      <c r="U907" s="63"/>
      <c r="V907" s="358"/>
      <c r="W907" s="337"/>
      <c r="X907" s="63"/>
    </row>
    <row r="908" spans="1:24" ht="15">
      <c r="A908" s="28" t="s">
        <v>929</v>
      </c>
      <c r="B908" s="63" t="s">
        <v>3360</v>
      </c>
      <c r="C908" s="3"/>
      <c r="D908" s="3"/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930</v>
      </c>
      <c r="B909" s="63" t="s">
        <v>3373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931</v>
      </c>
      <c r="B910" s="277" t="s">
        <v>2000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>
        <v>745.60000000000036</v>
      </c>
      <c r="K910" s="9" t="s">
        <v>278</v>
      </c>
      <c r="L910" s="9" t="s">
        <v>278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932</v>
      </c>
      <c r="B911" s="63" t="s">
        <v>743</v>
      </c>
      <c r="E911" s="9" t="s">
        <v>278</v>
      </c>
      <c r="F911" s="9" t="s">
        <v>278</v>
      </c>
      <c r="G911" s="9" t="s">
        <v>278</v>
      </c>
      <c r="H911" s="9">
        <v>405.54999999999973</v>
      </c>
      <c r="I911" s="9">
        <v>339.09999999999945</v>
      </c>
      <c r="J911" s="9" t="s">
        <v>278</v>
      </c>
      <c r="K911" s="9" t="s">
        <v>278</v>
      </c>
      <c r="L911" s="9" t="s">
        <v>278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933</v>
      </c>
      <c r="B912" s="63" t="s">
        <v>3387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934</v>
      </c>
      <c r="B913" s="63" t="s">
        <v>783</v>
      </c>
      <c r="E913" s="9" t="s">
        <v>278</v>
      </c>
      <c r="F913" s="9" t="s">
        <v>278</v>
      </c>
      <c r="G913" s="9" t="s">
        <v>278</v>
      </c>
      <c r="H913" s="9">
        <v>676.89999999999918</v>
      </c>
      <c r="I913" s="9" t="s">
        <v>278</v>
      </c>
      <c r="J913" s="9" t="s">
        <v>278</v>
      </c>
      <c r="K913" s="9" t="s">
        <v>278</v>
      </c>
      <c r="L913" s="9" t="s">
        <v>278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2496</v>
      </c>
      <c r="B914" s="277" t="s">
        <v>2020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3308</v>
      </c>
      <c r="B915" s="63" t="s">
        <v>164</v>
      </c>
      <c r="E915" s="9" t="s">
        <v>278</v>
      </c>
      <c r="F915" s="9" t="s">
        <v>278</v>
      </c>
      <c r="G915" s="217">
        <v>660.9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 t="s">
        <v>278</v>
      </c>
      <c r="N915" s="67">
        <f t="shared" si="27"/>
        <v>660.9</v>
      </c>
      <c r="P915" t="s">
        <v>292</v>
      </c>
      <c r="T915" s="3"/>
      <c r="U915" s="79"/>
      <c r="V915" s="137"/>
    </row>
    <row r="916" spans="1:24" ht="15">
      <c r="A916" s="28" t="s">
        <v>3309</v>
      </c>
      <c r="B916" s="63" t="s">
        <v>3368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3310</v>
      </c>
      <c r="B917" s="63" t="s">
        <v>3390</v>
      </c>
      <c r="C917" s="3"/>
      <c r="D917" s="3"/>
      <c r="E917" s="9" t="s">
        <v>278</v>
      </c>
      <c r="F917" s="9" t="s">
        <v>278</v>
      </c>
      <c r="G917" s="9" t="s">
        <v>278</v>
      </c>
      <c r="H917" s="9" t="s">
        <v>278</v>
      </c>
      <c r="I917" s="9" t="s">
        <v>278</v>
      </c>
      <c r="J917" s="9" t="s">
        <v>278</v>
      </c>
      <c r="K917" s="9" t="s">
        <v>278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3311</v>
      </c>
      <c r="B918" s="63" t="s">
        <v>3363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3312</v>
      </c>
      <c r="B919" s="277" t="s">
        <v>3358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3313</v>
      </c>
      <c r="B920" s="63" t="s">
        <v>3365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3314</v>
      </c>
      <c r="B921" s="63" t="s">
        <v>773</v>
      </c>
      <c r="E921" s="9" t="s">
        <v>278</v>
      </c>
      <c r="F921" s="9" t="s">
        <v>278</v>
      </c>
      <c r="G921" s="9" t="s">
        <v>278</v>
      </c>
      <c r="H921" s="9">
        <v>579.89999999999964</v>
      </c>
      <c r="I921" s="9" t="s">
        <v>278</v>
      </c>
      <c r="J921" s="9" t="s">
        <v>278</v>
      </c>
      <c r="K921" s="9" t="s">
        <v>278</v>
      </c>
      <c r="L921" s="9" t="s">
        <v>278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3315</v>
      </c>
      <c r="B922" s="229" t="s">
        <v>1657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>
        <v>575.10000000000036</v>
      </c>
      <c r="J922" s="9" t="s">
        <v>278</v>
      </c>
      <c r="K922" s="9" t="s">
        <v>278</v>
      </c>
      <c r="L922" s="9" t="s">
        <v>278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3316</v>
      </c>
      <c r="B923" s="63" t="s">
        <v>3372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 t="s">
        <v>278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3317</v>
      </c>
      <c r="B924" s="63" t="s">
        <v>3388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3318</v>
      </c>
      <c r="B925" s="229" t="s">
        <v>1650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>
        <v>535.50000000000091</v>
      </c>
      <c r="J925" s="9" t="s">
        <v>278</v>
      </c>
      <c r="K925" s="9" t="s">
        <v>278</v>
      </c>
      <c r="L925" s="9" t="s">
        <v>278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3319</v>
      </c>
      <c r="B926" s="63" t="s">
        <v>3392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3320</v>
      </c>
      <c r="B927" s="63" t="s">
        <v>3364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3321</v>
      </c>
      <c r="B928" s="63" t="s">
        <v>3375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9" t="s">
        <v>278</v>
      </c>
      <c r="J928" s="9" t="s">
        <v>278</v>
      </c>
      <c r="K928" s="9" t="s">
        <v>278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3322</v>
      </c>
      <c r="B929" s="229" t="s">
        <v>1675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>
        <v>461.60000000000218</v>
      </c>
      <c r="J929" s="9" t="s">
        <v>278</v>
      </c>
      <c r="K929" s="9" t="s">
        <v>278</v>
      </c>
      <c r="L929" s="9" t="s">
        <v>278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3323</v>
      </c>
      <c r="B930" s="63" t="s">
        <v>3371</v>
      </c>
      <c r="C930" s="3"/>
      <c r="D930" s="3"/>
      <c r="E930" s="9" t="s">
        <v>278</v>
      </c>
      <c r="F930" s="9" t="s">
        <v>278</v>
      </c>
      <c r="G930" s="9" t="s">
        <v>278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3324</v>
      </c>
      <c r="B931" s="63" t="s">
        <v>3367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3325</v>
      </c>
      <c r="B932" s="63" t="s">
        <v>3362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3326</v>
      </c>
      <c r="B933" s="229" t="s">
        <v>1649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>
        <v>394.00000000000091</v>
      </c>
      <c r="J933" s="9" t="s">
        <v>278</v>
      </c>
      <c r="K933" s="9" t="s">
        <v>278</v>
      </c>
      <c r="L933" s="9" t="s">
        <v>278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3327</v>
      </c>
      <c r="B934" s="63" t="s">
        <v>3369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3328</v>
      </c>
      <c r="B935" s="63" t="s">
        <v>3366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3329</v>
      </c>
      <c r="B936" s="225" t="s">
        <v>1640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>
        <v>365.69999999999982</v>
      </c>
      <c r="J936" s="9" t="s">
        <v>278</v>
      </c>
      <c r="K936" s="9" t="s">
        <v>278</v>
      </c>
      <c r="L936" s="9" t="s">
        <v>278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3330</v>
      </c>
      <c r="B937" s="63" t="s">
        <v>3361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3331</v>
      </c>
      <c r="B938" s="63" t="s">
        <v>3376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 t="s">
        <v>278</v>
      </c>
      <c r="J938" s="9" t="s">
        <v>278</v>
      </c>
      <c r="K938" s="9" t="s">
        <v>278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4122</v>
      </c>
      <c r="B939" s="63" t="s">
        <v>3374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4123</v>
      </c>
      <c r="B940" s="277" t="s">
        <v>3359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 t="s">
        <v>278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4124</v>
      </c>
      <c r="B941" s="229" t="s">
        <v>1647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>
        <v>88.199999999999818</v>
      </c>
      <c r="J941" s="9" t="s">
        <v>278</v>
      </c>
      <c r="K941" s="9" t="s">
        <v>278</v>
      </c>
      <c r="L941" s="9" t="s">
        <v>278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313</v>
      </c>
      <c r="S948" s="3" t="s">
        <v>1762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283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869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318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327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292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2462</v>
      </c>
      <c r="S954" s="3" t="s">
        <v>1763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278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299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284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2488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319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278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298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278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2468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278</v>
      </c>
      <c r="F961" s="9" t="s">
        <v>278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1715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284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278</v>
      </c>
      <c r="L963" s="9" t="s">
        <v>278</v>
      </c>
      <c r="N963" s="67">
        <f t="shared" si="28"/>
        <v>2982.3500000000013</v>
      </c>
      <c r="P963" t="s">
        <v>326</v>
      </c>
      <c r="S963" s="3" t="s">
        <v>1763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278</v>
      </c>
      <c r="F965" s="9" t="s">
        <v>278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292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278</v>
      </c>
      <c r="F966" s="9" t="s">
        <v>278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287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747</v>
      </c>
      <c r="E967" s="9" t="s">
        <v>278</v>
      </c>
      <c r="F967" s="9" t="s">
        <v>278</v>
      </c>
      <c r="G967" s="9" t="s">
        <v>278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289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770</v>
      </c>
      <c r="E968" s="9" t="s">
        <v>278</v>
      </c>
      <c r="F968" s="9" t="s">
        <v>278</v>
      </c>
      <c r="G968" s="9" t="s">
        <v>278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322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789</v>
      </c>
      <c r="E969" s="9" t="s">
        <v>278</v>
      </c>
      <c r="F969" s="9" t="s">
        <v>278</v>
      </c>
      <c r="G969" s="9" t="s">
        <v>278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283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761</v>
      </c>
      <c r="E970" s="9" t="s">
        <v>278</v>
      </c>
      <c r="F970" s="9" t="s">
        <v>278</v>
      </c>
      <c r="G970" s="9" t="s">
        <v>278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322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795</v>
      </c>
      <c r="E971" s="9" t="s">
        <v>278</v>
      </c>
      <c r="F971" s="9" t="s">
        <v>278</v>
      </c>
      <c r="G971" s="9" t="s">
        <v>278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292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278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278</v>
      </c>
      <c r="N972" s="67">
        <f t="shared" si="28"/>
        <v>2498.4500000000016</v>
      </c>
      <c r="P972" t="s">
        <v>308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278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737</v>
      </c>
      <c r="E974" s="9" t="s">
        <v>278</v>
      </c>
      <c r="F974" s="9" t="s">
        <v>278</v>
      </c>
      <c r="G974" s="9" t="s">
        <v>278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297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781</v>
      </c>
      <c r="E975" s="9" t="s">
        <v>278</v>
      </c>
      <c r="F975" s="9" t="s">
        <v>278</v>
      </c>
      <c r="G975" s="9" t="s">
        <v>278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762</v>
      </c>
      <c r="E976" s="9" t="s">
        <v>278</v>
      </c>
      <c r="F976" s="9" t="s">
        <v>278</v>
      </c>
      <c r="G976" s="9" t="s">
        <v>278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300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1661</v>
      </c>
      <c r="C977" s="3"/>
      <c r="D977" s="3"/>
      <c r="E977" s="9" t="s">
        <v>278</v>
      </c>
      <c r="F977" s="9" t="s">
        <v>278</v>
      </c>
      <c r="G977" s="9" t="s">
        <v>278</v>
      </c>
      <c r="H977" s="9" t="s">
        <v>278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2553</v>
      </c>
      <c r="S977" s="216" t="s">
        <v>1763</v>
      </c>
      <c r="T977" s="277"/>
      <c r="U977" s="63"/>
      <c r="V977" s="346"/>
      <c r="W977" s="337"/>
      <c r="X977" s="63"/>
    </row>
    <row r="978" spans="1:24" ht="15">
      <c r="A978" s="28" t="s">
        <v>274</v>
      </c>
      <c r="B978" s="63" t="s">
        <v>756</v>
      </c>
      <c r="E978" s="9" t="s">
        <v>278</v>
      </c>
      <c r="F978" s="9" t="s">
        <v>278</v>
      </c>
      <c r="G978" s="9" t="s">
        <v>278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275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276</v>
      </c>
      <c r="B980" s="63" t="s">
        <v>752</v>
      </c>
      <c r="E980" s="9" t="s">
        <v>278</v>
      </c>
      <c r="F980" s="9" t="s">
        <v>278</v>
      </c>
      <c r="G980" s="9" t="s">
        <v>278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277</v>
      </c>
      <c r="B981" s="28" t="s">
        <v>733</v>
      </c>
      <c r="E981" s="9" t="s">
        <v>278</v>
      </c>
      <c r="F981" s="9" t="s">
        <v>278</v>
      </c>
      <c r="G981" s="9" t="s">
        <v>278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734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278</v>
      </c>
      <c r="L982" s="9" t="s">
        <v>278</v>
      </c>
      <c r="N982" s="67">
        <f t="shared" si="29"/>
        <v>2220.7000000000003</v>
      </c>
      <c r="P982" t="s">
        <v>284</v>
      </c>
      <c r="T982" s="277"/>
      <c r="U982" s="63"/>
      <c r="V982" s="346"/>
      <c r="W982" s="337"/>
      <c r="X982" s="63"/>
    </row>
    <row r="983" spans="1:24" ht="15">
      <c r="A983" s="28" t="s">
        <v>735</v>
      </c>
      <c r="B983" s="229" t="s">
        <v>1655</v>
      </c>
      <c r="C983" s="3"/>
      <c r="D983" s="3"/>
      <c r="E983" s="9" t="s">
        <v>278</v>
      </c>
      <c r="F983" s="9" t="s">
        <v>278</v>
      </c>
      <c r="G983" s="9" t="s">
        <v>278</v>
      </c>
      <c r="H983" s="9" t="s">
        <v>278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283</v>
      </c>
      <c r="T983" s="277"/>
      <c r="U983" s="63"/>
      <c r="V983" s="345"/>
      <c r="W983" s="337"/>
      <c r="X983" s="63"/>
    </row>
    <row r="984" spans="1:24" ht="15">
      <c r="A984" s="28" t="s">
        <v>736</v>
      </c>
      <c r="B984" s="63" t="s">
        <v>778</v>
      </c>
      <c r="E984" s="9" t="s">
        <v>278</v>
      </c>
      <c r="F984" s="9" t="s">
        <v>278</v>
      </c>
      <c r="G984" s="9" t="s">
        <v>278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297</v>
      </c>
      <c r="T984" s="63"/>
      <c r="U984" s="63"/>
      <c r="V984" s="345"/>
      <c r="W984" s="337"/>
      <c r="X984" s="63"/>
    </row>
    <row r="985" spans="1:24" ht="15">
      <c r="A985" s="28" t="s">
        <v>738</v>
      </c>
      <c r="B985" s="63" t="s">
        <v>777</v>
      </c>
      <c r="E985" s="9" t="s">
        <v>278</v>
      </c>
      <c r="F985" s="9" t="s">
        <v>278</v>
      </c>
      <c r="G985" s="9" t="s">
        <v>278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744</v>
      </c>
      <c r="B986" s="63" t="s">
        <v>155</v>
      </c>
      <c r="E986" s="9" t="s">
        <v>278</v>
      </c>
      <c r="F986" s="9" t="s">
        <v>278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746</v>
      </c>
      <c r="B987" s="229" t="s">
        <v>1658</v>
      </c>
      <c r="C987" s="3"/>
      <c r="D987" s="3"/>
      <c r="E987" s="9" t="s">
        <v>278</v>
      </c>
      <c r="F987" s="9" t="s">
        <v>278</v>
      </c>
      <c r="G987" s="9" t="s">
        <v>278</v>
      </c>
      <c r="H987" s="9" t="s">
        <v>278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282</v>
      </c>
      <c r="T987" s="63"/>
      <c r="U987" s="63"/>
      <c r="V987" s="358"/>
      <c r="W987" s="337"/>
      <c r="X987" s="63"/>
    </row>
    <row r="988" spans="1:24" ht="15">
      <c r="A988" s="28" t="s">
        <v>749</v>
      </c>
      <c r="B988" s="63" t="s">
        <v>745</v>
      </c>
      <c r="E988" s="9" t="s">
        <v>278</v>
      </c>
      <c r="F988" s="9" t="s">
        <v>278</v>
      </c>
      <c r="G988" s="9" t="s">
        <v>278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750</v>
      </c>
      <c r="B989" s="63" t="s">
        <v>156</v>
      </c>
      <c r="E989" s="9" t="s">
        <v>278</v>
      </c>
      <c r="F989" s="9" t="s">
        <v>278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278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753</v>
      </c>
      <c r="B990" s="63" t="s">
        <v>799</v>
      </c>
      <c r="E990" s="9" t="s">
        <v>278</v>
      </c>
      <c r="F990" s="9" t="s">
        <v>278</v>
      </c>
      <c r="G990" s="9" t="s">
        <v>278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755</v>
      </c>
      <c r="B991" s="63" t="s">
        <v>754</v>
      </c>
      <c r="E991" s="9" t="s">
        <v>278</v>
      </c>
      <c r="F991" s="9" t="s">
        <v>278</v>
      </c>
      <c r="G991" s="9" t="s">
        <v>278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760</v>
      </c>
      <c r="B992" s="229" t="s">
        <v>1646</v>
      </c>
      <c r="C992" s="3"/>
      <c r="D992" s="3"/>
      <c r="E992" s="9" t="s">
        <v>278</v>
      </c>
      <c r="F992" s="9" t="s">
        <v>278</v>
      </c>
      <c r="G992" s="9" t="s">
        <v>278</v>
      </c>
      <c r="H992" s="9" t="s">
        <v>278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764</v>
      </c>
      <c r="B993" s="229" t="s">
        <v>1651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297</v>
      </c>
      <c r="T993" s="63"/>
      <c r="U993" s="63"/>
      <c r="V993" s="345"/>
      <c r="W993" s="337"/>
      <c r="X993" s="63"/>
    </row>
    <row r="994" spans="1:24" ht="15">
      <c r="A994" s="28" t="s">
        <v>765</v>
      </c>
      <c r="B994" s="63" t="s">
        <v>787</v>
      </c>
      <c r="E994" s="9" t="s">
        <v>278</v>
      </c>
      <c r="F994" s="9" t="s">
        <v>278</v>
      </c>
      <c r="G994" s="9" t="s">
        <v>278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766</v>
      </c>
      <c r="B995" s="63" t="s">
        <v>748</v>
      </c>
      <c r="E995" s="9" t="s">
        <v>278</v>
      </c>
      <c r="F995" s="9" t="s">
        <v>278</v>
      </c>
      <c r="G995" s="9" t="s">
        <v>278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772</v>
      </c>
      <c r="B996" s="63" t="s">
        <v>782</v>
      </c>
      <c r="E996" s="9" t="s">
        <v>278</v>
      </c>
      <c r="F996" s="9" t="s">
        <v>278</v>
      </c>
      <c r="G996" s="9" t="s">
        <v>278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780</v>
      </c>
      <c r="B997" s="229" t="s">
        <v>1653</v>
      </c>
      <c r="C997" s="3"/>
      <c r="D997" s="3"/>
      <c r="E997" s="9" t="s">
        <v>278</v>
      </c>
      <c r="F997" s="9" t="s">
        <v>278</v>
      </c>
      <c r="G997" s="9" t="s">
        <v>278</v>
      </c>
      <c r="H997" s="9" t="s">
        <v>278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784</v>
      </c>
      <c r="B998" s="63" t="s">
        <v>763</v>
      </c>
      <c r="E998" s="9" t="s">
        <v>278</v>
      </c>
      <c r="F998" s="9" t="s">
        <v>278</v>
      </c>
      <c r="G998" s="9" t="s">
        <v>278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785</v>
      </c>
      <c r="B999" s="28" t="s">
        <v>727</v>
      </c>
      <c r="E999" s="9" t="s">
        <v>278</v>
      </c>
      <c r="F999" s="9" t="s">
        <v>278</v>
      </c>
      <c r="G999" s="9" t="s">
        <v>278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786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278</v>
      </c>
      <c r="K1000" s="9" t="s">
        <v>278</v>
      </c>
      <c r="L1000" s="9" t="s">
        <v>278</v>
      </c>
      <c r="N1000" s="67">
        <f t="shared" si="29"/>
        <v>1739.4999999999995</v>
      </c>
      <c r="P1000" t="s">
        <v>293</v>
      </c>
      <c r="T1000" s="225"/>
      <c r="U1000" s="63"/>
      <c r="V1000" s="345"/>
      <c r="W1000" s="337"/>
      <c r="X1000" s="63"/>
    </row>
    <row r="1001" spans="1:24" ht="15">
      <c r="A1001" s="28" t="s">
        <v>792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278</v>
      </c>
      <c r="I1001" s="9" t="s">
        <v>278</v>
      </c>
      <c r="J1001" s="217">
        <v>651.29999999999973</v>
      </c>
      <c r="K1001" s="9" t="s">
        <v>278</v>
      </c>
      <c r="L1001" s="9" t="s">
        <v>278</v>
      </c>
      <c r="N1001" s="67">
        <f t="shared" si="29"/>
        <v>1713.8999999999996</v>
      </c>
      <c r="P1001" t="s">
        <v>316</v>
      </c>
      <c r="T1001" s="63"/>
      <c r="U1001" s="63"/>
      <c r="V1001" s="345"/>
      <c r="W1001" s="337"/>
      <c r="X1001" s="63"/>
    </row>
    <row r="1002" spans="1:24" ht="15">
      <c r="A1002" s="28" t="s">
        <v>793</v>
      </c>
      <c r="B1002" s="229" t="s">
        <v>1652</v>
      </c>
      <c r="C1002" s="3"/>
      <c r="D1002" s="3"/>
      <c r="E1002" s="9" t="s">
        <v>278</v>
      </c>
      <c r="F1002" s="9" t="s">
        <v>278</v>
      </c>
      <c r="G1002" s="9" t="s">
        <v>278</v>
      </c>
      <c r="H1002" s="9" t="s">
        <v>278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794</v>
      </c>
      <c r="B1003" s="229" t="s">
        <v>1660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212">
        <v>663.39999999999873</v>
      </c>
      <c r="J1003" s="217">
        <v>668.20000000000255</v>
      </c>
      <c r="K1003" s="9">
        <v>360.19999999999982</v>
      </c>
      <c r="L1003" s="9" t="s">
        <v>278</v>
      </c>
      <c r="N1003" s="67">
        <f t="shared" si="29"/>
        <v>1691.8000000000011</v>
      </c>
      <c r="P1003" t="s">
        <v>353</v>
      </c>
      <c r="T1003" s="63"/>
      <c r="U1003" s="63"/>
      <c r="V1003" s="358"/>
      <c r="W1003" s="337"/>
      <c r="X1003" s="63"/>
    </row>
    <row r="1004" spans="1:24" ht="15">
      <c r="A1004" s="28" t="s">
        <v>796</v>
      </c>
      <c r="B1004" s="277" t="s">
        <v>2002</v>
      </c>
      <c r="C1004" s="3"/>
      <c r="D1004" s="3"/>
      <c r="E1004" s="9" t="s">
        <v>278</v>
      </c>
      <c r="F1004" s="9" t="s">
        <v>278</v>
      </c>
      <c r="G1004" s="9" t="s">
        <v>278</v>
      </c>
      <c r="H1004" s="9" t="s">
        <v>278</v>
      </c>
      <c r="I1004" s="9" t="s">
        <v>278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284</v>
      </c>
      <c r="T1004" s="63"/>
      <c r="U1004" s="63"/>
      <c r="V1004" s="345"/>
      <c r="W1004" s="337"/>
      <c r="X1004" s="63"/>
    </row>
    <row r="1005" spans="1:24" ht="15">
      <c r="A1005" s="28" t="s">
        <v>797</v>
      </c>
      <c r="B1005" s="28" t="s">
        <v>732</v>
      </c>
      <c r="E1005" s="9" t="s">
        <v>278</v>
      </c>
      <c r="F1005" s="9" t="s">
        <v>278</v>
      </c>
      <c r="G1005" s="9" t="s">
        <v>278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798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278</v>
      </c>
      <c r="K1006" s="9" t="s">
        <v>278</v>
      </c>
      <c r="L1006" s="9" t="s">
        <v>278</v>
      </c>
      <c r="N1006" s="67">
        <f t="shared" si="29"/>
        <v>1625.6000000000004</v>
      </c>
      <c r="P1006" t="s">
        <v>317</v>
      </c>
      <c r="T1006" s="63"/>
      <c r="U1006" s="63"/>
      <c r="V1006" s="345"/>
      <c r="W1006" s="337"/>
      <c r="X1006" s="63"/>
    </row>
    <row r="1007" spans="1:24" ht="15">
      <c r="A1007" s="28" t="s">
        <v>801</v>
      </c>
      <c r="B1007" s="229" t="s">
        <v>1659</v>
      </c>
      <c r="C1007" s="3"/>
      <c r="D1007" s="3"/>
      <c r="E1007" s="9" t="s">
        <v>278</v>
      </c>
      <c r="F1007" s="9" t="s">
        <v>278</v>
      </c>
      <c r="G1007" s="9" t="s">
        <v>278</v>
      </c>
      <c r="H1007" s="9" t="s">
        <v>278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895</v>
      </c>
      <c r="B1008" s="229" t="s">
        <v>1654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896</v>
      </c>
      <c r="B1009" s="229" t="s">
        <v>1643</v>
      </c>
      <c r="C1009" s="3"/>
      <c r="D1009" s="3"/>
      <c r="E1009" s="9" t="s">
        <v>278</v>
      </c>
      <c r="F1009" s="9" t="s">
        <v>278</v>
      </c>
      <c r="G1009" s="9" t="s">
        <v>278</v>
      </c>
      <c r="H1009" s="9" t="s">
        <v>278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897</v>
      </c>
      <c r="B1010" s="229" t="s">
        <v>1656</v>
      </c>
      <c r="C1010" s="3"/>
      <c r="D1010" s="3"/>
      <c r="E1010" s="9" t="s">
        <v>278</v>
      </c>
      <c r="F1010" s="9" t="s">
        <v>278</v>
      </c>
      <c r="G1010" s="9" t="s">
        <v>278</v>
      </c>
      <c r="H1010" s="9" t="s">
        <v>278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898</v>
      </c>
      <c r="B1011" s="277" t="s">
        <v>2004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 t="s">
        <v>278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899</v>
      </c>
      <c r="B1012" s="277" t="s">
        <v>2014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9" t="s">
        <v>278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900</v>
      </c>
      <c r="B1013" s="277" t="s">
        <v>1998</v>
      </c>
      <c r="C1013" s="3"/>
      <c r="D1013" s="3"/>
      <c r="E1013" s="9" t="s">
        <v>278</v>
      </c>
      <c r="F1013" s="9" t="s">
        <v>278</v>
      </c>
      <c r="G1013" s="9" t="s">
        <v>278</v>
      </c>
      <c r="H1013" s="9" t="s">
        <v>278</v>
      </c>
      <c r="I1013" s="9" t="s">
        <v>278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901</v>
      </c>
      <c r="B1014" s="277" t="s">
        <v>2007</v>
      </c>
      <c r="C1014" s="3"/>
      <c r="D1014" s="3"/>
      <c r="E1014" s="9" t="s">
        <v>278</v>
      </c>
      <c r="F1014" s="9" t="s">
        <v>278</v>
      </c>
      <c r="G1014" s="9" t="s">
        <v>278</v>
      </c>
      <c r="H1014" s="9" t="s">
        <v>278</v>
      </c>
      <c r="I1014" s="9" t="s">
        <v>278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902</v>
      </c>
      <c r="B1015" s="229" t="s">
        <v>1642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903</v>
      </c>
      <c r="B1016" s="229" t="s">
        <v>1644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422.89999999999964</v>
      </c>
      <c r="J1016" s="214">
        <v>807.80000000000018</v>
      </c>
      <c r="K1016" s="9" t="s">
        <v>278</v>
      </c>
      <c r="L1016" s="9" t="s">
        <v>278</v>
      </c>
      <c r="N1016" s="67">
        <f t="shared" si="30"/>
        <v>1230.6999999999998</v>
      </c>
      <c r="P1016" t="s">
        <v>281</v>
      </c>
      <c r="S1016" s="216" t="s">
        <v>1763</v>
      </c>
      <c r="T1016" s="63"/>
      <c r="U1016" s="63"/>
      <c r="V1016" s="345"/>
      <c r="W1016" s="337"/>
      <c r="X1016" s="63"/>
    </row>
    <row r="1017" spans="1:24" ht="15">
      <c r="A1017" s="28" t="s">
        <v>904</v>
      </c>
      <c r="B1017" s="63" t="s">
        <v>768</v>
      </c>
      <c r="E1017" s="9" t="s">
        <v>278</v>
      </c>
      <c r="F1017" s="9" t="s">
        <v>278</v>
      </c>
      <c r="G1017" s="9" t="s">
        <v>278</v>
      </c>
      <c r="H1017" s="212">
        <v>792.29999999999836</v>
      </c>
      <c r="I1017" s="9">
        <v>437.59999999999945</v>
      </c>
      <c r="J1017" s="9" t="s">
        <v>278</v>
      </c>
      <c r="K1017" s="9" t="s">
        <v>278</v>
      </c>
      <c r="L1017" s="9" t="s">
        <v>278</v>
      </c>
      <c r="N1017" s="67">
        <f t="shared" si="30"/>
        <v>1229.8999999999978</v>
      </c>
      <c r="P1017" t="s">
        <v>300</v>
      </c>
      <c r="T1017" s="63"/>
      <c r="U1017" s="63"/>
      <c r="V1017" s="345"/>
      <c r="W1017" s="337"/>
      <c r="X1017" s="63"/>
    </row>
    <row r="1018" spans="1:24" ht="15">
      <c r="A1018" s="28" t="s">
        <v>905</v>
      </c>
      <c r="B1018" s="63" t="s">
        <v>158</v>
      </c>
      <c r="E1018" s="9" t="s">
        <v>278</v>
      </c>
      <c r="F1018" s="9" t="s">
        <v>278</v>
      </c>
      <c r="G1018" s="9">
        <v>363.1</v>
      </c>
      <c r="H1018" s="9">
        <v>410.50000000000091</v>
      </c>
      <c r="I1018" s="9">
        <v>432.40000000000055</v>
      </c>
      <c r="J1018" s="9" t="s">
        <v>278</v>
      </c>
      <c r="K1018" s="9" t="s">
        <v>278</v>
      </c>
      <c r="L1018" s="9" t="s">
        <v>278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906</v>
      </c>
      <c r="B1019" s="277" t="s">
        <v>2021</v>
      </c>
      <c r="C1019" s="3"/>
      <c r="D1019" s="3"/>
      <c r="E1019" s="9" t="s">
        <v>278</v>
      </c>
      <c r="F1019" s="9" t="s">
        <v>278</v>
      </c>
      <c r="G1019" s="9" t="s">
        <v>278</v>
      </c>
      <c r="H1019" s="9" t="s">
        <v>278</v>
      </c>
      <c r="I1019" s="9" t="s">
        <v>278</v>
      </c>
      <c r="J1019" s="9" t="s">
        <v>278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907</v>
      </c>
      <c r="B1020" s="277" t="s">
        <v>2003</v>
      </c>
      <c r="C1020" s="3"/>
      <c r="D1020" s="3"/>
      <c r="E1020" s="9" t="s">
        <v>278</v>
      </c>
      <c r="F1020" s="9" t="s">
        <v>278</v>
      </c>
      <c r="G1020" s="9" t="s">
        <v>278</v>
      </c>
      <c r="H1020" s="9" t="s">
        <v>278</v>
      </c>
      <c r="I1020" s="9" t="s">
        <v>278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281</v>
      </c>
      <c r="S1020" s="216" t="s">
        <v>1763</v>
      </c>
      <c r="T1020" s="277"/>
      <c r="U1020" s="63"/>
      <c r="V1020" s="345"/>
      <c r="W1020" s="337"/>
      <c r="X1020" s="63"/>
    </row>
    <row r="1021" spans="1:24" ht="15">
      <c r="A1021" s="28" t="s">
        <v>908</v>
      </c>
      <c r="B1021" s="63" t="s">
        <v>743</v>
      </c>
      <c r="E1021" s="9" t="s">
        <v>278</v>
      </c>
      <c r="F1021" s="9" t="s">
        <v>278</v>
      </c>
      <c r="G1021" s="9" t="s">
        <v>278</v>
      </c>
      <c r="H1021" s="213">
        <v>711.64999999999918</v>
      </c>
      <c r="I1021" s="9">
        <v>387.10000000000036</v>
      </c>
      <c r="J1021" s="9" t="s">
        <v>278</v>
      </c>
      <c r="K1021" s="9" t="s">
        <v>278</v>
      </c>
      <c r="L1021" s="9" t="s">
        <v>278</v>
      </c>
      <c r="N1021" s="67">
        <f t="shared" si="30"/>
        <v>1098.7499999999995</v>
      </c>
      <c r="P1021" t="s">
        <v>282</v>
      </c>
      <c r="T1021" s="277"/>
      <c r="U1021" s="63"/>
      <c r="V1021" s="345"/>
      <c r="W1021" s="337"/>
      <c r="X1021" s="63"/>
    </row>
    <row r="1022" spans="1:24" ht="15">
      <c r="A1022" s="28" t="s">
        <v>909</v>
      </c>
      <c r="B1022" s="277" t="s">
        <v>2019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 t="s">
        <v>278</v>
      </c>
      <c r="J1022" s="9" t="s">
        <v>278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284</v>
      </c>
      <c r="T1022" s="63"/>
      <c r="U1022" s="63"/>
      <c r="V1022" s="345"/>
      <c r="W1022" s="337"/>
      <c r="X1022" s="63"/>
    </row>
    <row r="1023" spans="1:24" ht="15">
      <c r="A1023" s="28" t="s">
        <v>910</v>
      </c>
      <c r="B1023" s="277" t="s">
        <v>2005</v>
      </c>
      <c r="C1023" s="3"/>
      <c r="D1023" s="3"/>
      <c r="E1023" s="9" t="s">
        <v>278</v>
      </c>
      <c r="F1023" s="9" t="s">
        <v>278</v>
      </c>
      <c r="G1023" s="9" t="s">
        <v>278</v>
      </c>
      <c r="H1023" s="9" t="s">
        <v>278</v>
      </c>
      <c r="I1023" s="9" t="s">
        <v>278</v>
      </c>
      <c r="J1023" s="217">
        <v>656.89999999999827</v>
      </c>
      <c r="K1023" s="9">
        <v>377.90000000000055</v>
      </c>
      <c r="L1023" s="9" t="s">
        <v>278</v>
      </c>
      <c r="N1023" s="67">
        <f t="shared" si="30"/>
        <v>1034.7999999999988</v>
      </c>
      <c r="P1023" t="s">
        <v>297</v>
      </c>
      <c r="T1023" s="63"/>
      <c r="U1023" s="63"/>
      <c r="V1023" s="345"/>
      <c r="W1023" s="337"/>
      <c r="X1023" s="63"/>
    </row>
    <row r="1024" spans="1:24" ht="15">
      <c r="A1024" s="28" t="s">
        <v>911</v>
      </c>
      <c r="B1024" s="277" t="s">
        <v>1999</v>
      </c>
      <c r="C1024" s="3"/>
      <c r="D1024" s="3"/>
      <c r="E1024" s="9" t="s">
        <v>278</v>
      </c>
      <c r="F1024" s="9" t="s">
        <v>278</v>
      </c>
      <c r="G1024" s="9" t="s">
        <v>278</v>
      </c>
      <c r="H1024" s="9" t="s">
        <v>278</v>
      </c>
      <c r="I1024" s="9" t="s">
        <v>278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912</v>
      </c>
      <c r="B1025" s="277" t="s">
        <v>2006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 t="s">
        <v>278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913</v>
      </c>
      <c r="B1026" s="277" t="s">
        <v>2020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 t="s">
        <v>278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914</v>
      </c>
      <c r="B1027" s="277" t="s">
        <v>2026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 t="s">
        <v>278</v>
      </c>
      <c r="J1027" s="9" t="s">
        <v>278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915</v>
      </c>
      <c r="B1028" s="277" t="s">
        <v>2023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916</v>
      </c>
      <c r="B1029" s="277" t="s">
        <v>2022</v>
      </c>
      <c r="C1029" s="3"/>
      <c r="D1029" s="3"/>
      <c r="E1029" s="9" t="s">
        <v>278</v>
      </c>
      <c r="F1029" s="9" t="s">
        <v>278</v>
      </c>
      <c r="G1029" s="9" t="s">
        <v>278</v>
      </c>
      <c r="H1029" s="9" t="s">
        <v>278</v>
      </c>
      <c r="I1029" s="9" t="s">
        <v>278</v>
      </c>
      <c r="J1029" s="9" t="s">
        <v>278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287</v>
      </c>
      <c r="T1029" s="277"/>
      <c r="U1029" s="63"/>
      <c r="V1029" s="345"/>
      <c r="W1029" s="337"/>
      <c r="X1029" s="63"/>
    </row>
    <row r="1030" spans="1:24" ht="15">
      <c r="A1030" s="28" t="s">
        <v>917</v>
      </c>
      <c r="B1030" s="63" t="s">
        <v>3365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 t="s">
        <v>278</v>
      </c>
      <c r="L1030" s="214">
        <v>860.35000000000082</v>
      </c>
      <c r="M1030" s="67"/>
      <c r="N1030" s="67">
        <f t="shared" si="30"/>
        <v>860.35000000000082</v>
      </c>
      <c r="P1030" t="s">
        <v>281</v>
      </c>
      <c r="S1030" s="216" t="s">
        <v>1763</v>
      </c>
      <c r="T1030" s="63"/>
      <c r="U1030" s="63"/>
      <c r="V1030" s="358"/>
      <c r="W1030" s="337"/>
      <c r="X1030" s="63"/>
    </row>
    <row r="1031" spans="1:24" ht="15">
      <c r="A1031" s="28" t="s">
        <v>918</v>
      </c>
      <c r="B1031" s="63" t="s">
        <v>3376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 t="s">
        <v>278</v>
      </c>
      <c r="L1031" s="212">
        <v>831.349999999999</v>
      </c>
      <c r="M1031" s="67"/>
      <c r="N1031" s="67">
        <f t="shared" si="30"/>
        <v>831.349999999999</v>
      </c>
      <c r="P1031" t="s">
        <v>300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919</v>
      </c>
      <c r="B1032" s="63" t="s">
        <v>3374</v>
      </c>
      <c r="C1032" s="3"/>
      <c r="D1032" s="3"/>
      <c r="E1032" s="9" t="s">
        <v>278</v>
      </c>
      <c r="F1032" s="9" t="s">
        <v>278</v>
      </c>
      <c r="G1032" s="9" t="s">
        <v>278</v>
      </c>
      <c r="H1032" s="9" t="s">
        <v>278</v>
      </c>
      <c r="I1032" s="9" t="s">
        <v>278</v>
      </c>
      <c r="J1032" s="9" t="s">
        <v>278</v>
      </c>
      <c r="K1032" s="9" t="s">
        <v>278</v>
      </c>
      <c r="L1032" s="213">
        <v>807.59999999999991</v>
      </c>
      <c r="M1032" s="67"/>
      <c r="N1032" s="67">
        <f t="shared" si="30"/>
        <v>807.59999999999991</v>
      </c>
      <c r="P1032" t="s">
        <v>282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920</v>
      </c>
      <c r="B1033" s="277" t="s">
        <v>2153</v>
      </c>
      <c r="C1033" s="3"/>
      <c r="D1033" s="3"/>
      <c r="E1033" s="9" t="s">
        <v>278</v>
      </c>
      <c r="F1033" s="9" t="s">
        <v>278</v>
      </c>
      <c r="G1033" s="9" t="s">
        <v>278</v>
      </c>
      <c r="H1033" s="9" t="s">
        <v>278</v>
      </c>
      <c r="I1033" s="9" t="s">
        <v>278</v>
      </c>
      <c r="J1033" s="9" t="s">
        <v>278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921</v>
      </c>
      <c r="B1034" s="63" t="s">
        <v>178</v>
      </c>
      <c r="E1034" s="9">
        <v>192.3</v>
      </c>
      <c r="F1034" s="217">
        <v>563.70000000000005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 t="s">
        <v>278</v>
      </c>
      <c r="L1034" s="9" t="s">
        <v>278</v>
      </c>
      <c r="N1034" s="67">
        <f t="shared" si="30"/>
        <v>756</v>
      </c>
      <c r="P1034" t="s">
        <v>288</v>
      </c>
      <c r="T1034" s="63"/>
      <c r="U1034" s="63"/>
      <c r="V1034" s="345"/>
      <c r="W1034" s="337"/>
      <c r="X1034" s="63"/>
    </row>
    <row r="1035" spans="1:24" ht="15">
      <c r="A1035" s="28" t="s">
        <v>922</v>
      </c>
      <c r="B1035" s="277" t="s">
        <v>2049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9" t="s">
        <v>278</v>
      </c>
      <c r="J1035" s="9" t="s">
        <v>278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923</v>
      </c>
      <c r="B1036" s="63" t="s">
        <v>3363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 t="s">
        <v>278</v>
      </c>
      <c r="K1036" s="9" t="s">
        <v>278</v>
      </c>
      <c r="L1036" s="217">
        <v>710.05000000000098</v>
      </c>
      <c r="M1036" s="67"/>
      <c r="N1036" s="67">
        <f t="shared" si="30"/>
        <v>710.05000000000098</v>
      </c>
      <c r="P1036" t="s">
        <v>287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924</v>
      </c>
      <c r="B1037" s="63" t="s">
        <v>3375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 t="s">
        <v>278</v>
      </c>
      <c r="L1037" s="217">
        <v>697.30000000000109</v>
      </c>
      <c r="M1037" s="67"/>
      <c r="N1037" s="67">
        <f t="shared" si="30"/>
        <v>697.30000000000109</v>
      </c>
      <c r="P1037" t="s">
        <v>293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925</v>
      </c>
      <c r="B1038" s="63" t="s">
        <v>3392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 t="s">
        <v>278</v>
      </c>
      <c r="K1038" s="9" t="s">
        <v>278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926</v>
      </c>
      <c r="B1039" s="63" t="s">
        <v>3368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 t="s">
        <v>278</v>
      </c>
      <c r="K1039" s="9" t="s">
        <v>278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927</v>
      </c>
      <c r="B1040" s="63" t="s">
        <v>3390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 t="s">
        <v>278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928</v>
      </c>
      <c r="B1041" s="277" t="s">
        <v>2046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929</v>
      </c>
      <c r="B1042" s="63" t="s">
        <v>3387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930</v>
      </c>
      <c r="B1043" s="63" t="s">
        <v>3391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931</v>
      </c>
      <c r="B1044" s="63" t="s">
        <v>3367</v>
      </c>
      <c r="C1044" s="3"/>
      <c r="D1044" s="3"/>
      <c r="E1044" s="9" t="s">
        <v>278</v>
      </c>
      <c r="F1044" s="9" t="s">
        <v>278</v>
      </c>
      <c r="G1044" s="9" t="s">
        <v>278</v>
      </c>
      <c r="H1044" s="9" t="s">
        <v>278</v>
      </c>
      <c r="I1044" s="9" t="s">
        <v>278</v>
      </c>
      <c r="J1044" s="9" t="s">
        <v>278</v>
      </c>
      <c r="K1044" s="9" t="s">
        <v>278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932</v>
      </c>
      <c r="B1045" s="63" t="s">
        <v>3378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 t="s">
        <v>278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933</v>
      </c>
      <c r="B1046" s="63" t="s">
        <v>180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 t="s">
        <v>278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934</v>
      </c>
      <c r="B1047" s="63" t="s">
        <v>3370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2496</v>
      </c>
      <c r="B1048" s="63" t="s">
        <v>3366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3308</v>
      </c>
      <c r="B1049" s="63" t="s">
        <v>3388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 t="s">
        <v>278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3309</v>
      </c>
      <c r="B1050" s="277" t="s">
        <v>3359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3310</v>
      </c>
      <c r="B1051" s="63" t="s">
        <v>3361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3311</v>
      </c>
      <c r="B1052" s="63" t="s">
        <v>3364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3312</v>
      </c>
      <c r="B1053" s="277" t="s">
        <v>2000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>
        <v>565.79999999999927</v>
      </c>
      <c r="K1053" s="9" t="s">
        <v>278</v>
      </c>
      <c r="L1053" s="9" t="s">
        <v>278</v>
      </c>
      <c r="N1053" s="67">
        <f t="shared" si="31"/>
        <v>565.79999999999927</v>
      </c>
    </row>
    <row r="1054" spans="1:24" ht="15">
      <c r="A1054" s="28" t="s">
        <v>3313</v>
      </c>
      <c r="B1054" s="277" t="s">
        <v>4490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 t="s">
        <v>278</v>
      </c>
      <c r="J1054" s="9" t="s">
        <v>278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3314</v>
      </c>
      <c r="B1055" s="63" t="s">
        <v>3379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3315</v>
      </c>
      <c r="B1056" s="63" t="s">
        <v>3373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3316</v>
      </c>
      <c r="B1057" s="63" t="s">
        <v>3369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3317</v>
      </c>
      <c r="B1058" s="63" t="s">
        <v>164</v>
      </c>
      <c r="E1058" s="9" t="s">
        <v>278</v>
      </c>
      <c r="F1058" s="9" t="s">
        <v>278</v>
      </c>
      <c r="G1058" s="213">
        <v>556.79999999999995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 t="s">
        <v>278</v>
      </c>
      <c r="N1058" s="67">
        <f t="shared" si="31"/>
        <v>556.79999999999995</v>
      </c>
      <c r="P1058" t="s">
        <v>282</v>
      </c>
    </row>
    <row r="1059" spans="1:19" ht="15">
      <c r="A1059" s="28" t="s">
        <v>3318</v>
      </c>
      <c r="B1059" s="277" t="s">
        <v>3358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3319</v>
      </c>
      <c r="B1060" s="63" t="s">
        <v>3371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3320</v>
      </c>
      <c r="B1061" s="63" t="s">
        <v>3362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3321</v>
      </c>
      <c r="B1062" s="229" t="s">
        <v>1675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>
        <v>485.39999999999964</v>
      </c>
      <c r="J1062" s="9" t="s">
        <v>278</v>
      </c>
      <c r="K1062" s="9" t="s">
        <v>278</v>
      </c>
      <c r="L1062" s="9" t="s">
        <v>278</v>
      </c>
      <c r="N1062" s="67">
        <f t="shared" si="31"/>
        <v>485.39999999999964</v>
      </c>
    </row>
    <row r="1063" spans="1:19" ht="15">
      <c r="A1063" s="28" t="s">
        <v>3322</v>
      </c>
      <c r="B1063" s="63" t="s">
        <v>3372</v>
      </c>
      <c r="C1063" s="3"/>
      <c r="D1063" s="3"/>
      <c r="E1063" s="9" t="s">
        <v>278</v>
      </c>
      <c r="F1063" s="9" t="s">
        <v>278</v>
      </c>
      <c r="G1063" s="9" t="s">
        <v>278</v>
      </c>
      <c r="H1063" s="9" t="s">
        <v>278</v>
      </c>
      <c r="I1063" s="9" t="s">
        <v>278</v>
      </c>
      <c r="J1063" s="9" t="s">
        <v>278</v>
      </c>
      <c r="K1063" s="9" t="s">
        <v>278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3323</v>
      </c>
      <c r="B1064" s="63" t="s">
        <v>3360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3324</v>
      </c>
      <c r="B1065" s="63" t="s">
        <v>773</v>
      </c>
      <c r="E1065" s="9" t="s">
        <v>278</v>
      </c>
      <c r="F1065" s="9" t="s">
        <v>278</v>
      </c>
      <c r="G1065" s="9" t="s">
        <v>278</v>
      </c>
      <c r="H1065" s="9">
        <v>461.09999999999945</v>
      </c>
      <c r="I1065" s="9" t="s">
        <v>278</v>
      </c>
      <c r="J1065" s="9" t="s">
        <v>278</v>
      </c>
      <c r="K1065" s="9" t="s">
        <v>278</v>
      </c>
      <c r="L1065" s="9" t="s">
        <v>278</v>
      </c>
      <c r="N1065" s="67">
        <f t="shared" si="31"/>
        <v>461.09999999999945</v>
      </c>
    </row>
    <row r="1066" spans="1:19" ht="15">
      <c r="A1066" s="28" t="s">
        <v>3325</v>
      </c>
      <c r="B1066" s="63" t="s">
        <v>783</v>
      </c>
      <c r="E1066" s="9" t="s">
        <v>278</v>
      </c>
      <c r="F1066" s="9" t="s">
        <v>278</v>
      </c>
      <c r="G1066" s="9" t="s">
        <v>278</v>
      </c>
      <c r="H1066" s="9">
        <v>451.39999999999918</v>
      </c>
      <c r="I1066" s="9" t="s">
        <v>278</v>
      </c>
      <c r="J1066" s="9" t="s">
        <v>278</v>
      </c>
      <c r="K1066" s="9" t="s">
        <v>278</v>
      </c>
      <c r="L1066" s="9" t="s">
        <v>278</v>
      </c>
      <c r="N1066" s="67">
        <f t="shared" si="31"/>
        <v>451.39999999999918</v>
      </c>
    </row>
    <row r="1067" spans="1:19" ht="15">
      <c r="A1067" s="28" t="s">
        <v>3326</v>
      </c>
      <c r="B1067" s="229" t="s">
        <v>1650</v>
      </c>
      <c r="C1067" s="3"/>
      <c r="D1067" s="3"/>
      <c r="E1067" s="9" t="s">
        <v>278</v>
      </c>
      <c r="F1067" s="9" t="s">
        <v>278</v>
      </c>
      <c r="G1067" s="9" t="s">
        <v>278</v>
      </c>
      <c r="H1067" s="9" t="s">
        <v>278</v>
      </c>
      <c r="I1067" s="9">
        <v>435.69999999999982</v>
      </c>
      <c r="J1067" s="9" t="s">
        <v>278</v>
      </c>
      <c r="K1067" s="9" t="s">
        <v>278</v>
      </c>
      <c r="L1067" s="9" t="s">
        <v>278</v>
      </c>
      <c r="N1067" s="67">
        <f t="shared" si="31"/>
        <v>435.69999999999982</v>
      </c>
    </row>
    <row r="1068" spans="1:19" ht="15">
      <c r="A1068" s="28" t="s">
        <v>3327</v>
      </c>
      <c r="B1068" s="225" t="s">
        <v>1640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>
        <v>420.39999999999964</v>
      </c>
      <c r="J1068" s="9" t="s">
        <v>278</v>
      </c>
      <c r="K1068" s="9" t="s">
        <v>278</v>
      </c>
      <c r="L1068" s="9" t="s">
        <v>278</v>
      </c>
      <c r="N1068" s="67">
        <f t="shared" si="31"/>
        <v>420.39999999999964</v>
      </c>
    </row>
    <row r="1069" spans="1:19" ht="15">
      <c r="A1069" s="28" t="s">
        <v>3328</v>
      </c>
      <c r="B1069" s="277" t="s">
        <v>2048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3329</v>
      </c>
      <c r="B1070" s="229" t="s">
        <v>1649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>
        <v>331.70000000000027</v>
      </c>
      <c r="J1070" s="9" t="s">
        <v>278</v>
      </c>
      <c r="K1070" s="9" t="s">
        <v>278</v>
      </c>
      <c r="L1070" s="9" t="s">
        <v>278</v>
      </c>
      <c r="N1070" s="67">
        <f t="shared" si="31"/>
        <v>331.70000000000027</v>
      </c>
    </row>
    <row r="1071" spans="1:19" ht="15">
      <c r="A1071" s="28" t="s">
        <v>3330</v>
      </c>
      <c r="B1071" s="63" t="s">
        <v>179</v>
      </c>
      <c r="E1071" s="217">
        <v>328.8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 t="s">
        <v>278</v>
      </c>
      <c r="N1071" s="67">
        <f t="shared" si="31"/>
        <v>328.8</v>
      </c>
      <c r="P1071" t="s">
        <v>292</v>
      </c>
    </row>
    <row r="1072" spans="1:19" ht="15">
      <c r="A1072" s="28" t="s">
        <v>3331</v>
      </c>
      <c r="B1072" s="229" t="s">
        <v>1647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>
        <v>303.90000000000009</v>
      </c>
      <c r="J1072" s="9" t="s">
        <v>278</v>
      </c>
      <c r="K1072" s="9" t="s">
        <v>278</v>
      </c>
      <c r="L1072" s="9" t="s">
        <v>278</v>
      </c>
      <c r="N1072" s="67">
        <f t="shared" si="31"/>
        <v>303.90000000000009</v>
      </c>
    </row>
    <row r="1073" spans="1:24" ht="15">
      <c r="A1073" s="28" t="s">
        <v>4122</v>
      </c>
      <c r="B1073" s="277" t="s">
        <v>2024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>
        <v>260.95000000000118</v>
      </c>
      <c r="L1073" s="9" t="s">
        <v>278</v>
      </c>
      <c r="N1073" s="67">
        <f t="shared" si="31"/>
        <v>260.95000000000118</v>
      </c>
    </row>
    <row r="1074" spans="1:24" ht="15">
      <c r="A1074" s="28" t="s">
        <v>4123</v>
      </c>
      <c r="B1074" s="277" t="s">
        <v>2025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>
        <v>105.94999999999982</v>
      </c>
      <c r="L1074" s="9" t="s">
        <v>278</v>
      </c>
      <c r="N1074" s="67">
        <f t="shared" si="31"/>
        <v>105.94999999999982</v>
      </c>
    </row>
    <row r="1075" spans="1:24" ht="15">
      <c r="A1075" s="28" t="s">
        <v>4124</v>
      </c>
      <c r="B1075" s="229" t="s">
        <v>1657</v>
      </c>
      <c r="C1075" s="3"/>
      <c r="D1075" s="3"/>
      <c r="E1075" s="9" t="s">
        <v>278</v>
      </c>
      <c r="F1075" s="9" t="s">
        <v>278</v>
      </c>
      <c r="G1075" s="9" t="s">
        <v>278</v>
      </c>
      <c r="H1075" s="9" t="s">
        <v>278</v>
      </c>
      <c r="I1075" s="9">
        <v>61.100000000000364</v>
      </c>
      <c r="J1075" s="9" t="s">
        <v>278</v>
      </c>
      <c r="K1075" s="9" t="s">
        <v>278</v>
      </c>
      <c r="L1075" s="9" t="s">
        <v>278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2204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278</v>
      </c>
      <c r="F1082" s="9" t="s">
        <v>278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4954</v>
      </c>
      <c r="S1082" s="3" t="s">
        <v>4958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756</v>
      </c>
      <c r="E1083" s="9" t="s">
        <v>278</v>
      </c>
      <c r="F1083" s="9" t="s">
        <v>278</v>
      </c>
      <c r="G1083" s="9" t="s">
        <v>278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2559</v>
      </c>
      <c r="S1083" s="216" t="s">
        <v>4959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745</v>
      </c>
      <c r="E1084" s="9" t="s">
        <v>278</v>
      </c>
      <c r="F1084" s="9" t="s">
        <v>278</v>
      </c>
      <c r="G1084" s="9" t="s">
        <v>278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282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279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292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2463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789</v>
      </c>
      <c r="E1087" s="9" t="s">
        <v>278</v>
      </c>
      <c r="F1087" s="9" t="s">
        <v>278</v>
      </c>
      <c r="G1087" s="9" t="s">
        <v>278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333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761</v>
      </c>
      <c r="E1088" s="9" t="s">
        <v>278</v>
      </c>
      <c r="F1088" s="9" t="s">
        <v>278</v>
      </c>
      <c r="G1088" s="9" t="s">
        <v>278</v>
      </c>
      <c r="H1088" s="217">
        <v>585.60000000000127</v>
      </c>
      <c r="I1088" s="64" t="s">
        <v>279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339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1655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4955</v>
      </c>
      <c r="S1089" s="216" t="s">
        <v>4959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279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1832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278</v>
      </c>
      <c r="F1091" s="9" t="s">
        <v>278</v>
      </c>
      <c r="G1091" s="213">
        <v>56.000000000000455</v>
      </c>
      <c r="H1091" s="217">
        <v>638.49999999999909</v>
      </c>
      <c r="I1091" s="64" t="s">
        <v>279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352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781</v>
      </c>
      <c r="E1092" s="9" t="s">
        <v>278</v>
      </c>
      <c r="F1092" s="9" t="s">
        <v>278</v>
      </c>
      <c r="G1092" s="9" t="s">
        <v>278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281</v>
      </c>
      <c r="S1092" s="216" t="s">
        <v>4960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278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308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1652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291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795</v>
      </c>
      <c r="E1095" s="9" t="s">
        <v>278</v>
      </c>
      <c r="F1095" s="9" t="s">
        <v>278</v>
      </c>
      <c r="G1095" s="9" t="s">
        <v>278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300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799</v>
      </c>
      <c r="E1096" s="9" t="s">
        <v>278</v>
      </c>
      <c r="F1096" s="9" t="s">
        <v>278</v>
      </c>
      <c r="G1096" s="9" t="s">
        <v>278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283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279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282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286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747</v>
      </c>
      <c r="E1099" s="9" t="s">
        <v>278</v>
      </c>
      <c r="F1099" s="9" t="s">
        <v>278</v>
      </c>
      <c r="G1099" s="9" t="s">
        <v>278</v>
      </c>
      <c r="H1099" s="9">
        <v>367.09999999999945</v>
      </c>
      <c r="I1099" s="64" t="s">
        <v>279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64" t="s">
        <v>279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4953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748</v>
      </c>
      <c r="E1101" s="9" t="s">
        <v>278</v>
      </c>
      <c r="F1101" s="9" t="s">
        <v>278</v>
      </c>
      <c r="G1101" s="9" t="s">
        <v>278</v>
      </c>
      <c r="H1101" s="9">
        <v>411.10000000000036</v>
      </c>
      <c r="I1101" s="64" t="s">
        <v>279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279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278</v>
      </c>
      <c r="N1102" s="67">
        <f t="shared" si="32"/>
        <v>1416.6999999999989</v>
      </c>
      <c r="P1102" t="s">
        <v>316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278</v>
      </c>
      <c r="F1103" s="9" t="s">
        <v>278</v>
      </c>
      <c r="G1103" s="64" t="s">
        <v>279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287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1661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297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278</v>
      </c>
      <c r="F1105" s="9" t="s">
        <v>278</v>
      </c>
      <c r="G1105" s="64" t="s">
        <v>279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278</v>
      </c>
      <c r="N1105" s="67">
        <f t="shared" si="32"/>
        <v>1394.7000000000044</v>
      </c>
      <c r="P1105" t="s">
        <v>281</v>
      </c>
      <c r="S1105" s="216" t="s">
        <v>4960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279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762</v>
      </c>
      <c r="E1107" s="9" t="s">
        <v>278</v>
      </c>
      <c r="F1107" s="9" t="s">
        <v>278</v>
      </c>
      <c r="G1107" s="9" t="s">
        <v>278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292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279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300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1656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293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1651</v>
      </c>
      <c r="C1110" s="3"/>
      <c r="D1110" s="3"/>
      <c r="E1110" s="9" t="s">
        <v>278</v>
      </c>
      <c r="F1110" s="9" t="s">
        <v>278</v>
      </c>
      <c r="G1110" s="9" t="s">
        <v>278</v>
      </c>
      <c r="H1110" s="9" t="s">
        <v>278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322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777</v>
      </c>
      <c r="E1111" s="9" t="s">
        <v>278</v>
      </c>
      <c r="F1111" s="9" t="s">
        <v>278</v>
      </c>
      <c r="G1111" s="9" t="s">
        <v>278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274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275</v>
      </c>
      <c r="B1113" s="63" t="s">
        <v>21</v>
      </c>
      <c r="E1113" s="217">
        <v>167.70000000000164</v>
      </c>
      <c r="F1113" s="9">
        <v>25.199999999999818</v>
      </c>
      <c r="G1113" s="64" t="s">
        <v>279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284</v>
      </c>
      <c r="T1113" s="63"/>
      <c r="U1113" s="63"/>
      <c r="V1113" s="345"/>
      <c r="W1113" s="337"/>
      <c r="X1113" s="63"/>
    </row>
    <row r="1114" spans="1:24" ht="15">
      <c r="A1114" s="28" t="s">
        <v>276</v>
      </c>
      <c r="B1114" s="63" t="s">
        <v>143</v>
      </c>
      <c r="E1114" s="9" t="s">
        <v>278</v>
      </c>
      <c r="F1114" s="217">
        <v>82.300000000002001</v>
      </c>
      <c r="G1114" s="64" t="s">
        <v>279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284</v>
      </c>
      <c r="T1114" s="277"/>
      <c r="U1114" s="63"/>
      <c r="V1114" s="345"/>
      <c r="W1114" s="337"/>
      <c r="X1114" s="63"/>
    </row>
    <row r="1115" spans="1:24" ht="15">
      <c r="A1115" s="28" t="s">
        <v>277</v>
      </c>
      <c r="B1115" s="63" t="s">
        <v>770</v>
      </c>
      <c r="E1115" s="9" t="s">
        <v>278</v>
      </c>
      <c r="F1115" s="9" t="s">
        <v>278</v>
      </c>
      <c r="G1115" s="9" t="s">
        <v>278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734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279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292</v>
      </c>
      <c r="T1116" s="277"/>
      <c r="U1116" s="63"/>
      <c r="V1116" s="346"/>
      <c r="W1116" s="337"/>
      <c r="X1116" s="63"/>
    </row>
    <row r="1117" spans="1:24" ht="15">
      <c r="A1117" s="28" t="s">
        <v>735</v>
      </c>
      <c r="B1117" s="277" t="s">
        <v>2004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736</v>
      </c>
      <c r="B1118" s="229" t="s">
        <v>1659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738</v>
      </c>
      <c r="B1119" s="28" t="s">
        <v>733</v>
      </c>
      <c r="E1119" s="9" t="s">
        <v>278</v>
      </c>
      <c r="F1119" s="9" t="s">
        <v>278</v>
      </c>
      <c r="G1119" s="9" t="s">
        <v>278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744</v>
      </c>
      <c r="B1120" s="277" t="s">
        <v>2002</v>
      </c>
      <c r="C1120" s="3"/>
      <c r="D1120" s="3"/>
      <c r="E1120" s="9" t="s">
        <v>278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292</v>
      </c>
      <c r="T1120" s="63"/>
      <c r="U1120" s="63"/>
      <c r="V1120" s="358"/>
      <c r="W1120" s="337"/>
      <c r="X1120" s="63"/>
    </row>
    <row r="1121" spans="1:24" ht="15">
      <c r="A1121" s="28" t="s">
        <v>746</v>
      </c>
      <c r="B1121" s="229" t="s">
        <v>1654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749</v>
      </c>
      <c r="B1122" s="28" t="s">
        <v>732</v>
      </c>
      <c r="E1122" s="9" t="s">
        <v>278</v>
      </c>
      <c r="F1122" s="9" t="s">
        <v>278</v>
      </c>
      <c r="G1122" s="9" t="s">
        <v>278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750</v>
      </c>
      <c r="B1123" s="63" t="s">
        <v>782</v>
      </c>
      <c r="E1123" s="9" t="s">
        <v>278</v>
      </c>
      <c r="F1123" s="9" t="s">
        <v>278</v>
      </c>
      <c r="G1123" s="9" t="s">
        <v>278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753</v>
      </c>
      <c r="B1124" s="63" t="s">
        <v>6</v>
      </c>
      <c r="E1124" s="217">
        <v>129.59999999999854</v>
      </c>
      <c r="F1124" s="213">
        <v>92.799999999999272</v>
      </c>
      <c r="G1124" s="64" t="s">
        <v>279</v>
      </c>
      <c r="H1124" s="9">
        <v>435.74999999999909</v>
      </c>
      <c r="I1124" s="9">
        <v>95.600000000000364</v>
      </c>
      <c r="J1124" s="9">
        <v>315.10000000000036</v>
      </c>
      <c r="K1124" s="9" t="s">
        <v>278</v>
      </c>
      <c r="L1124" s="9" t="s">
        <v>278</v>
      </c>
      <c r="N1124" s="67">
        <f t="shared" si="33"/>
        <v>1068.8499999999976</v>
      </c>
      <c r="P1124" t="s">
        <v>308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755</v>
      </c>
      <c r="B1125" s="63" t="s">
        <v>778</v>
      </c>
      <c r="E1125" s="9" t="s">
        <v>278</v>
      </c>
      <c r="F1125" s="9" t="s">
        <v>278</v>
      </c>
      <c r="G1125" s="9" t="s">
        <v>278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760</v>
      </c>
      <c r="B1126" s="63" t="s">
        <v>23</v>
      </c>
      <c r="E1126" s="9">
        <v>20.400000000000546</v>
      </c>
      <c r="F1126" s="217">
        <v>48</v>
      </c>
      <c r="G1126" s="64" t="s">
        <v>279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287</v>
      </c>
      <c r="T1126" s="277"/>
      <c r="U1126" s="63"/>
      <c r="V1126" s="345"/>
      <c r="W1126" s="337"/>
      <c r="X1126" s="63"/>
    </row>
    <row r="1127" spans="1:24" ht="15">
      <c r="A1127" s="28" t="s">
        <v>764</v>
      </c>
      <c r="B1127" s="63" t="s">
        <v>737</v>
      </c>
      <c r="E1127" s="9" t="s">
        <v>278</v>
      </c>
      <c r="F1127" s="9" t="s">
        <v>278</v>
      </c>
      <c r="G1127" s="9" t="s">
        <v>278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765</v>
      </c>
      <c r="B1128" s="229" t="s">
        <v>1660</v>
      </c>
      <c r="C1128" s="3"/>
      <c r="D1128" s="3"/>
      <c r="E1128" s="9" t="s">
        <v>278</v>
      </c>
      <c r="F1128" s="9" t="s">
        <v>278</v>
      </c>
      <c r="G1128" s="9" t="s">
        <v>278</v>
      </c>
      <c r="H1128" s="9" t="s">
        <v>278</v>
      </c>
      <c r="I1128" s="9">
        <v>172.99999999999818</v>
      </c>
      <c r="J1128" s="9">
        <v>407.40000000000236</v>
      </c>
      <c r="K1128" s="9">
        <v>448.59999999999854</v>
      </c>
      <c r="L1128" s="9" t="s">
        <v>278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766</v>
      </c>
      <c r="B1129" s="229" t="s">
        <v>1653</v>
      </c>
      <c r="C1129" s="3"/>
      <c r="D1129" s="3"/>
      <c r="E1129" s="9" t="s">
        <v>278</v>
      </c>
      <c r="F1129" s="9" t="s">
        <v>278</v>
      </c>
      <c r="G1129" s="9" t="s">
        <v>278</v>
      </c>
      <c r="H1129" s="9" t="s">
        <v>278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772</v>
      </c>
      <c r="B1130" s="63" t="s">
        <v>141</v>
      </c>
      <c r="E1130" s="9" t="s">
        <v>278</v>
      </c>
      <c r="F1130" s="214">
        <v>129.50000000000091</v>
      </c>
      <c r="G1130" s="64" t="s">
        <v>279</v>
      </c>
      <c r="H1130" s="9">
        <v>142.80000000000064</v>
      </c>
      <c r="I1130" s="64" t="s">
        <v>279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313</v>
      </c>
      <c r="S1130" s="3" t="s">
        <v>4961</v>
      </c>
      <c r="T1130" s="277"/>
      <c r="U1130" s="63"/>
      <c r="V1130" s="346"/>
      <c r="W1130" s="337"/>
      <c r="X1130" s="63"/>
    </row>
    <row r="1131" spans="1:24" ht="15">
      <c r="A1131" s="28" t="s">
        <v>780</v>
      </c>
      <c r="B1131" s="63" t="s">
        <v>19</v>
      </c>
      <c r="E1131" s="9">
        <v>25.5</v>
      </c>
      <c r="F1131" s="9">
        <v>30.399999999999636</v>
      </c>
      <c r="G1131" s="64" t="s">
        <v>279</v>
      </c>
      <c r="H1131" s="9">
        <v>536.90000000000055</v>
      </c>
      <c r="I1131" s="9">
        <v>127.50000000000364</v>
      </c>
      <c r="J1131" s="9">
        <v>293</v>
      </c>
      <c r="K1131" s="9" t="s">
        <v>278</v>
      </c>
      <c r="L1131" s="9" t="s">
        <v>278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784</v>
      </c>
      <c r="B1132" s="63" t="s">
        <v>752</v>
      </c>
      <c r="E1132" s="9" t="s">
        <v>278</v>
      </c>
      <c r="F1132" s="9" t="s">
        <v>278</v>
      </c>
      <c r="G1132" s="9" t="s">
        <v>278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785</v>
      </c>
      <c r="B1133" s="28" t="s">
        <v>727</v>
      </c>
      <c r="E1133" s="9" t="s">
        <v>278</v>
      </c>
      <c r="F1133" s="9" t="s">
        <v>278</v>
      </c>
      <c r="G1133" s="9" t="s">
        <v>278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786</v>
      </c>
      <c r="B1134" s="277" t="s">
        <v>1998</v>
      </c>
      <c r="C1134" s="3"/>
      <c r="D1134" s="3"/>
      <c r="E1134" s="9" t="s">
        <v>278</v>
      </c>
      <c r="F1134" s="9" t="s">
        <v>278</v>
      </c>
      <c r="G1134" s="9" t="s">
        <v>278</v>
      </c>
      <c r="H1134" s="9" t="s">
        <v>278</v>
      </c>
      <c r="I1134" s="9" t="s">
        <v>278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792</v>
      </c>
      <c r="B1135" s="63" t="s">
        <v>154</v>
      </c>
      <c r="E1135" s="9" t="s">
        <v>278</v>
      </c>
      <c r="F1135" s="9" t="s">
        <v>278</v>
      </c>
      <c r="G1135" s="64" t="s">
        <v>279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793</v>
      </c>
      <c r="B1136" s="63" t="s">
        <v>763</v>
      </c>
      <c r="E1136" s="9" t="s">
        <v>278</v>
      </c>
      <c r="F1136" s="9" t="s">
        <v>278</v>
      </c>
      <c r="G1136" s="9" t="s">
        <v>278</v>
      </c>
      <c r="H1136" s="9">
        <v>244.00000000000182</v>
      </c>
      <c r="I1136" s="9">
        <v>104.50000000000182</v>
      </c>
      <c r="J1136" s="217">
        <v>439.89999999999782</v>
      </c>
      <c r="K1136" s="64" t="s">
        <v>279</v>
      </c>
      <c r="L1136" s="9">
        <v>127.5</v>
      </c>
      <c r="N1136" s="67">
        <f t="shared" si="33"/>
        <v>915.90000000000146</v>
      </c>
      <c r="P1136" t="s">
        <v>288</v>
      </c>
      <c r="T1136" s="63"/>
      <c r="U1136" s="63"/>
      <c r="V1136" s="358"/>
      <c r="W1136" s="337"/>
      <c r="X1136" s="63"/>
    </row>
    <row r="1137" spans="1:24" ht="15">
      <c r="A1137" s="28" t="s">
        <v>794</v>
      </c>
      <c r="B1137" s="63" t="s">
        <v>144</v>
      </c>
      <c r="E1137" s="9" t="s">
        <v>278</v>
      </c>
      <c r="F1137" s="217">
        <v>89.600000000000364</v>
      </c>
      <c r="G1137" s="64" t="s">
        <v>279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278</v>
      </c>
      <c r="N1137" s="67">
        <f t="shared" si="33"/>
        <v>839.00000000000455</v>
      </c>
      <c r="P1137" t="s">
        <v>283</v>
      </c>
      <c r="T1137" s="63"/>
      <c r="U1137" s="63"/>
      <c r="V1137" s="358"/>
      <c r="W1137" s="337"/>
      <c r="X1137" s="63"/>
    </row>
    <row r="1138" spans="1:24" ht="15">
      <c r="A1138" s="28" t="s">
        <v>796</v>
      </c>
      <c r="B1138" s="277" t="s">
        <v>2153</v>
      </c>
      <c r="C1138" s="3"/>
      <c r="D1138" s="3"/>
      <c r="E1138" s="9" t="s">
        <v>278</v>
      </c>
      <c r="F1138" s="9" t="s">
        <v>278</v>
      </c>
      <c r="G1138" s="9" t="s">
        <v>278</v>
      </c>
      <c r="H1138" s="9" t="s">
        <v>278</v>
      </c>
      <c r="I1138" s="9" t="s">
        <v>278</v>
      </c>
      <c r="J1138" s="9" t="s">
        <v>278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284</v>
      </c>
      <c r="T1138" s="63"/>
      <c r="U1138" s="63"/>
      <c r="V1138" s="345"/>
      <c r="W1138" s="337"/>
      <c r="X1138" s="63"/>
    </row>
    <row r="1139" spans="1:24" ht="15">
      <c r="A1139" s="28" t="s">
        <v>797</v>
      </c>
      <c r="B1139" s="63" t="s">
        <v>787</v>
      </c>
      <c r="E1139" s="9" t="s">
        <v>278</v>
      </c>
      <c r="F1139" s="9" t="s">
        <v>278</v>
      </c>
      <c r="G1139" s="9" t="s">
        <v>278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287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798</v>
      </c>
      <c r="B1140" s="229" t="s">
        <v>1646</v>
      </c>
      <c r="C1140" s="3"/>
      <c r="D1140" s="3"/>
      <c r="E1140" s="9" t="s">
        <v>278</v>
      </c>
      <c r="F1140" s="9" t="s">
        <v>278</v>
      </c>
      <c r="G1140" s="9" t="s">
        <v>278</v>
      </c>
      <c r="H1140" s="9" t="s">
        <v>278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801</v>
      </c>
      <c r="B1141" s="229" t="s">
        <v>1642</v>
      </c>
      <c r="C1141" s="3"/>
      <c r="D1141" s="3"/>
      <c r="E1141" s="9" t="s">
        <v>278</v>
      </c>
      <c r="F1141" s="9" t="s">
        <v>278</v>
      </c>
      <c r="G1141" s="9" t="s">
        <v>278</v>
      </c>
      <c r="H1141" s="9" t="s">
        <v>278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895</v>
      </c>
      <c r="B1142" s="63" t="s">
        <v>754</v>
      </c>
      <c r="E1142" s="9" t="s">
        <v>278</v>
      </c>
      <c r="F1142" s="9" t="s">
        <v>278</v>
      </c>
      <c r="G1142" s="9" t="s">
        <v>278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896</v>
      </c>
      <c r="B1143" s="63" t="s">
        <v>11</v>
      </c>
      <c r="E1143" s="214">
        <v>229.65000000000055</v>
      </c>
      <c r="F1143" s="64" t="s">
        <v>279</v>
      </c>
      <c r="G1143" s="64" t="s">
        <v>279</v>
      </c>
      <c r="H1143" s="9">
        <v>154.29999999999927</v>
      </c>
      <c r="I1143" s="9">
        <v>55.600000000004002</v>
      </c>
      <c r="J1143" s="64" t="s">
        <v>279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281</v>
      </c>
      <c r="S1143" s="3" t="s">
        <v>4960</v>
      </c>
      <c r="T1143" s="63"/>
      <c r="U1143" s="63"/>
      <c r="V1143" s="358"/>
      <c r="W1143" s="337"/>
      <c r="X1143" s="63"/>
    </row>
    <row r="1144" spans="1:24" ht="15">
      <c r="A1144" s="28" t="s">
        <v>897</v>
      </c>
      <c r="B1144" s="63" t="s">
        <v>743</v>
      </c>
      <c r="E1144" s="9" t="s">
        <v>278</v>
      </c>
      <c r="F1144" s="9" t="s">
        <v>278</v>
      </c>
      <c r="G1144" s="9" t="s">
        <v>278</v>
      </c>
      <c r="H1144" s="217">
        <v>567.59999999999854</v>
      </c>
      <c r="I1144" s="9">
        <v>159.30000000000109</v>
      </c>
      <c r="J1144" s="9" t="s">
        <v>278</v>
      </c>
      <c r="K1144" s="9" t="s">
        <v>278</v>
      </c>
      <c r="L1144" s="9" t="s">
        <v>278</v>
      </c>
      <c r="N1144" s="67">
        <f t="shared" si="33"/>
        <v>726.89999999999964</v>
      </c>
      <c r="P1144" t="s">
        <v>288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898</v>
      </c>
      <c r="B1145" s="277" t="s">
        <v>2005</v>
      </c>
      <c r="C1145" s="3"/>
      <c r="D1145" s="3"/>
      <c r="E1145" s="9" t="s">
        <v>278</v>
      </c>
      <c r="F1145" s="9" t="s">
        <v>278</v>
      </c>
      <c r="G1145" s="9" t="s">
        <v>278</v>
      </c>
      <c r="H1145" s="9" t="s">
        <v>278</v>
      </c>
      <c r="I1145" s="9" t="s">
        <v>278</v>
      </c>
      <c r="J1145" s="9">
        <v>266.99999999999909</v>
      </c>
      <c r="K1145" s="9">
        <v>436</v>
      </c>
      <c r="L1145" s="9" t="s">
        <v>278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899</v>
      </c>
      <c r="B1146" s="277" t="s">
        <v>2003</v>
      </c>
      <c r="C1146" s="3"/>
      <c r="D1146" s="3"/>
      <c r="E1146" s="9" t="s">
        <v>278</v>
      </c>
      <c r="F1146" s="9" t="s">
        <v>278</v>
      </c>
      <c r="G1146" s="9" t="s">
        <v>278</v>
      </c>
      <c r="H1146" s="9" t="s">
        <v>278</v>
      </c>
      <c r="I1146" s="9" t="s">
        <v>278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900</v>
      </c>
      <c r="B1147" s="277" t="s">
        <v>2014</v>
      </c>
      <c r="C1147" s="3"/>
      <c r="D1147" s="3"/>
      <c r="E1147" s="9" t="s">
        <v>278</v>
      </c>
      <c r="F1147" s="9" t="s">
        <v>278</v>
      </c>
      <c r="G1147" s="9" t="s">
        <v>278</v>
      </c>
      <c r="H1147" s="9" t="s">
        <v>278</v>
      </c>
      <c r="I1147" s="9" t="s">
        <v>278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901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279</v>
      </c>
      <c r="I1148" s="64" t="s">
        <v>279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336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902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278</v>
      </c>
      <c r="K1149" s="9" t="s">
        <v>278</v>
      </c>
      <c r="L1149" s="9" t="s">
        <v>278</v>
      </c>
      <c r="N1149" s="67">
        <f t="shared" si="34"/>
        <v>675.39999999999918</v>
      </c>
      <c r="P1149" t="s">
        <v>870</v>
      </c>
      <c r="T1149" s="63"/>
      <c r="U1149" s="63"/>
      <c r="V1149" s="346"/>
      <c r="W1149" s="337"/>
      <c r="X1149" s="63"/>
    </row>
    <row r="1150" spans="1:24" ht="15">
      <c r="A1150" s="28" t="s">
        <v>903</v>
      </c>
      <c r="B1150" s="277" t="s">
        <v>2023</v>
      </c>
      <c r="C1150" s="3"/>
      <c r="D1150" s="3"/>
      <c r="E1150" s="9" t="s">
        <v>278</v>
      </c>
      <c r="F1150" s="9" t="s">
        <v>278</v>
      </c>
      <c r="G1150" s="9" t="s">
        <v>278</v>
      </c>
      <c r="H1150" s="9" t="s">
        <v>278</v>
      </c>
      <c r="I1150" s="9" t="s">
        <v>278</v>
      </c>
      <c r="J1150" s="9" t="s">
        <v>278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904</v>
      </c>
      <c r="B1151" s="229" t="s">
        <v>1644</v>
      </c>
      <c r="C1151" s="3"/>
      <c r="D1151" s="3"/>
      <c r="E1151" s="9" t="s">
        <v>278</v>
      </c>
      <c r="F1151" s="9" t="s">
        <v>278</v>
      </c>
      <c r="G1151" s="9" t="s">
        <v>278</v>
      </c>
      <c r="H1151" s="9" t="s">
        <v>278</v>
      </c>
      <c r="I1151" s="9">
        <v>129.20000000000073</v>
      </c>
      <c r="J1151" s="217">
        <v>501.40000000000055</v>
      </c>
      <c r="K1151" s="9" t="s">
        <v>278</v>
      </c>
      <c r="L1151" s="9" t="s">
        <v>278</v>
      </c>
      <c r="N1151" s="67">
        <f t="shared" si="34"/>
        <v>630.60000000000127</v>
      </c>
      <c r="P1151" t="s">
        <v>297</v>
      </c>
      <c r="T1151" s="63"/>
      <c r="U1151" s="63"/>
      <c r="V1151" s="345"/>
      <c r="W1151" s="337"/>
      <c r="X1151" s="63"/>
    </row>
    <row r="1152" spans="1:24" ht="15">
      <c r="A1152" s="28" t="s">
        <v>905</v>
      </c>
      <c r="B1152" s="229" t="s">
        <v>1643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906</v>
      </c>
      <c r="B1153" s="63" t="s">
        <v>3368</v>
      </c>
      <c r="C1153" s="3"/>
      <c r="D1153" s="3"/>
      <c r="E1153" s="9" t="s">
        <v>278</v>
      </c>
      <c r="F1153" s="9" t="s">
        <v>278</v>
      </c>
      <c r="G1153" s="9" t="s">
        <v>278</v>
      </c>
      <c r="H1153" s="9" t="s">
        <v>278</v>
      </c>
      <c r="I1153" s="9" t="s">
        <v>278</v>
      </c>
      <c r="J1153" s="9" t="s">
        <v>278</v>
      </c>
      <c r="K1153" s="9" t="s">
        <v>278</v>
      </c>
      <c r="L1153" s="214">
        <v>604.4</v>
      </c>
      <c r="M1153" s="67"/>
      <c r="N1153" s="67">
        <f t="shared" si="34"/>
        <v>604.4</v>
      </c>
      <c r="P1153" t="s">
        <v>281</v>
      </c>
      <c r="S1153" s="216" t="s">
        <v>4960</v>
      </c>
      <c r="T1153" s="63"/>
      <c r="U1153" s="63"/>
      <c r="V1153" s="358"/>
      <c r="W1153" s="337"/>
      <c r="X1153" s="63"/>
    </row>
    <row r="1154" spans="1:24" ht="15">
      <c r="A1154" s="28" t="s">
        <v>907</v>
      </c>
      <c r="B1154" s="277" t="s">
        <v>2026</v>
      </c>
      <c r="C1154" s="3"/>
      <c r="D1154" s="3"/>
      <c r="E1154" s="9" t="s">
        <v>278</v>
      </c>
      <c r="F1154" s="9" t="s">
        <v>278</v>
      </c>
      <c r="G1154" s="9" t="s">
        <v>278</v>
      </c>
      <c r="H1154" s="9" t="s">
        <v>278</v>
      </c>
      <c r="I1154" s="9" t="s">
        <v>278</v>
      </c>
      <c r="J1154" s="9" t="s">
        <v>278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908</v>
      </c>
      <c r="B1155" s="277" t="s">
        <v>2021</v>
      </c>
      <c r="C1155" s="3"/>
      <c r="D1155" s="3"/>
      <c r="E1155" s="9" t="s">
        <v>278</v>
      </c>
      <c r="F1155" s="9" t="s">
        <v>278</v>
      </c>
      <c r="G1155" s="9" t="s">
        <v>278</v>
      </c>
      <c r="H1155" s="9" t="s">
        <v>278</v>
      </c>
      <c r="I1155" s="9" t="s">
        <v>278</v>
      </c>
      <c r="J1155" s="9" t="s">
        <v>278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909</v>
      </c>
      <c r="B1156" s="277" t="s">
        <v>4490</v>
      </c>
      <c r="C1156" s="3"/>
      <c r="D1156" s="3"/>
      <c r="E1156" s="9" t="s">
        <v>278</v>
      </c>
      <c r="F1156" s="9" t="s">
        <v>278</v>
      </c>
      <c r="G1156" s="9" t="s">
        <v>278</v>
      </c>
      <c r="H1156" s="9" t="s">
        <v>278</v>
      </c>
      <c r="I1156" s="9" t="s">
        <v>278</v>
      </c>
      <c r="J1156" s="9" t="s">
        <v>278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910</v>
      </c>
      <c r="B1157" s="63" t="s">
        <v>768</v>
      </c>
      <c r="E1157" s="9" t="s">
        <v>278</v>
      </c>
      <c r="F1157" s="9" t="s">
        <v>278</v>
      </c>
      <c r="G1157" s="9" t="s">
        <v>278</v>
      </c>
      <c r="H1157" s="9">
        <v>334.60000000000036</v>
      </c>
      <c r="I1157" s="9">
        <v>188.69999999999527</v>
      </c>
      <c r="J1157" s="9" t="s">
        <v>278</v>
      </c>
      <c r="K1157" s="9" t="s">
        <v>278</v>
      </c>
      <c r="L1157" s="9" t="s">
        <v>278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911</v>
      </c>
      <c r="B1158" s="277" t="s">
        <v>1999</v>
      </c>
      <c r="C1158" s="3"/>
      <c r="D1158" s="3"/>
      <c r="E1158" s="9" t="s">
        <v>278</v>
      </c>
      <c r="F1158" s="9" t="s">
        <v>278</v>
      </c>
      <c r="G1158" s="9" t="s">
        <v>278</v>
      </c>
      <c r="H1158" s="9" t="s">
        <v>278</v>
      </c>
      <c r="I1158" s="9" t="s">
        <v>278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912</v>
      </c>
      <c r="B1159" s="63" t="s">
        <v>3379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 t="s">
        <v>278</v>
      </c>
      <c r="J1159" s="9" t="s">
        <v>278</v>
      </c>
      <c r="K1159" s="9" t="s">
        <v>278</v>
      </c>
      <c r="L1159" s="217">
        <v>453.5</v>
      </c>
      <c r="M1159" s="67"/>
      <c r="N1159" s="67">
        <f t="shared" si="34"/>
        <v>453.5</v>
      </c>
      <c r="P1159" t="s">
        <v>288</v>
      </c>
      <c r="T1159" s="277"/>
      <c r="U1159" s="63"/>
      <c r="V1159" s="345"/>
      <c r="W1159" s="337"/>
      <c r="X1159" s="63"/>
    </row>
    <row r="1160" spans="1:24" ht="15">
      <c r="A1160" s="28" t="s">
        <v>913</v>
      </c>
      <c r="B1160" s="277" t="s">
        <v>2006</v>
      </c>
      <c r="C1160" s="3"/>
      <c r="D1160" s="3"/>
      <c r="E1160" s="9" t="s">
        <v>278</v>
      </c>
      <c r="F1160" s="9" t="s">
        <v>278</v>
      </c>
      <c r="G1160" s="9" t="s">
        <v>278</v>
      </c>
      <c r="H1160" s="9" t="s">
        <v>278</v>
      </c>
      <c r="I1160" s="9" t="s">
        <v>278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914</v>
      </c>
      <c r="B1161" s="63" t="s">
        <v>3373</v>
      </c>
      <c r="C1161" s="3"/>
      <c r="D1161" s="3"/>
      <c r="E1161" s="9" t="s">
        <v>278</v>
      </c>
      <c r="F1161" s="9" t="s">
        <v>278</v>
      </c>
      <c r="G1161" s="9" t="s">
        <v>278</v>
      </c>
      <c r="H1161" s="9" t="s">
        <v>278</v>
      </c>
      <c r="I1161" s="9" t="s">
        <v>278</v>
      </c>
      <c r="J1161" s="9" t="s">
        <v>278</v>
      </c>
      <c r="K1161" s="9" t="s">
        <v>278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915</v>
      </c>
      <c r="B1162" s="63" t="s">
        <v>3392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9" t="s">
        <v>278</v>
      </c>
      <c r="J1162" s="9" t="s">
        <v>278</v>
      </c>
      <c r="K1162" s="9" t="s">
        <v>278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916</v>
      </c>
      <c r="B1163" s="63" t="s">
        <v>3378</v>
      </c>
      <c r="C1163" s="3"/>
      <c r="D1163" s="3"/>
      <c r="E1163" s="9" t="s">
        <v>278</v>
      </c>
      <c r="F1163" s="9" t="s">
        <v>278</v>
      </c>
      <c r="G1163" s="9" t="s">
        <v>278</v>
      </c>
      <c r="H1163" s="9" t="s">
        <v>278</v>
      </c>
      <c r="I1163" s="9" t="s">
        <v>278</v>
      </c>
      <c r="J1163" s="9" t="s">
        <v>278</v>
      </c>
      <c r="K1163" s="9" t="s">
        <v>278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917</v>
      </c>
      <c r="B1164" s="277" t="s">
        <v>2007</v>
      </c>
      <c r="C1164" s="3"/>
      <c r="D1164" s="3"/>
      <c r="E1164" s="9" t="s">
        <v>278</v>
      </c>
      <c r="F1164" s="9" t="s">
        <v>278</v>
      </c>
      <c r="G1164" s="9" t="s">
        <v>278</v>
      </c>
      <c r="H1164" s="9" t="s">
        <v>278</v>
      </c>
      <c r="I1164" s="9" t="s">
        <v>278</v>
      </c>
      <c r="J1164" s="9">
        <v>174.5</v>
      </c>
      <c r="K1164" s="64" t="s">
        <v>279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918</v>
      </c>
      <c r="B1165" s="63" t="s">
        <v>3367</v>
      </c>
      <c r="C1165" s="3"/>
      <c r="D1165" s="3"/>
      <c r="E1165" s="9" t="s">
        <v>278</v>
      </c>
      <c r="F1165" s="9" t="s">
        <v>278</v>
      </c>
      <c r="G1165" s="9" t="s">
        <v>278</v>
      </c>
      <c r="H1165" s="9" t="s">
        <v>278</v>
      </c>
      <c r="I1165" s="9" t="s">
        <v>278</v>
      </c>
      <c r="J1165" s="9" t="s">
        <v>278</v>
      </c>
      <c r="K1165" s="9" t="s">
        <v>278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919</v>
      </c>
      <c r="B1166" s="63" t="s">
        <v>3365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 t="s">
        <v>278</v>
      </c>
      <c r="J1166" s="9" t="s">
        <v>278</v>
      </c>
      <c r="K1166" s="9" t="s">
        <v>278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920</v>
      </c>
      <c r="B1167" s="63" t="s">
        <v>3375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 t="s">
        <v>278</v>
      </c>
      <c r="J1167" s="9" t="s">
        <v>278</v>
      </c>
      <c r="K1167" s="9" t="s">
        <v>278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921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278</v>
      </c>
      <c r="K1168" s="9" t="s">
        <v>278</v>
      </c>
      <c r="L1168" s="9" t="s">
        <v>278</v>
      </c>
      <c r="N1168" s="67">
        <f t="shared" si="34"/>
        <v>346.69999999999936</v>
      </c>
      <c r="P1168" t="s">
        <v>314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922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278</v>
      </c>
      <c r="I1169" s="9" t="s">
        <v>278</v>
      </c>
      <c r="J1169" s="9">
        <v>46.499999999999545</v>
      </c>
      <c r="K1169" s="9" t="s">
        <v>278</v>
      </c>
      <c r="L1169" s="9" t="s">
        <v>278</v>
      </c>
      <c r="N1169" s="67">
        <f t="shared" si="34"/>
        <v>340.85000000000082</v>
      </c>
      <c r="P1169" t="s">
        <v>353</v>
      </c>
      <c r="T1169" s="63"/>
      <c r="U1169" s="63"/>
      <c r="V1169" s="346"/>
      <c r="W1169" s="337"/>
      <c r="X1169" s="63"/>
    </row>
    <row r="1170" spans="1:24" ht="15">
      <c r="A1170" s="28" t="s">
        <v>923</v>
      </c>
      <c r="B1170" s="63" t="s">
        <v>3361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 t="s">
        <v>278</v>
      </c>
      <c r="J1170" s="9" t="s">
        <v>278</v>
      </c>
      <c r="K1170" s="9" t="s">
        <v>278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924</v>
      </c>
      <c r="B1171" s="63" t="s">
        <v>3366</v>
      </c>
      <c r="C1171" s="3"/>
      <c r="D1171" s="3"/>
      <c r="E1171" s="9" t="s">
        <v>278</v>
      </c>
      <c r="F1171" s="9" t="s">
        <v>278</v>
      </c>
      <c r="G1171" s="9" t="s">
        <v>278</v>
      </c>
      <c r="H1171" s="9" t="s">
        <v>278</v>
      </c>
      <c r="I1171" s="9" t="s">
        <v>278</v>
      </c>
      <c r="J1171" s="9" t="s">
        <v>278</v>
      </c>
      <c r="K1171" s="9" t="s">
        <v>278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925</v>
      </c>
      <c r="B1172" s="277" t="s">
        <v>2019</v>
      </c>
      <c r="C1172" s="3"/>
      <c r="D1172" s="3"/>
      <c r="E1172" s="9" t="s">
        <v>278</v>
      </c>
      <c r="F1172" s="9" t="s">
        <v>278</v>
      </c>
      <c r="G1172" s="9" t="s">
        <v>278</v>
      </c>
      <c r="H1172" s="9" t="s">
        <v>278</v>
      </c>
      <c r="I1172" s="9" t="s">
        <v>278</v>
      </c>
      <c r="J1172" s="9" t="s">
        <v>278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926</v>
      </c>
      <c r="B1173" s="277" t="s">
        <v>2046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 t="s">
        <v>278</v>
      </c>
      <c r="J1173" s="9" t="s">
        <v>278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927</v>
      </c>
      <c r="B1174" s="63" t="s">
        <v>3371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 t="s">
        <v>278</v>
      </c>
      <c r="K1174" s="9" t="s">
        <v>278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928</v>
      </c>
      <c r="B1175" s="63" t="s">
        <v>3390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 t="s">
        <v>278</v>
      </c>
      <c r="J1175" s="9" t="s">
        <v>278</v>
      </c>
      <c r="K1175" s="9" t="s">
        <v>278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929</v>
      </c>
      <c r="B1176" s="63" t="s">
        <v>3374</v>
      </c>
      <c r="C1176" s="3"/>
      <c r="D1176" s="3"/>
      <c r="E1176" s="9" t="s">
        <v>278</v>
      </c>
      <c r="F1176" s="9" t="s">
        <v>278</v>
      </c>
      <c r="G1176" s="9" t="s">
        <v>278</v>
      </c>
      <c r="H1176" s="9" t="s">
        <v>278</v>
      </c>
      <c r="I1176" s="9" t="s">
        <v>278</v>
      </c>
      <c r="J1176" s="9" t="s">
        <v>278</v>
      </c>
      <c r="K1176" s="9" t="s">
        <v>278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930</v>
      </c>
      <c r="B1177" s="277" t="s">
        <v>2000</v>
      </c>
      <c r="C1177" s="3"/>
      <c r="D1177" s="3"/>
      <c r="E1177" s="9" t="s">
        <v>278</v>
      </c>
      <c r="F1177" s="9" t="s">
        <v>278</v>
      </c>
      <c r="G1177" s="9" t="s">
        <v>278</v>
      </c>
      <c r="H1177" s="9" t="s">
        <v>278</v>
      </c>
      <c r="I1177" s="9" t="s">
        <v>278</v>
      </c>
      <c r="J1177" s="9">
        <v>281.49999999999955</v>
      </c>
      <c r="K1177" s="9" t="s">
        <v>278</v>
      </c>
      <c r="L1177" s="9" t="s">
        <v>278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931</v>
      </c>
      <c r="B1178" s="277" t="s">
        <v>2022</v>
      </c>
      <c r="C1178" s="3"/>
      <c r="D1178" s="3"/>
      <c r="E1178" s="9" t="s">
        <v>278</v>
      </c>
      <c r="F1178" s="9" t="s">
        <v>278</v>
      </c>
      <c r="G1178" s="9" t="s">
        <v>278</v>
      </c>
      <c r="H1178" s="9" t="s">
        <v>278</v>
      </c>
      <c r="I1178" s="9" t="s">
        <v>278</v>
      </c>
      <c r="J1178" s="9" t="s">
        <v>278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932</v>
      </c>
      <c r="B1179" s="277" t="s">
        <v>2020</v>
      </c>
      <c r="C1179" s="3"/>
      <c r="D1179" s="3"/>
      <c r="E1179" s="9" t="s">
        <v>278</v>
      </c>
      <c r="F1179" s="9" t="s">
        <v>278</v>
      </c>
      <c r="G1179" s="9" t="s">
        <v>278</v>
      </c>
      <c r="H1179" s="9" t="s">
        <v>278</v>
      </c>
      <c r="I1179" s="9" t="s">
        <v>278</v>
      </c>
      <c r="J1179" s="9" t="s">
        <v>278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933</v>
      </c>
      <c r="B1180" s="63" t="s">
        <v>3369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 t="s">
        <v>278</v>
      </c>
      <c r="K1180" s="9" t="s">
        <v>278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934</v>
      </c>
      <c r="B1181" s="63" t="s">
        <v>3388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 t="s">
        <v>278</v>
      </c>
      <c r="K1181" s="9" t="s">
        <v>278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2496</v>
      </c>
      <c r="B1182" s="229" t="s">
        <v>1675</v>
      </c>
      <c r="C1182" s="3"/>
      <c r="D1182" s="3"/>
      <c r="E1182" s="9" t="s">
        <v>278</v>
      </c>
      <c r="F1182" s="9" t="s">
        <v>278</v>
      </c>
      <c r="G1182" s="9" t="s">
        <v>278</v>
      </c>
      <c r="H1182" s="9" t="s">
        <v>278</v>
      </c>
      <c r="I1182" s="217">
        <v>252.10000000000218</v>
      </c>
      <c r="J1182" s="9" t="s">
        <v>278</v>
      </c>
      <c r="K1182" s="9" t="s">
        <v>278</v>
      </c>
      <c r="L1182" s="9" t="s">
        <v>278</v>
      </c>
      <c r="N1182" s="67">
        <f t="shared" si="35"/>
        <v>252.10000000000218</v>
      </c>
      <c r="P1182" t="s">
        <v>283</v>
      </c>
    </row>
    <row r="1183" spans="1:24" ht="15">
      <c r="A1183" s="28" t="s">
        <v>3308</v>
      </c>
      <c r="B1183" s="63" t="s">
        <v>773</v>
      </c>
      <c r="E1183" s="9" t="s">
        <v>278</v>
      </c>
      <c r="F1183" s="9" t="s">
        <v>278</v>
      </c>
      <c r="G1183" s="9" t="s">
        <v>278</v>
      </c>
      <c r="H1183" s="9">
        <v>252.00000000000045</v>
      </c>
      <c r="I1183" s="9" t="s">
        <v>278</v>
      </c>
      <c r="J1183" s="9" t="s">
        <v>278</v>
      </c>
      <c r="K1183" s="9" t="s">
        <v>278</v>
      </c>
      <c r="L1183" s="9" t="s">
        <v>278</v>
      </c>
      <c r="N1183" s="67">
        <f t="shared" si="35"/>
        <v>252.00000000000045</v>
      </c>
    </row>
    <row r="1184" spans="1:24" ht="15">
      <c r="A1184" s="28" t="s">
        <v>3309</v>
      </c>
      <c r="B1184" s="277" t="s">
        <v>2025</v>
      </c>
      <c r="C1184" s="3"/>
      <c r="D1184" s="3"/>
      <c r="E1184" s="9" t="s">
        <v>278</v>
      </c>
      <c r="F1184" s="9" t="s">
        <v>278</v>
      </c>
      <c r="G1184" s="9" t="s">
        <v>278</v>
      </c>
      <c r="H1184" s="9" t="s">
        <v>278</v>
      </c>
      <c r="I1184" s="9" t="s">
        <v>278</v>
      </c>
      <c r="J1184" s="9" t="s">
        <v>278</v>
      </c>
      <c r="K1184" s="9">
        <v>251.99999999999909</v>
      </c>
      <c r="L1184" s="9" t="s">
        <v>278</v>
      </c>
      <c r="N1184" s="67">
        <f t="shared" si="35"/>
        <v>251.99999999999909</v>
      </c>
    </row>
    <row r="1185" spans="1:19" ht="15">
      <c r="A1185" s="28" t="s">
        <v>3310</v>
      </c>
      <c r="B1185" s="63" t="s">
        <v>3376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 t="s">
        <v>278</v>
      </c>
      <c r="K1185" s="9" t="s">
        <v>278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3311</v>
      </c>
      <c r="B1186" s="277" t="s">
        <v>2024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 t="s">
        <v>278</v>
      </c>
      <c r="J1186" s="9" t="s">
        <v>278</v>
      </c>
      <c r="K1186" s="9">
        <v>239.60000000000127</v>
      </c>
      <c r="L1186" s="9" t="s">
        <v>278</v>
      </c>
      <c r="N1186" s="67">
        <f t="shared" si="35"/>
        <v>239.60000000000127</v>
      </c>
    </row>
    <row r="1187" spans="1:19" ht="15">
      <c r="A1187" s="28" t="s">
        <v>3312</v>
      </c>
      <c r="B1187" s="63" t="s">
        <v>3387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 t="s">
        <v>278</v>
      </c>
      <c r="J1187" s="9" t="s">
        <v>278</v>
      </c>
      <c r="K1187" s="9" t="s">
        <v>278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3313</v>
      </c>
      <c r="B1188" s="225" t="s">
        <v>1640</v>
      </c>
      <c r="C1188" s="3"/>
      <c r="D1188" s="3"/>
      <c r="E1188" s="9" t="s">
        <v>278</v>
      </c>
      <c r="F1188" s="9" t="s">
        <v>278</v>
      </c>
      <c r="G1188" s="9" t="s">
        <v>278</v>
      </c>
      <c r="H1188" s="9" t="s">
        <v>278</v>
      </c>
      <c r="I1188" s="217">
        <v>213.69999999999345</v>
      </c>
      <c r="J1188" s="9" t="s">
        <v>278</v>
      </c>
      <c r="K1188" s="9" t="s">
        <v>278</v>
      </c>
      <c r="L1188" s="9" t="s">
        <v>278</v>
      </c>
      <c r="N1188" s="67">
        <f t="shared" si="35"/>
        <v>213.69999999999345</v>
      </c>
      <c r="P1188" t="s">
        <v>288</v>
      </c>
    </row>
    <row r="1189" spans="1:19" ht="15">
      <c r="A1189" s="28" t="s">
        <v>3314</v>
      </c>
      <c r="B1189" s="277" t="s">
        <v>3359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 t="s">
        <v>278</v>
      </c>
      <c r="J1189" s="9" t="s">
        <v>278</v>
      </c>
      <c r="K1189" s="9" t="s">
        <v>278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3315</v>
      </c>
      <c r="B1190" s="63" t="s">
        <v>158</v>
      </c>
      <c r="E1190" s="9" t="s">
        <v>278</v>
      </c>
      <c r="F1190" s="9" t="s">
        <v>278</v>
      </c>
      <c r="G1190" s="64" t="s">
        <v>279</v>
      </c>
      <c r="H1190" s="9">
        <v>185.70000000000073</v>
      </c>
      <c r="I1190" s="9">
        <v>9.5</v>
      </c>
      <c r="J1190" s="9" t="s">
        <v>278</v>
      </c>
      <c r="K1190" s="9" t="s">
        <v>278</v>
      </c>
      <c r="L1190" s="9" t="s">
        <v>278</v>
      </c>
      <c r="N1190" s="67">
        <f t="shared" si="35"/>
        <v>195.20000000000073</v>
      </c>
    </row>
    <row r="1191" spans="1:19" ht="15">
      <c r="A1191" s="28" t="s">
        <v>3316</v>
      </c>
      <c r="B1191" s="63" t="s">
        <v>3372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9" t="s">
        <v>278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3317</v>
      </c>
      <c r="B1192" s="277" t="s">
        <v>2048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 t="s">
        <v>278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3318</v>
      </c>
      <c r="B1193" s="229" t="s">
        <v>1657</v>
      </c>
      <c r="C1193" s="3"/>
      <c r="D1193" s="3"/>
      <c r="E1193" s="9" t="s">
        <v>278</v>
      </c>
      <c r="F1193" s="9" t="s">
        <v>278</v>
      </c>
      <c r="G1193" s="9" t="s">
        <v>278</v>
      </c>
      <c r="H1193" s="9" t="s">
        <v>278</v>
      </c>
      <c r="I1193" s="9">
        <v>158.5</v>
      </c>
      <c r="J1193" s="9" t="s">
        <v>278</v>
      </c>
      <c r="K1193" s="9" t="s">
        <v>278</v>
      </c>
      <c r="L1193" s="9" t="s">
        <v>278</v>
      </c>
      <c r="N1193" s="67">
        <f t="shared" si="35"/>
        <v>158.5</v>
      </c>
    </row>
    <row r="1194" spans="1:19" ht="15">
      <c r="A1194" s="28" t="s">
        <v>3319</v>
      </c>
      <c r="B1194" s="63" t="s">
        <v>3391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 t="s">
        <v>278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3320</v>
      </c>
      <c r="B1195" s="63" t="s">
        <v>3363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 t="s">
        <v>278</v>
      </c>
      <c r="J1195" s="9" t="s">
        <v>278</v>
      </c>
      <c r="K1195" s="9" t="s">
        <v>278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3321</v>
      </c>
      <c r="B1196" s="229" t="s">
        <v>1649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>
        <v>134.40000000000327</v>
      </c>
      <c r="J1196" s="9" t="s">
        <v>278</v>
      </c>
      <c r="K1196" s="9" t="s">
        <v>278</v>
      </c>
      <c r="L1196" s="9" t="s">
        <v>278</v>
      </c>
      <c r="N1196" s="67">
        <f t="shared" si="35"/>
        <v>134.40000000000327</v>
      </c>
    </row>
    <row r="1197" spans="1:19" ht="15">
      <c r="A1197" s="28" t="s">
        <v>3322</v>
      </c>
      <c r="B1197" s="277" t="s">
        <v>2049</v>
      </c>
      <c r="C1197" s="3"/>
      <c r="D1197" s="3"/>
      <c r="E1197" s="9" t="s">
        <v>278</v>
      </c>
      <c r="F1197" s="9" t="s">
        <v>278</v>
      </c>
      <c r="G1197" s="9" t="s">
        <v>278</v>
      </c>
      <c r="H1197" s="9" t="s">
        <v>278</v>
      </c>
      <c r="I1197" s="9" t="s">
        <v>278</v>
      </c>
      <c r="J1197" s="9" t="s">
        <v>278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3323</v>
      </c>
      <c r="B1198" s="63" t="s">
        <v>3362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 t="s">
        <v>278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3324</v>
      </c>
      <c r="B1199" s="63" t="s">
        <v>3364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 t="s">
        <v>278</v>
      </c>
      <c r="K1199" s="9" t="s">
        <v>278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3325</v>
      </c>
      <c r="B1200" s="63" t="s">
        <v>179</v>
      </c>
      <c r="E1200" s="9">
        <v>119.99999999999955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 t="s">
        <v>278</v>
      </c>
      <c r="L1200" s="9" t="s">
        <v>278</v>
      </c>
      <c r="N1200" s="67">
        <f t="shared" si="35"/>
        <v>119.99999999999955</v>
      </c>
      <c r="S1200" s="63"/>
    </row>
    <row r="1201" spans="1:24" ht="15">
      <c r="A1201" s="28" t="s">
        <v>3326</v>
      </c>
      <c r="B1201" s="63" t="s">
        <v>3360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 t="s">
        <v>278</v>
      </c>
      <c r="K1201" s="9" t="s">
        <v>278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3327</v>
      </c>
      <c r="B1202" s="63" t="s">
        <v>180</v>
      </c>
      <c r="C1202" s="3"/>
      <c r="D1202" s="3"/>
      <c r="E1202" s="9" t="s">
        <v>278</v>
      </c>
      <c r="F1202" s="9" t="s">
        <v>278</v>
      </c>
      <c r="G1202" s="9" t="s">
        <v>278</v>
      </c>
      <c r="H1202" s="9" t="s">
        <v>278</v>
      </c>
      <c r="I1202" s="9" t="s">
        <v>278</v>
      </c>
      <c r="J1202" s="9" t="s">
        <v>278</v>
      </c>
      <c r="K1202" s="9" t="s">
        <v>278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3328</v>
      </c>
      <c r="B1203" s="63" t="s">
        <v>178</v>
      </c>
      <c r="E1203" s="9">
        <v>43.199999999998454</v>
      </c>
      <c r="F1203" s="217">
        <v>47.899999999998727</v>
      </c>
      <c r="G1203" s="9" t="s">
        <v>278</v>
      </c>
      <c r="H1203" s="9" t="s">
        <v>278</v>
      </c>
      <c r="I1203" s="9" t="s">
        <v>278</v>
      </c>
      <c r="J1203" s="9" t="s">
        <v>278</v>
      </c>
      <c r="K1203" s="9" t="s">
        <v>278</v>
      </c>
      <c r="L1203" s="9" t="s">
        <v>278</v>
      </c>
      <c r="N1203" s="67">
        <f t="shared" si="35"/>
        <v>91.099999999997181</v>
      </c>
      <c r="P1203" t="s">
        <v>288</v>
      </c>
      <c r="S1203" s="63"/>
    </row>
    <row r="1204" spans="1:24" ht="15">
      <c r="A1204" s="28" t="s">
        <v>3329</v>
      </c>
      <c r="B1204" s="277" t="s">
        <v>3358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 t="s">
        <v>278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3330</v>
      </c>
      <c r="B1205" s="229" t="s">
        <v>1650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60.500000000001819</v>
      </c>
      <c r="J1205" s="9" t="s">
        <v>278</v>
      </c>
      <c r="K1205" s="9" t="s">
        <v>278</v>
      </c>
      <c r="L1205" s="9" t="s">
        <v>278</v>
      </c>
      <c r="N1205" s="67">
        <f t="shared" si="35"/>
        <v>60.500000000001819</v>
      </c>
    </row>
    <row r="1206" spans="1:24" ht="15">
      <c r="A1206" s="28" t="s">
        <v>3331</v>
      </c>
      <c r="B1206" s="63" t="s">
        <v>3370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 t="s">
        <v>278</v>
      </c>
      <c r="K1206" s="9" t="s">
        <v>278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4122</v>
      </c>
      <c r="B1207" s="63" t="s">
        <v>164</v>
      </c>
      <c r="E1207" s="9" t="s">
        <v>278</v>
      </c>
      <c r="F1207" s="9" t="s">
        <v>278</v>
      </c>
      <c r="G1207" s="217">
        <v>14.299999999999727</v>
      </c>
      <c r="H1207" s="9" t="s">
        <v>278</v>
      </c>
      <c r="I1207" s="9" t="s">
        <v>278</v>
      </c>
      <c r="J1207" s="9" t="s">
        <v>278</v>
      </c>
      <c r="K1207" s="9" t="s">
        <v>278</v>
      </c>
      <c r="L1207" s="9" t="s">
        <v>278</v>
      </c>
      <c r="N1207" s="67">
        <f t="shared" si="35"/>
        <v>14.299999999999727</v>
      </c>
      <c r="P1207" t="s">
        <v>288</v>
      </c>
      <c r="S1207" s="218"/>
    </row>
    <row r="1208" spans="1:24" ht="15">
      <c r="A1208" s="28" t="s">
        <v>4123</v>
      </c>
      <c r="B1208" s="63" t="s">
        <v>783</v>
      </c>
      <c r="E1208" s="9" t="s">
        <v>278</v>
      </c>
      <c r="F1208" s="9" t="s">
        <v>278</v>
      </c>
      <c r="G1208" s="9" t="s">
        <v>278</v>
      </c>
      <c r="H1208" s="64" t="s">
        <v>279</v>
      </c>
      <c r="I1208" s="9" t="s">
        <v>278</v>
      </c>
      <c r="J1208" s="9" t="s">
        <v>278</v>
      </c>
      <c r="K1208" s="9" t="s">
        <v>278</v>
      </c>
      <c r="L1208" s="9" t="s">
        <v>278</v>
      </c>
      <c r="N1208" s="67">
        <f t="shared" si="35"/>
        <v>0</v>
      </c>
    </row>
    <row r="1209" spans="1:24" ht="15">
      <c r="A1209" s="28" t="s">
        <v>4124</v>
      </c>
      <c r="B1209" s="229" t="s">
        <v>1647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64" t="s">
        <v>279</v>
      </c>
      <c r="J1209" s="9" t="s">
        <v>278</v>
      </c>
      <c r="K1209" s="9" t="s">
        <v>278</v>
      </c>
      <c r="L1209" s="9" t="s">
        <v>278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2203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2569</v>
      </c>
      <c r="S1216" s="3" t="s">
        <v>4977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4980</v>
      </c>
      <c r="S1217" s="3" t="s">
        <v>4978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2570</v>
      </c>
      <c r="S1218" s="216" t="s">
        <v>4976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875</v>
      </c>
      <c r="S1219" s="3" t="s">
        <v>4976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2571</v>
      </c>
      <c r="S1220" s="3" t="s">
        <v>4977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278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288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300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306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278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305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278</v>
      </c>
      <c r="F1225" s="9" t="s">
        <v>278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303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278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303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278</v>
      </c>
      <c r="N1227" s="67">
        <f t="shared" si="36"/>
        <v>3499.2000000000016</v>
      </c>
      <c r="P1227" t="s">
        <v>2464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283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308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278</v>
      </c>
      <c r="F1232" s="9" t="s">
        <v>278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874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782</v>
      </c>
      <c r="E1235" s="9" t="s">
        <v>278</v>
      </c>
      <c r="F1235" s="9" t="s">
        <v>278</v>
      </c>
      <c r="G1235" s="9" t="s">
        <v>278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287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777</v>
      </c>
      <c r="E1236" s="9" t="s">
        <v>278</v>
      </c>
      <c r="F1236" s="9" t="s">
        <v>278</v>
      </c>
      <c r="G1236" s="9" t="s">
        <v>278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369</v>
      </c>
      <c r="S1236" s="216" t="s">
        <v>4979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778</v>
      </c>
      <c r="E1237" s="9" t="s">
        <v>278</v>
      </c>
      <c r="F1237" s="9" t="s">
        <v>278</v>
      </c>
      <c r="G1237" s="9" t="s">
        <v>278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283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763</v>
      </c>
      <c r="E1238" s="9" t="s">
        <v>278</v>
      </c>
      <c r="F1238" s="9" t="s">
        <v>278</v>
      </c>
      <c r="G1238" s="9" t="s">
        <v>278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314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1646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1296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799</v>
      </c>
      <c r="E1240" s="9" t="s">
        <v>278</v>
      </c>
      <c r="F1240" s="9" t="s">
        <v>278</v>
      </c>
      <c r="G1240" s="9" t="s">
        <v>278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288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278</v>
      </c>
      <c r="F1241" s="9" t="s">
        <v>278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300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737</v>
      </c>
      <c r="E1242" s="9" t="s">
        <v>278</v>
      </c>
      <c r="F1242" s="9" t="s">
        <v>278</v>
      </c>
      <c r="G1242" s="9" t="s">
        <v>278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300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748</v>
      </c>
      <c r="E1243" s="9" t="s">
        <v>278</v>
      </c>
      <c r="F1243" s="9" t="s">
        <v>278</v>
      </c>
      <c r="G1243" s="9" t="s">
        <v>278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761</v>
      </c>
      <c r="E1244" s="9" t="s">
        <v>278</v>
      </c>
      <c r="F1244" s="9" t="s">
        <v>278</v>
      </c>
      <c r="G1244" s="9" t="s">
        <v>278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292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745</v>
      </c>
      <c r="E1245" s="9" t="s">
        <v>278</v>
      </c>
      <c r="F1245" s="9" t="s">
        <v>278</v>
      </c>
      <c r="G1245" s="9" t="s">
        <v>278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274</v>
      </c>
      <c r="B1246" s="277" t="s">
        <v>2006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371</v>
      </c>
      <c r="S1246" s="216" t="s">
        <v>4979</v>
      </c>
      <c r="T1246" s="277"/>
      <c r="U1246" s="63"/>
      <c r="V1246" s="346"/>
      <c r="W1246" s="337"/>
      <c r="X1246" s="63"/>
    </row>
    <row r="1247" spans="1:24" ht="15">
      <c r="A1247" s="28" t="s">
        <v>275</v>
      </c>
      <c r="B1247" s="28" t="s">
        <v>733</v>
      </c>
      <c r="E1247" s="9" t="s">
        <v>278</v>
      </c>
      <c r="F1247" s="9" t="s">
        <v>278</v>
      </c>
      <c r="G1247" s="9" t="s">
        <v>278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276</v>
      </c>
      <c r="B1248" s="28" t="s">
        <v>732</v>
      </c>
      <c r="E1248" s="9" t="s">
        <v>278</v>
      </c>
      <c r="F1248" s="9" t="s">
        <v>278</v>
      </c>
      <c r="G1248" s="9" t="s">
        <v>278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297</v>
      </c>
      <c r="T1248" s="277"/>
      <c r="U1248" s="63"/>
      <c r="V1248" s="345"/>
      <c r="W1248" s="337"/>
      <c r="X1248" s="63"/>
    </row>
    <row r="1249" spans="1:24" ht="15">
      <c r="A1249" s="28" t="s">
        <v>277</v>
      </c>
      <c r="B1249" s="28" t="s">
        <v>727</v>
      </c>
      <c r="E1249" s="9" t="s">
        <v>278</v>
      </c>
      <c r="F1249" s="9" t="s">
        <v>278</v>
      </c>
      <c r="G1249" s="9" t="s">
        <v>278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293</v>
      </c>
      <c r="T1249" s="63"/>
      <c r="U1249" s="63"/>
      <c r="V1249" s="358"/>
      <c r="W1249" s="337"/>
      <c r="X1249" s="63"/>
    </row>
    <row r="1250" spans="1:24" ht="15">
      <c r="A1250" s="28" t="s">
        <v>734</v>
      </c>
      <c r="B1250" s="277" t="s">
        <v>2002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293</v>
      </c>
      <c r="T1250" s="277"/>
      <c r="U1250" s="63"/>
      <c r="V1250" s="346"/>
      <c r="W1250" s="337"/>
      <c r="X1250" s="63"/>
    </row>
    <row r="1251" spans="1:24" ht="15">
      <c r="A1251" s="28" t="s">
        <v>735</v>
      </c>
      <c r="B1251" s="63" t="s">
        <v>153</v>
      </c>
      <c r="E1251" s="9" t="s">
        <v>278</v>
      </c>
      <c r="F1251" s="9" t="s">
        <v>278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736</v>
      </c>
      <c r="B1252" s="63" t="s">
        <v>752</v>
      </c>
      <c r="E1252" s="9" t="s">
        <v>278</v>
      </c>
      <c r="F1252" s="9" t="s">
        <v>278</v>
      </c>
      <c r="G1252" s="9" t="s">
        <v>278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738</v>
      </c>
      <c r="B1253" s="229" t="s">
        <v>1642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287</v>
      </c>
      <c r="T1253" s="63"/>
      <c r="U1253" s="63"/>
      <c r="V1253" s="345"/>
      <c r="W1253" s="337"/>
      <c r="X1253" s="63"/>
    </row>
    <row r="1254" spans="1:24" ht="15">
      <c r="A1254" s="28" t="s">
        <v>744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278</v>
      </c>
      <c r="K1254" s="9" t="s">
        <v>278</v>
      </c>
      <c r="L1254" s="9" t="s">
        <v>278</v>
      </c>
      <c r="N1254" s="67">
        <f t="shared" si="37"/>
        <v>2207.0499999999997</v>
      </c>
      <c r="P1254" t="s">
        <v>303</v>
      </c>
      <c r="T1254" s="63"/>
      <c r="U1254" s="63"/>
      <c r="V1254" s="358"/>
      <c r="W1254" s="337"/>
      <c r="X1254" s="63"/>
    </row>
    <row r="1255" spans="1:24" ht="15">
      <c r="A1255" s="28" t="s">
        <v>746</v>
      </c>
      <c r="B1255" s="63" t="s">
        <v>754</v>
      </c>
      <c r="E1255" s="9" t="s">
        <v>278</v>
      </c>
      <c r="F1255" s="9" t="s">
        <v>278</v>
      </c>
      <c r="G1255" s="9" t="s">
        <v>278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749</v>
      </c>
      <c r="B1256" s="63" t="s">
        <v>747</v>
      </c>
      <c r="E1256" s="9" t="s">
        <v>278</v>
      </c>
      <c r="F1256" s="9" t="s">
        <v>278</v>
      </c>
      <c r="G1256" s="9" t="s">
        <v>278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750</v>
      </c>
      <c r="B1257" s="63" t="s">
        <v>795</v>
      </c>
      <c r="E1257" s="9" t="s">
        <v>278</v>
      </c>
      <c r="F1257" s="9" t="s">
        <v>278</v>
      </c>
      <c r="G1257" s="9" t="s">
        <v>278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284</v>
      </c>
      <c r="T1257" s="225"/>
      <c r="U1257" s="63"/>
      <c r="V1257" s="345"/>
      <c r="W1257" s="337"/>
      <c r="X1257" s="63"/>
    </row>
    <row r="1258" spans="1:24" ht="15">
      <c r="A1258" s="28" t="s">
        <v>753</v>
      </c>
      <c r="B1258" s="229" t="s">
        <v>1656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300</v>
      </c>
      <c r="T1258" s="63"/>
      <c r="U1258" s="63"/>
      <c r="V1258" s="358"/>
      <c r="W1258" s="337"/>
      <c r="X1258" s="63"/>
    </row>
    <row r="1259" spans="1:24" ht="15">
      <c r="A1259" s="28" t="s">
        <v>755</v>
      </c>
      <c r="B1259" s="63" t="s">
        <v>781</v>
      </c>
      <c r="E1259" s="9" t="s">
        <v>278</v>
      </c>
      <c r="F1259" s="9" t="s">
        <v>278</v>
      </c>
      <c r="G1259" s="9" t="s">
        <v>278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760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278</v>
      </c>
      <c r="L1260" s="9" t="s">
        <v>278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764</v>
      </c>
      <c r="B1261" s="63" t="s">
        <v>144</v>
      </c>
      <c r="E1261" s="9" t="s">
        <v>278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278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765</v>
      </c>
      <c r="B1262" s="277" t="s">
        <v>1998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766</v>
      </c>
      <c r="B1263" s="277" t="s">
        <v>2014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772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278</v>
      </c>
      <c r="K1264" s="9" t="s">
        <v>278</v>
      </c>
      <c r="L1264" s="9" t="s">
        <v>278</v>
      </c>
      <c r="N1264" s="67">
        <f t="shared" si="37"/>
        <v>1833.1000000000004</v>
      </c>
      <c r="P1264" t="s">
        <v>291</v>
      </c>
      <c r="T1264" s="277"/>
      <c r="U1264" s="63"/>
      <c r="V1264" s="346"/>
      <c r="W1264" s="337"/>
      <c r="X1264" s="63"/>
    </row>
    <row r="1265" spans="1:24" ht="15">
      <c r="A1265" s="28" t="s">
        <v>780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278</v>
      </c>
      <c r="L1265" s="9" t="s">
        <v>278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784</v>
      </c>
      <c r="B1266" s="63" t="s">
        <v>770</v>
      </c>
      <c r="E1266" s="9" t="s">
        <v>278</v>
      </c>
      <c r="F1266" s="9" t="s">
        <v>278</v>
      </c>
      <c r="G1266" s="9" t="s">
        <v>278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785</v>
      </c>
      <c r="B1267" s="229" t="s">
        <v>1643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786</v>
      </c>
      <c r="B1268" s="229" t="s">
        <v>1651</v>
      </c>
      <c r="C1268" s="3"/>
      <c r="D1268" s="3"/>
      <c r="E1268" s="9" t="s">
        <v>278</v>
      </c>
      <c r="F1268" s="9" t="s">
        <v>278</v>
      </c>
      <c r="G1268" s="9" t="s">
        <v>278</v>
      </c>
      <c r="H1268" s="9" t="s">
        <v>278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792</v>
      </c>
      <c r="B1269" s="225" t="s">
        <v>1661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293</v>
      </c>
      <c r="T1269" s="63"/>
      <c r="U1269" s="63"/>
      <c r="V1269" s="345"/>
      <c r="W1269" s="337"/>
      <c r="X1269" s="63"/>
    </row>
    <row r="1270" spans="1:24" ht="15">
      <c r="A1270" s="28" t="s">
        <v>793</v>
      </c>
      <c r="B1270" s="229" t="s">
        <v>1654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288</v>
      </c>
      <c r="T1270" s="63"/>
      <c r="U1270" s="63"/>
      <c r="V1270" s="358"/>
      <c r="W1270" s="337"/>
      <c r="X1270" s="63"/>
    </row>
    <row r="1271" spans="1:24" ht="15">
      <c r="A1271" s="28" t="s">
        <v>794</v>
      </c>
      <c r="B1271" s="277" t="s">
        <v>2004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796</v>
      </c>
      <c r="B1272" s="63" t="s">
        <v>787</v>
      </c>
      <c r="E1272" s="9" t="s">
        <v>278</v>
      </c>
      <c r="F1272" s="9" t="s">
        <v>278</v>
      </c>
      <c r="G1272" s="9" t="s">
        <v>278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797</v>
      </c>
      <c r="B1273" s="229" t="s">
        <v>1659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798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278</v>
      </c>
      <c r="I1274" s="9">
        <v>0</v>
      </c>
      <c r="J1274" s="9">
        <v>246.89999999999873</v>
      </c>
      <c r="K1274" s="9" t="s">
        <v>278</v>
      </c>
      <c r="L1274" s="9" t="s">
        <v>278</v>
      </c>
      <c r="N1274" s="67">
        <f t="shared" si="37"/>
        <v>1667.4999999999989</v>
      </c>
      <c r="P1274" t="s">
        <v>284</v>
      </c>
      <c r="T1274" s="63"/>
      <c r="U1274" s="63"/>
      <c r="V1274" s="345"/>
      <c r="W1274" s="337"/>
      <c r="X1274" s="63"/>
    </row>
    <row r="1275" spans="1:24" ht="15">
      <c r="A1275" s="28" t="s">
        <v>801</v>
      </c>
      <c r="B1275" s="63" t="s">
        <v>789</v>
      </c>
      <c r="E1275" s="9" t="s">
        <v>278</v>
      </c>
      <c r="F1275" s="9" t="s">
        <v>278</v>
      </c>
      <c r="G1275" s="9" t="s">
        <v>278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895</v>
      </c>
      <c r="B1276" s="63" t="s">
        <v>756</v>
      </c>
      <c r="E1276" s="9" t="s">
        <v>278</v>
      </c>
      <c r="F1276" s="9" t="s">
        <v>278</v>
      </c>
      <c r="G1276" s="9" t="s">
        <v>278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896</v>
      </c>
      <c r="B1277" s="277" t="s">
        <v>2007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897</v>
      </c>
      <c r="B1278" s="277" t="s">
        <v>2049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0</v>
      </c>
      <c r="J1278" s="9" t="s">
        <v>278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898</v>
      </c>
      <c r="B1279" s="277" t="s">
        <v>1999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282</v>
      </c>
      <c r="T1279" s="277"/>
      <c r="U1279" s="63"/>
      <c r="V1279" s="346"/>
      <c r="W1279" s="337"/>
      <c r="X1279" s="63"/>
    </row>
    <row r="1280" spans="1:24" ht="15">
      <c r="A1280" s="28" t="s">
        <v>899</v>
      </c>
      <c r="B1280" s="229" t="s">
        <v>1658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900</v>
      </c>
      <c r="B1281" s="229" t="s">
        <v>1660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>
        <v>0</v>
      </c>
      <c r="J1281" s="9">
        <v>426.00000000000273</v>
      </c>
      <c r="K1281" s="217">
        <v>928.99999999999909</v>
      </c>
      <c r="L1281" s="9" t="s">
        <v>278</v>
      </c>
      <c r="N1281" s="67">
        <f t="shared" si="38"/>
        <v>1355.0000000000018</v>
      </c>
      <c r="P1281" t="s">
        <v>297</v>
      </c>
      <c r="T1281" s="277"/>
      <c r="U1281" s="63"/>
      <c r="V1281" s="345"/>
      <c r="W1281" s="337"/>
      <c r="X1281" s="63"/>
    </row>
    <row r="1282" spans="1:24" ht="15">
      <c r="A1282" s="28" t="s">
        <v>901</v>
      </c>
      <c r="B1282" s="63" t="s">
        <v>158</v>
      </c>
      <c r="E1282" s="9" t="s">
        <v>278</v>
      </c>
      <c r="F1282" s="9" t="s">
        <v>278</v>
      </c>
      <c r="G1282" s="217">
        <v>717.8</v>
      </c>
      <c r="H1282" s="9">
        <v>609.25</v>
      </c>
      <c r="I1282" s="9">
        <v>0</v>
      </c>
      <c r="J1282" s="9" t="s">
        <v>278</v>
      </c>
      <c r="K1282" s="9" t="s">
        <v>278</v>
      </c>
      <c r="L1282" s="9" t="s">
        <v>278</v>
      </c>
      <c r="N1282" s="67">
        <f t="shared" si="38"/>
        <v>1327.05</v>
      </c>
      <c r="P1282" t="s">
        <v>297</v>
      </c>
      <c r="T1282" s="63"/>
      <c r="U1282" s="63"/>
      <c r="V1282" s="358"/>
      <c r="W1282" s="337"/>
      <c r="X1282" s="63"/>
    </row>
    <row r="1283" spans="1:24" ht="15">
      <c r="A1283" s="28" t="s">
        <v>902</v>
      </c>
      <c r="B1283" s="63" t="s">
        <v>762</v>
      </c>
      <c r="E1283" s="9" t="s">
        <v>278</v>
      </c>
      <c r="F1283" s="9" t="s">
        <v>278</v>
      </c>
      <c r="G1283" s="9" t="s">
        <v>278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903</v>
      </c>
      <c r="B1284" s="229" t="s">
        <v>1652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904</v>
      </c>
      <c r="B1285" s="229" t="s">
        <v>1653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905</v>
      </c>
      <c r="B1286" s="277" t="s">
        <v>2153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0</v>
      </c>
      <c r="J1286" s="9" t="s">
        <v>278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906</v>
      </c>
      <c r="B1287" s="277" t="s">
        <v>2022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0</v>
      </c>
      <c r="J1287" s="9" t="s">
        <v>278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907</v>
      </c>
      <c r="B1288" s="277" t="s">
        <v>2021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0</v>
      </c>
      <c r="J1288" s="9" t="s">
        <v>278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908</v>
      </c>
      <c r="B1289" s="277" t="s">
        <v>2019</v>
      </c>
      <c r="C1289" s="3"/>
      <c r="D1289" s="3"/>
      <c r="E1289" s="9" t="s">
        <v>278</v>
      </c>
      <c r="F1289" s="9" t="s">
        <v>278</v>
      </c>
      <c r="G1289" s="9" t="s">
        <v>278</v>
      </c>
      <c r="H1289" s="9" t="s">
        <v>278</v>
      </c>
      <c r="I1289" s="9">
        <v>0</v>
      </c>
      <c r="J1289" s="9" t="s">
        <v>278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909</v>
      </c>
      <c r="B1290" s="277" t="s">
        <v>2023</v>
      </c>
      <c r="C1290" s="3"/>
      <c r="D1290" s="3"/>
      <c r="E1290" s="9" t="s">
        <v>278</v>
      </c>
      <c r="F1290" s="9" t="s">
        <v>278</v>
      </c>
      <c r="G1290" s="9" t="s">
        <v>278</v>
      </c>
      <c r="H1290" s="9" t="s">
        <v>278</v>
      </c>
      <c r="I1290" s="9">
        <v>0</v>
      </c>
      <c r="J1290" s="9" t="s">
        <v>278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910</v>
      </c>
      <c r="B1291" s="277" t="s">
        <v>2048</v>
      </c>
      <c r="C1291" s="3"/>
      <c r="D1291" s="3"/>
      <c r="E1291" s="9" t="s">
        <v>278</v>
      </c>
      <c r="F1291" s="9" t="s">
        <v>278</v>
      </c>
      <c r="G1291" s="9" t="s">
        <v>278</v>
      </c>
      <c r="H1291" s="9" t="s">
        <v>278</v>
      </c>
      <c r="I1291" s="9">
        <v>0</v>
      </c>
      <c r="J1291" s="9" t="s">
        <v>278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911</v>
      </c>
      <c r="B1292" s="63" t="s">
        <v>3364</v>
      </c>
      <c r="C1292" s="3"/>
      <c r="D1292" s="3"/>
      <c r="E1292" s="9" t="s">
        <v>278</v>
      </c>
      <c r="F1292" s="9" t="s">
        <v>278</v>
      </c>
      <c r="G1292" s="9" t="s">
        <v>278</v>
      </c>
      <c r="H1292" s="9" t="s">
        <v>278</v>
      </c>
      <c r="I1292" s="9">
        <v>0</v>
      </c>
      <c r="J1292" s="9" t="s">
        <v>278</v>
      </c>
      <c r="K1292" s="9" t="s">
        <v>278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912</v>
      </c>
      <c r="B1293" s="229" t="s">
        <v>1655</v>
      </c>
      <c r="C1293" s="3"/>
      <c r="D1293" s="3"/>
      <c r="E1293" s="9" t="s">
        <v>278</v>
      </c>
      <c r="F1293" s="9" t="s">
        <v>278</v>
      </c>
      <c r="G1293" s="9" t="s">
        <v>278</v>
      </c>
      <c r="H1293" s="9" t="s">
        <v>278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913</v>
      </c>
      <c r="B1294" s="63" t="s">
        <v>3379</v>
      </c>
      <c r="C1294" s="3"/>
      <c r="D1294" s="3"/>
      <c r="E1294" s="9" t="s">
        <v>278</v>
      </c>
      <c r="F1294" s="9" t="s">
        <v>278</v>
      </c>
      <c r="G1294" s="9" t="s">
        <v>278</v>
      </c>
      <c r="H1294" s="9" t="s">
        <v>278</v>
      </c>
      <c r="I1294" s="9">
        <v>0</v>
      </c>
      <c r="J1294" s="9" t="s">
        <v>278</v>
      </c>
      <c r="K1294" s="9" t="s">
        <v>278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914</v>
      </c>
      <c r="B1295" s="63" t="s">
        <v>3378</v>
      </c>
      <c r="C1295" s="3"/>
      <c r="D1295" s="3"/>
      <c r="E1295" s="9" t="s">
        <v>278</v>
      </c>
      <c r="F1295" s="9" t="s">
        <v>278</v>
      </c>
      <c r="G1295" s="9" t="s">
        <v>278</v>
      </c>
      <c r="H1295" s="9" t="s">
        <v>278</v>
      </c>
      <c r="I1295" s="9">
        <v>0</v>
      </c>
      <c r="J1295" s="9" t="s">
        <v>278</v>
      </c>
      <c r="K1295" s="9" t="s">
        <v>278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915</v>
      </c>
      <c r="B1296" s="277" t="s">
        <v>2026</v>
      </c>
      <c r="C1296" s="3"/>
      <c r="D1296" s="3"/>
      <c r="E1296" s="9" t="s">
        <v>278</v>
      </c>
      <c r="F1296" s="9" t="s">
        <v>278</v>
      </c>
      <c r="G1296" s="9" t="s">
        <v>278</v>
      </c>
      <c r="H1296" s="9" t="s">
        <v>278</v>
      </c>
      <c r="I1296" s="9">
        <v>0</v>
      </c>
      <c r="J1296" s="9" t="s">
        <v>278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916</v>
      </c>
      <c r="B1297" s="63" t="s">
        <v>3387</v>
      </c>
      <c r="C1297" s="3"/>
      <c r="D1297" s="3"/>
      <c r="E1297" s="9" t="s">
        <v>278</v>
      </c>
      <c r="F1297" s="9" t="s">
        <v>278</v>
      </c>
      <c r="G1297" s="9" t="s">
        <v>278</v>
      </c>
      <c r="H1297" s="9" t="s">
        <v>278</v>
      </c>
      <c r="I1297" s="9">
        <v>0</v>
      </c>
      <c r="J1297" s="9" t="s">
        <v>278</v>
      </c>
      <c r="K1297" s="9" t="s">
        <v>278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917</v>
      </c>
      <c r="B1298" s="63" t="s">
        <v>3360</v>
      </c>
      <c r="C1298" s="3"/>
      <c r="D1298" s="3"/>
      <c r="E1298" s="9" t="s">
        <v>278</v>
      </c>
      <c r="F1298" s="9" t="s">
        <v>278</v>
      </c>
      <c r="G1298" s="9" t="s">
        <v>278</v>
      </c>
      <c r="H1298" s="9" t="s">
        <v>278</v>
      </c>
      <c r="I1298" s="9">
        <v>0</v>
      </c>
      <c r="J1298" s="9" t="s">
        <v>278</v>
      </c>
      <c r="K1298" s="9" t="s">
        <v>278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918</v>
      </c>
      <c r="B1299" s="63" t="s">
        <v>3363</v>
      </c>
      <c r="C1299" s="3"/>
      <c r="D1299" s="3"/>
      <c r="E1299" s="9" t="s">
        <v>278</v>
      </c>
      <c r="F1299" s="9" t="s">
        <v>278</v>
      </c>
      <c r="G1299" s="9" t="s">
        <v>278</v>
      </c>
      <c r="H1299" s="9" t="s">
        <v>278</v>
      </c>
      <c r="I1299" s="9">
        <v>0</v>
      </c>
      <c r="J1299" s="9" t="s">
        <v>278</v>
      </c>
      <c r="K1299" s="9" t="s">
        <v>278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919</v>
      </c>
      <c r="B1300" s="63" t="s">
        <v>3372</v>
      </c>
      <c r="C1300" s="3"/>
      <c r="D1300" s="3"/>
      <c r="E1300" s="9" t="s">
        <v>278</v>
      </c>
      <c r="F1300" s="9" t="s">
        <v>278</v>
      </c>
      <c r="G1300" s="9" t="s">
        <v>278</v>
      </c>
      <c r="H1300" s="9" t="s">
        <v>278</v>
      </c>
      <c r="I1300" s="9">
        <v>0</v>
      </c>
      <c r="J1300" s="9" t="s">
        <v>278</v>
      </c>
      <c r="K1300" s="9" t="s">
        <v>278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920</v>
      </c>
      <c r="B1301" s="63" t="s">
        <v>3391</v>
      </c>
      <c r="C1301" s="3"/>
      <c r="D1301" s="3"/>
      <c r="E1301" s="9" t="s">
        <v>278</v>
      </c>
      <c r="F1301" s="9" t="s">
        <v>278</v>
      </c>
      <c r="G1301" s="9" t="s">
        <v>278</v>
      </c>
      <c r="H1301" s="9" t="s">
        <v>278</v>
      </c>
      <c r="I1301" s="9">
        <v>0</v>
      </c>
      <c r="J1301" s="9" t="s">
        <v>278</v>
      </c>
      <c r="K1301" s="9" t="s">
        <v>278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921</v>
      </c>
      <c r="B1302" s="63" t="s">
        <v>3370</v>
      </c>
      <c r="C1302" s="3"/>
      <c r="D1302" s="3"/>
      <c r="E1302" s="9" t="s">
        <v>278</v>
      </c>
      <c r="F1302" s="9" t="s">
        <v>278</v>
      </c>
      <c r="G1302" s="9" t="s">
        <v>278</v>
      </c>
      <c r="H1302" s="9" t="s">
        <v>278</v>
      </c>
      <c r="I1302" s="9">
        <v>0</v>
      </c>
      <c r="J1302" s="9" t="s">
        <v>278</v>
      </c>
      <c r="K1302" s="9" t="s">
        <v>278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922</v>
      </c>
      <c r="B1303" s="63" t="s">
        <v>3390</v>
      </c>
      <c r="C1303" s="3"/>
      <c r="D1303" s="3"/>
      <c r="E1303" s="9" t="s">
        <v>278</v>
      </c>
      <c r="F1303" s="9" t="s">
        <v>278</v>
      </c>
      <c r="G1303" s="9" t="s">
        <v>278</v>
      </c>
      <c r="H1303" s="9" t="s">
        <v>278</v>
      </c>
      <c r="I1303" s="9">
        <v>0</v>
      </c>
      <c r="J1303" s="9" t="s">
        <v>278</v>
      </c>
      <c r="K1303" s="9" t="s">
        <v>278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923</v>
      </c>
      <c r="B1304" s="63" t="s">
        <v>156</v>
      </c>
      <c r="E1304" s="9" t="s">
        <v>278</v>
      </c>
      <c r="F1304" s="9" t="s">
        <v>278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278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924</v>
      </c>
      <c r="B1305" s="277" t="s">
        <v>4490</v>
      </c>
      <c r="C1305" s="3"/>
      <c r="D1305" s="3"/>
      <c r="E1305" s="9" t="s">
        <v>278</v>
      </c>
      <c r="F1305" s="9" t="s">
        <v>278</v>
      </c>
      <c r="G1305" s="9" t="s">
        <v>278</v>
      </c>
      <c r="H1305" s="9" t="s">
        <v>278</v>
      </c>
      <c r="I1305" s="9">
        <v>0</v>
      </c>
      <c r="J1305" s="9" t="s">
        <v>278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925</v>
      </c>
      <c r="B1306" s="63" t="s">
        <v>3365</v>
      </c>
      <c r="C1306" s="3"/>
      <c r="D1306" s="3"/>
      <c r="E1306" s="9" t="s">
        <v>278</v>
      </c>
      <c r="F1306" s="9" t="s">
        <v>278</v>
      </c>
      <c r="G1306" s="9" t="s">
        <v>278</v>
      </c>
      <c r="H1306" s="9" t="s">
        <v>278</v>
      </c>
      <c r="I1306" s="9">
        <v>0</v>
      </c>
      <c r="J1306" s="9" t="s">
        <v>278</v>
      </c>
      <c r="K1306" s="9" t="s">
        <v>278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926</v>
      </c>
      <c r="B1307" s="277" t="s">
        <v>2003</v>
      </c>
      <c r="C1307" s="3"/>
      <c r="D1307" s="3"/>
      <c r="E1307" s="9" t="s">
        <v>278</v>
      </c>
      <c r="F1307" s="9" t="s">
        <v>278</v>
      </c>
      <c r="G1307" s="9" t="s">
        <v>278</v>
      </c>
      <c r="H1307" s="9" t="s">
        <v>278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927</v>
      </c>
      <c r="B1308" s="63" t="s">
        <v>3362</v>
      </c>
      <c r="C1308" s="3"/>
      <c r="D1308" s="3"/>
      <c r="E1308" s="9" t="s">
        <v>278</v>
      </c>
      <c r="F1308" s="9" t="s">
        <v>278</v>
      </c>
      <c r="G1308" s="9" t="s">
        <v>278</v>
      </c>
      <c r="H1308" s="9" t="s">
        <v>278</v>
      </c>
      <c r="I1308" s="9">
        <v>0</v>
      </c>
      <c r="J1308" s="9" t="s">
        <v>278</v>
      </c>
      <c r="K1308" s="9" t="s">
        <v>278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928</v>
      </c>
      <c r="B1309" s="63" t="s">
        <v>180</v>
      </c>
      <c r="C1309" s="3"/>
      <c r="D1309" s="3"/>
      <c r="E1309" s="9" t="s">
        <v>278</v>
      </c>
      <c r="F1309" s="9" t="s">
        <v>278</v>
      </c>
      <c r="G1309" s="9" t="s">
        <v>278</v>
      </c>
      <c r="H1309" s="9" t="s">
        <v>278</v>
      </c>
      <c r="I1309" s="9">
        <v>0</v>
      </c>
      <c r="J1309" s="9" t="s">
        <v>278</v>
      </c>
      <c r="K1309" s="9" t="s">
        <v>278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929</v>
      </c>
      <c r="B1310" s="63" t="s">
        <v>3368</v>
      </c>
      <c r="C1310" s="3"/>
      <c r="D1310" s="3"/>
      <c r="E1310" s="9" t="s">
        <v>278</v>
      </c>
      <c r="F1310" s="9" t="s">
        <v>278</v>
      </c>
      <c r="G1310" s="9" t="s">
        <v>278</v>
      </c>
      <c r="H1310" s="9" t="s">
        <v>278</v>
      </c>
      <c r="I1310" s="9">
        <v>0</v>
      </c>
      <c r="J1310" s="9" t="s">
        <v>278</v>
      </c>
      <c r="K1310" s="9" t="s">
        <v>278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930</v>
      </c>
      <c r="B1311" s="63" t="s">
        <v>3375</v>
      </c>
      <c r="C1311" s="3"/>
      <c r="D1311" s="3"/>
      <c r="E1311" s="9" t="s">
        <v>278</v>
      </c>
      <c r="F1311" s="9" t="s">
        <v>278</v>
      </c>
      <c r="G1311" s="9" t="s">
        <v>278</v>
      </c>
      <c r="H1311" s="9" t="s">
        <v>278</v>
      </c>
      <c r="I1311" s="9">
        <v>0</v>
      </c>
      <c r="J1311" s="9" t="s">
        <v>278</v>
      </c>
      <c r="K1311" s="9" t="s">
        <v>278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931</v>
      </c>
      <c r="B1312" s="63" t="s">
        <v>3367</v>
      </c>
      <c r="C1312" s="3"/>
      <c r="D1312" s="3"/>
      <c r="E1312" s="9" t="s">
        <v>278</v>
      </c>
      <c r="F1312" s="9" t="s">
        <v>278</v>
      </c>
      <c r="G1312" s="9" t="s">
        <v>278</v>
      </c>
      <c r="H1312" s="9" t="s">
        <v>278</v>
      </c>
      <c r="I1312" s="9">
        <v>0</v>
      </c>
      <c r="J1312" s="9" t="s">
        <v>278</v>
      </c>
      <c r="K1312" s="9" t="s">
        <v>278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932</v>
      </c>
      <c r="B1313" s="277" t="s">
        <v>2046</v>
      </c>
      <c r="C1313" s="3"/>
      <c r="D1313" s="3"/>
      <c r="E1313" s="9" t="s">
        <v>278</v>
      </c>
      <c r="F1313" s="9" t="s">
        <v>278</v>
      </c>
      <c r="G1313" s="9" t="s">
        <v>278</v>
      </c>
      <c r="H1313" s="9" t="s">
        <v>278</v>
      </c>
      <c r="I1313" s="9">
        <v>0</v>
      </c>
      <c r="J1313" s="9" t="s">
        <v>278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933</v>
      </c>
      <c r="B1314" s="63" t="s">
        <v>3373</v>
      </c>
      <c r="C1314" s="3"/>
      <c r="D1314" s="3"/>
      <c r="E1314" s="9" t="s">
        <v>278</v>
      </c>
      <c r="F1314" s="9" t="s">
        <v>278</v>
      </c>
      <c r="G1314" s="9" t="s">
        <v>278</v>
      </c>
      <c r="H1314" s="9" t="s">
        <v>278</v>
      </c>
      <c r="I1314" s="9">
        <v>0</v>
      </c>
      <c r="J1314" s="9" t="s">
        <v>278</v>
      </c>
      <c r="K1314" s="9" t="s">
        <v>278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934</v>
      </c>
      <c r="B1315" s="63" t="s">
        <v>3388</v>
      </c>
      <c r="C1315" s="3"/>
      <c r="D1315" s="3"/>
      <c r="E1315" s="9" t="s">
        <v>278</v>
      </c>
      <c r="F1315" s="9" t="s">
        <v>278</v>
      </c>
      <c r="G1315" s="9" t="s">
        <v>278</v>
      </c>
      <c r="H1315" s="9" t="s">
        <v>278</v>
      </c>
      <c r="I1315" s="9">
        <v>0</v>
      </c>
      <c r="J1315" s="9" t="s">
        <v>278</v>
      </c>
      <c r="K1315" s="9" t="s">
        <v>278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2496</v>
      </c>
      <c r="B1316" s="63" t="s">
        <v>164</v>
      </c>
      <c r="E1316" s="9" t="s">
        <v>278</v>
      </c>
      <c r="F1316" s="9" t="s">
        <v>278</v>
      </c>
      <c r="G1316" s="217">
        <v>658.8</v>
      </c>
      <c r="H1316" s="9" t="s">
        <v>278</v>
      </c>
      <c r="I1316" s="9">
        <v>0</v>
      </c>
      <c r="J1316" s="9" t="s">
        <v>278</v>
      </c>
      <c r="K1316" s="9" t="s">
        <v>278</v>
      </c>
      <c r="L1316" s="9" t="s">
        <v>278</v>
      </c>
      <c r="N1316" s="67">
        <f t="shared" si="39"/>
        <v>658.8</v>
      </c>
      <c r="P1316" t="s">
        <v>293</v>
      </c>
    </row>
    <row r="1317" spans="1:24" ht="15">
      <c r="A1317" s="28" t="s">
        <v>3308</v>
      </c>
      <c r="B1317" s="277" t="s">
        <v>2025</v>
      </c>
      <c r="C1317" s="3"/>
      <c r="D1317" s="3"/>
      <c r="E1317" s="9" t="s">
        <v>278</v>
      </c>
      <c r="F1317" s="9" t="s">
        <v>278</v>
      </c>
      <c r="G1317" s="9" t="s">
        <v>278</v>
      </c>
      <c r="H1317" s="9" t="s">
        <v>278</v>
      </c>
      <c r="I1317" s="9">
        <v>0</v>
      </c>
      <c r="J1317" s="9" t="s">
        <v>278</v>
      </c>
      <c r="K1317" s="9">
        <v>647.49999999999909</v>
      </c>
      <c r="L1317" s="9" t="s">
        <v>278</v>
      </c>
      <c r="N1317" s="67">
        <f t="shared" si="39"/>
        <v>647.49999999999909</v>
      </c>
    </row>
    <row r="1318" spans="1:24" ht="15">
      <c r="A1318" s="28" t="s">
        <v>3309</v>
      </c>
      <c r="B1318" s="277" t="s">
        <v>3358</v>
      </c>
      <c r="C1318" s="3"/>
      <c r="D1318" s="3"/>
      <c r="E1318" s="9" t="s">
        <v>278</v>
      </c>
      <c r="F1318" s="9" t="s">
        <v>278</v>
      </c>
      <c r="G1318" s="9" t="s">
        <v>278</v>
      </c>
      <c r="H1318" s="9" t="s">
        <v>278</v>
      </c>
      <c r="I1318" s="9">
        <v>0</v>
      </c>
      <c r="J1318" s="9" t="s">
        <v>278</v>
      </c>
      <c r="K1318" s="9" t="s">
        <v>278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3310</v>
      </c>
      <c r="B1319" s="63" t="s">
        <v>3376</v>
      </c>
      <c r="C1319" s="3"/>
      <c r="D1319" s="3"/>
      <c r="E1319" s="9" t="s">
        <v>278</v>
      </c>
      <c r="F1319" s="9" t="s">
        <v>278</v>
      </c>
      <c r="G1319" s="9" t="s">
        <v>278</v>
      </c>
      <c r="H1319" s="9" t="s">
        <v>278</v>
      </c>
      <c r="I1319" s="9">
        <v>0</v>
      </c>
      <c r="J1319" s="9" t="s">
        <v>278</v>
      </c>
      <c r="K1319" s="9" t="s">
        <v>278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3311</v>
      </c>
      <c r="B1320" s="63" t="s">
        <v>178</v>
      </c>
      <c r="E1320" s="9">
        <v>481.5</v>
      </c>
      <c r="F1320" s="9">
        <v>124.6</v>
      </c>
      <c r="G1320" s="9" t="s">
        <v>278</v>
      </c>
      <c r="H1320" s="9" t="s">
        <v>278</v>
      </c>
      <c r="I1320" s="9">
        <v>0</v>
      </c>
      <c r="J1320" s="9" t="s">
        <v>278</v>
      </c>
      <c r="K1320" s="9" t="s">
        <v>278</v>
      </c>
      <c r="L1320" s="9" t="s">
        <v>278</v>
      </c>
      <c r="N1320" s="67">
        <f t="shared" si="39"/>
        <v>606.1</v>
      </c>
    </row>
    <row r="1321" spans="1:24" ht="15">
      <c r="A1321" s="28" t="s">
        <v>3312</v>
      </c>
      <c r="B1321" s="277" t="s">
        <v>2005</v>
      </c>
      <c r="C1321" s="3"/>
      <c r="D1321" s="3"/>
      <c r="E1321" s="9" t="s">
        <v>278</v>
      </c>
      <c r="F1321" s="9" t="s">
        <v>278</v>
      </c>
      <c r="G1321" s="9" t="s">
        <v>278</v>
      </c>
      <c r="H1321" s="9" t="s">
        <v>278</v>
      </c>
      <c r="I1321" s="9">
        <v>0</v>
      </c>
      <c r="J1321" s="9">
        <v>222.90000000000146</v>
      </c>
      <c r="K1321" s="9">
        <v>353.19999999999982</v>
      </c>
      <c r="L1321" s="9" t="s">
        <v>278</v>
      </c>
      <c r="N1321" s="67">
        <f t="shared" si="39"/>
        <v>576.10000000000127</v>
      </c>
    </row>
    <row r="1322" spans="1:24" ht="15">
      <c r="A1322" s="28" t="s">
        <v>3313</v>
      </c>
      <c r="B1322" s="277" t="s">
        <v>2020</v>
      </c>
      <c r="C1322" s="3"/>
      <c r="D1322" s="3"/>
      <c r="E1322" s="9" t="s">
        <v>278</v>
      </c>
      <c r="F1322" s="9" t="s">
        <v>278</v>
      </c>
      <c r="G1322" s="9" t="s">
        <v>278</v>
      </c>
      <c r="H1322" s="9" t="s">
        <v>278</v>
      </c>
      <c r="I1322" s="9">
        <v>0</v>
      </c>
      <c r="J1322" s="9" t="s">
        <v>278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3314</v>
      </c>
      <c r="B1323" s="63" t="s">
        <v>3361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9">
        <v>0</v>
      </c>
      <c r="J1323" s="9" t="s">
        <v>278</v>
      </c>
      <c r="K1323" s="9" t="s">
        <v>278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3315</v>
      </c>
      <c r="B1324" s="63" t="s">
        <v>783</v>
      </c>
      <c r="E1324" s="9" t="s">
        <v>278</v>
      </c>
      <c r="F1324" s="9" t="s">
        <v>278</v>
      </c>
      <c r="G1324" s="9" t="s">
        <v>278</v>
      </c>
      <c r="H1324" s="9">
        <v>553.400000000001</v>
      </c>
      <c r="I1324" s="9">
        <v>0</v>
      </c>
      <c r="J1324" s="9" t="s">
        <v>278</v>
      </c>
      <c r="K1324" s="9" t="s">
        <v>278</v>
      </c>
      <c r="L1324" s="9" t="s">
        <v>278</v>
      </c>
      <c r="N1324" s="67">
        <f t="shared" si="39"/>
        <v>553.400000000001</v>
      </c>
    </row>
    <row r="1325" spans="1:24" ht="15">
      <c r="A1325" s="28" t="s">
        <v>3316</v>
      </c>
      <c r="B1325" s="63" t="s">
        <v>3371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0</v>
      </c>
      <c r="J1325" s="9" t="s">
        <v>278</v>
      </c>
      <c r="K1325" s="9" t="s">
        <v>278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3317</v>
      </c>
      <c r="B1326" s="229" t="s">
        <v>1644</v>
      </c>
      <c r="C1326" s="3"/>
      <c r="D1326" s="3"/>
      <c r="E1326" s="9" t="s">
        <v>278</v>
      </c>
      <c r="F1326" s="9" t="s">
        <v>278</v>
      </c>
      <c r="G1326" s="9" t="s">
        <v>278</v>
      </c>
      <c r="H1326" s="9" t="s">
        <v>278</v>
      </c>
      <c r="I1326" s="9">
        <v>0</v>
      </c>
      <c r="J1326" s="9">
        <v>430.50000000000091</v>
      </c>
      <c r="K1326" s="9" t="s">
        <v>278</v>
      </c>
      <c r="L1326" s="9" t="s">
        <v>278</v>
      </c>
      <c r="N1326" s="67">
        <f t="shared" si="39"/>
        <v>430.50000000000091</v>
      </c>
    </row>
    <row r="1327" spans="1:24" ht="15">
      <c r="A1327" s="28" t="s">
        <v>3318</v>
      </c>
      <c r="B1327" s="63" t="s">
        <v>743</v>
      </c>
      <c r="E1327" s="9" t="s">
        <v>278</v>
      </c>
      <c r="F1327" s="9" t="s">
        <v>278</v>
      </c>
      <c r="G1327" s="9" t="s">
        <v>278</v>
      </c>
      <c r="H1327" s="9">
        <v>428.89999999999782</v>
      </c>
      <c r="I1327" s="9">
        <v>0</v>
      </c>
      <c r="J1327" s="9" t="s">
        <v>278</v>
      </c>
      <c r="K1327" s="9" t="s">
        <v>278</v>
      </c>
      <c r="L1327" s="9" t="s">
        <v>278</v>
      </c>
      <c r="N1327" s="67">
        <f t="shared" si="39"/>
        <v>428.89999999999782</v>
      </c>
    </row>
    <row r="1328" spans="1:24" ht="15">
      <c r="A1328" s="28" t="s">
        <v>3319</v>
      </c>
      <c r="B1328" s="277" t="s">
        <v>2024</v>
      </c>
      <c r="C1328" s="3"/>
      <c r="D1328" s="3"/>
      <c r="E1328" s="9" t="s">
        <v>278</v>
      </c>
      <c r="F1328" s="9" t="s">
        <v>278</v>
      </c>
      <c r="G1328" s="9" t="s">
        <v>278</v>
      </c>
      <c r="H1328" s="9" t="s">
        <v>278</v>
      </c>
      <c r="I1328" s="9">
        <v>0</v>
      </c>
      <c r="J1328" s="9" t="s">
        <v>278</v>
      </c>
      <c r="K1328" s="9">
        <v>402.00000000000091</v>
      </c>
      <c r="L1328" s="9" t="s">
        <v>278</v>
      </c>
      <c r="N1328" s="67">
        <f t="shared" si="39"/>
        <v>402.00000000000091</v>
      </c>
    </row>
    <row r="1329" spans="1:14" ht="15">
      <c r="A1329" s="28" t="s">
        <v>3320</v>
      </c>
      <c r="B1329" s="63" t="s">
        <v>3374</v>
      </c>
      <c r="C1329" s="3"/>
      <c r="D1329" s="3"/>
      <c r="E1329" s="9" t="s">
        <v>278</v>
      </c>
      <c r="F1329" s="9" t="s">
        <v>278</v>
      </c>
      <c r="G1329" s="9" t="s">
        <v>278</v>
      </c>
      <c r="H1329" s="9" t="s">
        <v>278</v>
      </c>
      <c r="I1329" s="9">
        <v>0</v>
      </c>
      <c r="J1329" s="9" t="s">
        <v>278</v>
      </c>
      <c r="K1329" s="9" t="s">
        <v>278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3321</v>
      </c>
      <c r="B1330" s="63" t="s">
        <v>3369</v>
      </c>
      <c r="C1330" s="3"/>
      <c r="D1330" s="3"/>
      <c r="E1330" s="9" t="s">
        <v>278</v>
      </c>
      <c r="F1330" s="9" t="s">
        <v>278</v>
      </c>
      <c r="G1330" s="9" t="s">
        <v>278</v>
      </c>
      <c r="H1330" s="9" t="s">
        <v>278</v>
      </c>
      <c r="I1330" s="9">
        <v>0</v>
      </c>
      <c r="J1330" s="9" t="s">
        <v>278</v>
      </c>
      <c r="K1330" s="9" t="s">
        <v>278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3322</v>
      </c>
      <c r="B1331" s="63" t="s">
        <v>3366</v>
      </c>
      <c r="C1331" s="3"/>
      <c r="D1331" s="3"/>
      <c r="E1331" s="9" t="s">
        <v>278</v>
      </c>
      <c r="F1331" s="9" t="s">
        <v>278</v>
      </c>
      <c r="G1331" s="9" t="s">
        <v>278</v>
      </c>
      <c r="H1331" s="9" t="s">
        <v>278</v>
      </c>
      <c r="I1331" s="9">
        <v>0</v>
      </c>
      <c r="J1331" s="9" t="s">
        <v>278</v>
      </c>
      <c r="K1331" s="9" t="s">
        <v>278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3323</v>
      </c>
      <c r="B1332" s="63" t="s">
        <v>179</v>
      </c>
      <c r="E1332" s="9">
        <v>372.7</v>
      </c>
      <c r="F1332" s="9" t="s">
        <v>278</v>
      </c>
      <c r="G1332" s="9" t="s">
        <v>278</v>
      </c>
      <c r="H1332" s="9" t="s">
        <v>278</v>
      </c>
      <c r="I1332" s="9">
        <v>0</v>
      </c>
      <c r="J1332" s="9" t="s">
        <v>278</v>
      </c>
      <c r="K1332" s="9" t="s">
        <v>278</v>
      </c>
      <c r="L1332" s="9" t="s">
        <v>278</v>
      </c>
      <c r="N1332" s="67">
        <f t="shared" si="39"/>
        <v>372.7</v>
      </c>
    </row>
    <row r="1333" spans="1:14" ht="15">
      <c r="A1333" s="28" t="s">
        <v>3324</v>
      </c>
      <c r="B1333" s="277" t="s">
        <v>2000</v>
      </c>
      <c r="C1333" s="3"/>
      <c r="D1333" s="3"/>
      <c r="E1333" s="9" t="s">
        <v>278</v>
      </c>
      <c r="F1333" s="9" t="s">
        <v>278</v>
      </c>
      <c r="G1333" s="9" t="s">
        <v>278</v>
      </c>
      <c r="H1333" s="9" t="s">
        <v>278</v>
      </c>
      <c r="I1333" s="9">
        <v>0</v>
      </c>
      <c r="J1333" s="9">
        <v>368.00000000000091</v>
      </c>
      <c r="K1333" s="9" t="s">
        <v>278</v>
      </c>
      <c r="L1333" s="9" t="s">
        <v>278</v>
      </c>
      <c r="N1333" s="67">
        <f t="shared" si="39"/>
        <v>368.00000000000091</v>
      </c>
    </row>
    <row r="1334" spans="1:14" ht="15">
      <c r="A1334" s="28" t="s">
        <v>3325</v>
      </c>
      <c r="B1334" s="63" t="s">
        <v>3392</v>
      </c>
      <c r="C1334" s="3"/>
      <c r="D1334" s="3"/>
      <c r="E1334" s="9" t="s">
        <v>278</v>
      </c>
      <c r="F1334" s="9" t="s">
        <v>278</v>
      </c>
      <c r="G1334" s="9" t="s">
        <v>278</v>
      </c>
      <c r="H1334" s="9" t="s">
        <v>278</v>
      </c>
      <c r="I1334" s="9">
        <v>0</v>
      </c>
      <c r="J1334" s="9" t="s">
        <v>278</v>
      </c>
      <c r="K1334" s="9" t="s">
        <v>278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3326</v>
      </c>
      <c r="B1335" s="63" t="s">
        <v>768</v>
      </c>
      <c r="E1335" s="9" t="s">
        <v>278</v>
      </c>
      <c r="F1335" s="9" t="s">
        <v>278</v>
      </c>
      <c r="G1335" s="9" t="s">
        <v>278</v>
      </c>
      <c r="H1335" s="9">
        <v>322.80000000000018</v>
      </c>
      <c r="I1335" s="9">
        <v>0</v>
      </c>
      <c r="J1335" s="9" t="s">
        <v>278</v>
      </c>
      <c r="K1335" s="9" t="s">
        <v>278</v>
      </c>
      <c r="L1335" s="9" t="s">
        <v>278</v>
      </c>
      <c r="N1335" s="67">
        <f t="shared" si="39"/>
        <v>322.80000000000018</v>
      </c>
    </row>
    <row r="1336" spans="1:14" ht="15">
      <c r="A1336" s="28" t="s">
        <v>3327</v>
      </c>
      <c r="B1336" s="63" t="s">
        <v>773</v>
      </c>
      <c r="E1336" s="9" t="s">
        <v>278</v>
      </c>
      <c r="F1336" s="9" t="s">
        <v>278</v>
      </c>
      <c r="G1336" s="9" t="s">
        <v>278</v>
      </c>
      <c r="H1336" s="9">
        <v>321.19999999999891</v>
      </c>
      <c r="I1336" s="9">
        <v>0</v>
      </c>
      <c r="J1336" s="9" t="s">
        <v>278</v>
      </c>
      <c r="K1336" s="9" t="s">
        <v>278</v>
      </c>
      <c r="L1336" s="9" t="s">
        <v>278</v>
      </c>
      <c r="N1336" s="67">
        <f t="shared" si="39"/>
        <v>321.19999999999891</v>
      </c>
    </row>
    <row r="1337" spans="1:14" ht="15">
      <c r="A1337" s="28" t="s">
        <v>3328</v>
      </c>
      <c r="B1337" s="277" t="s">
        <v>3359</v>
      </c>
      <c r="C1337" s="3"/>
      <c r="D1337" s="3"/>
      <c r="E1337" s="9" t="s">
        <v>278</v>
      </c>
      <c r="F1337" s="9" t="s">
        <v>278</v>
      </c>
      <c r="G1337" s="9" t="s">
        <v>278</v>
      </c>
      <c r="H1337" s="9" t="s">
        <v>278</v>
      </c>
      <c r="I1337" s="9">
        <v>0</v>
      </c>
      <c r="J1337" s="9" t="s">
        <v>278</v>
      </c>
      <c r="K1337" s="9" t="s">
        <v>278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3329</v>
      </c>
      <c r="B1338" s="225" t="s">
        <v>1640</v>
      </c>
      <c r="C1338" s="3"/>
      <c r="D1338" s="3"/>
      <c r="E1338" s="9" t="s">
        <v>278</v>
      </c>
      <c r="F1338" s="9" t="s">
        <v>278</v>
      </c>
      <c r="G1338" s="9" t="s">
        <v>278</v>
      </c>
      <c r="H1338" s="9" t="s">
        <v>278</v>
      </c>
      <c r="I1338" s="9">
        <v>0</v>
      </c>
      <c r="J1338" s="9" t="s">
        <v>278</v>
      </c>
      <c r="K1338" s="9" t="s">
        <v>278</v>
      </c>
      <c r="L1338" s="9" t="s">
        <v>278</v>
      </c>
      <c r="N1338" s="67">
        <f t="shared" si="39"/>
        <v>0</v>
      </c>
    </row>
    <row r="1339" spans="1:14" ht="15">
      <c r="A1339" s="28" t="s">
        <v>3330</v>
      </c>
      <c r="B1339" s="229" t="s">
        <v>1650</v>
      </c>
      <c r="C1339" s="3"/>
      <c r="D1339" s="3"/>
      <c r="E1339" s="9" t="s">
        <v>278</v>
      </c>
      <c r="F1339" s="9" t="s">
        <v>278</v>
      </c>
      <c r="G1339" s="9" t="s">
        <v>278</v>
      </c>
      <c r="H1339" s="9" t="s">
        <v>278</v>
      </c>
      <c r="I1339" s="9">
        <v>0</v>
      </c>
      <c r="J1339" s="9" t="s">
        <v>278</v>
      </c>
      <c r="K1339" s="9" t="s">
        <v>278</v>
      </c>
      <c r="L1339" s="9" t="s">
        <v>278</v>
      </c>
      <c r="N1339" s="67">
        <f t="shared" si="39"/>
        <v>0</v>
      </c>
    </row>
    <row r="1340" spans="1:14" ht="15">
      <c r="A1340" s="28" t="s">
        <v>3331</v>
      </c>
      <c r="B1340" s="229" t="s">
        <v>1649</v>
      </c>
      <c r="C1340" s="3"/>
      <c r="D1340" s="3"/>
      <c r="E1340" s="9" t="s">
        <v>278</v>
      </c>
      <c r="F1340" s="9" t="s">
        <v>278</v>
      </c>
      <c r="G1340" s="9" t="s">
        <v>278</v>
      </c>
      <c r="H1340" s="9" t="s">
        <v>278</v>
      </c>
      <c r="I1340" s="9">
        <v>0</v>
      </c>
      <c r="J1340" s="9" t="s">
        <v>278</v>
      </c>
      <c r="K1340" s="9" t="s">
        <v>278</v>
      </c>
      <c r="L1340" s="9" t="s">
        <v>278</v>
      </c>
      <c r="N1340" s="67">
        <f t="shared" si="39"/>
        <v>0</v>
      </c>
    </row>
    <row r="1341" spans="1:14" ht="15">
      <c r="A1341" s="28" t="s">
        <v>4122</v>
      </c>
      <c r="B1341" s="229" t="s">
        <v>1647</v>
      </c>
      <c r="C1341" s="3"/>
      <c r="D1341" s="3"/>
      <c r="E1341" s="9" t="s">
        <v>278</v>
      </c>
      <c r="F1341" s="9" t="s">
        <v>278</v>
      </c>
      <c r="G1341" s="9" t="s">
        <v>278</v>
      </c>
      <c r="H1341" s="9" t="s">
        <v>278</v>
      </c>
      <c r="I1341" s="9">
        <v>0</v>
      </c>
      <c r="J1341" s="9" t="s">
        <v>278</v>
      </c>
      <c r="K1341" s="9" t="s">
        <v>278</v>
      </c>
      <c r="L1341" s="9" t="s">
        <v>278</v>
      </c>
      <c r="N1341" s="67">
        <f t="shared" si="39"/>
        <v>0</v>
      </c>
    </row>
    <row r="1342" spans="1:14" ht="15">
      <c r="A1342" s="28" t="s">
        <v>4123</v>
      </c>
      <c r="B1342" s="229" t="s">
        <v>1675</v>
      </c>
      <c r="C1342" s="3"/>
      <c r="D1342" s="3"/>
      <c r="E1342" s="9" t="s">
        <v>278</v>
      </c>
      <c r="F1342" s="9" t="s">
        <v>278</v>
      </c>
      <c r="G1342" s="9" t="s">
        <v>278</v>
      </c>
      <c r="H1342" s="9" t="s">
        <v>278</v>
      </c>
      <c r="I1342" s="9">
        <v>0</v>
      </c>
      <c r="J1342" s="9" t="s">
        <v>278</v>
      </c>
      <c r="K1342" s="9" t="s">
        <v>278</v>
      </c>
      <c r="L1342" s="9" t="s">
        <v>278</v>
      </c>
      <c r="N1342" s="67">
        <f t="shared" si="39"/>
        <v>0</v>
      </c>
    </row>
    <row r="1343" spans="1:14" ht="15">
      <c r="A1343" s="28" t="s">
        <v>4124</v>
      </c>
      <c r="B1343" s="229" t="s">
        <v>1657</v>
      </c>
      <c r="C1343" s="3"/>
      <c r="D1343" s="3"/>
      <c r="E1343" s="9" t="s">
        <v>278</v>
      </c>
      <c r="F1343" s="9" t="s">
        <v>278</v>
      </c>
      <c r="G1343" s="9" t="s">
        <v>278</v>
      </c>
      <c r="H1343" s="9" t="s">
        <v>278</v>
      </c>
      <c r="I1343" s="9">
        <v>0</v>
      </c>
      <c r="J1343" s="9" t="s">
        <v>278</v>
      </c>
      <c r="K1343" s="9" t="s">
        <v>278</v>
      </c>
      <c r="L1343" s="9" t="s">
        <v>278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3521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323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378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333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297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4963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301</v>
      </c>
      <c r="S1355" s="216" t="s">
        <v>4962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282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335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309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292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781</v>
      </c>
      <c r="E1360" s="9" t="s">
        <v>278</v>
      </c>
      <c r="F1360" s="9" t="s">
        <v>278</v>
      </c>
      <c r="G1360" s="9" t="s">
        <v>278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2560</v>
      </c>
      <c r="S1360" s="216" t="s">
        <v>4962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278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333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278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284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334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305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795</v>
      </c>
      <c r="E1365" s="9" t="s">
        <v>278</v>
      </c>
      <c r="F1365" s="9" t="s">
        <v>278</v>
      </c>
      <c r="G1365" s="9" t="s">
        <v>278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310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756</v>
      </c>
      <c r="E1366" s="9" t="s">
        <v>278</v>
      </c>
      <c r="F1366" s="9" t="s">
        <v>278</v>
      </c>
      <c r="G1366" s="9" t="s">
        <v>278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304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278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318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770</v>
      </c>
      <c r="E1368" s="9" t="s">
        <v>278</v>
      </c>
      <c r="F1368" s="9" t="s">
        <v>278</v>
      </c>
      <c r="G1368" s="9" t="s">
        <v>278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282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278</v>
      </c>
      <c r="L1369" s="9" t="s">
        <v>278</v>
      </c>
      <c r="N1369" s="67">
        <f t="shared" si="40"/>
        <v>1626.1499999999985</v>
      </c>
      <c r="P1369" t="s">
        <v>281</v>
      </c>
      <c r="S1369" s="3" t="s">
        <v>4962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278</v>
      </c>
      <c r="F1370" s="9" t="s">
        <v>278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293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297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278</v>
      </c>
      <c r="F1372" s="9" t="s">
        <v>278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283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777</v>
      </c>
      <c r="E1373" s="9" t="s">
        <v>278</v>
      </c>
      <c r="F1373" s="9" t="s">
        <v>278</v>
      </c>
      <c r="G1373" s="9" t="s">
        <v>278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338</v>
      </c>
      <c r="S1373" s="3" t="s">
        <v>4962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789</v>
      </c>
      <c r="E1374" s="9" t="s">
        <v>278</v>
      </c>
      <c r="F1374" s="9" t="s">
        <v>278</v>
      </c>
      <c r="G1374" s="9" t="s">
        <v>278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322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278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278</v>
      </c>
      <c r="N1375" s="67">
        <f t="shared" si="40"/>
        <v>1481.5499999999986</v>
      </c>
      <c r="P1375" t="s">
        <v>281</v>
      </c>
      <c r="S1375" s="3" t="s">
        <v>4962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737</v>
      </c>
      <c r="E1376" s="9" t="s">
        <v>278</v>
      </c>
      <c r="F1376" s="9" t="s">
        <v>278</v>
      </c>
      <c r="G1376" s="9" t="s">
        <v>278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1653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300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278</v>
      </c>
      <c r="F1378" s="9" t="s">
        <v>278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278</v>
      </c>
      <c r="N1378" s="67">
        <f t="shared" si="40"/>
        <v>1378.0500000000013</v>
      </c>
      <c r="P1378" t="s">
        <v>355</v>
      </c>
      <c r="S1378" s="3" t="s">
        <v>4962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278</v>
      </c>
      <c r="F1379" s="9" t="s">
        <v>278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274</v>
      </c>
      <c r="B1380" s="63" t="s">
        <v>754</v>
      </c>
      <c r="E1380" s="9" t="s">
        <v>278</v>
      </c>
      <c r="F1380" s="9" t="s">
        <v>278</v>
      </c>
      <c r="G1380" s="9" t="s">
        <v>278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292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275</v>
      </c>
      <c r="B1381" s="229" t="s">
        <v>1655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276</v>
      </c>
      <c r="B1382" s="28" t="s">
        <v>733</v>
      </c>
      <c r="E1382" s="9" t="s">
        <v>278</v>
      </c>
      <c r="F1382" s="9" t="s">
        <v>278</v>
      </c>
      <c r="G1382" s="9" t="s">
        <v>278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292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277</v>
      </c>
      <c r="B1383" s="63" t="s">
        <v>799</v>
      </c>
      <c r="E1383" s="9" t="s">
        <v>278</v>
      </c>
      <c r="F1383" s="9" t="s">
        <v>278</v>
      </c>
      <c r="G1383" s="9" t="s">
        <v>278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734</v>
      </c>
      <c r="B1384" s="63" t="s">
        <v>761</v>
      </c>
      <c r="E1384" s="9" t="s">
        <v>278</v>
      </c>
      <c r="F1384" s="9" t="s">
        <v>278</v>
      </c>
      <c r="G1384" s="9" t="s">
        <v>278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287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735</v>
      </c>
      <c r="B1385" s="28" t="s">
        <v>727</v>
      </c>
      <c r="E1385" s="9" t="s">
        <v>278</v>
      </c>
      <c r="F1385" s="9" t="s">
        <v>278</v>
      </c>
      <c r="G1385" s="9" t="s">
        <v>278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282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736</v>
      </c>
      <c r="B1386" s="63" t="s">
        <v>745</v>
      </c>
      <c r="E1386" s="9" t="s">
        <v>278</v>
      </c>
      <c r="F1386" s="9" t="s">
        <v>278</v>
      </c>
      <c r="G1386" s="9" t="s">
        <v>278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738</v>
      </c>
      <c r="B1387" s="63" t="s">
        <v>154</v>
      </c>
      <c r="E1387" s="9" t="s">
        <v>278</v>
      </c>
      <c r="F1387" s="9" t="s">
        <v>278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744</v>
      </c>
      <c r="B1388" s="63" t="s">
        <v>752</v>
      </c>
      <c r="E1388" s="9" t="s">
        <v>278</v>
      </c>
      <c r="F1388" s="9" t="s">
        <v>278</v>
      </c>
      <c r="G1388" s="9" t="s">
        <v>278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746</v>
      </c>
      <c r="B1389" s="63" t="s">
        <v>782</v>
      </c>
      <c r="E1389" s="9" t="s">
        <v>278</v>
      </c>
      <c r="F1389" s="9" t="s">
        <v>278</v>
      </c>
      <c r="G1389" s="9" t="s">
        <v>278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749</v>
      </c>
      <c r="B1390" s="277" t="s">
        <v>2019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>
        <v>0</v>
      </c>
      <c r="J1390" s="9" t="s">
        <v>278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307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750</v>
      </c>
      <c r="B1391" s="63" t="s">
        <v>787</v>
      </c>
      <c r="E1391" s="9" t="s">
        <v>278</v>
      </c>
      <c r="F1391" s="9" t="s">
        <v>278</v>
      </c>
      <c r="G1391" s="9" t="s">
        <v>278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283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753</v>
      </c>
      <c r="B1392" s="277" t="s">
        <v>2002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755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278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760</v>
      </c>
      <c r="B1394" s="229" t="s">
        <v>1651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764</v>
      </c>
      <c r="B1395" s="277" t="s">
        <v>2003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353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765</v>
      </c>
      <c r="B1396" s="225" t="s">
        <v>1661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284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766</v>
      </c>
      <c r="B1397" s="277" t="s">
        <v>2021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>
        <v>0</v>
      </c>
      <c r="J1397" s="9" t="s">
        <v>278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283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772</v>
      </c>
      <c r="B1398" s="277" t="s">
        <v>2014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780</v>
      </c>
      <c r="B1399" s="63" t="s">
        <v>778</v>
      </c>
      <c r="E1399" s="9" t="s">
        <v>278</v>
      </c>
      <c r="F1399" s="9" t="s">
        <v>278</v>
      </c>
      <c r="G1399" s="9" t="s">
        <v>278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784</v>
      </c>
      <c r="B1400" s="277" t="s">
        <v>2004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288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785</v>
      </c>
      <c r="B1401" s="28" t="s">
        <v>732</v>
      </c>
      <c r="E1401" s="9" t="s">
        <v>278</v>
      </c>
      <c r="F1401" s="9" t="s">
        <v>278</v>
      </c>
      <c r="G1401" s="9" t="s">
        <v>278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786</v>
      </c>
      <c r="B1402" s="277" t="s">
        <v>2006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792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278</v>
      </c>
      <c r="L1403" s="9" t="s">
        <v>278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793</v>
      </c>
      <c r="B1404" s="63" t="s">
        <v>763</v>
      </c>
      <c r="E1404" s="9" t="s">
        <v>278</v>
      </c>
      <c r="F1404" s="9" t="s">
        <v>278</v>
      </c>
      <c r="G1404" s="9" t="s">
        <v>278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794</v>
      </c>
      <c r="B1405" s="229" t="s">
        <v>1658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796</v>
      </c>
      <c r="B1406" s="229" t="s">
        <v>1646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797</v>
      </c>
      <c r="B1407" s="63" t="s">
        <v>747</v>
      </c>
      <c r="E1407" s="9" t="s">
        <v>278</v>
      </c>
      <c r="F1407" s="9" t="s">
        <v>278</v>
      </c>
      <c r="G1407" s="9" t="s">
        <v>278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798</v>
      </c>
      <c r="B1408" s="229" t="s">
        <v>1659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801</v>
      </c>
      <c r="B1409" s="229" t="s">
        <v>1652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895</v>
      </c>
      <c r="B1410" s="63" t="s">
        <v>748</v>
      </c>
      <c r="E1410" s="9" t="s">
        <v>278</v>
      </c>
      <c r="F1410" s="9" t="s">
        <v>278</v>
      </c>
      <c r="G1410" s="9" t="s">
        <v>278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896</v>
      </c>
      <c r="B1411" s="277" t="s">
        <v>2026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>
        <v>0</v>
      </c>
      <c r="J1411" s="9" t="s">
        <v>278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293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897</v>
      </c>
      <c r="B1412" s="277" t="s">
        <v>2007</v>
      </c>
      <c r="C1412" s="3"/>
      <c r="D1412" s="3"/>
      <c r="E1412" s="9" t="s">
        <v>278</v>
      </c>
      <c r="F1412" s="9" t="s">
        <v>278</v>
      </c>
      <c r="G1412" s="9" t="s">
        <v>278</v>
      </c>
      <c r="H1412" s="9" t="s">
        <v>278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898</v>
      </c>
      <c r="B1413" s="229" t="s">
        <v>1642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899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278</v>
      </c>
      <c r="I1414" s="9">
        <v>0</v>
      </c>
      <c r="J1414" s="9">
        <v>211.79999999999927</v>
      </c>
      <c r="K1414" s="9" t="s">
        <v>278</v>
      </c>
      <c r="L1414" s="9" t="s">
        <v>278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900</v>
      </c>
      <c r="B1415" s="277" t="s">
        <v>2046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>
        <v>0</v>
      </c>
      <c r="J1415" s="9" t="s">
        <v>278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901</v>
      </c>
      <c r="B1416" s="277" t="s">
        <v>1998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902</v>
      </c>
      <c r="B1417" s="63" t="s">
        <v>762</v>
      </c>
      <c r="E1417" s="9" t="s">
        <v>278</v>
      </c>
      <c r="F1417" s="9" t="s">
        <v>278</v>
      </c>
      <c r="G1417" s="9" t="s">
        <v>278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903</v>
      </c>
      <c r="B1418" s="277" t="s">
        <v>2048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>
        <v>0</v>
      </c>
      <c r="J1418" s="9" t="s">
        <v>278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904</v>
      </c>
      <c r="B1419" s="229" t="s">
        <v>1643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905</v>
      </c>
      <c r="B1420" s="229" t="s">
        <v>1656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906</v>
      </c>
      <c r="B1421" s="277" t="s">
        <v>2153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0</v>
      </c>
      <c r="J1421" s="9" t="s">
        <v>278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907</v>
      </c>
      <c r="B1422" s="277" t="s">
        <v>2049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>
        <v>0</v>
      </c>
      <c r="J1422" s="9" t="s">
        <v>278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908</v>
      </c>
      <c r="B1423" s="229" t="s">
        <v>1654</v>
      </c>
      <c r="C1423" s="3"/>
      <c r="D1423" s="3"/>
      <c r="E1423" s="9" t="s">
        <v>278</v>
      </c>
      <c r="F1423" s="9" t="s">
        <v>278</v>
      </c>
      <c r="G1423" s="9" t="s">
        <v>278</v>
      </c>
      <c r="H1423" s="9" t="s">
        <v>278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909</v>
      </c>
      <c r="B1424" s="63" t="s">
        <v>3376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>
        <v>0</v>
      </c>
      <c r="J1424" s="9" t="s">
        <v>278</v>
      </c>
      <c r="K1424" s="9" t="s">
        <v>278</v>
      </c>
      <c r="L1424" s="214">
        <v>742.89999999999986</v>
      </c>
      <c r="M1424" s="67"/>
      <c r="N1424" s="67">
        <f t="shared" si="42"/>
        <v>742.89999999999986</v>
      </c>
      <c r="P1424" t="s">
        <v>281</v>
      </c>
      <c r="S1424" s="216" t="s">
        <v>4962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910</v>
      </c>
      <c r="B1425" s="277" t="s">
        <v>2023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>
        <v>0</v>
      </c>
      <c r="J1425" s="9" t="s">
        <v>278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911</v>
      </c>
      <c r="B1426" s="277" t="s">
        <v>2020</v>
      </c>
      <c r="C1426" s="3"/>
      <c r="D1426" s="3"/>
      <c r="E1426" s="9" t="s">
        <v>278</v>
      </c>
      <c r="F1426" s="9" t="s">
        <v>278</v>
      </c>
      <c r="G1426" s="9" t="s">
        <v>278</v>
      </c>
      <c r="H1426" s="9" t="s">
        <v>278</v>
      </c>
      <c r="I1426" s="9">
        <v>0</v>
      </c>
      <c r="J1426" s="9" t="s">
        <v>278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912</v>
      </c>
      <c r="B1427" s="277" t="s">
        <v>4490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0</v>
      </c>
      <c r="J1427" s="9" t="s">
        <v>278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913</v>
      </c>
      <c r="B1428" s="63" t="s">
        <v>3363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>
        <v>0</v>
      </c>
      <c r="J1428" s="9" t="s">
        <v>278</v>
      </c>
      <c r="K1428" s="9" t="s">
        <v>278</v>
      </c>
      <c r="L1428" s="213">
        <v>707.8</v>
      </c>
      <c r="M1428" s="67"/>
      <c r="N1428" s="67">
        <f t="shared" si="42"/>
        <v>707.8</v>
      </c>
      <c r="P1428" t="s">
        <v>282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914</v>
      </c>
      <c r="B1429" s="277" t="s">
        <v>2005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>
        <v>0</v>
      </c>
      <c r="J1429" s="217">
        <v>425.09999999999945</v>
      </c>
      <c r="K1429" s="9">
        <v>275.59999999999945</v>
      </c>
      <c r="L1429" s="9" t="s">
        <v>278</v>
      </c>
      <c r="N1429" s="67">
        <f t="shared" si="42"/>
        <v>700.69999999999891</v>
      </c>
      <c r="P1429" t="s">
        <v>287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915</v>
      </c>
      <c r="B1430" s="277" t="s">
        <v>1999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916</v>
      </c>
      <c r="B1431" s="63" t="s">
        <v>3374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>
        <v>0</v>
      </c>
      <c r="J1431" s="9" t="s">
        <v>278</v>
      </c>
      <c r="K1431" s="9" t="s">
        <v>278</v>
      </c>
      <c r="L1431" s="217">
        <v>690</v>
      </c>
      <c r="M1431" s="67"/>
      <c r="N1431" s="67">
        <f t="shared" si="42"/>
        <v>690</v>
      </c>
      <c r="P1431" t="s">
        <v>284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917</v>
      </c>
      <c r="B1432" s="229" t="s">
        <v>1660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>
        <v>0</v>
      </c>
      <c r="J1432" s="217">
        <v>429.90000000000236</v>
      </c>
      <c r="K1432" s="9">
        <v>250.09999999999945</v>
      </c>
      <c r="L1432" s="9" t="s">
        <v>278</v>
      </c>
      <c r="N1432" s="67">
        <f t="shared" si="42"/>
        <v>680.00000000000182</v>
      </c>
      <c r="P1432" t="s">
        <v>292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918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278</v>
      </c>
      <c r="K1433" s="9" t="s">
        <v>278</v>
      </c>
      <c r="L1433" s="9" t="s">
        <v>278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919</v>
      </c>
      <c r="B1434" s="277" t="s">
        <v>2022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>
        <v>0</v>
      </c>
      <c r="J1434" s="9" t="s">
        <v>278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920</v>
      </c>
      <c r="B1435" s="63" t="s">
        <v>3360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>
        <v>0</v>
      </c>
      <c r="J1435" s="9" t="s">
        <v>278</v>
      </c>
      <c r="K1435" s="9" t="s">
        <v>278</v>
      </c>
      <c r="L1435" s="217">
        <v>632.04999999999995</v>
      </c>
      <c r="M1435" s="67"/>
      <c r="N1435" s="67">
        <f t="shared" si="42"/>
        <v>632.04999999999995</v>
      </c>
      <c r="P1435" t="s">
        <v>297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921</v>
      </c>
      <c r="B1436" s="63" t="s">
        <v>3392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>
        <v>0</v>
      </c>
      <c r="J1436" s="9" t="s">
        <v>278</v>
      </c>
      <c r="K1436" s="9" t="s">
        <v>278</v>
      </c>
      <c r="L1436" s="217">
        <v>621.79999999999995</v>
      </c>
      <c r="M1436" s="67"/>
      <c r="N1436" s="67">
        <f t="shared" si="42"/>
        <v>621.79999999999995</v>
      </c>
      <c r="P1436" t="s">
        <v>287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922</v>
      </c>
      <c r="B1437" s="63" t="s">
        <v>3365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>
        <v>0</v>
      </c>
      <c r="J1437" s="9" t="s">
        <v>278</v>
      </c>
      <c r="K1437" s="9" t="s">
        <v>278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923</v>
      </c>
      <c r="B1438" s="63" t="s">
        <v>3366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>
        <v>0</v>
      </c>
      <c r="J1438" s="9" t="s">
        <v>278</v>
      </c>
      <c r="K1438" s="9" t="s">
        <v>278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924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278</v>
      </c>
      <c r="K1439" s="9" t="s">
        <v>278</v>
      </c>
      <c r="L1439" s="9" t="s">
        <v>278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925</v>
      </c>
      <c r="B1440" s="63" t="s">
        <v>3375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>
        <v>0</v>
      </c>
      <c r="J1440" s="9" t="s">
        <v>278</v>
      </c>
      <c r="K1440" s="9" t="s">
        <v>278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926</v>
      </c>
      <c r="B1441" s="63" t="s">
        <v>3367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>
        <v>0</v>
      </c>
      <c r="J1441" s="9" t="s">
        <v>278</v>
      </c>
      <c r="K1441" s="9" t="s">
        <v>278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927</v>
      </c>
      <c r="B1442" s="63" t="s">
        <v>3364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>
        <v>0</v>
      </c>
      <c r="J1442" s="9" t="s">
        <v>278</v>
      </c>
      <c r="K1442" s="9" t="s">
        <v>278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928</v>
      </c>
      <c r="B1443" s="63" t="s">
        <v>180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0</v>
      </c>
      <c r="J1443" s="9" t="s">
        <v>278</v>
      </c>
      <c r="K1443" s="9" t="s">
        <v>278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929</v>
      </c>
      <c r="B1444" s="63" t="s">
        <v>3370</v>
      </c>
      <c r="C1444" s="3"/>
      <c r="D1444" s="3"/>
      <c r="E1444" s="9" t="s">
        <v>278</v>
      </c>
      <c r="F1444" s="9" t="s">
        <v>278</v>
      </c>
      <c r="G1444" s="9" t="s">
        <v>278</v>
      </c>
      <c r="H1444" s="9" t="s">
        <v>278</v>
      </c>
      <c r="I1444" s="9">
        <v>0</v>
      </c>
      <c r="J1444" s="9" t="s">
        <v>278</v>
      </c>
      <c r="K1444" s="9" t="s">
        <v>278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930</v>
      </c>
      <c r="B1445" s="63" t="s">
        <v>3378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0</v>
      </c>
      <c r="J1445" s="9" t="s">
        <v>278</v>
      </c>
      <c r="K1445" s="9" t="s">
        <v>278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931</v>
      </c>
      <c r="B1446" s="63" t="s">
        <v>179</v>
      </c>
      <c r="E1446" s="9">
        <v>529.9</v>
      </c>
      <c r="F1446" s="9" t="s">
        <v>278</v>
      </c>
      <c r="G1446" s="9" t="s">
        <v>278</v>
      </c>
      <c r="H1446" s="9" t="s">
        <v>278</v>
      </c>
      <c r="I1446" s="9">
        <v>0</v>
      </c>
      <c r="J1446" s="9" t="s">
        <v>278</v>
      </c>
      <c r="K1446" s="9" t="s">
        <v>278</v>
      </c>
      <c r="L1446" s="9" t="s">
        <v>278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932</v>
      </c>
      <c r="B1447" s="63" t="s">
        <v>3372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>
        <v>0</v>
      </c>
      <c r="J1447" s="9" t="s">
        <v>278</v>
      </c>
      <c r="K1447" s="9" t="s">
        <v>278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933</v>
      </c>
      <c r="B1448" s="63" t="s">
        <v>3391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>
        <v>0</v>
      </c>
      <c r="J1448" s="9" t="s">
        <v>278</v>
      </c>
      <c r="K1448" s="9" t="s">
        <v>278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934</v>
      </c>
      <c r="B1449" s="277" t="s">
        <v>3358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>
        <v>0</v>
      </c>
      <c r="J1449" s="9" t="s">
        <v>278</v>
      </c>
      <c r="K1449" s="9" t="s">
        <v>278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2496</v>
      </c>
      <c r="B1450" s="63" t="s">
        <v>3368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>
        <v>0</v>
      </c>
      <c r="J1450" s="9" t="s">
        <v>278</v>
      </c>
      <c r="K1450" s="9" t="s">
        <v>278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3308</v>
      </c>
      <c r="B1451" s="277" t="s">
        <v>3359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>
        <v>0</v>
      </c>
      <c r="J1451" s="9" t="s">
        <v>278</v>
      </c>
      <c r="K1451" s="9" t="s">
        <v>278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3309</v>
      </c>
      <c r="B1452" s="63" t="s">
        <v>3369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>
        <v>0</v>
      </c>
      <c r="J1452" s="9" t="s">
        <v>278</v>
      </c>
      <c r="K1452" s="9" t="s">
        <v>278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3310</v>
      </c>
      <c r="B1453" s="63" t="s">
        <v>3387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0</v>
      </c>
      <c r="J1453" s="9" t="s">
        <v>278</v>
      </c>
      <c r="K1453" s="9" t="s">
        <v>278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3311</v>
      </c>
      <c r="B1454" s="63" t="s">
        <v>3388</v>
      </c>
      <c r="C1454" s="3"/>
      <c r="D1454" s="3"/>
      <c r="E1454" s="9" t="s">
        <v>278</v>
      </c>
      <c r="F1454" s="9" t="s">
        <v>278</v>
      </c>
      <c r="G1454" s="9" t="s">
        <v>278</v>
      </c>
      <c r="H1454" s="9" t="s">
        <v>278</v>
      </c>
      <c r="I1454" s="9">
        <v>0</v>
      </c>
      <c r="J1454" s="9" t="s">
        <v>278</v>
      </c>
      <c r="K1454" s="9" t="s">
        <v>278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3312</v>
      </c>
      <c r="B1455" s="63" t="s">
        <v>3361</v>
      </c>
      <c r="C1455" s="3"/>
      <c r="D1455" s="3"/>
      <c r="E1455" s="9" t="s">
        <v>278</v>
      </c>
      <c r="F1455" s="9" t="s">
        <v>278</v>
      </c>
      <c r="G1455" s="9" t="s">
        <v>278</v>
      </c>
      <c r="H1455" s="9" t="s">
        <v>278</v>
      </c>
      <c r="I1455" s="9">
        <v>0</v>
      </c>
      <c r="J1455" s="9" t="s">
        <v>278</v>
      </c>
      <c r="K1455" s="9" t="s">
        <v>278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3313</v>
      </c>
      <c r="B1456" s="63" t="s">
        <v>3390</v>
      </c>
      <c r="C1456" s="3"/>
      <c r="D1456" s="3"/>
      <c r="E1456" s="9" t="s">
        <v>278</v>
      </c>
      <c r="F1456" s="9" t="s">
        <v>278</v>
      </c>
      <c r="G1456" s="9" t="s">
        <v>278</v>
      </c>
      <c r="H1456" s="9" t="s">
        <v>278</v>
      </c>
      <c r="I1456" s="9">
        <v>0</v>
      </c>
      <c r="J1456" s="9" t="s">
        <v>278</v>
      </c>
      <c r="K1456" s="9" t="s">
        <v>278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3314</v>
      </c>
      <c r="B1457" s="63" t="s">
        <v>3362</v>
      </c>
      <c r="C1457" s="3"/>
      <c r="D1457" s="3"/>
      <c r="E1457" s="9" t="s">
        <v>278</v>
      </c>
      <c r="F1457" s="9" t="s">
        <v>278</v>
      </c>
      <c r="G1457" s="9" t="s">
        <v>278</v>
      </c>
      <c r="H1457" s="9" t="s">
        <v>278</v>
      </c>
      <c r="I1457" s="9">
        <v>0</v>
      </c>
      <c r="J1457" s="9" t="s">
        <v>278</v>
      </c>
      <c r="K1457" s="9" t="s">
        <v>278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3315</v>
      </c>
      <c r="B1458" s="63" t="s">
        <v>158</v>
      </c>
      <c r="E1458" s="9" t="s">
        <v>278</v>
      </c>
      <c r="F1458" s="9" t="s">
        <v>278</v>
      </c>
      <c r="G1458" s="9">
        <v>138</v>
      </c>
      <c r="H1458" s="9">
        <v>290.20000000000073</v>
      </c>
      <c r="I1458" s="9">
        <v>0</v>
      </c>
      <c r="J1458" s="9" t="s">
        <v>278</v>
      </c>
      <c r="K1458" s="9" t="s">
        <v>278</v>
      </c>
      <c r="L1458" s="9" t="s">
        <v>278</v>
      </c>
      <c r="N1458" s="67">
        <f t="shared" si="43"/>
        <v>428.20000000000073</v>
      </c>
    </row>
    <row r="1459" spans="1:16" ht="15">
      <c r="A1459" s="28" t="s">
        <v>3316</v>
      </c>
      <c r="B1459" s="63" t="s">
        <v>3371</v>
      </c>
      <c r="C1459" s="3"/>
      <c r="D1459" s="3"/>
      <c r="E1459" s="9" t="s">
        <v>278</v>
      </c>
      <c r="F1459" s="9" t="s">
        <v>278</v>
      </c>
      <c r="G1459" s="9" t="s">
        <v>278</v>
      </c>
      <c r="H1459" s="9" t="s">
        <v>278</v>
      </c>
      <c r="I1459" s="9">
        <v>0</v>
      </c>
      <c r="J1459" s="9" t="s">
        <v>278</v>
      </c>
      <c r="K1459" s="9" t="s">
        <v>278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3317</v>
      </c>
      <c r="B1460" s="63" t="s">
        <v>3379</v>
      </c>
      <c r="C1460" s="3"/>
      <c r="D1460" s="3"/>
      <c r="E1460" s="9" t="s">
        <v>278</v>
      </c>
      <c r="F1460" s="9" t="s">
        <v>278</v>
      </c>
      <c r="G1460" s="9" t="s">
        <v>278</v>
      </c>
      <c r="H1460" s="9" t="s">
        <v>278</v>
      </c>
      <c r="I1460" s="9">
        <v>0</v>
      </c>
      <c r="J1460" s="9" t="s">
        <v>278</v>
      </c>
      <c r="K1460" s="9" t="s">
        <v>278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3318</v>
      </c>
      <c r="B1461" s="63" t="s">
        <v>3373</v>
      </c>
      <c r="C1461" s="3"/>
      <c r="D1461" s="3"/>
      <c r="E1461" s="9" t="s">
        <v>278</v>
      </c>
      <c r="F1461" s="9" t="s">
        <v>278</v>
      </c>
      <c r="G1461" s="9" t="s">
        <v>278</v>
      </c>
      <c r="H1461" s="9" t="s">
        <v>278</v>
      </c>
      <c r="I1461" s="9">
        <v>0</v>
      </c>
      <c r="J1461" s="9" t="s">
        <v>278</v>
      </c>
      <c r="K1461" s="9" t="s">
        <v>278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3319</v>
      </c>
      <c r="B1462" s="63" t="s">
        <v>178</v>
      </c>
      <c r="E1462" s="9">
        <v>211.2</v>
      </c>
      <c r="F1462" s="217">
        <v>185.2</v>
      </c>
      <c r="G1462" s="9" t="s">
        <v>278</v>
      </c>
      <c r="H1462" s="9" t="s">
        <v>278</v>
      </c>
      <c r="I1462" s="9">
        <v>0</v>
      </c>
      <c r="J1462" s="9" t="s">
        <v>278</v>
      </c>
      <c r="K1462" s="9" t="s">
        <v>278</v>
      </c>
      <c r="L1462" s="9" t="s">
        <v>278</v>
      </c>
      <c r="N1462" s="67">
        <f t="shared" si="43"/>
        <v>396.4</v>
      </c>
      <c r="P1462" t="s">
        <v>288</v>
      </c>
    </row>
    <row r="1463" spans="1:16" ht="15">
      <c r="A1463" s="28" t="s">
        <v>3320</v>
      </c>
      <c r="B1463" s="63" t="s">
        <v>768</v>
      </c>
      <c r="E1463" s="9" t="s">
        <v>278</v>
      </c>
      <c r="F1463" s="9" t="s">
        <v>278</v>
      </c>
      <c r="G1463" s="9" t="s">
        <v>278</v>
      </c>
      <c r="H1463" s="9">
        <v>354.90000000000055</v>
      </c>
      <c r="I1463" s="9">
        <v>0</v>
      </c>
      <c r="J1463" s="9" t="s">
        <v>278</v>
      </c>
      <c r="K1463" s="9" t="s">
        <v>278</v>
      </c>
      <c r="L1463" s="9" t="s">
        <v>278</v>
      </c>
      <c r="N1463" s="67">
        <f t="shared" si="43"/>
        <v>354.90000000000055</v>
      </c>
    </row>
    <row r="1464" spans="1:16" ht="15">
      <c r="A1464" s="28" t="s">
        <v>3321</v>
      </c>
      <c r="B1464" s="63" t="s">
        <v>773</v>
      </c>
      <c r="E1464" s="9" t="s">
        <v>278</v>
      </c>
      <c r="F1464" s="9" t="s">
        <v>278</v>
      </c>
      <c r="G1464" s="9" t="s">
        <v>278</v>
      </c>
      <c r="H1464" s="9">
        <v>303.44999999999982</v>
      </c>
      <c r="I1464" s="9">
        <v>0</v>
      </c>
      <c r="J1464" s="9" t="s">
        <v>278</v>
      </c>
      <c r="K1464" s="9" t="s">
        <v>278</v>
      </c>
      <c r="L1464" s="9" t="s">
        <v>278</v>
      </c>
      <c r="N1464" s="67">
        <f t="shared" si="43"/>
        <v>303.44999999999982</v>
      </c>
    </row>
    <row r="1465" spans="1:16" ht="15">
      <c r="A1465" s="28" t="s">
        <v>3322</v>
      </c>
      <c r="B1465" s="63" t="s">
        <v>743</v>
      </c>
      <c r="E1465" s="9" t="s">
        <v>278</v>
      </c>
      <c r="F1465" s="9" t="s">
        <v>278</v>
      </c>
      <c r="G1465" s="9" t="s">
        <v>278</v>
      </c>
      <c r="H1465" s="9">
        <v>303.449999999998</v>
      </c>
      <c r="I1465" s="9">
        <v>0</v>
      </c>
      <c r="J1465" s="9" t="s">
        <v>278</v>
      </c>
      <c r="K1465" s="9" t="s">
        <v>278</v>
      </c>
      <c r="L1465" s="9" t="s">
        <v>278</v>
      </c>
      <c r="N1465" s="67">
        <f t="shared" si="43"/>
        <v>303.449999999998</v>
      </c>
    </row>
    <row r="1466" spans="1:16" ht="15">
      <c r="A1466" s="28" t="s">
        <v>3323</v>
      </c>
      <c r="B1466" s="229" t="s">
        <v>1644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9">
        <v>0</v>
      </c>
      <c r="J1466" s="9">
        <v>283.19999999999982</v>
      </c>
      <c r="K1466" s="9" t="s">
        <v>278</v>
      </c>
      <c r="L1466" s="9" t="s">
        <v>278</v>
      </c>
      <c r="N1466" s="67">
        <f t="shared" si="43"/>
        <v>283.19999999999982</v>
      </c>
    </row>
    <row r="1467" spans="1:16" ht="15">
      <c r="A1467" s="28" t="s">
        <v>3324</v>
      </c>
      <c r="B1467" s="277" t="s">
        <v>2000</v>
      </c>
      <c r="C1467" s="3"/>
      <c r="D1467" s="3"/>
      <c r="E1467" s="9" t="s">
        <v>278</v>
      </c>
      <c r="F1467" s="9" t="s">
        <v>278</v>
      </c>
      <c r="G1467" s="9" t="s">
        <v>278</v>
      </c>
      <c r="H1467" s="9" t="s">
        <v>278</v>
      </c>
      <c r="I1467" s="9">
        <v>0</v>
      </c>
      <c r="J1467" s="9">
        <v>188.69999999999982</v>
      </c>
      <c r="K1467" s="9" t="s">
        <v>278</v>
      </c>
      <c r="L1467" s="9" t="s">
        <v>278</v>
      </c>
      <c r="N1467" s="67">
        <f t="shared" si="43"/>
        <v>188.69999999999982</v>
      </c>
    </row>
    <row r="1468" spans="1:16" ht="15">
      <c r="A1468" s="28" t="s">
        <v>3325</v>
      </c>
      <c r="B1468" s="63" t="s">
        <v>164</v>
      </c>
      <c r="E1468" s="9" t="s">
        <v>278</v>
      </c>
      <c r="F1468" s="9" t="s">
        <v>278</v>
      </c>
      <c r="G1468" s="9">
        <v>186.2</v>
      </c>
      <c r="H1468" s="9" t="s">
        <v>278</v>
      </c>
      <c r="I1468" s="9">
        <v>0</v>
      </c>
      <c r="J1468" s="9" t="s">
        <v>278</v>
      </c>
      <c r="K1468" s="9" t="s">
        <v>278</v>
      </c>
      <c r="L1468" s="9" t="s">
        <v>278</v>
      </c>
      <c r="N1468" s="67">
        <f t="shared" si="43"/>
        <v>186.2</v>
      </c>
    </row>
    <row r="1469" spans="1:16" ht="15">
      <c r="A1469" s="28" t="s">
        <v>3326</v>
      </c>
      <c r="B1469" s="277" t="s">
        <v>2024</v>
      </c>
      <c r="C1469" s="3"/>
      <c r="D1469" s="3"/>
      <c r="E1469" s="9" t="s">
        <v>278</v>
      </c>
      <c r="F1469" s="9" t="s">
        <v>278</v>
      </c>
      <c r="G1469" s="9" t="s">
        <v>278</v>
      </c>
      <c r="H1469" s="9" t="s">
        <v>278</v>
      </c>
      <c r="I1469" s="9">
        <v>0</v>
      </c>
      <c r="J1469" s="9" t="s">
        <v>278</v>
      </c>
      <c r="K1469" s="9">
        <v>177.60000000000036</v>
      </c>
      <c r="L1469" s="9" t="s">
        <v>278</v>
      </c>
      <c r="N1469" s="67">
        <f t="shared" si="43"/>
        <v>177.60000000000036</v>
      </c>
    </row>
    <row r="1470" spans="1:16" ht="15">
      <c r="A1470" s="28" t="s">
        <v>3327</v>
      </c>
      <c r="B1470" s="63" t="s">
        <v>783</v>
      </c>
      <c r="E1470" s="9" t="s">
        <v>278</v>
      </c>
      <c r="F1470" s="9" t="s">
        <v>278</v>
      </c>
      <c r="G1470" s="9" t="s">
        <v>278</v>
      </c>
      <c r="H1470" s="9">
        <v>142.19999999999936</v>
      </c>
      <c r="I1470" s="9">
        <v>0</v>
      </c>
      <c r="J1470" s="9" t="s">
        <v>278</v>
      </c>
      <c r="K1470" s="9" t="s">
        <v>278</v>
      </c>
      <c r="L1470" s="9" t="s">
        <v>278</v>
      </c>
      <c r="N1470" s="67">
        <f t="shared" si="43"/>
        <v>142.19999999999936</v>
      </c>
    </row>
    <row r="1471" spans="1:16" ht="15">
      <c r="A1471" s="28" t="s">
        <v>3328</v>
      </c>
      <c r="B1471" s="277" t="s">
        <v>2025</v>
      </c>
      <c r="C1471" s="3"/>
      <c r="D1471" s="3"/>
      <c r="E1471" s="9" t="s">
        <v>278</v>
      </c>
      <c r="F1471" s="9" t="s">
        <v>278</v>
      </c>
      <c r="G1471" s="9" t="s">
        <v>278</v>
      </c>
      <c r="H1471" s="9" t="s">
        <v>278</v>
      </c>
      <c r="I1471" s="9">
        <v>0</v>
      </c>
      <c r="J1471" s="9" t="s">
        <v>278</v>
      </c>
      <c r="K1471" s="9">
        <v>32.399999999998727</v>
      </c>
      <c r="L1471" s="9" t="s">
        <v>278</v>
      </c>
      <c r="N1471" s="67">
        <f t="shared" si="43"/>
        <v>32.399999999998727</v>
      </c>
    </row>
    <row r="1472" spans="1:16" ht="15">
      <c r="A1472" s="28" t="s">
        <v>3329</v>
      </c>
      <c r="B1472" s="225" t="s">
        <v>1640</v>
      </c>
      <c r="C1472" s="3"/>
      <c r="D1472" s="3"/>
      <c r="E1472" s="9" t="s">
        <v>278</v>
      </c>
      <c r="F1472" s="9" t="s">
        <v>278</v>
      </c>
      <c r="G1472" s="9" t="s">
        <v>278</v>
      </c>
      <c r="H1472" s="9" t="s">
        <v>278</v>
      </c>
      <c r="I1472" s="9">
        <v>0</v>
      </c>
      <c r="J1472" s="9" t="s">
        <v>278</v>
      </c>
      <c r="K1472" s="9" t="s">
        <v>278</v>
      </c>
      <c r="L1472" s="9" t="s">
        <v>278</v>
      </c>
      <c r="N1472" s="67">
        <f t="shared" si="43"/>
        <v>0</v>
      </c>
    </row>
    <row r="1473" spans="1:19" ht="15">
      <c r="A1473" s="28" t="s">
        <v>3330</v>
      </c>
      <c r="B1473" s="229" t="s">
        <v>1650</v>
      </c>
      <c r="C1473" s="3"/>
      <c r="D1473" s="3"/>
      <c r="E1473" s="9" t="s">
        <v>278</v>
      </c>
      <c r="F1473" s="9" t="s">
        <v>278</v>
      </c>
      <c r="G1473" s="9" t="s">
        <v>278</v>
      </c>
      <c r="H1473" s="9" t="s">
        <v>278</v>
      </c>
      <c r="I1473" s="9">
        <v>0</v>
      </c>
      <c r="J1473" s="9" t="s">
        <v>278</v>
      </c>
      <c r="K1473" s="9" t="s">
        <v>278</v>
      </c>
      <c r="L1473" s="9" t="s">
        <v>278</v>
      </c>
      <c r="N1473" s="67">
        <f t="shared" si="43"/>
        <v>0</v>
      </c>
    </row>
    <row r="1474" spans="1:19" ht="15">
      <c r="A1474" s="28" t="s">
        <v>3331</v>
      </c>
      <c r="B1474" s="229" t="s">
        <v>1649</v>
      </c>
      <c r="C1474" s="3"/>
      <c r="D1474" s="3"/>
      <c r="E1474" s="9" t="s">
        <v>278</v>
      </c>
      <c r="F1474" s="9" t="s">
        <v>278</v>
      </c>
      <c r="G1474" s="9" t="s">
        <v>278</v>
      </c>
      <c r="H1474" s="9" t="s">
        <v>278</v>
      </c>
      <c r="I1474" s="9">
        <v>0</v>
      </c>
      <c r="J1474" s="9" t="s">
        <v>278</v>
      </c>
      <c r="K1474" s="9" t="s">
        <v>278</v>
      </c>
      <c r="L1474" s="9" t="s">
        <v>278</v>
      </c>
      <c r="N1474" s="67">
        <f t="shared" si="43"/>
        <v>0</v>
      </c>
    </row>
    <row r="1475" spans="1:19" ht="15">
      <c r="A1475" s="28" t="s">
        <v>4122</v>
      </c>
      <c r="B1475" s="229" t="s">
        <v>1647</v>
      </c>
      <c r="C1475" s="3"/>
      <c r="D1475" s="3"/>
      <c r="E1475" s="9" t="s">
        <v>278</v>
      </c>
      <c r="F1475" s="9" t="s">
        <v>278</v>
      </c>
      <c r="G1475" s="9" t="s">
        <v>278</v>
      </c>
      <c r="H1475" s="9" t="s">
        <v>278</v>
      </c>
      <c r="I1475" s="9">
        <v>0</v>
      </c>
      <c r="J1475" s="9" t="s">
        <v>278</v>
      </c>
      <c r="K1475" s="9" t="s">
        <v>278</v>
      </c>
      <c r="L1475" s="9" t="s">
        <v>278</v>
      </c>
      <c r="N1475" s="67">
        <f t="shared" si="43"/>
        <v>0</v>
      </c>
    </row>
    <row r="1476" spans="1:19" ht="15">
      <c r="A1476" s="28" t="s">
        <v>4123</v>
      </c>
      <c r="B1476" s="229" t="s">
        <v>1675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0</v>
      </c>
      <c r="J1476" s="9" t="s">
        <v>278</v>
      </c>
      <c r="K1476" s="9" t="s">
        <v>278</v>
      </c>
      <c r="L1476" s="9" t="s">
        <v>278</v>
      </c>
      <c r="N1476" s="67">
        <f t="shared" si="43"/>
        <v>0</v>
      </c>
    </row>
    <row r="1477" spans="1:19" ht="15">
      <c r="A1477" s="28" t="s">
        <v>4124</v>
      </c>
      <c r="B1477" s="229" t="s">
        <v>1657</v>
      </c>
      <c r="C1477" s="3"/>
      <c r="D1477" s="3"/>
      <c r="E1477" s="9" t="s">
        <v>278</v>
      </c>
      <c r="F1477" s="9" t="s">
        <v>278</v>
      </c>
      <c r="G1477" s="9" t="s">
        <v>278</v>
      </c>
      <c r="H1477" s="9" t="s">
        <v>278</v>
      </c>
      <c r="I1477" s="9">
        <v>0</v>
      </c>
      <c r="J1477" s="9" t="s">
        <v>278</v>
      </c>
      <c r="K1477" s="9" t="s">
        <v>278</v>
      </c>
      <c r="L1477" s="9" t="s">
        <v>278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302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4967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2462</v>
      </c>
      <c r="S1486" s="3" t="s">
        <v>1764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870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315</v>
      </c>
    </row>
    <row r="1489" spans="1:19" ht="15">
      <c r="A1489" s="28" t="s">
        <v>8</v>
      </c>
      <c r="B1489" s="63" t="s">
        <v>756</v>
      </c>
      <c r="E1489" s="9" t="s">
        <v>278</v>
      </c>
      <c r="F1489" s="9" t="s">
        <v>278</v>
      </c>
      <c r="G1489" s="9" t="s">
        <v>278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4969</v>
      </c>
      <c r="S1489" s="216" t="s">
        <v>2465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329</v>
      </c>
      <c r="S1490" s="3" t="s">
        <v>1764</v>
      </c>
    </row>
    <row r="1491" spans="1:19" ht="15">
      <c r="A1491" s="28" t="s">
        <v>12</v>
      </c>
      <c r="B1491" s="63" t="s">
        <v>143</v>
      </c>
      <c r="E1491" s="9" t="s">
        <v>278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301</v>
      </c>
      <c r="S1491" s="3" t="s">
        <v>1764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336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278</v>
      </c>
      <c r="L1493" s="9" t="s">
        <v>278</v>
      </c>
      <c r="N1493" s="67">
        <f t="shared" si="44"/>
        <v>2119.3500000000013</v>
      </c>
      <c r="P1493" t="s">
        <v>887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282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288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297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281</v>
      </c>
      <c r="S1498" s="216" t="s">
        <v>1764</v>
      </c>
    </row>
    <row r="1499" spans="1:19" ht="15">
      <c r="A1499" s="28" t="s">
        <v>28</v>
      </c>
      <c r="B1499" s="63" t="s">
        <v>162</v>
      </c>
      <c r="E1499" s="9" t="s">
        <v>278</v>
      </c>
      <c r="F1499" s="9" t="s">
        <v>278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282</v>
      </c>
    </row>
    <row r="1500" spans="1:19" ht="15">
      <c r="A1500" s="28" t="s">
        <v>30</v>
      </c>
      <c r="B1500" s="63" t="s">
        <v>770</v>
      </c>
      <c r="E1500" s="9" t="s">
        <v>278</v>
      </c>
      <c r="F1500" s="9" t="s">
        <v>278</v>
      </c>
      <c r="G1500" s="9" t="s">
        <v>278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4968</v>
      </c>
    </row>
    <row r="1501" spans="1:19" ht="15">
      <c r="A1501" s="28" t="s">
        <v>32</v>
      </c>
      <c r="B1501" s="63" t="s">
        <v>153</v>
      </c>
      <c r="E1501" s="9" t="s">
        <v>278</v>
      </c>
      <c r="F1501" s="9" t="s">
        <v>278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300</v>
      </c>
    </row>
    <row r="1502" spans="1:19" ht="15">
      <c r="A1502" s="28" t="s">
        <v>34</v>
      </c>
      <c r="B1502" s="63" t="s">
        <v>795</v>
      </c>
      <c r="E1502" s="9" t="s">
        <v>278</v>
      </c>
      <c r="F1502" s="9" t="s">
        <v>278</v>
      </c>
      <c r="G1502" s="9" t="s">
        <v>278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851</v>
      </c>
    </row>
    <row r="1503" spans="1:19" ht="15">
      <c r="A1503" s="28" t="s">
        <v>36</v>
      </c>
      <c r="B1503" s="63" t="s">
        <v>144</v>
      </c>
      <c r="E1503" s="9" t="s">
        <v>278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278</v>
      </c>
      <c r="N1503" s="67">
        <f t="shared" si="44"/>
        <v>1671.1500000000074</v>
      </c>
      <c r="P1503" t="s">
        <v>283</v>
      </c>
    </row>
    <row r="1504" spans="1:19" ht="15">
      <c r="A1504" s="28" t="s">
        <v>38</v>
      </c>
      <c r="B1504" s="63" t="s">
        <v>141</v>
      </c>
      <c r="E1504" s="9" t="s">
        <v>278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293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278</v>
      </c>
      <c r="N1505" s="67">
        <f t="shared" si="44"/>
        <v>1653.0000000000032</v>
      </c>
      <c r="P1505" t="s">
        <v>284</v>
      </c>
    </row>
    <row r="1506" spans="1:19" ht="15">
      <c r="A1506" s="28" t="s">
        <v>146</v>
      </c>
      <c r="B1506" s="63" t="s">
        <v>142</v>
      </c>
      <c r="E1506" s="9" t="s">
        <v>278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283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278</v>
      </c>
      <c r="F1508" s="9" t="s">
        <v>278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331</v>
      </c>
    </row>
    <row r="1509" spans="1:19" ht="15">
      <c r="A1509" s="28" t="s">
        <v>157</v>
      </c>
      <c r="B1509" s="63" t="s">
        <v>155</v>
      </c>
      <c r="E1509" s="9" t="s">
        <v>278</v>
      </c>
      <c r="F1509" s="9" t="s">
        <v>278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282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278</v>
      </c>
      <c r="L1510" s="9" t="s">
        <v>278</v>
      </c>
      <c r="N1510" s="67">
        <f t="shared" si="44"/>
        <v>1591.4000000000035</v>
      </c>
      <c r="P1510" t="s">
        <v>336</v>
      </c>
    </row>
    <row r="1511" spans="1:19" ht="15">
      <c r="A1511" s="28" t="s">
        <v>160</v>
      </c>
      <c r="B1511" s="63" t="s">
        <v>781</v>
      </c>
      <c r="E1511" s="9" t="s">
        <v>278</v>
      </c>
      <c r="F1511" s="9" t="s">
        <v>278</v>
      </c>
      <c r="G1511" s="9" t="s">
        <v>278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300</v>
      </c>
    </row>
    <row r="1512" spans="1:19" ht="15">
      <c r="A1512" s="28" t="s">
        <v>161</v>
      </c>
      <c r="B1512" s="225" t="s">
        <v>1661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2457</v>
      </c>
    </row>
    <row r="1513" spans="1:19" ht="15">
      <c r="A1513" s="28" t="s">
        <v>163</v>
      </c>
      <c r="B1513" s="63" t="s">
        <v>156</v>
      </c>
      <c r="E1513" s="9" t="s">
        <v>278</v>
      </c>
      <c r="F1513" s="9" t="s">
        <v>278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278</v>
      </c>
      <c r="N1513" s="67">
        <f t="shared" si="44"/>
        <v>1320.1500000000026</v>
      </c>
      <c r="P1513" t="s">
        <v>317</v>
      </c>
    </row>
    <row r="1514" spans="1:19" ht="15">
      <c r="A1514" s="28" t="s">
        <v>274</v>
      </c>
      <c r="B1514" s="63" t="s">
        <v>762</v>
      </c>
      <c r="E1514" s="9" t="s">
        <v>278</v>
      </c>
      <c r="F1514" s="9" t="s">
        <v>278</v>
      </c>
      <c r="G1514" s="9" t="s">
        <v>278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275</v>
      </c>
      <c r="B1515" s="229" t="s">
        <v>1655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341</v>
      </c>
    </row>
    <row r="1516" spans="1:19" ht="15">
      <c r="A1516" s="28" t="s">
        <v>276</v>
      </c>
      <c r="B1516" s="63" t="s">
        <v>789</v>
      </c>
      <c r="E1516" s="9" t="s">
        <v>278</v>
      </c>
      <c r="F1516" s="9" t="s">
        <v>278</v>
      </c>
      <c r="G1516" s="9" t="s">
        <v>278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277</v>
      </c>
      <c r="B1517" s="63" t="s">
        <v>777</v>
      </c>
      <c r="E1517" s="9" t="s">
        <v>278</v>
      </c>
      <c r="F1517" s="9" t="s">
        <v>278</v>
      </c>
      <c r="G1517" s="9" t="s">
        <v>278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734</v>
      </c>
      <c r="B1518" s="63" t="s">
        <v>761</v>
      </c>
      <c r="E1518" s="9" t="s">
        <v>278</v>
      </c>
      <c r="F1518" s="9" t="s">
        <v>278</v>
      </c>
      <c r="G1518" s="9" t="s">
        <v>278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735</v>
      </c>
      <c r="B1519" s="63" t="s">
        <v>745</v>
      </c>
      <c r="E1519" s="9" t="s">
        <v>278</v>
      </c>
      <c r="F1519" s="9" t="s">
        <v>278</v>
      </c>
      <c r="G1519" s="9" t="s">
        <v>278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287</v>
      </c>
    </row>
    <row r="1520" spans="1:19" ht="15">
      <c r="A1520" s="28" t="s">
        <v>736</v>
      </c>
      <c r="B1520" s="229" t="s">
        <v>1652</v>
      </c>
      <c r="C1520" s="3"/>
      <c r="D1520" s="3"/>
      <c r="E1520" s="9" t="s">
        <v>278</v>
      </c>
      <c r="F1520" s="9" t="s">
        <v>278</v>
      </c>
      <c r="G1520" s="9" t="s">
        <v>278</v>
      </c>
      <c r="H1520" s="9" t="s">
        <v>278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281</v>
      </c>
      <c r="S1520" s="216" t="s">
        <v>1764</v>
      </c>
    </row>
    <row r="1521" spans="1:16" ht="15">
      <c r="A1521" s="28" t="s">
        <v>738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278</v>
      </c>
      <c r="I1521" s="9" t="s">
        <v>278</v>
      </c>
      <c r="J1521" s="217">
        <v>391.19999999999936</v>
      </c>
      <c r="K1521" s="9" t="s">
        <v>278</v>
      </c>
      <c r="L1521" s="9" t="s">
        <v>278</v>
      </c>
      <c r="N1521" s="67">
        <f t="shared" si="45"/>
        <v>1230.8999999999994</v>
      </c>
      <c r="P1521" t="s">
        <v>292</v>
      </c>
    </row>
    <row r="1522" spans="1:16" ht="15">
      <c r="A1522" s="28" t="s">
        <v>744</v>
      </c>
      <c r="B1522" s="28" t="s">
        <v>733</v>
      </c>
      <c r="E1522" s="9" t="s">
        <v>278</v>
      </c>
      <c r="F1522" s="9" t="s">
        <v>278</v>
      </c>
      <c r="G1522" s="9" t="s">
        <v>278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746</v>
      </c>
      <c r="B1523" s="63" t="s">
        <v>782</v>
      </c>
      <c r="E1523" s="9" t="s">
        <v>278</v>
      </c>
      <c r="F1523" s="9" t="s">
        <v>278</v>
      </c>
      <c r="G1523" s="9" t="s">
        <v>278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749</v>
      </c>
      <c r="B1524" s="63" t="s">
        <v>747</v>
      </c>
      <c r="E1524" s="9" t="s">
        <v>278</v>
      </c>
      <c r="F1524" s="9" t="s">
        <v>278</v>
      </c>
      <c r="G1524" s="9" t="s">
        <v>278</v>
      </c>
      <c r="H1524" s="9">
        <v>295.60000000000036</v>
      </c>
      <c r="I1524" s="64" t="s">
        <v>279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750</v>
      </c>
      <c r="B1525" s="63" t="s">
        <v>799</v>
      </c>
      <c r="E1525" s="9" t="s">
        <v>278</v>
      </c>
      <c r="F1525" s="9" t="s">
        <v>278</v>
      </c>
      <c r="G1525" s="9" t="s">
        <v>278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753</v>
      </c>
      <c r="B1526" s="63" t="s">
        <v>35</v>
      </c>
      <c r="E1526" s="64" t="s">
        <v>279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278</v>
      </c>
      <c r="K1526" s="9" t="s">
        <v>278</v>
      </c>
      <c r="L1526" s="9" t="s">
        <v>278</v>
      </c>
      <c r="N1526" s="67">
        <f t="shared" si="45"/>
        <v>1180.5500000000006</v>
      </c>
      <c r="P1526" t="s">
        <v>287</v>
      </c>
    </row>
    <row r="1527" spans="1:16" ht="15">
      <c r="A1527" s="28" t="s">
        <v>755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278</v>
      </c>
      <c r="K1527" s="9" t="s">
        <v>278</v>
      </c>
      <c r="L1527" s="9" t="s">
        <v>278</v>
      </c>
      <c r="N1527" s="67">
        <f t="shared" si="45"/>
        <v>1136.4000000000001</v>
      </c>
      <c r="P1527" t="s">
        <v>292</v>
      </c>
    </row>
    <row r="1528" spans="1:16" ht="15">
      <c r="A1528" s="28" t="s">
        <v>760</v>
      </c>
      <c r="B1528" s="63" t="s">
        <v>748</v>
      </c>
      <c r="E1528" s="9" t="s">
        <v>278</v>
      </c>
      <c r="F1528" s="9" t="s">
        <v>278</v>
      </c>
      <c r="G1528" s="9" t="s">
        <v>278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764</v>
      </c>
      <c r="B1529" s="63" t="s">
        <v>737</v>
      </c>
      <c r="E1529" s="9" t="s">
        <v>278</v>
      </c>
      <c r="F1529" s="9" t="s">
        <v>278</v>
      </c>
      <c r="G1529" s="9" t="s">
        <v>278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765</v>
      </c>
      <c r="B1530" s="229" t="s">
        <v>1656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766</v>
      </c>
      <c r="B1531" s="229" t="s">
        <v>1660</v>
      </c>
      <c r="C1531" s="3"/>
      <c r="D1531" s="3"/>
      <c r="E1531" s="9" t="s">
        <v>278</v>
      </c>
      <c r="F1531" s="9" t="s">
        <v>278</v>
      </c>
      <c r="G1531" s="9" t="s">
        <v>278</v>
      </c>
      <c r="H1531" s="9" t="s">
        <v>278</v>
      </c>
      <c r="I1531" s="217">
        <v>465.49999999999818</v>
      </c>
      <c r="J1531" s="217">
        <v>399.30000000000291</v>
      </c>
      <c r="K1531" s="9">
        <v>232.09999999999854</v>
      </c>
      <c r="L1531" s="9" t="s">
        <v>278</v>
      </c>
      <c r="N1531" s="67">
        <f t="shared" si="45"/>
        <v>1096.8999999999996</v>
      </c>
      <c r="P1531" t="s">
        <v>303</v>
      </c>
    </row>
    <row r="1532" spans="1:16" ht="15">
      <c r="A1532" s="28" t="s">
        <v>772</v>
      </c>
      <c r="B1532" s="277" t="s">
        <v>2002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282</v>
      </c>
    </row>
    <row r="1533" spans="1:16" ht="15">
      <c r="A1533" s="28" t="s">
        <v>780</v>
      </c>
      <c r="B1533" s="63" t="s">
        <v>787</v>
      </c>
      <c r="E1533" s="9" t="s">
        <v>278</v>
      </c>
      <c r="F1533" s="9" t="s">
        <v>278</v>
      </c>
      <c r="G1533" s="9" t="s">
        <v>278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784</v>
      </c>
      <c r="B1534" s="28" t="s">
        <v>727</v>
      </c>
      <c r="E1534" s="9" t="s">
        <v>278</v>
      </c>
      <c r="F1534" s="9" t="s">
        <v>278</v>
      </c>
      <c r="G1534" s="9" t="s">
        <v>278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785</v>
      </c>
      <c r="B1535" s="63" t="s">
        <v>752</v>
      </c>
      <c r="E1535" s="9" t="s">
        <v>278</v>
      </c>
      <c r="F1535" s="9" t="s">
        <v>278</v>
      </c>
      <c r="G1535" s="9" t="s">
        <v>278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786</v>
      </c>
      <c r="B1536" s="229" t="s">
        <v>1658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792</v>
      </c>
      <c r="B1537" s="63" t="s">
        <v>754</v>
      </c>
      <c r="E1537" s="9" t="s">
        <v>278</v>
      </c>
      <c r="F1537" s="9" t="s">
        <v>278</v>
      </c>
      <c r="G1537" s="9" t="s">
        <v>278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287</v>
      </c>
    </row>
    <row r="1538" spans="1:19" ht="15">
      <c r="A1538" s="28" t="s">
        <v>793</v>
      </c>
      <c r="B1538" s="63" t="s">
        <v>743</v>
      </c>
      <c r="E1538" s="9" t="s">
        <v>278</v>
      </c>
      <c r="F1538" s="9" t="s">
        <v>278</v>
      </c>
      <c r="G1538" s="9" t="s">
        <v>278</v>
      </c>
      <c r="H1538" s="214">
        <v>544.199999999998</v>
      </c>
      <c r="I1538" s="217">
        <v>451.10000000000036</v>
      </c>
      <c r="J1538" s="9" t="s">
        <v>278</v>
      </c>
      <c r="K1538" s="9" t="s">
        <v>278</v>
      </c>
      <c r="L1538" s="9" t="s">
        <v>278</v>
      </c>
      <c r="N1538" s="67">
        <f t="shared" si="45"/>
        <v>995.29999999999836</v>
      </c>
      <c r="P1538" t="s">
        <v>369</v>
      </c>
      <c r="S1538" s="3" t="s">
        <v>1764</v>
      </c>
    </row>
    <row r="1539" spans="1:19" ht="15">
      <c r="A1539" s="28" t="s">
        <v>794</v>
      </c>
      <c r="B1539" s="229" t="s">
        <v>1642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796</v>
      </c>
      <c r="B1540" s="229" t="s">
        <v>1653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797</v>
      </c>
      <c r="B1541" s="229" t="s">
        <v>1643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798</v>
      </c>
      <c r="B1542" s="63" t="s">
        <v>158</v>
      </c>
      <c r="E1542" s="9" t="s">
        <v>278</v>
      </c>
      <c r="F1542" s="9" t="s">
        <v>278</v>
      </c>
      <c r="G1542" s="217">
        <v>437.4</v>
      </c>
      <c r="H1542" s="9">
        <v>233.20000000000073</v>
      </c>
      <c r="I1542" s="9">
        <v>285.70000000000073</v>
      </c>
      <c r="J1542" s="9" t="s">
        <v>278</v>
      </c>
      <c r="K1542" s="9" t="s">
        <v>278</v>
      </c>
      <c r="L1542" s="9" t="s">
        <v>278</v>
      </c>
      <c r="N1542" s="67">
        <f t="shared" si="45"/>
        <v>956.30000000000143</v>
      </c>
      <c r="P1542" t="s">
        <v>284</v>
      </c>
    </row>
    <row r="1543" spans="1:19" ht="15">
      <c r="A1543" s="28" t="s">
        <v>801</v>
      </c>
      <c r="B1543" s="229" t="s">
        <v>1651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292</v>
      </c>
    </row>
    <row r="1544" spans="1:19" ht="15">
      <c r="A1544" s="28" t="s">
        <v>895</v>
      </c>
      <c r="B1544" s="63" t="s">
        <v>778</v>
      </c>
      <c r="E1544" s="9" t="s">
        <v>278</v>
      </c>
      <c r="F1544" s="9" t="s">
        <v>278</v>
      </c>
      <c r="G1544" s="9" t="s">
        <v>278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896</v>
      </c>
      <c r="B1545" s="277" t="s">
        <v>2004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 t="s">
        <v>278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897</v>
      </c>
      <c r="B1546" s="63" t="s">
        <v>763</v>
      </c>
      <c r="E1546" s="9" t="s">
        <v>278</v>
      </c>
      <c r="F1546" s="9" t="s">
        <v>278</v>
      </c>
      <c r="G1546" s="9" t="s">
        <v>278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898</v>
      </c>
      <c r="B1547" s="277" t="s">
        <v>2005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213">
        <v>463.30000000000109</v>
      </c>
      <c r="K1547" s="9">
        <v>337.39999999999873</v>
      </c>
      <c r="L1547" s="9" t="s">
        <v>278</v>
      </c>
      <c r="N1547" s="67">
        <f t="shared" si="45"/>
        <v>800.69999999999982</v>
      </c>
      <c r="P1547" t="s">
        <v>282</v>
      </c>
    </row>
    <row r="1548" spans="1:19" ht="15">
      <c r="A1548" s="28" t="s">
        <v>899</v>
      </c>
      <c r="B1548" s="63" t="s">
        <v>768</v>
      </c>
      <c r="E1548" s="9" t="s">
        <v>278</v>
      </c>
      <c r="F1548" s="9" t="s">
        <v>278</v>
      </c>
      <c r="G1548" s="9" t="s">
        <v>278</v>
      </c>
      <c r="H1548" s="217">
        <v>468.10000000000127</v>
      </c>
      <c r="I1548" s="9">
        <v>324.79999999999563</v>
      </c>
      <c r="J1548" s="9" t="s">
        <v>278</v>
      </c>
      <c r="K1548" s="9" t="s">
        <v>278</v>
      </c>
      <c r="L1548" s="9" t="s">
        <v>278</v>
      </c>
      <c r="N1548" s="67">
        <f t="shared" ref="N1548:N1579" si="46">SUM(E1548:L1548)</f>
        <v>792.89999999999691</v>
      </c>
      <c r="P1548" t="s">
        <v>283</v>
      </c>
    </row>
    <row r="1549" spans="1:19" ht="15">
      <c r="A1549" s="28" t="s">
        <v>900</v>
      </c>
      <c r="B1549" s="28" t="s">
        <v>732</v>
      </c>
      <c r="E1549" s="9" t="s">
        <v>278</v>
      </c>
      <c r="F1549" s="9" t="s">
        <v>278</v>
      </c>
      <c r="G1549" s="9" t="s">
        <v>278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901</v>
      </c>
      <c r="B1550" s="229" t="s">
        <v>1659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902</v>
      </c>
      <c r="B1551" s="229" t="s">
        <v>1654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903</v>
      </c>
      <c r="B1552" s="277" t="s">
        <v>2021</v>
      </c>
      <c r="C1552" s="3"/>
      <c r="D1552" s="3"/>
      <c r="E1552" s="9" t="s">
        <v>278</v>
      </c>
      <c r="F1552" s="9" t="s">
        <v>278</v>
      </c>
      <c r="G1552" s="9" t="s">
        <v>278</v>
      </c>
      <c r="H1552" s="9" t="s">
        <v>278</v>
      </c>
      <c r="I1552" s="9" t="s">
        <v>278</v>
      </c>
      <c r="J1552" s="9" t="s">
        <v>278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284</v>
      </c>
    </row>
    <row r="1553" spans="1:16" ht="15">
      <c r="A1553" s="28" t="s">
        <v>904</v>
      </c>
      <c r="B1553" s="229" t="s">
        <v>1646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905</v>
      </c>
      <c r="B1554" s="63" t="s">
        <v>178</v>
      </c>
      <c r="E1554" s="9">
        <v>238.6</v>
      </c>
      <c r="F1554" s="217">
        <v>463.65</v>
      </c>
      <c r="G1554" s="9" t="s">
        <v>278</v>
      </c>
      <c r="H1554" s="9" t="s">
        <v>278</v>
      </c>
      <c r="I1554" s="9" t="s">
        <v>278</v>
      </c>
      <c r="J1554" s="9" t="s">
        <v>278</v>
      </c>
      <c r="K1554" s="9" t="s">
        <v>278</v>
      </c>
      <c r="L1554" s="9" t="s">
        <v>278</v>
      </c>
      <c r="N1554" s="67">
        <f t="shared" si="46"/>
        <v>702.25</v>
      </c>
      <c r="P1554" t="s">
        <v>284</v>
      </c>
    </row>
    <row r="1555" spans="1:16" ht="15">
      <c r="A1555" s="28" t="s">
        <v>906</v>
      </c>
      <c r="B1555" s="277" t="s">
        <v>1998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907</v>
      </c>
      <c r="B1556" s="277" t="s">
        <v>1999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908</v>
      </c>
      <c r="B1557" s="277" t="s">
        <v>2006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909</v>
      </c>
      <c r="B1558" s="277" t="s">
        <v>2003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288</v>
      </c>
    </row>
    <row r="1559" spans="1:16" ht="15">
      <c r="A1559" s="28" t="s">
        <v>910</v>
      </c>
      <c r="B1559" s="277" t="s">
        <v>2019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911</v>
      </c>
      <c r="B1560" s="277" t="s">
        <v>2014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912</v>
      </c>
      <c r="B1561" s="277" t="s">
        <v>2007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913</v>
      </c>
      <c r="B1562" s="277" t="s">
        <v>2020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914</v>
      </c>
      <c r="B1563" s="63" t="s">
        <v>3363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217">
        <v>500.5</v>
      </c>
      <c r="M1563" s="67"/>
      <c r="N1563" s="67">
        <f t="shared" si="46"/>
        <v>500.5</v>
      </c>
      <c r="P1563" t="s">
        <v>283</v>
      </c>
    </row>
    <row r="1564" spans="1:16" ht="15">
      <c r="A1564" s="28" t="s">
        <v>915</v>
      </c>
      <c r="B1564" s="63" t="s">
        <v>3374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217">
        <v>497.40000000000003</v>
      </c>
      <c r="M1564" s="67"/>
      <c r="N1564" s="67">
        <f t="shared" si="46"/>
        <v>497.40000000000003</v>
      </c>
      <c r="P1564" t="s">
        <v>284</v>
      </c>
    </row>
    <row r="1565" spans="1:16" ht="15">
      <c r="A1565" s="28" t="s">
        <v>916</v>
      </c>
      <c r="B1565" s="277" t="s">
        <v>2026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917</v>
      </c>
      <c r="B1566" s="63" t="s">
        <v>3392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217">
        <v>454.7</v>
      </c>
      <c r="M1566" s="67"/>
      <c r="N1566" s="67">
        <f t="shared" si="46"/>
        <v>454.7</v>
      </c>
      <c r="P1566" t="s">
        <v>288</v>
      </c>
    </row>
    <row r="1567" spans="1:16" ht="15">
      <c r="A1567" s="28" t="s">
        <v>918</v>
      </c>
      <c r="B1567" s="277" t="s">
        <v>4490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919</v>
      </c>
      <c r="B1568" s="63" t="s">
        <v>3367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920</v>
      </c>
      <c r="B1569" s="63" t="s">
        <v>3376</v>
      </c>
      <c r="C1569" s="3"/>
      <c r="D1569" s="3"/>
      <c r="E1569" s="9" t="s">
        <v>278</v>
      </c>
      <c r="F1569" s="9" t="s">
        <v>278</v>
      </c>
      <c r="G1569" s="9" t="s">
        <v>278</v>
      </c>
      <c r="H1569" s="9" t="s">
        <v>278</v>
      </c>
      <c r="I1569" s="9" t="s">
        <v>278</v>
      </c>
      <c r="J1569" s="9" t="s">
        <v>278</v>
      </c>
      <c r="K1569" s="9" t="s">
        <v>278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921</v>
      </c>
      <c r="B1570" s="277" t="s">
        <v>2153</v>
      </c>
      <c r="C1570" s="3"/>
      <c r="D1570" s="3"/>
      <c r="E1570" s="9" t="s">
        <v>278</v>
      </c>
      <c r="F1570" s="9" t="s">
        <v>278</v>
      </c>
      <c r="G1570" s="9" t="s">
        <v>278</v>
      </c>
      <c r="H1570" s="9" t="s">
        <v>278</v>
      </c>
      <c r="I1570" s="9" t="s">
        <v>278</v>
      </c>
      <c r="J1570" s="9" t="s">
        <v>278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922</v>
      </c>
      <c r="B1571" s="277" t="s">
        <v>3358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923</v>
      </c>
      <c r="B1572" s="277" t="s">
        <v>2023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924</v>
      </c>
      <c r="B1573" s="63" t="s">
        <v>3368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925</v>
      </c>
      <c r="B1574" s="63" t="s">
        <v>179</v>
      </c>
      <c r="E1574" s="217">
        <v>386.2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 t="s">
        <v>278</v>
      </c>
      <c r="N1574" s="67">
        <f t="shared" si="46"/>
        <v>386.2</v>
      </c>
      <c r="P1574" t="s">
        <v>292</v>
      </c>
    </row>
    <row r="1575" spans="1:20" ht="15">
      <c r="A1575" s="28" t="s">
        <v>926</v>
      </c>
      <c r="B1575" s="63" t="s">
        <v>3375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927</v>
      </c>
      <c r="B1576" s="277" t="s">
        <v>2000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217">
        <v>375.00000000000091</v>
      </c>
      <c r="K1576" s="9" t="s">
        <v>278</v>
      </c>
      <c r="L1576" s="9" t="s">
        <v>278</v>
      </c>
      <c r="N1576" s="67">
        <f t="shared" si="46"/>
        <v>375.00000000000091</v>
      </c>
      <c r="P1576" t="s">
        <v>288</v>
      </c>
    </row>
    <row r="1577" spans="1:20" ht="15">
      <c r="A1577" s="28" t="s">
        <v>928</v>
      </c>
      <c r="B1577" s="63" t="s">
        <v>164</v>
      </c>
      <c r="E1577" s="9" t="s">
        <v>278</v>
      </c>
      <c r="F1577" s="9" t="s">
        <v>278</v>
      </c>
      <c r="G1577" s="9">
        <v>372.2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N1577" s="67">
        <f t="shared" si="46"/>
        <v>372.2</v>
      </c>
    </row>
    <row r="1578" spans="1:20" ht="15">
      <c r="A1578" s="28" t="s">
        <v>929</v>
      </c>
      <c r="B1578" s="63" t="s">
        <v>3371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 t="s">
        <v>278</v>
      </c>
      <c r="K1578" s="9" t="s">
        <v>278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930</v>
      </c>
      <c r="B1579" s="63" t="s">
        <v>3378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9" t="s">
        <v>278</v>
      </c>
      <c r="J1579" s="9" t="s">
        <v>278</v>
      </c>
      <c r="K1579" s="9" t="s">
        <v>278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931</v>
      </c>
      <c r="B1580" s="277" t="s">
        <v>2022</v>
      </c>
      <c r="C1580" s="3"/>
      <c r="D1580" s="3"/>
      <c r="E1580" s="9" t="s">
        <v>278</v>
      </c>
      <c r="F1580" s="9" t="s">
        <v>278</v>
      </c>
      <c r="G1580" s="9" t="s">
        <v>278</v>
      </c>
      <c r="H1580" s="9" t="s">
        <v>278</v>
      </c>
      <c r="I1580" s="9" t="s">
        <v>278</v>
      </c>
      <c r="J1580" s="9" t="s">
        <v>278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932</v>
      </c>
      <c r="B1581" s="63" t="s">
        <v>3390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933</v>
      </c>
      <c r="B1582" s="229" t="s">
        <v>1644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>
        <v>154.99999999999818</v>
      </c>
      <c r="J1582" s="9">
        <v>180</v>
      </c>
      <c r="K1582" s="9" t="s">
        <v>278</v>
      </c>
      <c r="L1582" s="9" t="s">
        <v>278</v>
      </c>
      <c r="N1582" s="67">
        <f t="shared" si="47"/>
        <v>334.99999999999818</v>
      </c>
    </row>
    <row r="1583" spans="1:20" ht="15">
      <c r="A1583" s="28" t="s">
        <v>934</v>
      </c>
      <c r="B1583" s="63" t="s">
        <v>3369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 t="s">
        <v>278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2496</v>
      </c>
      <c r="B1584" s="225" t="s">
        <v>1640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217">
        <v>330.99999999999454</v>
      </c>
      <c r="J1584" s="9" t="s">
        <v>278</v>
      </c>
      <c r="K1584" s="9" t="s">
        <v>278</v>
      </c>
      <c r="L1584" s="9" t="s">
        <v>278</v>
      </c>
      <c r="N1584" s="67">
        <f t="shared" si="47"/>
        <v>330.99999999999454</v>
      </c>
      <c r="P1584" t="s">
        <v>293</v>
      </c>
      <c r="T1584" s="219"/>
    </row>
    <row r="1585" spans="1:20" ht="15">
      <c r="A1585" s="28" t="s">
        <v>3308</v>
      </c>
      <c r="B1585" s="277" t="s">
        <v>3359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3309</v>
      </c>
      <c r="B1586" s="63" t="s">
        <v>3373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9" t="s">
        <v>278</v>
      </c>
      <c r="J1586" s="9" t="s">
        <v>278</v>
      </c>
      <c r="K1586" s="9" t="s">
        <v>278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3310</v>
      </c>
      <c r="B1587" s="277" t="s">
        <v>2046</v>
      </c>
      <c r="C1587" s="3"/>
      <c r="D1587" s="3"/>
      <c r="E1587" s="9" t="s">
        <v>278</v>
      </c>
      <c r="F1587" s="9" t="s">
        <v>278</v>
      </c>
      <c r="G1587" s="9" t="s">
        <v>278</v>
      </c>
      <c r="H1587" s="9" t="s">
        <v>278</v>
      </c>
      <c r="I1587" s="9" t="s">
        <v>278</v>
      </c>
      <c r="J1587" s="9" t="s">
        <v>278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3311</v>
      </c>
      <c r="B1588" s="63" t="s">
        <v>3365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3312</v>
      </c>
      <c r="B1589" s="63" t="s">
        <v>3362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3313</v>
      </c>
      <c r="B1590" s="63" t="s">
        <v>773</v>
      </c>
      <c r="E1590" s="9" t="s">
        <v>278</v>
      </c>
      <c r="F1590" s="9" t="s">
        <v>278</v>
      </c>
      <c r="G1590" s="9" t="s">
        <v>278</v>
      </c>
      <c r="H1590" s="9">
        <v>298.14999999999873</v>
      </c>
      <c r="I1590" s="9" t="s">
        <v>278</v>
      </c>
      <c r="J1590" s="9" t="s">
        <v>278</v>
      </c>
      <c r="K1590" s="9" t="s">
        <v>278</v>
      </c>
      <c r="L1590" s="9" t="s">
        <v>278</v>
      </c>
      <c r="N1590" s="67">
        <f t="shared" si="47"/>
        <v>298.14999999999873</v>
      </c>
      <c r="T1590" s="219"/>
    </row>
    <row r="1591" spans="1:20" ht="15">
      <c r="A1591" s="28" t="s">
        <v>3314</v>
      </c>
      <c r="B1591" s="277" t="s">
        <v>2048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3315</v>
      </c>
      <c r="B1592" s="63" t="s">
        <v>3379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3316</v>
      </c>
      <c r="B1593" s="63" t="s">
        <v>3391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 t="s">
        <v>278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3317</v>
      </c>
      <c r="B1594" s="229" t="s">
        <v>1675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>
        <v>265.60000000000218</v>
      </c>
      <c r="J1594" s="9" t="s">
        <v>278</v>
      </c>
      <c r="K1594" s="9" t="s">
        <v>278</v>
      </c>
      <c r="L1594" s="9" t="s">
        <v>278</v>
      </c>
      <c r="N1594" s="67">
        <f t="shared" si="47"/>
        <v>265.60000000000218</v>
      </c>
      <c r="T1594" s="219"/>
    </row>
    <row r="1595" spans="1:20" ht="15">
      <c r="A1595" s="28" t="s">
        <v>3318</v>
      </c>
      <c r="B1595" s="63" t="s">
        <v>3387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 t="s">
        <v>278</v>
      </c>
      <c r="J1595" s="9" t="s">
        <v>278</v>
      </c>
      <c r="K1595" s="9" t="s">
        <v>278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3319</v>
      </c>
      <c r="B1596" s="277" t="s">
        <v>2024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>
        <v>216.10000000000127</v>
      </c>
      <c r="L1596" s="9" t="s">
        <v>278</v>
      </c>
      <c r="N1596" s="67">
        <f t="shared" si="47"/>
        <v>216.10000000000127</v>
      </c>
      <c r="T1596" s="219"/>
    </row>
    <row r="1597" spans="1:20" ht="15">
      <c r="A1597" s="28" t="s">
        <v>3320</v>
      </c>
      <c r="B1597" s="63" t="s">
        <v>3372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3321</v>
      </c>
      <c r="B1598" s="229" t="s">
        <v>1650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>
        <v>205</v>
      </c>
      <c r="J1598" s="9" t="s">
        <v>278</v>
      </c>
      <c r="K1598" s="9" t="s">
        <v>278</v>
      </c>
      <c r="L1598" s="9" t="s">
        <v>278</v>
      </c>
      <c r="N1598" s="67">
        <f t="shared" si="47"/>
        <v>205</v>
      </c>
      <c r="T1598" s="219"/>
    </row>
    <row r="1599" spans="1:20" ht="15">
      <c r="A1599" s="28" t="s">
        <v>3322</v>
      </c>
      <c r="B1599" s="63" t="s">
        <v>3370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3323</v>
      </c>
      <c r="B1600" s="63" t="s">
        <v>783</v>
      </c>
      <c r="E1600" s="9" t="s">
        <v>278</v>
      </c>
      <c r="F1600" s="9" t="s">
        <v>278</v>
      </c>
      <c r="G1600" s="9" t="s">
        <v>278</v>
      </c>
      <c r="H1600" s="9">
        <v>186.70000000000073</v>
      </c>
      <c r="I1600" s="9" t="s">
        <v>278</v>
      </c>
      <c r="J1600" s="9" t="s">
        <v>278</v>
      </c>
      <c r="K1600" s="9" t="s">
        <v>278</v>
      </c>
      <c r="L1600" s="9" t="s">
        <v>278</v>
      </c>
      <c r="N1600" s="67">
        <f t="shared" si="47"/>
        <v>186.70000000000073</v>
      </c>
      <c r="T1600" s="219"/>
    </row>
    <row r="1601" spans="1:20" ht="15">
      <c r="A1601" s="28" t="s">
        <v>3324</v>
      </c>
      <c r="B1601" s="63" t="s">
        <v>3360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3325</v>
      </c>
      <c r="B1602" s="63" t="s">
        <v>3361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3326</v>
      </c>
      <c r="B1603" s="63" t="s">
        <v>3364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 t="s">
        <v>278</v>
      </c>
      <c r="J1603" s="9" t="s">
        <v>278</v>
      </c>
      <c r="K1603" s="9" t="s">
        <v>278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3327</v>
      </c>
      <c r="B1604" s="229" t="s">
        <v>1657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>
        <v>170.40000000000146</v>
      </c>
      <c r="J1604" s="9" t="s">
        <v>278</v>
      </c>
      <c r="K1604" s="9" t="s">
        <v>278</v>
      </c>
      <c r="L1604" s="9" t="s">
        <v>278</v>
      </c>
      <c r="N1604" s="67">
        <f t="shared" si="47"/>
        <v>170.40000000000146</v>
      </c>
      <c r="T1604" s="219"/>
    </row>
    <row r="1605" spans="1:20" ht="15">
      <c r="A1605" s="28" t="s">
        <v>3328</v>
      </c>
      <c r="B1605" s="63" t="s">
        <v>3388</v>
      </c>
      <c r="C1605" s="3"/>
      <c r="D1605" s="3"/>
      <c r="E1605" s="9" t="s">
        <v>278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3329</v>
      </c>
      <c r="B1606" s="63" t="s">
        <v>180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3330</v>
      </c>
      <c r="B1607" s="63" t="s">
        <v>3366</v>
      </c>
      <c r="C1607" s="3"/>
      <c r="D1607" s="3"/>
      <c r="E1607" s="9" t="s">
        <v>278</v>
      </c>
      <c r="F1607" s="9" t="s">
        <v>278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3331</v>
      </c>
      <c r="B1608" s="229" t="s">
        <v>1649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>
        <v>145.89999999999964</v>
      </c>
      <c r="J1608" s="9" t="s">
        <v>278</v>
      </c>
      <c r="K1608" s="9" t="s">
        <v>278</v>
      </c>
      <c r="L1608" s="9" t="s">
        <v>278</v>
      </c>
      <c r="N1608" s="67">
        <f t="shared" si="47"/>
        <v>145.89999999999964</v>
      </c>
      <c r="T1608" s="219"/>
    </row>
    <row r="1609" spans="1:20" ht="15">
      <c r="A1609" s="28" t="s">
        <v>4122</v>
      </c>
      <c r="B1609" s="229" t="s">
        <v>1647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>
        <v>100.30000000000291</v>
      </c>
      <c r="J1609" s="9" t="s">
        <v>278</v>
      </c>
      <c r="K1609" s="9" t="s">
        <v>278</v>
      </c>
      <c r="L1609" s="9" t="s">
        <v>278</v>
      </c>
      <c r="N1609" s="67">
        <f t="shared" si="47"/>
        <v>100.30000000000291</v>
      </c>
      <c r="T1609" s="219"/>
    </row>
    <row r="1610" spans="1:20" ht="15">
      <c r="A1610" s="28" t="s">
        <v>4123</v>
      </c>
      <c r="B1610" s="277" t="s">
        <v>2049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>
        <v>94.899999999999636</v>
      </c>
      <c r="L1610" s="64" t="s">
        <v>279</v>
      </c>
      <c r="N1610" s="67">
        <f t="shared" si="47"/>
        <v>94.899999999999636</v>
      </c>
      <c r="T1610" s="219"/>
    </row>
    <row r="1611" spans="1:20" ht="15">
      <c r="A1611" s="28" t="s">
        <v>4124</v>
      </c>
      <c r="B1611" s="277" t="s">
        <v>2025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 t="s">
        <v>278</v>
      </c>
      <c r="J1611" s="9" t="s">
        <v>278</v>
      </c>
      <c r="K1611" s="64" t="s">
        <v>279</v>
      </c>
      <c r="L1611" s="9" t="s">
        <v>278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2579</v>
      </c>
      <c r="S1618" s="216" t="s">
        <v>2580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279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303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756</v>
      </c>
      <c r="E1620" s="9" t="s">
        <v>278</v>
      </c>
      <c r="F1620" s="9" t="s">
        <v>278</v>
      </c>
      <c r="G1620" s="9" t="s">
        <v>278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5016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278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2463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278</v>
      </c>
      <c r="F1622" s="9" t="s">
        <v>278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282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795</v>
      </c>
      <c r="E1623" s="9" t="s">
        <v>278</v>
      </c>
      <c r="F1623" s="9" t="s">
        <v>278</v>
      </c>
      <c r="G1623" s="9" t="s">
        <v>278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281</v>
      </c>
      <c r="S1623" s="3" t="s">
        <v>1765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2581</v>
      </c>
      <c r="S1624" s="3" t="s">
        <v>1765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770</v>
      </c>
      <c r="E1625" s="9" t="s">
        <v>278</v>
      </c>
      <c r="F1625" s="9" t="s">
        <v>278</v>
      </c>
      <c r="G1625" s="9" t="s">
        <v>278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2813</v>
      </c>
      <c r="S1625" s="216" t="s">
        <v>1765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281</v>
      </c>
      <c r="S1626" s="3" t="s">
        <v>1765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300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278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288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279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283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279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292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781</v>
      </c>
      <c r="E1631" s="9" t="s">
        <v>278</v>
      </c>
      <c r="F1631" s="9" t="s">
        <v>278</v>
      </c>
      <c r="G1631" s="9" t="s">
        <v>278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352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278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284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308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278</v>
      </c>
      <c r="F1634" s="9" t="s">
        <v>278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318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283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752</v>
      </c>
      <c r="E1637" s="9" t="s">
        <v>278</v>
      </c>
      <c r="F1637" s="9" t="s">
        <v>278</v>
      </c>
      <c r="G1637" s="9" t="s">
        <v>278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336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278</v>
      </c>
      <c r="F1638" s="9" t="s">
        <v>278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278</v>
      </c>
      <c r="N1638" s="67">
        <f t="shared" si="48"/>
        <v>984.35000000000196</v>
      </c>
      <c r="P1638" t="s">
        <v>284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745</v>
      </c>
      <c r="E1639" s="9" t="s">
        <v>278</v>
      </c>
      <c r="F1639" s="9" t="s">
        <v>278</v>
      </c>
      <c r="G1639" s="9" t="s">
        <v>278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787</v>
      </c>
      <c r="E1640" s="9" t="s">
        <v>278</v>
      </c>
      <c r="F1640" s="9" t="s">
        <v>278</v>
      </c>
      <c r="G1640" s="9" t="s">
        <v>278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300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1656</v>
      </c>
      <c r="C1641" s="3"/>
      <c r="D1641" s="3"/>
      <c r="E1641" s="9" t="s">
        <v>278</v>
      </c>
      <c r="F1641" s="9" t="s">
        <v>278</v>
      </c>
      <c r="G1641" s="9" t="s">
        <v>278</v>
      </c>
      <c r="H1641" s="9" t="s">
        <v>278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278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278</v>
      </c>
      <c r="N1642" s="67">
        <f t="shared" si="48"/>
        <v>908.25000000000023</v>
      </c>
      <c r="P1642" t="s">
        <v>316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761</v>
      </c>
      <c r="E1643" s="9" t="s">
        <v>278</v>
      </c>
      <c r="F1643" s="9" t="s">
        <v>278</v>
      </c>
      <c r="G1643" s="9" t="s">
        <v>278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1653</v>
      </c>
      <c r="C1644" s="3"/>
      <c r="D1644" s="3"/>
      <c r="E1644" s="9" t="s">
        <v>278</v>
      </c>
      <c r="F1644" s="9" t="s">
        <v>278</v>
      </c>
      <c r="G1644" s="9" t="s">
        <v>278</v>
      </c>
      <c r="H1644" s="9" t="s">
        <v>278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287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799</v>
      </c>
      <c r="E1645" s="9" t="s">
        <v>278</v>
      </c>
      <c r="F1645" s="9" t="s">
        <v>278</v>
      </c>
      <c r="G1645" s="9" t="s">
        <v>278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300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733</v>
      </c>
      <c r="E1646" s="9" t="s">
        <v>278</v>
      </c>
      <c r="F1646" s="9" t="s">
        <v>278</v>
      </c>
      <c r="G1646" s="9" t="s">
        <v>278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288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274</v>
      </c>
      <c r="B1648" s="63" t="s">
        <v>777</v>
      </c>
      <c r="E1648" s="9" t="s">
        <v>278</v>
      </c>
      <c r="F1648" s="9" t="s">
        <v>278</v>
      </c>
      <c r="G1648" s="9" t="s">
        <v>278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297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275</v>
      </c>
      <c r="B1649" s="229" t="s">
        <v>1652</v>
      </c>
      <c r="C1649" s="3"/>
      <c r="D1649" s="3"/>
      <c r="E1649" s="9" t="s">
        <v>278</v>
      </c>
      <c r="F1649" s="9" t="s">
        <v>278</v>
      </c>
      <c r="G1649" s="9" t="s">
        <v>278</v>
      </c>
      <c r="H1649" s="9" t="s">
        <v>278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316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276</v>
      </c>
      <c r="B1650" s="63" t="s">
        <v>789</v>
      </c>
      <c r="E1650" s="9" t="s">
        <v>278</v>
      </c>
      <c r="F1650" s="9" t="s">
        <v>278</v>
      </c>
      <c r="G1650" s="9" t="s">
        <v>278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288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277</v>
      </c>
      <c r="B1651" s="277" t="s">
        <v>1999</v>
      </c>
      <c r="C1651" s="3"/>
      <c r="D1651" s="3"/>
      <c r="E1651" s="9" t="s">
        <v>278</v>
      </c>
      <c r="F1651" s="9" t="s">
        <v>278</v>
      </c>
      <c r="G1651" s="9" t="s">
        <v>278</v>
      </c>
      <c r="H1651" s="9" t="s">
        <v>278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288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734</v>
      </c>
      <c r="B1652" s="63" t="s">
        <v>155</v>
      </c>
      <c r="E1652" s="9" t="s">
        <v>278</v>
      </c>
      <c r="F1652" s="9" t="s">
        <v>278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735</v>
      </c>
      <c r="B1653" s="63" t="s">
        <v>33</v>
      </c>
      <c r="E1653" s="64" t="s">
        <v>279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736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278</v>
      </c>
      <c r="L1654" s="9" t="s">
        <v>278</v>
      </c>
      <c r="N1654" s="67">
        <f t="shared" si="49"/>
        <v>776.1499999999993</v>
      </c>
      <c r="P1654" t="s">
        <v>372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738</v>
      </c>
      <c r="B1655" s="63" t="s">
        <v>737</v>
      </c>
      <c r="E1655" s="9" t="s">
        <v>278</v>
      </c>
      <c r="F1655" s="9" t="s">
        <v>278</v>
      </c>
      <c r="G1655" s="9" t="s">
        <v>278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744</v>
      </c>
      <c r="B1656" s="63" t="s">
        <v>9</v>
      </c>
      <c r="E1656" s="64" t="s">
        <v>279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746</v>
      </c>
      <c r="B1657" s="63" t="s">
        <v>154</v>
      </c>
      <c r="E1657" s="9" t="s">
        <v>278</v>
      </c>
      <c r="F1657" s="9" t="s">
        <v>278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749</v>
      </c>
      <c r="B1658" s="28" t="s">
        <v>727</v>
      </c>
      <c r="E1658" s="9" t="s">
        <v>278</v>
      </c>
      <c r="F1658" s="9" t="s">
        <v>278</v>
      </c>
      <c r="G1658" s="9" t="s">
        <v>278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750</v>
      </c>
      <c r="B1659" s="277" t="s">
        <v>2003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284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753</v>
      </c>
      <c r="B1660" s="229" t="s">
        <v>1655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284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755</v>
      </c>
      <c r="B1661" s="277" t="s">
        <v>2021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9" t="s">
        <v>278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288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760</v>
      </c>
      <c r="B1662" s="277" t="s">
        <v>2002</v>
      </c>
      <c r="C1662" s="3"/>
      <c r="D1662" s="3"/>
      <c r="E1662" s="9" t="s">
        <v>278</v>
      </c>
      <c r="F1662" s="9" t="s">
        <v>278</v>
      </c>
      <c r="G1662" s="9" t="s">
        <v>278</v>
      </c>
      <c r="H1662" s="9" t="s">
        <v>278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764</v>
      </c>
      <c r="B1663" s="28" t="s">
        <v>732</v>
      </c>
      <c r="E1663" s="9" t="s">
        <v>278</v>
      </c>
      <c r="F1663" s="9" t="s">
        <v>278</v>
      </c>
      <c r="G1663" s="9" t="s">
        <v>278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765</v>
      </c>
      <c r="B1664" s="229" t="s">
        <v>1651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766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278</v>
      </c>
      <c r="N1665" s="67">
        <f t="shared" si="49"/>
        <v>672.79999999999961</v>
      </c>
      <c r="P1665" t="s">
        <v>293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772</v>
      </c>
      <c r="B1666" s="63" t="s">
        <v>782</v>
      </c>
      <c r="E1666" s="9" t="s">
        <v>278</v>
      </c>
      <c r="F1666" s="9" t="s">
        <v>278</v>
      </c>
      <c r="G1666" s="9" t="s">
        <v>278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780</v>
      </c>
      <c r="B1667" s="277" t="s">
        <v>4490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 t="s">
        <v>278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784</v>
      </c>
      <c r="B1668" s="277" t="s">
        <v>2026</v>
      </c>
      <c r="C1668" s="3"/>
      <c r="D1668" s="3"/>
      <c r="E1668" s="9" t="s">
        <v>278</v>
      </c>
      <c r="F1668" s="9" t="s">
        <v>278</v>
      </c>
      <c r="G1668" s="9" t="s">
        <v>278</v>
      </c>
      <c r="H1668" s="9" t="s">
        <v>278</v>
      </c>
      <c r="I1668" s="9">
        <v>0</v>
      </c>
      <c r="J1668" s="9" t="s">
        <v>278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282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785</v>
      </c>
      <c r="B1669" s="229" t="s">
        <v>1658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786</v>
      </c>
      <c r="B1670" s="63" t="s">
        <v>748</v>
      </c>
      <c r="E1670" s="9" t="s">
        <v>278</v>
      </c>
      <c r="F1670" s="9" t="s">
        <v>278</v>
      </c>
      <c r="G1670" s="9" t="s">
        <v>278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792</v>
      </c>
      <c r="B1671" s="225" t="s">
        <v>1661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793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278</v>
      </c>
      <c r="L1672" s="9" t="s">
        <v>278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794</v>
      </c>
      <c r="B1673" s="229" t="s">
        <v>1659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796</v>
      </c>
      <c r="B1674" s="229" t="s">
        <v>1643</v>
      </c>
      <c r="C1674" s="3"/>
      <c r="D1674" s="3"/>
      <c r="E1674" s="9" t="s">
        <v>278</v>
      </c>
      <c r="F1674" s="9" t="s">
        <v>278</v>
      </c>
      <c r="G1674" s="9" t="s">
        <v>278</v>
      </c>
      <c r="H1674" s="9" t="s">
        <v>278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282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797</v>
      </c>
      <c r="B1675" s="277" t="s">
        <v>2014</v>
      </c>
      <c r="C1675" s="3"/>
      <c r="D1675" s="3"/>
      <c r="E1675" s="9" t="s">
        <v>278</v>
      </c>
      <c r="F1675" s="9" t="s">
        <v>278</v>
      </c>
      <c r="G1675" s="9" t="s">
        <v>278</v>
      </c>
      <c r="H1675" s="9" t="s">
        <v>278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798</v>
      </c>
      <c r="B1676" s="277" t="s">
        <v>2049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217">
        <v>465</v>
      </c>
      <c r="L1676" s="9">
        <v>81.5</v>
      </c>
      <c r="N1676" s="67">
        <f t="shared" si="49"/>
        <v>546.5</v>
      </c>
      <c r="P1676" t="s">
        <v>283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801</v>
      </c>
      <c r="B1677" s="63" t="s">
        <v>3376</v>
      </c>
      <c r="C1677" s="3"/>
      <c r="D1677" s="3"/>
      <c r="E1677" s="9" t="s">
        <v>278</v>
      </c>
      <c r="F1677" s="9" t="s">
        <v>278</v>
      </c>
      <c r="G1677" s="9" t="s">
        <v>278</v>
      </c>
      <c r="H1677" s="9" t="s">
        <v>278</v>
      </c>
      <c r="I1677" s="9">
        <v>0</v>
      </c>
      <c r="J1677" s="9" t="s">
        <v>278</v>
      </c>
      <c r="K1677" s="9" t="s">
        <v>278</v>
      </c>
      <c r="L1677" s="214">
        <v>538.4</v>
      </c>
      <c r="M1677" s="67"/>
      <c r="N1677" s="67">
        <f t="shared" si="49"/>
        <v>538.4</v>
      </c>
      <c r="P1677" t="s">
        <v>281</v>
      </c>
      <c r="S1677" s="216" t="s">
        <v>1765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895</v>
      </c>
      <c r="B1678" s="229" t="s">
        <v>1642</v>
      </c>
      <c r="C1678" s="3"/>
      <c r="D1678" s="3"/>
      <c r="E1678" s="9" t="s">
        <v>278</v>
      </c>
      <c r="F1678" s="9" t="s">
        <v>278</v>
      </c>
      <c r="G1678" s="9" t="s">
        <v>278</v>
      </c>
      <c r="H1678" s="9" t="s">
        <v>278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281</v>
      </c>
      <c r="S1678" s="216" t="s">
        <v>1765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896</v>
      </c>
      <c r="B1679" s="277" t="s">
        <v>2153</v>
      </c>
      <c r="C1679" s="3"/>
      <c r="D1679" s="3"/>
      <c r="E1679" s="9" t="s">
        <v>278</v>
      </c>
      <c r="F1679" s="9" t="s">
        <v>278</v>
      </c>
      <c r="G1679" s="9" t="s">
        <v>278</v>
      </c>
      <c r="H1679" s="9" t="s">
        <v>278</v>
      </c>
      <c r="I1679" s="9">
        <v>0</v>
      </c>
      <c r="J1679" s="9" t="s">
        <v>278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897</v>
      </c>
      <c r="B1680" s="63" t="s">
        <v>778</v>
      </c>
      <c r="E1680" s="9" t="s">
        <v>278</v>
      </c>
      <c r="F1680" s="9" t="s">
        <v>278</v>
      </c>
      <c r="G1680" s="9" t="s">
        <v>278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898</v>
      </c>
      <c r="B1681" s="277" t="s">
        <v>2004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899</v>
      </c>
      <c r="B1682" s="229" t="s">
        <v>1646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900</v>
      </c>
      <c r="B1683" s="63" t="s">
        <v>747</v>
      </c>
      <c r="E1683" s="9" t="s">
        <v>278</v>
      </c>
      <c r="F1683" s="9" t="s">
        <v>278</v>
      </c>
      <c r="G1683" s="9" t="s">
        <v>278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901</v>
      </c>
      <c r="B1684" s="63" t="s">
        <v>754</v>
      </c>
      <c r="E1684" s="9" t="s">
        <v>278</v>
      </c>
      <c r="F1684" s="9" t="s">
        <v>278</v>
      </c>
      <c r="G1684" s="9" t="s">
        <v>278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902</v>
      </c>
      <c r="B1685" s="277" t="s">
        <v>2005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>
        <v>182.80000000000018</v>
      </c>
      <c r="K1685" s="9">
        <v>301.19999999999982</v>
      </c>
      <c r="L1685" s="9" t="s">
        <v>278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903</v>
      </c>
      <c r="B1686" s="277" t="s">
        <v>2023</v>
      </c>
      <c r="C1686" s="3"/>
      <c r="D1686" s="3"/>
      <c r="E1686" s="9" t="s">
        <v>278</v>
      </c>
      <c r="F1686" s="9" t="s">
        <v>278</v>
      </c>
      <c r="G1686" s="9" t="s">
        <v>278</v>
      </c>
      <c r="H1686" s="9" t="s">
        <v>278</v>
      </c>
      <c r="I1686" s="9">
        <v>0</v>
      </c>
      <c r="J1686" s="9" t="s">
        <v>278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904</v>
      </c>
      <c r="B1687" s="277" t="s">
        <v>2020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905</v>
      </c>
      <c r="B1688" s="63" t="s">
        <v>3392</v>
      </c>
      <c r="C1688" s="3"/>
      <c r="D1688" s="3"/>
      <c r="E1688" s="9" t="s">
        <v>278</v>
      </c>
      <c r="F1688" s="9" t="s">
        <v>278</v>
      </c>
      <c r="G1688" s="9" t="s">
        <v>278</v>
      </c>
      <c r="H1688" s="9" t="s">
        <v>278</v>
      </c>
      <c r="I1688" s="9">
        <v>0</v>
      </c>
      <c r="J1688" s="9" t="s">
        <v>278</v>
      </c>
      <c r="K1688" s="9" t="s">
        <v>278</v>
      </c>
      <c r="L1688" s="213">
        <v>450.6</v>
      </c>
      <c r="M1688" s="67"/>
      <c r="N1688" s="67">
        <f t="shared" si="50"/>
        <v>450.6</v>
      </c>
      <c r="P1688" t="s">
        <v>282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906</v>
      </c>
      <c r="B1689" s="63" t="s">
        <v>3390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 t="s">
        <v>278</v>
      </c>
      <c r="L1689" s="217">
        <v>440.8</v>
      </c>
      <c r="M1689" s="67"/>
      <c r="N1689" s="67">
        <f t="shared" si="50"/>
        <v>440.8</v>
      </c>
      <c r="P1689" t="s">
        <v>283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907</v>
      </c>
      <c r="B1690" s="63" t="s">
        <v>4</v>
      </c>
      <c r="E1690" s="217">
        <v>25.4</v>
      </c>
      <c r="F1690" s="64" t="s">
        <v>279</v>
      </c>
      <c r="G1690" s="9">
        <v>69</v>
      </c>
      <c r="H1690" s="217">
        <v>339.89999999999782</v>
      </c>
      <c r="I1690" s="9">
        <v>0</v>
      </c>
      <c r="J1690" s="9" t="s">
        <v>278</v>
      </c>
      <c r="K1690" s="9" t="s">
        <v>278</v>
      </c>
      <c r="L1690" s="9" t="s">
        <v>278</v>
      </c>
      <c r="N1690" s="67">
        <f t="shared" si="50"/>
        <v>434.29999999999779</v>
      </c>
      <c r="P1690" t="s">
        <v>316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908</v>
      </c>
      <c r="B1691" s="277" t="s">
        <v>2048</v>
      </c>
      <c r="C1691" s="3"/>
      <c r="D1691" s="3"/>
      <c r="E1691" s="9" t="s">
        <v>278</v>
      </c>
      <c r="F1691" s="9" t="s">
        <v>278</v>
      </c>
      <c r="G1691" s="9" t="s">
        <v>278</v>
      </c>
      <c r="H1691" s="9" t="s">
        <v>278</v>
      </c>
      <c r="I1691" s="9">
        <v>0</v>
      </c>
      <c r="J1691" s="9" t="s">
        <v>278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909</v>
      </c>
      <c r="B1692" s="229" t="s">
        <v>1654</v>
      </c>
      <c r="C1692" s="3"/>
      <c r="D1692" s="3"/>
      <c r="E1692" s="9" t="s">
        <v>278</v>
      </c>
      <c r="F1692" s="9" t="s">
        <v>278</v>
      </c>
      <c r="G1692" s="9" t="s">
        <v>278</v>
      </c>
      <c r="H1692" s="9" t="s">
        <v>278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910</v>
      </c>
      <c r="B1693" s="277" t="s">
        <v>2007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911</v>
      </c>
      <c r="B1694" s="63" t="s">
        <v>3374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 t="s">
        <v>278</v>
      </c>
      <c r="K1694" s="9" t="s">
        <v>278</v>
      </c>
      <c r="L1694" s="217">
        <v>396.9</v>
      </c>
      <c r="M1694" s="67"/>
      <c r="N1694" s="67">
        <f t="shared" si="50"/>
        <v>396.9</v>
      </c>
      <c r="P1694" t="s">
        <v>292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912</v>
      </c>
      <c r="B1695" s="63" t="s">
        <v>3367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 t="s">
        <v>278</v>
      </c>
      <c r="K1695" s="9" t="s">
        <v>278</v>
      </c>
      <c r="L1695" s="217">
        <v>389.8</v>
      </c>
      <c r="M1695" s="67"/>
      <c r="N1695" s="67">
        <f t="shared" si="50"/>
        <v>389.8</v>
      </c>
      <c r="P1695" t="s">
        <v>287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913</v>
      </c>
      <c r="B1696" s="63" t="s">
        <v>3368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217">
        <v>384.9</v>
      </c>
      <c r="M1696" s="67"/>
      <c r="N1696" s="67">
        <f t="shared" si="50"/>
        <v>384.9</v>
      </c>
      <c r="P1696" t="s">
        <v>293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914</v>
      </c>
      <c r="B1697" s="63" t="s">
        <v>3375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915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278</v>
      </c>
      <c r="K1698" s="9" t="s">
        <v>278</v>
      </c>
      <c r="L1698" s="9" t="s">
        <v>278</v>
      </c>
      <c r="N1698" s="67">
        <f t="shared" si="50"/>
        <v>372.69999999999891</v>
      </c>
      <c r="P1698" t="s">
        <v>284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916</v>
      </c>
      <c r="B1699" s="277" t="s">
        <v>2022</v>
      </c>
      <c r="C1699" s="3"/>
      <c r="D1699" s="3"/>
      <c r="E1699" s="9" t="s">
        <v>278</v>
      </c>
      <c r="F1699" s="9" t="s">
        <v>278</v>
      </c>
      <c r="G1699" s="9" t="s">
        <v>278</v>
      </c>
      <c r="H1699" s="9" t="s">
        <v>278</v>
      </c>
      <c r="I1699" s="9">
        <v>0</v>
      </c>
      <c r="J1699" s="9" t="s">
        <v>278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917</v>
      </c>
      <c r="B1700" s="63" t="s">
        <v>3371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9" t="s">
        <v>278</v>
      </c>
      <c r="K1700" s="9" t="s">
        <v>278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918</v>
      </c>
      <c r="B1701" s="63" t="s">
        <v>3378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 t="s">
        <v>278</v>
      </c>
      <c r="K1701" s="9" t="s">
        <v>278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919</v>
      </c>
      <c r="B1702" s="63" t="s">
        <v>762</v>
      </c>
      <c r="E1702" s="9" t="s">
        <v>278</v>
      </c>
      <c r="F1702" s="9" t="s">
        <v>278</v>
      </c>
      <c r="G1702" s="9" t="s">
        <v>278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920</v>
      </c>
      <c r="B1703" s="63" t="s">
        <v>3379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921</v>
      </c>
      <c r="B1704" s="277" t="s">
        <v>3359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922</v>
      </c>
      <c r="B1705" s="277" t="s">
        <v>1998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923</v>
      </c>
      <c r="B1706" s="63" t="s">
        <v>743</v>
      </c>
      <c r="E1706" s="9" t="s">
        <v>278</v>
      </c>
      <c r="F1706" s="9" t="s">
        <v>278</v>
      </c>
      <c r="G1706" s="9" t="s">
        <v>278</v>
      </c>
      <c r="H1706" s="9">
        <v>304.79999999999745</v>
      </c>
      <c r="I1706" s="9">
        <v>0</v>
      </c>
      <c r="J1706" s="9" t="s">
        <v>278</v>
      </c>
      <c r="K1706" s="9" t="s">
        <v>278</v>
      </c>
      <c r="L1706" s="9" t="s">
        <v>278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924</v>
      </c>
      <c r="B1707" s="229" t="s">
        <v>1660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>
        <v>101.30000000000291</v>
      </c>
      <c r="K1707" s="9">
        <v>195.59999999999945</v>
      </c>
      <c r="L1707" s="9" t="s">
        <v>278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925</v>
      </c>
      <c r="B1708" s="277" t="s">
        <v>2019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926</v>
      </c>
      <c r="B1709" s="63" t="s">
        <v>3365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927</v>
      </c>
      <c r="B1710" s="63" t="s">
        <v>164</v>
      </c>
      <c r="E1710" s="9" t="s">
        <v>278</v>
      </c>
      <c r="F1710" s="9" t="s">
        <v>278</v>
      </c>
      <c r="G1710" s="217">
        <v>261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 t="s">
        <v>278</v>
      </c>
      <c r="N1710" s="67">
        <f t="shared" si="50"/>
        <v>261</v>
      </c>
      <c r="P1710" t="s">
        <v>287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928</v>
      </c>
      <c r="B1711" s="63" t="s">
        <v>3366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929</v>
      </c>
      <c r="B1712" s="277" t="s">
        <v>2046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930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278</v>
      </c>
      <c r="I1713" s="9">
        <v>0</v>
      </c>
      <c r="J1713" s="9">
        <v>120.99999999999909</v>
      </c>
      <c r="K1713" s="9" t="s">
        <v>278</v>
      </c>
      <c r="L1713" s="9" t="s">
        <v>278</v>
      </c>
      <c r="N1713" s="67">
        <f t="shared" si="50"/>
        <v>251.19999999999908</v>
      </c>
      <c r="P1713" t="s">
        <v>281</v>
      </c>
      <c r="S1713" s="3" t="s">
        <v>1765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931</v>
      </c>
      <c r="B1714" s="63" t="s">
        <v>768</v>
      </c>
      <c r="E1714" s="9" t="s">
        <v>278</v>
      </c>
      <c r="F1714" s="9" t="s">
        <v>278</v>
      </c>
      <c r="G1714" s="9" t="s">
        <v>278</v>
      </c>
      <c r="H1714" s="9">
        <v>225.60000000000127</v>
      </c>
      <c r="I1714" s="9">
        <v>0</v>
      </c>
      <c r="J1714" s="9" t="s">
        <v>278</v>
      </c>
      <c r="K1714" s="9" t="s">
        <v>278</v>
      </c>
      <c r="L1714" s="9" t="s">
        <v>278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932</v>
      </c>
      <c r="B1715" s="63" t="s">
        <v>178</v>
      </c>
      <c r="E1715" s="9">
        <v>5.6</v>
      </c>
      <c r="F1715" s="217">
        <v>211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 t="s">
        <v>278</v>
      </c>
      <c r="N1715" s="67">
        <f t="shared" si="51"/>
        <v>216.6</v>
      </c>
      <c r="P1715" t="s">
        <v>297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933</v>
      </c>
      <c r="B1716" s="63" t="s">
        <v>158</v>
      </c>
      <c r="E1716" s="9" t="s">
        <v>278</v>
      </c>
      <c r="F1716" s="9" t="s">
        <v>278</v>
      </c>
      <c r="G1716" s="9">
        <v>139.5</v>
      </c>
      <c r="H1716" s="9">
        <v>76.000000000000909</v>
      </c>
      <c r="I1716" s="9">
        <v>0</v>
      </c>
      <c r="J1716" s="9" t="s">
        <v>278</v>
      </c>
      <c r="K1716" s="9" t="s">
        <v>278</v>
      </c>
      <c r="L1716" s="9" t="s">
        <v>278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934</v>
      </c>
      <c r="B1717" s="63" t="s">
        <v>3363</v>
      </c>
      <c r="C1717" s="3"/>
      <c r="D1717" s="3"/>
      <c r="E1717" s="9" t="s">
        <v>278</v>
      </c>
      <c r="F1717" s="9" t="s">
        <v>278</v>
      </c>
      <c r="G1717" s="9" t="s">
        <v>278</v>
      </c>
      <c r="H1717" s="9" t="s">
        <v>278</v>
      </c>
      <c r="I1717" s="9">
        <v>0</v>
      </c>
      <c r="J1717" s="9" t="s">
        <v>278</v>
      </c>
      <c r="K1717" s="9" t="s">
        <v>278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2496</v>
      </c>
      <c r="B1718" s="63" t="s">
        <v>3388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3308</v>
      </c>
      <c r="B1719" s="277" t="s">
        <v>2024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194.95000000000073</v>
      </c>
      <c r="L1719" s="9" t="s">
        <v>278</v>
      </c>
      <c r="N1719" s="67">
        <f t="shared" si="51"/>
        <v>194.95000000000073</v>
      </c>
    </row>
    <row r="1720" spans="1:26" ht="15">
      <c r="A1720" s="28" t="s">
        <v>3309</v>
      </c>
      <c r="B1720" s="277" t="s">
        <v>3358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3310</v>
      </c>
      <c r="B1721" s="63" t="s">
        <v>3373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3311</v>
      </c>
      <c r="B1722" s="63" t="s">
        <v>3391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3312</v>
      </c>
      <c r="B1723" s="63" t="s">
        <v>763</v>
      </c>
      <c r="E1723" s="9" t="s">
        <v>278</v>
      </c>
      <c r="F1723" s="9" t="s">
        <v>278</v>
      </c>
      <c r="G1723" s="9" t="s">
        <v>278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3313</v>
      </c>
      <c r="B1724" s="63" t="s">
        <v>3362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 t="s">
        <v>278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3314</v>
      </c>
      <c r="B1725" s="63" t="s">
        <v>3369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3315</v>
      </c>
      <c r="B1726" s="229" t="s">
        <v>1644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>
        <v>0</v>
      </c>
      <c r="J1726" s="9">
        <v>175.10000000000127</v>
      </c>
      <c r="K1726" s="9" t="s">
        <v>278</v>
      </c>
      <c r="L1726" s="9" t="s">
        <v>278</v>
      </c>
      <c r="N1726" s="67">
        <f t="shared" si="51"/>
        <v>175.10000000000127</v>
      </c>
    </row>
    <row r="1727" spans="1:26" ht="15">
      <c r="A1727" s="28" t="s">
        <v>3316</v>
      </c>
      <c r="B1727" s="277" t="s">
        <v>2025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>
        <v>0</v>
      </c>
      <c r="J1727" s="9" t="s">
        <v>278</v>
      </c>
      <c r="K1727" s="9">
        <v>153.99999999999909</v>
      </c>
      <c r="L1727" s="9" t="s">
        <v>278</v>
      </c>
      <c r="N1727" s="67">
        <f t="shared" si="51"/>
        <v>153.99999999999909</v>
      </c>
    </row>
    <row r="1728" spans="1:26" ht="15">
      <c r="A1728" s="28" t="s">
        <v>3317</v>
      </c>
      <c r="B1728" s="63" t="s">
        <v>3387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>
        <v>0</v>
      </c>
      <c r="J1728" s="9" t="s">
        <v>278</v>
      </c>
      <c r="K1728" s="9" t="s">
        <v>278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3318</v>
      </c>
      <c r="B1729" s="63" t="s">
        <v>783</v>
      </c>
      <c r="E1729" s="9" t="s">
        <v>278</v>
      </c>
      <c r="F1729" s="9" t="s">
        <v>278</v>
      </c>
      <c r="G1729" s="9" t="s">
        <v>278</v>
      </c>
      <c r="H1729" s="9">
        <v>115.50000000000091</v>
      </c>
      <c r="I1729" s="9">
        <v>0</v>
      </c>
      <c r="J1729" s="9" t="s">
        <v>278</v>
      </c>
      <c r="K1729" s="9" t="s">
        <v>278</v>
      </c>
      <c r="L1729" s="9" t="s">
        <v>278</v>
      </c>
      <c r="N1729" s="67">
        <f t="shared" si="51"/>
        <v>115.50000000000091</v>
      </c>
    </row>
    <row r="1730" spans="1:19" ht="15">
      <c r="A1730" s="28" t="s">
        <v>3319</v>
      </c>
      <c r="B1730" s="63" t="s">
        <v>3361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 t="s">
        <v>278</v>
      </c>
      <c r="K1730" s="9" t="s">
        <v>278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3320</v>
      </c>
      <c r="B1731" s="63" t="s">
        <v>3360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3321</v>
      </c>
      <c r="B1732" s="63" t="s">
        <v>3372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>
        <v>0</v>
      </c>
      <c r="J1732" s="9" t="s">
        <v>278</v>
      </c>
      <c r="K1732" s="9" t="s">
        <v>278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3322</v>
      </c>
      <c r="B1733" s="63" t="s">
        <v>3364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>
        <v>0</v>
      </c>
      <c r="J1733" s="9" t="s">
        <v>278</v>
      </c>
      <c r="K1733" s="9" t="s">
        <v>278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3323</v>
      </c>
      <c r="B1734" s="63" t="s">
        <v>773</v>
      </c>
      <c r="E1734" s="9" t="s">
        <v>278</v>
      </c>
      <c r="F1734" s="9" t="s">
        <v>278</v>
      </c>
      <c r="G1734" s="9" t="s">
        <v>278</v>
      </c>
      <c r="H1734" s="9">
        <v>68.099999999999454</v>
      </c>
      <c r="I1734" s="9">
        <v>0</v>
      </c>
      <c r="J1734" s="9" t="s">
        <v>278</v>
      </c>
      <c r="K1734" s="9" t="s">
        <v>278</v>
      </c>
      <c r="L1734" s="9" t="s">
        <v>278</v>
      </c>
      <c r="N1734" s="67">
        <f t="shared" si="51"/>
        <v>68.099999999999454</v>
      </c>
    </row>
    <row r="1735" spans="1:19" ht="15">
      <c r="A1735" s="28" t="s">
        <v>3324</v>
      </c>
      <c r="B1735" s="63" t="s">
        <v>3370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3325</v>
      </c>
      <c r="B1736" s="63" t="s">
        <v>180</v>
      </c>
      <c r="C1736" s="3"/>
      <c r="D1736" s="3"/>
      <c r="E1736" s="9" t="s">
        <v>278</v>
      </c>
      <c r="F1736" s="9" t="s">
        <v>278</v>
      </c>
      <c r="G1736" s="9" t="s">
        <v>278</v>
      </c>
      <c r="H1736" s="9" t="s">
        <v>278</v>
      </c>
      <c r="I1736" s="9">
        <v>0</v>
      </c>
      <c r="J1736" s="9" t="s">
        <v>278</v>
      </c>
      <c r="K1736" s="9" t="s">
        <v>278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3326</v>
      </c>
      <c r="B1737" s="63" t="s">
        <v>179</v>
      </c>
      <c r="E1737" s="217">
        <v>24</v>
      </c>
      <c r="F1737" s="9" t="s">
        <v>278</v>
      </c>
      <c r="G1737" s="9" t="s">
        <v>278</v>
      </c>
      <c r="H1737" s="9" t="s">
        <v>278</v>
      </c>
      <c r="I1737" s="9">
        <v>0</v>
      </c>
      <c r="J1737" s="9" t="s">
        <v>278</v>
      </c>
      <c r="K1737" s="9" t="s">
        <v>278</v>
      </c>
      <c r="L1737" s="9" t="s">
        <v>278</v>
      </c>
      <c r="N1737" s="67">
        <f t="shared" si="51"/>
        <v>24</v>
      </c>
      <c r="P1737" t="s">
        <v>287</v>
      </c>
    </row>
    <row r="1738" spans="1:19" ht="15">
      <c r="A1738" s="28" t="s">
        <v>3327</v>
      </c>
      <c r="B1738" s="277" t="s">
        <v>2000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>
        <v>0</v>
      </c>
      <c r="J1738" s="9">
        <v>14.000000000000909</v>
      </c>
      <c r="K1738" s="9" t="s">
        <v>278</v>
      </c>
      <c r="L1738" s="9" t="s">
        <v>278</v>
      </c>
      <c r="N1738" s="67">
        <f t="shared" si="51"/>
        <v>14.000000000000909</v>
      </c>
    </row>
    <row r="1739" spans="1:19" ht="15">
      <c r="A1739" s="28" t="s">
        <v>3328</v>
      </c>
      <c r="B1739" s="277" t="s">
        <v>2006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>
        <v>0</v>
      </c>
      <c r="J1739" s="9">
        <v>5.2000000000025466</v>
      </c>
      <c r="K1739" s="64" t="s">
        <v>279</v>
      </c>
      <c r="L1739" s="64" t="s">
        <v>279</v>
      </c>
      <c r="N1739" s="67">
        <f t="shared" si="51"/>
        <v>5.2000000000025466</v>
      </c>
    </row>
    <row r="1740" spans="1:19" ht="15">
      <c r="A1740" s="28" t="s">
        <v>3329</v>
      </c>
      <c r="B1740" s="225" t="s">
        <v>1640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 t="s">
        <v>278</v>
      </c>
      <c r="N1740" s="67">
        <f t="shared" si="51"/>
        <v>0</v>
      </c>
    </row>
    <row r="1741" spans="1:19" ht="15">
      <c r="A1741" s="28" t="s">
        <v>3330</v>
      </c>
      <c r="B1741" s="229" t="s">
        <v>1650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>
        <v>0</v>
      </c>
      <c r="J1741" s="9" t="s">
        <v>278</v>
      </c>
      <c r="K1741" s="9" t="s">
        <v>278</v>
      </c>
      <c r="L1741" s="9" t="s">
        <v>278</v>
      </c>
      <c r="N1741" s="67">
        <f t="shared" si="51"/>
        <v>0</v>
      </c>
    </row>
    <row r="1742" spans="1:19" ht="15">
      <c r="A1742" s="28" t="s">
        <v>3331</v>
      </c>
      <c r="B1742" s="229" t="s">
        <v>1649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>
        <v>0</v>
      </c>
      <c r="J1742" s="9" t="s">
        <v>278</v>
      </c>
      <c r="K1742" s="9" t="s">
        <v>278</v>
      </c>
      <c r="L1742" s="9" t="s">
        <v>278</v>
      </c>
      <c r="N1742" s="67">
        <f t="shared" si="51"/>
        <v>0</v>
      </c>
    </row>
    <row r="1743" spans="1:19" ht="15">
      <c r="A1743" s="28" t="s">
        <v>4122</v>
      </c>
      <c r="B1743" s="229" t="s">
        <v>1647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>
        <v>0</v>
      </c>
      <c r="J1743" s="9" t="s">
        <v>278</v>
      </c>
      <c r="K1743" s="9" t="s">
        <v>278</v>
      </c>
      <c r="L1743" s="9" t="s">
        <v>278</v>
      </c>
      <c r="N1743" s="67">
        <f t="shared" si="51"/>
        <v>0</v>
      </c>
    </row>
    <row r="1744" spans="1:19" ht="15">
      <c r="A1744" s="28" t="s">
        <v>4123</v>
      </c>
      <c r="B1744" s="229" t="s">
        <v>1675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>
        <v>0</v>
      </c>
      <c r="J1744" s="9" t="s">
        <v>278</v>
      </c>
      <c r="K1744" s="9" t="s">
        <v>278</v>
      </c>
      <c r="L1744" s="9" t="s">
        <v>278</v>
      </c>
      <c r="N1744" s="67">
        <f t="shared" si="51"/>
        <v>0</v>
      </c>
    </row>
    <row r="1745" spans="1:25" ht="15">
      <c r="A1745" s="28" t="s">
        <v>4124</v>
      </c>
      <c r="B1745" s="229" t="s">
        <v>1657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 t="s">
        <v>278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2466</v>
      </c>
      <c r="S1752" s="3" t="s">
        <v>1766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291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2584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293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297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278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2468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311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300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293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325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278</v>
      </c>
      <c r="F1762" s="9" t="s">
        <v>278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282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795</v>
      </c>
      <c r="E1763" s="9" t="s">
        <v>278</v>
      </c>
      <c r="F1763" s="9" t="s">
        <v>278</v>
      </c>
      <c r="G1763" s="9" t="s">
        <v>278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371</v>
      </c>
      <c r="S1763" s="216" t="s">
        <v>1767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280</v>
      </c>
      <c r="S1764" s="3" t="s">
        <v>1767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288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297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278</v>
      </c>
      <c r="F1767" s="9" t="s">
        <v>278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292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781</v>
      </c>
      <c r="E1768" s="9" t="s">
        <v>278</v>
      </c>
      <c r="F1768" s="9" t="s">
        <v>278</v>
      </c>
      <c r="G1768" s="9" t="s">
        <v>278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372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278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283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278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282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756</v>
      </c>
      <c r="E1771" s="9" t="s">
        <v>278</v>
      </c>
      <c r="F1771" s="9" t="s">
        <v>278</v>
      </c>
      <c r="G1771" s="9" t="s">
        <v>278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2553</v>
      </c>
      <c r="S1771" s="216" t="s">
        <v>1767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278</v>
      </c>
      <c r="L1772" s="9" t="s">
        <v>278</v>
      </c>
      <c r="N1772" s="67">
        <f t="shared" si="52"/>
        <v>2257.5499999999984</v>
      </c>
      <c r="P1772" t="s">
        <v>2467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737</v>
      </c>
      <c r="E1773" s="9" t="s">
        <v>278</v>
      </c>
      <c r="F1773" s="9" t="s">
        <v>278</v>
      </c>
      <c r="G1773" s="9" t="s">
        <v>278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300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278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278</v>
      </c>
      <c r="N1775" s="67">
        <f t="shared" si="52"/>
        <v>2007.0000000000034</v>
      </c>
      <c r="P1775" t="s">
        <v>324</v>
      </c>
      <c r="S1775" s="3" t="s">
        <v>1767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789</v>
      </c>
      <c r="E1776" s="9" t="s">
        <v>278</v>
      </c>
      <c r="F1776" s="9" t="s">
        <v>278</v>
      </c>
      <c r="G1776" s="9" t="s">
        <v>278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378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770</v>
      </c>
      <c r="E1777" s="9" t="s">
        <v>278</v>
      </c>
      <c r="F1777" s="9" t="s">
        <v>278</v>
      </c>
      <c r="G1777" s="9" t="s">
        <v>278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745</v>
      </c>
      <c r="E1778" s="9" t="s">
        <v>278</v>
      </c>
      <c r="F1778" s="9" t="s">
        <v>278</v>
      </c>
      <c r="G1778" s="9" t="s">
        <v>278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777</v>
      </c>
      <c r="E1779" s="9" t="s">
        <v>278</v>
      </c>
      <c r="F1779" s="9" t="s">
        <v>278</v>
      </c>
      <c r="G1779" s="9" t="s">
        <v>278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297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787</v>
      </c>
      <c r="E1780" s="9" t="s">
        <v>278</v>
      </c>
      <c r="F1780" s="9" t="s">
        <v>278</v>
      </c>
      <c r="G1780" s="9" t="s">
        <v>278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282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278</v>
      </c>
      <c r="F1781" s="9" t="s">
        <v>278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282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274</v>
      </c>
      <c r="B1782" s="63" t="s">
        <v>799</v>
      </c>
      <c r="E1782" s="9" t="s">
        <v>278</v>
      </c>
      <c r="F1782" s="9" t="s">
        <v>278</v>
      </c>
      <c r="G1782" s="9" t="s">
        <v>278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283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275</v>
      </c>
      <c r="B1783" s="225" t="s">
        <v>1661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322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276</v>
      </c>
      <c r="B1784" s="63" t="s">
        <v>155</v>
      </c>
      <c r="E1784" s="9" t="s">
        <v>278</v>
      </c>
      <c r="F1784" s="9" t="s">
        <v>278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277</v>
      </c>
      <c r="B1785" s="63" t="s">
        <v>156</v>
      </c>
      <c r="E1785" s="9" t="s">
        <v>278</v>
      </c>
      <c r="F1785" s="9" t="s">
        <v>278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278</v>
      </c>
      <c r="N1785" s="67">
        <f t="shared" si="53"/>
        <v>1727.1500000000046</v>
      </c>
      <c r="P1785" t="s">
        <v>281</v>
      </c>
      <c r="S1785" s="3" t="s">
        <v>1767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734</v>
      </c>
      <c r="B1786" s="63" t="s">
        <v>752</v>
      </c>
      <c r="E1786" s="9" t="s">
        <v>278</v>
      </c>
      <c r="F1786" s="9" t="s">
        <v>278</v>
      </c>
      <c r="G1786" s="9" t="s">
        <v>278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735</v>
      </c>
      <c r="B1787" s="229" t="s">
        <v>1653</v>
      </c>
      <c r="C1787" s="3"/>
      <c r="D1787" s="3"/>
      <c r="E1787" s="9" t="s">
        <v>278</v>
      </c>
      <c r="F1787" s="9" t="s">
        <v>278</v>
      </c>
      <c r="G1787" s="9" t="s">
        <v>278</v>
      </c>
      <c r="H1787" s="9" t="s">
        <v>278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300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736</v>
      </c>
      <c r="B1788" s="63" t="s">
        <v>761</v>
      </c>
      <c r="E1788" s="9" t="s">
        <v>278</v>
      </c>
      <c r="F1788" s="9" t="s">
        <v>278</v>
      </c>
      <c r="G1788" s="9" t="s">
        <v>278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738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278</v>
      </c>
      <c r="N1789" s="67">
        <f t="shared" si="53"/>
        <v>1645.8000000000043</v>
      </c>
      <c r="P1789" t="s">
        <v>288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744</v>
      </c>
      <c r="B1790" s="28" t="s">
        <v>733</v>
      </c>
      <c r="E1790" s="9" t="s">
        <v>278</v>
      </c>
      <c r="F1790" s="9" t="s">
        <v>278</v>
      </c>
      <c r="G1790" s="9" t="s">
        <v>278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746</v>
      </c>
      <c r="B1791" s="63" t="s">
        <v>754</v>
      </c>
      <c r="E1791" s="9" t="s">
        <v>278</v>
      </c>
      <c r="F1791" s="9" t="s">
        <v>278</v>
      </c>
      <c r="G1791" s="9" t="s">
        <v>278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749</v>
      </c>
      <c r="B1792" s="229" t="s">
        <v>1655</v>
      </c>
      <c r="C1792" s="3"/>
      <c r="D1792" s="3"/>
      <c r="E1792" s="9" t="s">
        <v>278</v>
      </c>
      <c r="F1792" s="9" t="s">
        <v>278</v>
      </c>
      <c r="G1792" s="9" t="s">
        <v>278</v>
      </c>
      <c r="H1792" s="9" t="s">
        <v>278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750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278</v>
      </c>
      <c r="L1793" s="9" t="s">
        <v>278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753</v>
      </c>
      <c r="B1794" s="229" t="s">
        <v>1646</v>
      </c>
      <c r="C1794" s="3"/>
      <c r="D1794" s="3"/>
      <c r="E1794" s="9" t="s">
        <v>278</v>
      </c>
      <c r="F1794" s="9" t="s">
        <v>278</v>
      </c>
      <c r="G1794" s="9" t="s">
        <v>278</v>
      </c>
      <c r="H1794" s="9" t="s">
        <v>278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755</v>
      </c>
      <c r="B1795" s="63" t="s">
        <v>762</v>
      </c>
      <c r="E1795" s="9" t="s">
        <v>278</v>
      </c>
      <c r="F1795" s="9" t="s">
        <v>278</v>
      </c>
      <c r="G1795" s="9" t="s">
        <v>278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760</v>
      </c>
      <c r="B1796" s="229" t="s">
        <v>1651</v>
      </c>
      <c r="C1796" s="3"/>
      <c r="D1796" s="3"/>
      <c r="E1796" s="9" t="s">
        <v>278</v>
      </c>
      <c r="F1796" s="9" t="s">
        <v>278</v>
      </c>
      <c r="G1796" s="9" t="s">
        <v>278</v>
      </c>
      <c r="H1796" s="9" t="s">
        <v>278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764</v>
      </c>
      <c r="B1797" s="63" t="s">
        <v>778</v>
      </c>
      <c r="E1797" s="9" t="s">
        <v>278</v>
      </c>
      <c r="F1797" s="9" t="s">
        <v>278</v>
      </c>
      <c r="G1797" s="9" t="s">
        <v>278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765</v>
      </c>
      <c r="B1798" s="229" t="s">
        <v>1652</v>
      </c>
      <c r="C1798" s="3"/>
      <c r="D1798" s="3"/>
      <c r="E1798" s="9" t="s">
        <v>278</v>
      </c>
      <c r="F1798" s="9" t="s">
        <v>278</v>
      </c>
      <c r="G1798" s="9" t="s">
        <v>278</v>
      </c>
      <c r="H1798" s="9" t="s">
        <v>278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300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766</v>
      </c>
      <c r="B1799" s="63" t="s">
        <v>782</v>
      </c>
      <c r="E1799" s="9" t="s">
        <v>278</v>
      </c>
      <c r="F1799" s="9" t="s">
        <v>278</v>
      </c>
      <c r="G1799" s="9" t="s">
        <v>278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772</v>
      </c>
      <c r="B1800" s="229" t="s">
        <v>1642</v>
      </c>
      <c r="C1800" s="3"/>
      <c r="D1800" s="3"/>
      <c r="E1800" s="9" t="s">
        <v>278</v>
      </c>
      <c r="F1800" s="9" t="s">
        <v>278</v>
      </c>
      <c r="G1800" s="9" t="s">
        <v>278</v>
      </c>
      <c r="H1800" s="9" t="s">
        <v>278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780</v>
      </c>
      <c r="B1801" s="28" t="s">
        <v>732</v>
      </c>
      <c r="E1801" s="9" t="s">
        <v>278</v>
      </c>
      <c r="F1801" s="9" t="s">
        <v>278</v>
      </c>
      <c r="G1801" s="9" t="s">
        <v>278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784</v>
      </c>
      <c r="B1802" s="28" t="s">
        <v>727</v>
      </c>
      <c r="E1802" s="9" t="s">
        <v>278</v>
      </c>
      <c r="F1802" s="9" t="s">
        <v>278</v>
      </c>
      <c r="G1802" s="9" t="s">
        <v>278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785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278</v>
      </c>
      <c r="K1803" s="9" t="s">
        <v>278</v>
      </c>
      <c r="L1803" s="9" t="s">
        <v>278</v>
      </c>
      <c r="N1803" s="67">
        <f t="shared" si="53"/>
        <v>1234.2999999999997</v>
      </c>
      <c r="P1803" t="s">
        <v>300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786</v>
      </c>
      <c r="B1804" s="63" t="s">
        <v>747</v>
      </c>
      <c r="E1804" s="9" t="s">
        <v>278</v>
      </c>
      <c r="F1804" s="9" t="s">
        <v>278</v>
      </c>
      <c r="G1804" s="9" t="s">
        <v>278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792</v>
      </c>
      <c r="B1805" s="63" t="s">
        <v>748</v>
      </c>
      <c r="E1805" s="9" t="s">
        <v>278</v>
      </c>
      <c r="F1805" s="9" t="s">
        <v>278</v>
      </c>
      <c r="G1805" s="9" t="s">
        <v>278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793</v>
      </c>
      <c r="B1806" s="229" t="s">
        <v>1658</v>
      </c>
      <c r="C1806" s="3"/>
      <c r="D1806" s="3"/>
      <c r="E1806" s="9" t="s">
        <v>278</v>
      </c>
      <c r="F1806" s="9" t="s">
        <v>278</v>
      </c>
      <c r="G1806" s="9" t="s">
        <v>278</v>
      </c>
      <c r="H1806" s="9" t="s">
        <v>278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794</v>
      </c>
      <c r="B1807" s="277" t="s">
        <v>2004</v>
      </c>
      <c r="C1807" s="3"/>
      <c r="D1807" s="3"/>
      <c r="E1807" s="9" t="s">
        <v>278</v>
      </c>
      <c r="F1807" s="9" t="s">
        <v>278</v>
      </c>
      <c r="G1807" s="9" t="s">
        <v>278</v>
      </c>
      <c r="H1807" s="9" t="s">
        <v>278</v>
      </c>
      <c r="I1807" s="9" t="s">
        <v>278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287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796</v>
      </c>
      <c r="B1808" s="229" t="s">
        <v>1643</v>
      </c>
      <c r="C1808" s="3"/>
      <c r="D1808" s="3"/>
      <c r="E1808" s="9" t="s">
        <v>278</v>
      </c>
      <c r="F1808" s="9" t="s">
        <v>278</v>
      </c>
      <c r="G1808" s="9" t="s">
        <v>278</v>
      </c>
      <c r="H1808" s="9" t="s">
        <v>278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797</v>
      </c>
      <c r="B1809" s="229" t="s">
        <v>1659</v>
      </c>
      <c r="C1809" s="3"/>
      <c r="D1809" s="3"/>
      <c r="E1809" s="9" t="s">
        <v>278</v>
      </c>
      <c r="F1809" s="9" t="s">
        <v>278</v>
      </c>
      <c r="G1809" s="9" t="s">
        <v>278</v>
      </c>
      <c r="H1809" s="9" t="s">
        <v>278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798</v>
      </c>
      <c r="B1810" s="277" t="s">
        <v>2014</v>
      </c>
      <c r="C1810" s="3"/>
      <c r="D1810" s="3"/>
      <c r="E1810" s="9" t="s">
        <v>278</v>
      </c>
      <c r="F1810" s="9" t="s">
        <v>278</v>
      </c>
      <c r="G1810" s="9" t="s">
        <v>278</v>
      </c>
      <c r="H1810" s="9" t="s">
        <v>278</v>
      </c>
      <c r="I1810" s="9" t="s">
        <v>278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284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801</v>
      </c>
      <c r="B1811" s="229" t="s">
        <v>1660</v>
      </c>
      <c r="C1811" s="3"/>
      <c r="D1811" s="3"/>
      <c r="E1811" s="9" t="s">
        <v>278</v>
      </c>
      <c r="F1811" s="9" t="s">
        <v>278</v>
      </c>
      <c r="G1811" s="9" t="s">
        <v>278</v>
      </c>
      <c r="H1811" s="9" t="s">
        <v>278</v>
      </c>
      <c r="I1811" s="217">
        <v>419.79999999999927</v>
      </c>
      <c r="J1811" s="9">
        <v>468.00000000000091</v>
      </c>
      <c r="K1811" s="9">
        <v>207</v>
      </c>
      <c r="L1811" s="9" t="s">
        <v>278</v>
      </c>
      <c r="N1811" s="67">
        <f t="shared" si="53"/>
        <v>1094.8000000000002</v>
      </c>
      <c r="P1811" t="s">
        <v>292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895</v>
      </c>
      <c r="B1812" s="277" t="s">
        <v>2003</v>
      </c>
      <c r="C1812" s="3"/>
      <c r="D1812" s="3"/>
      <c r="E1812" s="9" t="s">
        <v>278</v>
      </c>
      <c r="F1812" s="9" t="s">
        <v>278</v>
      </c>
      <c r="G1812" s="9" t="s">
        <v>278</v>
      </c>
      <c r="H1812" s="9" t="s">
        <v>278</v>
      </c>
      <c r="I1812" s="9" t="s">
        <v>278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284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896</v>
      </c>
      <c r="B1813" s="277" t="s">
        <v>2002</v>
      </c>
      <c r="C1813" s="3"/>
      <c r="D1813" s="3"/>
      <c r="E1813" s="9" t="s">
        <v>278</v>
      </c>
      <c r="F1813" s="9" t="s">
        <v>278</v>
      </c>
      <c r="G1813" s="9" t="s">
        <v>278</v>
      </c>
      <c r="H1813" s="9" t="s">
        <v>278</v>
      </c>
      <c r="I1813" s="9" t="s">
        <v>278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897</v>
      </c>
      <c r="B1814" s="277" t="s">
        <v>1999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 t="s">
        <v>278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292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898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278</v>
      </c>
      <c r="K1815" s="9" t="s">
        <v>278</v>
      </c>
      <c r="L1815" s="9" t="s">
        <v>278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899</v>
      </c>
      <c r="B1816" s="277" t="s">
        <v>2021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 t="s">
        <v>278</v>
      </c>
      <c r="J1816" s="9" t="s">
        <v>278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288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900</v>
      </c>
      <c r="B1817" s="229" t="s">
        <v>1654</v>
      </c>
      <c r="C1817" s="3"/>
      <c r="D1817" s="3"/>
      <c r="E1817" s="9" t="s">
        <v>278</v>
      </c>
      <c r="F1817" s="9" t="s">
        <v>278</v>
      </c>
      <c r="G1817" s="9" t="s">
        <v>278</v>
      </c>
      <c r="H1817" s="9" t="s">
        <v>278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901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278</v>
      </c>
      <c r="I1818" s="9" t="s">
        <v>278</v>
      </c>
      <c r="J1818" s="9">
        <v>293.19999999999982</v>
      </c>
      <c r="K1818" s="9" t="s">
        <v>278</v>
      </c>
      <c r="L1818" s="9" t="s">
        <v>278</v>
      </c>
      <c r="N1818" s="67">
        <f t="shared" si="54"/>
        <v>1041.9999999999998</v>
      </c>
      <c r="P1818" t="s">
        <v>292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902</v>
      </c>
      <c r="B1819" s="277" t="s">
        <v>2020</v>
      </c>
      <c r="C1819" s="3"/>
      <c r="D1819" s="3"/>
      <c r="E1819" s="9" t="s">
        <v>278</v>
      </c>
      <c r="F1819" s="9" t="s">
        <v>278</v>
      </c>
      <c r="G1819" s="9" t="s">
        <v>278</v>
      </c>
      <c r="H1819" s="9" t="s">
        <v>278</v>
      </c>
      <c r="I1819" s="9" t="s">
        <v>278</v>
      </c>
      <c r="J1819" s="9" t="s">
        <v>278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903</v>
      </c>
      <c r="B1820" s="277" t="s">
        <v>2019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 t="s">
        <v>278</v>
      </c>
      <c r="J1820" s="9" t="s">
        <v>278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292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904</v>
      </c>
      <c r="B1821" s="277" t="s">
        <v>2022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 t="s">
        <v>278</v>
      </c>
      <c r="J1821" s="9" t="s">
        <v>278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300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905</v>
      </c>
      <c r="B1822" s="229" t="s">
        <v>1656</v>
      </c>
      <c r="C1822" s="3"/>
      <c r="D1822" s="3"/>
      <c r="E1822" s="9" t="s">
        <v>278</v>
      </c>
      <c r="F1822" s="9" t="s">
        <v>278</v>
      </c>
      <c r="G1822" s="9" t="s">
        <v>278</v>
      </c>
      <c r="H1822" s="9" t="s">
        <v>278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906</v>
      </c>
      <c r="B1823" s="277" t="s">
        <v>2049</v>
      </c>
      <c r="C1823" s="3"/>
      <c r="D1823" s="3"/>
      <c r="E1823" s="9" t="s">
        <v>278</v>
      </c>
      <c r="F1823" s="9" t="s">
        <v>278</v>
      </c>
      <c r="G1823" s="9" t="s">
        <v>278</v>
      </c>
      <c r="H1823" s="9" t="s">
        <v>278</v>
      </c>
      <c r="I1823" s="9" t="s">
        <v>278</v>
      </c>
      <c r="J1823" s="9" t="s">
        <v>278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297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907</v>
      </c>
      <c r="B1824" s="63" t="s">
        <v>158</v>
      </c>
      <c r="E1824" s="9" t="s">
        <v>278</v>
      </c>
      <c r="F1824" s="9" t="s">
        <v>278</v>
      </c>
      <c r="G1824" s="217">
        <v>324</v>
      </c>
      <c r="H1824" s="9">
        <v>195.80000000000018</v>
      </c>
      <c r="I1824" s="217">
        <v>450.10000000000218</v>
      </c>
      <c r="J1824" s="9" t="s">
        <v>278</v>
      </c>
      <c r="K1824" s="9" t="s">
        <v>278</v>
      </c>
      <c r="L1824" s="9" t="s">
        <v>278</v>
      </c>
      <c r="N1824" s="67">
        <f t="shared" si="54"/>
        <v>969.90000000000236</v>
      </c>
      <c r="P1824" t="s">
        <v>289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908</v>
      </c>
      <c r="B1825" s="63" t="s">
        <v>768</v>
      </c>
      <c r="E1825" s="9" t="s">
        <v>278</v>
      </c>
      <c r="F1825" s="9" t="s">
        <v>278</v>
      </c>
      <c r="G1825" s="9" t="s">
        <v>278</v>
      </c>
      <c r="H1825" s="217">
        <v>440.70000000000073</v>
      </c>
      <c r="I1825" s="214">
        <v>501.99999999999636</v>
      </c>
      <c r="J1825" s="9" t="s">
        <v>278</v>
      </c>
      <c r="K1825" s="9" t="s">
        <v>278</v>
      </c>
      <c r="L1825" s="9" t="s">
        <v>278</v>
      </c>
      <c r="N1825" s="67">
        <f t="shared" si="54"/>
        <v>942.69999999999709</v>
      </c>
      <c r="P1825" t="s">
        <v>338</v>
      </c>
      <c r="S1825" s="216" t="s">
        <v>1767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909</v>
      </c>
      <c r="B1826" s="63" t="s">
        <v>763</v>
      </c>
      <c r="E1826" s="9" t="s">
        <v>278</v>
      </c>
      <c r="F1826" s="9" t="s">
        <v>278</v>
      </c>
      <c r="G1826" s="9" t="s">
        <v>278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910</v>
      </c>
      <c r="B1827" s="277" t="s">
        <v>2007</v>
      </c>
      <c r="C1827" s="3"/>
      <c r="D1827" s="3"/>
      <c r="E1827" s="9" t="s">
        <v>278</v>
      </c>
      <c r="F1827" s="9" t="s">
        <v>278</v>
      </c>
      <c r="G1827" s="9" t="s">
        <v>278</v>
      </c>
      <c r="H1827" s="9" t="s">
        <v>278</v>
      </c>
      <c r="I1827" s="9" t="s">
        <v>278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911</v>
      </c>
      <c r="B1828" s="63" t="s">
        <v>743</v>
      </c>
      <c r="E1828" s="9" t="s">
        <v>278</v>
      </c>
      <c r="F1828" s="9" t="s">
        <v>278</v>
      </c>
      <c r="G1828" s="9" t="s">
        <v>278</v>
      </c>
      <c r="H1828" s="9">
        <v>412.29999999999836</v>
      </c>
      <c r="I1828" s="217">
        <v>443.79999999999927</v>
      </c>
      <c r="J1828" s="9" t="s">
        <v>278</v>
      </c>
      <c r="K1828" s="9" t="s">
        <v>278</v>
      </c>
      <c r="L1828" s="9" t="s">
        <v>278</v>
      </c>
      <c r="N1828" s="67">
        <f t="shared" si="54"/>
        <v>856.09999999999764</v>
      </c>
      <c r="P1828" t="s">
        <v>284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912</v>
      </c>
      <c r="B1829" s="277" t="s">
        <v>1998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 t="s">
        <v>278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913</v>
      </c>
      <c r="B1830" s="63" t="s">
        <v>3376</v>
      </c>
      <c r="C1830" s="3"/>
      <c r="D1830" s="3"/>
      <c r="E1830" s="9" t="s">
        <v>278</v>
      </c>
      <c r="F1830" s="9" t="s">
        <v>278</v>
      </c>
      <c r="G1830" s="9" t="s">
        <v>278</v>
      </c>
      <c r="H1830" s="9" t="s">
        <v>278</v>
      </c>
      <c r="I1830" s="9" t="s">
        <v>278</v>
      </c>
      <c r="J1830" s="9" t="s">
        <v>278</v>
      </c>
      <c r="K1830" s="9" t="s">
        <v>278</v>
      </c>
      <c r="L1830" s="214">
        <v>806.50000000000091</v>
      </c>
      <c r="M1830" s="67"/>
      <c r="N1830" s="67">
        <f t="shared" si="54"/>
        <v>806.50000000000091</v>
      </c>
      <c r="P1830" t="s">
        <v>281</v>
      </c>
      <c r="S1830" s="216" t="s">
        <v>1767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914</v>
      </c>
      <c r="B1831" s="277" t="s">
        <v>2046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 t="s">
        <v>278</v>
      </c>
      <c r="J1831" s="9" t="s">
        <v>278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915</v>
      </c>
      <c r="B1832" s="277" t="s">
        <v>2026</v>
      </c>
      <c r="C1832" s="3"/>
      <c r="D1832" s="3"/>
      <c r="E1832" s="9" t="s">
        <v>278</v>
      </c>
      <c r="F1832" s="9" t="s">
        <v>278</v>
      </c>
      <c r="G1832" s="9" t="s">
        <v>278</v>
      </c>
      <c r="H1832" s="9" t="s">
        <v>278</v>
      </c>
      <c r="I1832" s="9" t="s">
        <v>278</v>
      </c>
      <c r="J1832" s="9" t="s">
        <v>278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916</v>
      </c>
      <c r="B1833" s="63" t="s">
        <v>3374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 t="s">
        <v>278</v>
      </c>
      <c r="J1833" s="9" t="s">
        <v>278</v>
      </c>
      <c r="K1833" s="9" t="s">
        <v>278</v>
      </c>
      <c r="L1833" s="213">
        <v>745.90000000000055</v>
      </c>
      <c r="M1833" s="67"/>
      <c r="N1833" s="67">
        <f t="shared" si="54"/>
        <v>745.90000000000055</v>
      </c>
      <c r="P1833" t="s">
        <v>282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917</v>
      </c>
      <c r="B1834" s="277" t="s">
        <v>4490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 t="s">
        <v>278</v>
      </c>
      <c r="J1834" s="9" t="s">
        <v>278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918</v>
      </c>
      <c r="B1835" s="63" t="s">
        <v>3392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 t="s">
        <v>278</v>
      </c>
      <c r="J1835" s="9" t="s">
        <v>278</v>
      </c>
      <c r="K1835" s="9" t="s">
        <v>278</v>
      </c>
      <c r="L1835" s="217">
        <v>734.55000000000018</v>
      </c>
      <c r="M1835" s="67"/>
      <c r="N1835" s="67">
        <f t="shared" si="54"/>
        <v>734.55000000000018</v>
      </c>
      <c r="P1835" t="s">
        <v>283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919</v>
      </c>
      <c r="B1836" s="277" t="s">
        <v>2006</v>
      </c>
      <c r="C1836" s="3"/>
      <c r="D1836" s="3"/>
      <c r="E1836" s="9" t="s">
        <v>278</v>
      </c>
      <c r="F1836" s="9" t="s">
        <v>278</v>
      </c>
      <c r="G1836" s="9" t="s">
        <v>278</v>
      </c>
      <c r="H1836" s="9" t="s">
        <v>278</v>
      </c>
      <c r="I1836" s="9" t="s">
        <v>278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920</v>
      </c>
      <c r="B1837" s="277" t="s">
        <v>2005</v>
      </c>
      <c r="C1837" s="3"/>
      <c r="D1837" s="3"/>
      <c r="E1837" s="9" t="s">
        <v>278</v>
      </c>
      <c r="F1837" s="9" t="s">
        <v>278</v>
      </c>
      <c r="G1837" s="9" t="s">
        <v>278</v>
      </c>
      <c r="H1837" s="9" t="s">
        <v>278</v>
      </c>
      <c r="I1837" s="9" t="s">
        <v>278</v>
      </c>
      <c r="J1837" s="9">
        <v>454.30000000000018</v>
      </c>
      <c r="K1837" s="9">
        <v>265.49999999999909</v>
      </c>
      <c r="L1837" s="9" t="s">
        <v>278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921</v>
      </c>
      <c r="B1838" s="63" t="s">
        <v>3367</v>
      </c>
      <c r="C1838" s="3"/>
      <c r="D1838" s="3"/>
      <c r="E1838" s="9" t="s">
        <v>278</v>
      </c>
      <c r="F1838" s="9" t="s">
        <v>278</v>
      </c>
      <c r="G1838" s="9" t="s">
        <v>278</v>
      </c>
      <c r="H1838" s="9" t="s">
        <v>278</v>
      </c>
      <c r="I1838" s="9" t="s">
        <v>278</v>
      </c>
      <c r="J1838" s="9" t="s">
        <v>278</v>
      </c>
      <c r="K1838" s="9" t="s">
        <v>278</v>
      </c>
      <c r="L1838" s="217">
        <v>717.79999999999927</v>
      </c>
      <c r="M1838" s="67"/>
      <c r="N1838" s="67">
        <f t="shared" si="54"/>
        <v>717.79999999999927</v>
      </c>
      <c r="P1838" t="s">
        <v>297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922</v>
      </c>
      <c r="B1839" s="63" t="s">
        <v>3375</v>
      </c>
      <c r="C1839" s="3"/>
      <c r="D1839" s="3"/>
      <c r="E1839" s="9" t="s">
        <v>278</v>
      </c>
      <c r="F1839" s="9" t="s">
        <v>278</v>
      </c>
      <c r="G1839" s="9" t="s">
        <v>278</v>
      </c>
      <c r="H1839" s="9" t="s">
        <v>278</v>
      </c>
      <c r="I1839" s="9" t="s">
        <v>278</v>
      </c>
      <c r="J1839" s="9" t="s">
        <v>278</v>
      </c>
      <c r="K1839" s="9" t="s">
        <v>278</v>
      </c>
      <c r="L1839" s="217">
        <v>645.19999999999982</v>
      </c>
      <c r="M1839" s="67"/>
      <c r="N1839" s="67">
        <f t="shared" si="54"/>
        <v>645.19999999999982</v>
      </c>
      <c r="P1839" t="s">
        <v>293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923</v>
      </c>
      <c r="B1840" s="277" t="s">
        <v>2153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 t="s">
        <v>278</v>
      </c>
      <c r="J1840" s="9" t="s">
        <v>278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924</v>
      </c>
      <c r="B1841" s="277" t="s">
        <v>2023</v>
      </c>
      <c r="C1841" s="3"/>
      <c r="D1841" s="3"/>
      <c r="E1841" s="9" t="s">
        <v>278</v>
      </c>
      <c r="F1841" s="9" t="s">
        <v>278</v>
      </c>
      <c r="G1841" s="9" t="s">
        <v>278</v>
      </c>
      <c r="H1841" s="9" t="s">
        <v>278</v>
      </c>
      <c r="I1841" s="9" t="s">
        <v>278</v>
      </c>
      <c r="J1841" s="9" t="s">
        <v>278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925</v>
      </c>
      <c r="B1842" s="63" t="s">
        <v>3365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 t="s">
        <v>278</v>
      </c>
      <c r="J1842" s="9" t="s">
        <v>278</v>
      </c>
      <c r="K1842" s="9" t="s">
        <v>278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926</v>
      </c>
      <c r="B1843" s="63" t="s">
        <v>3391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 t="s">
        <v>278</v>
      </c>
      <c r="J1843" s="9" t="s">
        <v>278</v>
      </c>
      <c r="K1843" s="9" t="s">
        <v>278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927</v>
      </c>
      <c r="B1844" s="63" t="s">
        <v>3362</v>
      </c>
      <c r="C1844" s="3"/>
      <c r="D1844" s="3"/>
      <c r="E1844" s="9" t="s">
        <v>278</v>
      </c>
      <c r="F1844" s="9" t="s">
        <v>278</v>
      </c>
      <c r="G1844" s="9" t="s">
        <v>278</v>
      </c>
      <c r="H1844" s="9" t="s">
        <v>278</v>
      </c>
      <c r="I1844" s="9" t="s">
        <v>278</v>
      </c>
      <c r="J1844" s="9" t="s">
        <v>278</v>
      </c>
      <c r="K1844" s="9" t="s">
        <v>278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928</v>
      </c>
      <c r="B1845" s="63" t="s">
        <v>179</v>
      </c>
      <c r="E1845" s="217">
        <v>593.20000000000005</v>
      </c>
      <c r="F1845" s="9" t="s">
        <v>278</v>
      </c>
      <c r="G1845" s="9" t="s">
        <v>278</v>
      </c>
      <c r="H1845" s="9" t="s">
        <v>278</v>
      </c>
      <c r="I1845" s="9" t="s">
        <v>278</v>
      </c>
      <c r="J1845" s="9" t="s">
        <v>278</v>
      </c>
      <c r="K1845" s="9" t="s">
        <v>278</v>
      </c>
      <c r="L1845" s="9" t="s">
        <v>278</v>
      </c>
      <c r="N1845" s="67">
        <f t="shared" si="54"/>
        <v>593.20000000000005</v>
      </c>
      <c r="P1845" t="s">
        <v>284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929</v>
      </c>
      <c r="B1846" s="63" t="s">
        <v>3363</v>
      </c>
      <c r="C1846" s="3"/>
      <c r="D1846" s="3"/>
      <c r="E1846" s="9" t="s">
        <v>278</v>
      </c>
      <c r="F1846" s="9" t="s">
        <v>278</v>
      </c>
      <c r="G1846" s="9" t="s">
        <v>278</v>
      </c>
      <c r="H1846" s="9" t="s">
        <v>278</v>
      </c>
      <c r="I1846" s="9" t="s">
        <v>278</v>
      </c>
      <c r="J1846" s="9" t="s">
        <v>278</v>
      </c>
      <c r="K1846" s="9" t="s">
        <v>278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930</v>
      </c>
      <c r="B1847" s="63" t="s">
        <v>3387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 t="s">
        <v>278</v>
      </c>
      <c r="J1847" s="9" t="s">
        <v>278</v>
      </c>
      <c r="K1847" s="9" t="s">
        <v>278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931</v>
      </c>
      <c r="B1848" s="63" t="s">
        <v>178</v>
      </c>
      <c r="E1848" s="9">
        <v>261.60000000000002</v>
      </c>
      <c r="F1848" s="217">
        <v>316.39999999999998</v>
      </c>
      <c r="G1848" s="9" t="s">
        <v>278</v>
      </c>
      <c r="H1848" s="9" t="s">
        <v>278</v>
      </c>
      <c r="I1848" s="9" t="s">
        <v>278</v>
      </c>
      <c r="J1848" s="9" t="s">
        <v>278</v>
      </c>
      <c r="K1848" s="9" t="s">
        <v>278</v>
      </c>
      <c r="L1848" s="9" t="s">
        <v>278</v>
      </c>
      <c r="N1848" s="67">
        <f t="shared" ref="N1848:N1879" si="55">SUM(E1848:L1848)</f>
        <v>578</v>
      </c>
      <c r="P1848" t="s">
        <v>284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932</v>
      </c>
      <c r="B1849" s="63" t="s">
        <v>3366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 t="s">
        <v>278</v>
      </c>
      <c r="J1849" s="9" t="s">
        <v>278</v>
      </c>
      <c r="K1849" s="9" t="s">
        <v>278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933</v>
      </c>
      <c r="B1850" s="63" t="s">
        <v>3368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 t="s">
        <v>278</v>
      </c>
      <c r="J1850" s="9" t="s">
        <v>278</v>
      </c>
      <c r="K1850" s="9" t="s">
        <v>278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934</v>
      </c>
      <c r="B1851" s="277" t="s">
        <v>2048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 t="s">
        <v>278</v>
      </c>
      <c r="J1851" s="9" t="s">
        <v>278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2496</v>
      </c>
      <c r="B1852" s="63" t="s">
        <v>3390</v>
      </c>
      <c r="C1852" s="3"/>
      <c r="D1852" s="3"/>
      <c r="E1852" s="9" t="s">
        <v>278</v>
      </c>
      <c r="F1852" s="9" t="s">
        <v>278</v>
      </c>
      <c r="G1852" s="9" t="s">
        <v>278</v>
      </c>
      <c r="H1852" s="9" t="s">
        <v>278</v>
      </c>
      <c r="I1852" s="9" t="s">
        <v>278</v>
      </c>
      <c r="J1852" s="9" t="s">
        <v>278</v>
      </c>
      <c r="K1852" s="9" t="s">
        <v>278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3308</v>
      </c>
      <c r="B1853" s="63" t="s">
        <v>3388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 t="s">
        <v>278</v>
      </c>
      <c r="J1853" s="9" t="s">
        <v>278</v>
      </c>
      <c r="K1853" s="9" t="s">
        <v>278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3309</v>
      </c>
      <c r="B1854" s="229" t="s">
        <v>1644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145.29999999999927</v>
      </c>
      <c r="J1854" s="9">
        <v>393.60000000000036</v>
      </c>
      <c r="K1854" s="9" t="s">
        <v>278</v>
      </c>
      <c r="L1854" s="9" t="s">
        <v>278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3310</v>
      </c>
      <c r="B1855" s="63" t="s">
        <v>3372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 t="s">
        <v>278</v>
      </c>
      <c r="J1855" s="9" t="s">
        <v>278</v>
      </c>
      <c r="K1855" s="9" t="s">
        <v>278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3311</v>
      </c>
      <c r="B1856" s="63" t="s">
        <v>180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 t="s">
        <v>278</v>
      </c>
      <c r="J1856" s="9" t="s">
        <v>278</v>
      </c>
      <c r="K1856" s="9" t="s">
        <v>278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3312</v>
      </c>
      <c r="B1857" s="277" t="s">
        <v>3358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 t="s">
        <v>278</v>
      </c>
      <c r="J1857" s="9" t="s">
        <v>278</v>
      </c>
      <c r="K1857" s="9" t="s">
        <v>278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3313</v>
      </c>
      <c r="B1858" s="63" t="s">
        <v>3369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 t="s">
        <v>278</v>
      </c>
      <c r="J1858" s="9" t="s">
        <v>278</v>
      </c>
      <c r="K1858" s="9" t="s">
        <v>278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3314</v>
      </c>
      <c r="B1859" s="63" t="s">
        <v>3378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 t="s">
        <v>278</v>
      </c>
      <c r="J1859" s="9" t="s">
        <v>278</v>
      </c>
      <c r="K1859" s="9" t="s">
        <v>278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3315</v>
      </c>
      <c r="B1860" s="63" t="s">
        <v>3360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 t="s">
        <v>278</v>
      </c>
      <c r="J1860" s="9" t="s">
        <v>278</v>
      </c>
      <c r="K1860" s="9" t="s">
        <v>278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3316</v>
      </c>
      <c r="B1861" s="63" t="s">
        <v>3373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 t="s">
        <v>278</v>
      </c>
      <c r="J1861" s="9" t="s">
        <v>278</v>
      </c>
      <c r="K1861" s="9" t="s">
        <v>278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3317</v>
      </c>
      <c r="B1862" s="63" t="s">
        <v>3371</v>
      </c>
      <c r="C1862" s="3"/>
      <c r="D1862" s="3"/>
      <c r="E1862" s="9" t="s">
        <v>278</v>
      </c>
      <c r="F1862" s="9" t="s">
        <v>278</v>
      </c>
      <c r="G1862" s="9" t="s">
        <v>278</v>
      </c>
      <c r="H1862" s="9" t="s">
        <v>278</v>
      </c>
      <c r="I1862" s="9" t="s">
        <v>278</v>
      </c>
      <c r="J1862" s="9" t="s">
        <v>278</v>
      </c>
      <c r="K1862" s="9" t="s">
        <v>278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3318</v>
      </c>
      <c r="B1863" s="63" t="s">
        <v>3361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 t="s">
        <v>278</v>
      </c>
      <c r="J1863" s="9" t="s">
        <v>278</v>
      </c>
      <c r="K1863" s="9" t="s">
        <v>278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3319</v>
      </c>
      <c r="B1864" s="277" t="s">
        <v>3359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 t="s">
        <v>278</v>
      </c>
      <c r="J1864" s="9" t="s">
        <v>278</v>
      </c>
      <c r="K1864" s="9" t="s">
        <v>278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3320</v>
      </c>
      <c r="B1865" s="63" t="s">
        <v>3370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 t="s">
        <v>278</v>
      </c>
      <c r="J1865" s="9" t="s">
        <v>278</v>
      </c>
      <c r="K1865" s="9" t="s">
        <v>278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3321</v>
      </c>
      <c r="B1866" s="63" t="s">
        <v>3364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 t="s">
        <v>278</v>
      </c>
      <c r="J1866" s="9" t="s">
        <v>278</v>
      </c>
      <c r="K1866" s="9" t="s">
        <v>278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3322</v>
      </c>
      <c r="B1867" s="229" t="s">
        <v>1675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217">
        <v>417.40000000000146</v>
      </c>
      <c r="J1867" s="9" t="s">
        <v>278</v>
      </c>
      <c r="K1867" s="9" t="s">
        <v>278</v>
      </c>
      <c r="L1867" s="9" t="s">
        <v>278</v>
      </c>
      <c r="N1867" s="67">
        <f t="shared" si="55"/>
        <v>417.40000000000146</v>
      </c>
      <c r="P1867" t="s">
        <v>287</v>
      </c>
      <c r="T1867" s="82"/>
      <c r="U1867" s="3"/>
      <c r="V1867" s="79"/>
      <c r="W1867" s="67"/>
    </row>
    <row r="1868" spans="1:23" ht="15">
      <c r="A1868" s="28" t="s">
        <v>3323</v>
      </c>
      <c r="B1868" s="63" t="s">
        <v>3379</v>
      </c>
      <c r="C1868" s="3"/>
      <c r="D1868" s="3"/>
      <c r="E1868" s="9" t="s">
        <v>278</v>
      </c>
      <c r="F1868" s="9" t="s">
        <v>278</v>
      </c>
      <c r="G1868" s="9" t="s">
        <v>278</v>
      </c>
      <c r="H1868" s="9" t="s">
        <v>278</v>
      </c>
      <c r="I1868" s="9" t="s">
        <v>278</v>
      </c>
      <c r="J1868" s="9" t="s">
        <v>278</v>
      </c>
      <c r="K1868" s="9" t="s">
        <v>278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3324</v>
      </c>
      <c r="B1869" s="229" t="s">
        <v>1650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336.00000000000182</v>
      </c>
      <c r="J1869" s="9" t="s">
        <v>278</v>
      </c>
      <c r="K1869" s="9" t="s">
        <v>278</v>
      </c>
      <c r="L1869" s="9" t="s">
        <v>278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3325</v>
      </c>
      <c r="B1870" s="63" t="s">
        <v>773</v>
      </c>
      <c r="E1870" s="9" t="s">
        <v>278</v>
      </c>
      <c r="F1870" s="9" t="s">
        <v>278</v>
      </c>
      <c r="G1870" s="9" t="s">
        <v>278</v>
      </c>
      <c r="H1870" s="9">
        <v>315.54999999999927</v>
      </c>
      <c r="I1870" s="9" t="s">
        <v>278</v>
      </c>
      <c r="J1870" s="9" t="s">
        <v>278</v>
      </c>
      <c r="K1870" s="9" t="s">
        <v>278</v>
      </c>
      <c r="L1870" s="9" t="s">
        <v>278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3326</v>
      </c>
      <c r="B1871" s="225" t="s">
        <v>1640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305.49999999999454</v>
      </c>
      <c r="J1871" s="9" t="s">
        <v>278</v>
      </c>
      <c r="K1871" s="9" t="s">
        <v>278</v>
      </c>
      <c r="L1871" s="9" t="s">
        <v>278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3327</v>
      </c>
      <c r="B1872" s="277" t="s">
        <v>2000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 t="s">
        <v>278</v>
      </c>
      <c r="J1872" s="9">
        <v>252.29999999999927</v>
      </c>
      <c r="K1872" s="9" t="s">
        <v>278</v>
      </c>
      <c r="L1872" s="9" t="s">
        <v>278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3328</v>
      </c>
      <c r="B1873" s="63" t="s">
        <v>783</v>
      </c>
      <c r="E1873" s="9" t="s">
        <v>278</v>
      </c>
      <c r="F1873" s="9" t="s">
        <v>278</v>
      </c>
      <c r="G1873" s="9" t="s">
        <v>278</v>
      </c>
      <c r="H1873" s="9">
        <v>234.20000000000073</v>
      </c>
      <c r="I1873" s="9" t="s">
        <v>278</v>
      </c>
      <c r="J1873" s="9" t="s">
        <v>278</v>
      </c>
      <c r="K1873" s="9" t="s">
        <v>278</v>
      </c>
      <c r="L1873" s="9" t="s">
        <v>278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3329</v>
      </c>
      <c r="B1874" s="277" t="s">
        <v>2024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 t="s">
        <v>278</v>
      </c>
      <c r="J1874" s="9" t="s">
        <v>278</v>
      </c>
      <c r="K1874" s="9">
        <v>213.64999999999964</v>
      </c>
      <c r="L1874" s="9" t="s">
        <v>278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3330</v>
      </c>
      <c r="B1875" s="229" t="s">
        <v>1647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183.80000000000291</v>
      </c>
      <c r="J1875" s="9" t="s">
        <v>278</v>
      </c>
      <c r="K1875" s="9" t="s">
        <v>278</v>
      </c>
      <c r="L1875" s="9" t="s">
        <v>278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3331</v>
      </c>
      <c r="B1876" s="63" t="s">
        <v>164</v>
      </c>
      <c r="E1876" s="9" t="s">
        <v>278</v>
      </c>
      <c r="F1876" s="9" t="s">
        <v>278</v>
      </c>
      <c r="G1876" s="9">
        <v>163.9</v>
      </c>
      <c r="H1876" s="9" t="s">
        <v>278</v>
      </c>
      <c r="I1876" s="9" t="s">
        <v>278</v>
      </c>
      <c r="J1876" s="9" t="s">
        <v>278</v>
      </c>
      <c r="K1876" s="9" t="s">
        <v>278</v>
      </c>
      <c r="L1876" s="9" t="s">
        <v>278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4122</v>
      </c>
      <c r="B1877" s="229" t="s">
        <v>1657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159.39999999999964</v>
      </c>
      <c r="J1877" s="9" t="s">
        <v>278</v>
      </c>
      <c r="K1877" s="9" t="s">
        <v>278</v>
      </c>
      <c r="L1877" s="9" t="s">
        <v>278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4123</v>
      </c>
      <c r="B1878" s="277" t="s">
        <v>2025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 t="s">
        <v>278</v>
      </c>
      <c r="J1878" s="9" t="s">
        <v>278</v>
      </c>
      <c r="K1878" s="9">
        <v>133.49999999999909</v>
      </c>
      <c r="L1878" s="9" t="s">
        <v>278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4124</v>
      </c>
      <c r="B1879" s="229" t="s">
        <v>1649</v>
      </c>
      <c r="C1879" s="3"/>
      <c r="D1879" s="3"/>
      <c r="E1879" s="9" t="s">
        <v>278</v>
      </c>
      <c r="F1879" s="9" t="s">
        <v>278</v>
      </c>
      <c r="G1879" s="9" t="s">
        <v>278</v>
      </c>
      <c r="H1879" s="9" t="s">
        <v>278</v>
      </c>
      <c r="I1879" s="9">
        <v>111.40000000000327</v>
      </c>
      <c r="J1879" s="9" t="s">
        <v>278</v>
      </c>
      <c r="K1879" s="9" t="s">
        <v>278</v>
      </c>
      <c r="L1879" s="9" t="s">
        <v>278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2604</v>
      </c>
      <c r="S1886" s="3" t="s">
        <v>958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1003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280</v>
      </c>
      <c r="S1888" s="3" t="s">
        <v>1768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957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2462</v>
      </c>
      <c r="S1890" s="3" t="s">
        <v>1768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1313</v>
      </c>
      <c r="S1891" s="3" t="s">
        <v>1768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376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278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357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278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2469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278</v>
      </c>
      <c r="F1895" s="9" t="s">
        <v>278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283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278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287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322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355</v>
      </c>
      <c r="S1898" s="216" t="s">
        <v>1768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278</v>
      </c>
      <c r="F1899" s="9" t="s">
        <v>278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283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278</v>
      </c>
      <c r="N1900" s="67">
        <f t="shared" si="56"/>
        <v>2929.2000000000016</v>
      </c>
      <c r="P1900" t="s">
        <v>340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306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288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799</v>
      </c>
      <c r="E1903" s="9" t="s">
        <v>278</v>
      </c>
      <c r="F1903" s="9" t="s">
        <v>278</v>
      </c>
      <c r="G1903" s="9" t="s">
        <v>278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283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300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732</v>
      </c>
      <c r="E1905" s="9" t="s">
        <v>278</v>
      </c>
      <c r="F1905" s="9" t="s">
        <v>278</v>
      </c>
      <c r="G1905" s="9" t="s">
        <v>278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293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2006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296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737</v>
      </c>
      <c r="E1907" s="9" t="s">
        <v>278</v>
      </c>
      <c r="F1907" s="9" t="s">
        <v>278</v>
      </c>
      <c r="G1907" s="9" t="s">
        <v>278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293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281</v>
      </c>
      <c r="S1908" s="3" t="s">
        <v>1768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278</v>
      </c>
      <c r="F1909" s="9" t="s">
        <v>278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287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778</v>
      </c>
      <c r="E1910" s="9" t="s">
        <v>278</v>
      </c>
      <c r="F1910" s="9" t="s">
        <v>278</v>
      </c>
      <c r="G1910" s="9" t="s">
        <v>278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283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745</v>
      </c>
      <c r="E1911" s="9" t="s">
        <v>278</v>
      </c>
      <c r="F1911" s="9" t="s">
        <v>278</v>
      </c>
      <c r="G1911" s="9" t="s">
        <v>278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278</v>
      </c>
      <c r="L1912" s="9" t="s">
        <v>278</v>
      </c>
      <c r="N1912" s="67">
        <f t="shared" si="56"/>
        <v>2495.0499999999993</v>
      </c>
      <c r="P1912" t="s">
        <v>300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763</v>
      </c>
      <c r="E1913" s="9" t="s">
        <v>278</v>
      </c>
      <c r="F1913" s="9" t="s">
        <v>278</v>
      </c>
      <c r="G1913" s="9" t="s">
        <v>278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284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1998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281</v>
      </c>
      <c r="S1914" s="216" t="s">
        <v>1768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1646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284</v>
      </c>
      <c r="T1915" s="277"/>
      <c r="U1915" s="63"/>
      <c r="V1915" s="346"/>
      <c r="W1915" s="337"/>
      <c r="X1915" s="63"/>
    </row>
    <row r="1916" spans="1:24" ht="15">
      <c r="A1916" s="28" t="s">
        <v>274</v>
      </c>
      <c r="B1916" s="63" t="s">
        <v>782</v>
      </c>
      <c r="E1916" s="9" t="s">
        <v>278</v>
      </c>
      <c r="F1916" s="9" t="s">
        <v>278</v>
      </c>
      <c r="G1916" s="9" t="s">
        <v>278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288</v>
      </c>
      <c r="T1916" s="277"/>
      <c r="U1916" s="63"/>
      <c r="V1916" s="346"/>
      <c r="W1916" s="337"/>
      <c r="X1916" s="63"/>
    </row>
    <row r="1917" spans="1:24" ht="15">
      <c r="A1917" s="28" t="s">
        <v>275</v>
      </c>
      <c r="B1917" s="63" t="s">
        <v>748</v>
      </c>
      <c r="E1917" s="9" t="s">
        <v>278</v>
      </c>
      <c r="F1917" s="9" t="s">
        <v>278</v>
      </c>
      <c r="G1917" s="9" t="s">
        <v>278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297</v>
      </c>
      <c r="T1917" s="63"/>
      <c r="U1917" s="63"/>
      <c r="V1917" s="345"/>
      <c r="W1917" s="337"/>
      <c r="X1917" s="63"/>
    </row>
    <row r="1918" spans="1:24" ht="15">
      <c r="A1918" s="28" t="s">
        <v>276</v>
      </c>
      <c r="B1918" s="28" t="s">
        <v>733</v>
      </c>
      <c r="E1918" s="9" t="s">
        <v>278</v>
      </c>
      <c r="F1918" s="9" t="s">
        <v>278</v>
      </c>
      <c r="G1918" s="9" t="s">
        <v>278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277</v>
      </c>
      <c r="B1919" s="63" t="s">
        <v>762</v>
      </c>
      <c r="E1919" s="9" t="s">
        <v>278</v>
      </c>
      <c r="F1919" s="9" t="s">
        <v>278</v>
      </c>
      <c r="G1919" s="9" t="s">
        <v>278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734</v>
      </c>
      <c r="B1920" s="63" t="s">
        <v>747</v>
      </c>
      <c r="E1920" s="9" t="s">
        <v>278</v>
      </c>
      <c r="F1920" s="9" t="s">
        <v>278</v>
      </c>
      <c r="G1920" s="9" t="s">
        <v>278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735</v>
      </c>
      <c r="B1921" s="229" t="s">
        <v>1659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297</v>
      </c>
      <c r="T1921" s="277"/>
      <c r="U1921" s="63"/>
      <c r="V1921" s="345"/>
      <c r="W1921" s="337"/>
      <c r="X1921" s="63"/>
    </row>
    <row r="1922" spans="1:24" ht="15">
      <c r="A1922" s="28" t="s">
        <v>736</v>
      </c>
      <c r="B1922" s="277" t="s">
        <v>2014</v>
      </c>
      <c r="C1922" s="3"/>
      <c r="D1922" s="3"/>
      <c r="E1922" s="9" t="s">
        <v>278</v>
      </c>
      <c r="F1922" s="9" t="s">
        <v>278</v>
      </c>
      <c r="G1922" s="9" t="s">
        <v>278</v>
      </c>
      <c r="H1922" s="9" t="s">
        <v>278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738</v>
      </c>
      <c r="B1923" s="229" t="s">
        <v>1658</v>
      </c>
      <c r="C1923" s="3"/>
      <c r="D1923" s="3"/>
      <c r="E1923" s="9" t="s">
        <v>278</v>
      </c>
      <c r="F1923" s="9" t="s">
        <v>278</v>
      </c>
      <c r="G1923" s="9" t="s">
        <v>278</v>
      </c>
      <c r="H1923" s="9" t="s">
        <v>278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292</v>
      </c>
      <c r="T1923" s="63"/>
      <c r="U1923" s="63"/>
      <c r="V1923" s="345"/>
      <c r="W1923" s="337"/>
      <c r="X1923" s="63"/>
    </row>
    <row r="1924" spans="1:24" ht="15">
      <c r="A1924" s="28" t="s">
        <v>744</v>
      </c>
      <c r="B1924" s="63" t="s">
        <v>752</v>
      </c>
      <c r="E1924" s="9" t="s">
        <v>278</v>
      </c>
      <c r="F1924" s="9" t="s">
        <v>278</v>
      </c>
      <c r="G1924" s="9" t="s">
        <v>278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746</v>
      </c>
      <c r="B1925" s="63" t="s">
        <v>789</v>
      </c>
      <c r="E1925" s="9" t="s">
        <v>278</v>
      </c>
      <c r="F1925" s="9" t="s">
        <v>278</v>
      </c>
      <c r="G1925" s="9" t="s">
        <v>278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292</v>
      </c>
      <c r="T1925" s="63"/>
      <c r="U1925" s="63"/>
      <c r="V1925" s="358"/>
      <c r="W1925" s="337"/>
      <c r="X1925" s="63"/>
    </row>
    <row r="1926" spans="1:24" ht="15">
      <c r="A1926" s="28" t="s">
        <v>749</v>
      </c>
      <c r="B1926" s="63" t="s">
        <v>153</v>
      </c>
      <c r="E1926" s="9" t="s">
        <v>278</v>
      </c>
      <c r="F1926" s="9" t="s">
        <v>278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750</v>
      </c>
      <c r="B1927" s="63" t="s">
        <v>761</v>
      </c>
      <c r="E1927" s="9" t="s">
        <v>278</v>
      </c>
      <c r="F1927" s="9" t="s">
        <v>278</v>
      </c>
      <c r="G1927" s="9" t="s">
        <v>278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753</v>
      </c>
      <c r="B1928" s="63" t="s">
        <v>777</v>
      </c>
      <c r="E1928" s="9" t="s">
        <v>278</v>
      </c>
      <c r="F1928" s="9" t="s">
        <v>278</v>
      </c>
      <c r="G1928" s="9" t="s">
        <v>278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755</v>
      </c>
      <c r="B1929" s="277" t="s">
        <v>2002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760</v>
      </c>
      <c r="B1930" s="63" t="s">
        <v>144</v>
      </c>
      <c r="E1930" s="9" t="s">
        <v>278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278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764</v>
      </c>
      <c r="B1931" s="229" t="s">
        <v>1654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287</v>
      </c>
      <c r="T1931" s="63"/>
      <c r="U1931" s="63"/>
      <c r="V1931" s="345"/>
      <c r="W1931" s="337"/>
      <c r="X1931" s="63"/>
    </row>
    <row r="1932" spans="1:24" ht="15">
      <c r="A1932" s="28" t="s">
        <v>765</v>
      </c>
      <c r="B1932" s="225" t="s">
        <v>1661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766</v>
      </c>
      <c r="B1933" s="229" t="s">
        <v>1642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772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278</v>
      </c>
      <c r="L1934" s="9" t="s">
        <v>278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780</v>
      </c>
      <c r="B1935" s="63" t="s">
        <v>756</v>
      </c>
      <c r="E1935" s="9" t="s">
        <v>278</v>
      </c>
      <c r="F1935" s="9" t="s">
        <v>278</v>
      </c>
      <c r="G1935" s="9" t="s">
        <v>278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784</v>
      </c>
      <c r="B1936" s="229" t="s">
        <v>1656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300</v>
      </c>
      <c r="T1936" s="63"/>
      <c r="U1936" s="63"/>
      <c r="V1936" s="358"/>
      <c r="W1936" s="337"/>
      <c r="X1936" s="63"/>
    </row>
    <row r="1937" spans="1:24" ht="15">
      <c r="A1937" s="28" t="s">
        <v>785</v>
      </c>
      <c r="B1937" s="229" t="s">
        <v>1652</v>
      </c>
      <c r="C1937" s="3"/>
      <c r="D1937" s="3"/>
      <c r="E1937" s="9" t="s">
        <v>278</v>
      </c>
      <c r="F1937" s="9" t="s">
        <v>278</v>
      </c>
      <c r="G1937" s="9" t="s">
        <v>278</v>
      </c>
      <c r="H1937" s="9" t="s">
        <v>278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786</v>
      </c>
      <c r="B1938" s="277" t="s">
        <v>2004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792</v>
      </c>
      <c r="B1939" s="63" t="s">
        <v>754</v>
      </c>
      <c r="E1939" s="9" t="s">
        <v>278</v>
      </c>
      <c r="F1939" s="9" t="s">
        <v>278</v>
      </c>
      <c r="G1939" s="9" t="s">
        <v>278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793</v>
      </c>
      <c r="B1940" s="277" t="s">
        <v>2007</v>
      </c>
      <c r="C1940" s="3"/>
      <c r="D1940" s="3"/>
      <c r="E1940" s="9" t="s">
        <v>278</v>
      </c>
      <c r="F1940" s="9" t="s">
        <v>278</v>
      </c>
      <c r="G1940" s="9" t="s">
        <v>278</v>
      </c>
      <c r="H1940" s="9" t="s">
        <v>278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794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278</v>
      </c>
      <c r="I1941" s="9">
        <v>0</v>
      </c>
      <c r="J1941" s="9">
        <v>891.69999999999982</v>
      </c>
      <c r="K1941" s="9" t="s">
        <v>278</v>
      </c>
      <c r="L1941" s="9" t="s">
        <v>278</v>
      </c>
      <c r="N1941" s="67">
        <f t="shared" si="57"/>
        <v>1844.4999999999998</v>
      </c>
      <c r="P1941" t="s">
        <v>331</v>
      </c>
      <c r="T1941" s="63"/>
      <c r="U1941" s="63"/>
      <c r="V1941" s="358"/>
      <c r="W1941" s="337"/>
      <c r="X1941" s="63"/>
    </row>
    <row r="1942" spans="1:24" ht="15">
      <c r="A1942" s="28" t="s">
        <v>796</v>
      </c>
      <c r="B1942" s="63" t="s">
        <v>787</v>
      </c>
      <c r="E1942" s="9" t="s">
        <v>278</v>
      </c>
      <c r="F1942" s="9" t="s">
        <v>278</v>
      </c>
      <c r="G1942" s="9" t="s">
        <v>278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797</v>
      </c>
      <c r="B1943" s="229" t="s">
        <v>1651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798</v>
      </c>
      <c r="B1944" s="229" t="s">
        <v>1653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801</v>
      </c>
      <c r="B1945" s="28" t="s">
        <v>727</v>
      </c>
      <c r="E1945" s="9" t="s">
        <v>278</v>
      </c>
      <c r="F1945" s="9" t="s">
        <v>278</v>
      </c>
      <c r="G1945" s="9" t="s">
        <v>278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895</v>
      </c>
      <c r="B1946" s="229" t="s">
        <v>1643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287</v>
      </c>
      <c r="T1946" s="225"/>
      <c r="U1946" s="63"/>
      <c r="V1946" s="346"/>
      <c r="W1946" s="337"/>
      <c r="X1946" s="63"/>
    </row>
    <row r="1947" spans="1:24" ht="15">
      <c r="A1947" s="28" t="s">
        <v>896</v>
      </c>
      <c r="B1947" s="277" t="s">
        <v>2003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297</v>
      </c>
      <c r="T1947" s="63"/>
      <c r="U1947" s="63"/>
      <c r="V1947" s="358"/>
      <c r="W1947" s="337"/>
      <c r="X1947" s="63"/>
    </row>
    <row r="1948" spans="1:24" ht="15">
      <c r="A1948" s="28" t="s">
        <v>897</v>
      </c>
      <c r="B1948" s="63" t="s">
        <v>795</v>
      </c>
      <c r="E1948" s="9" t="s">
        <v>278</v>
      </c>
      <c r="F1948" s="9" t="s">
        <v>278</v>
      </c>
      <c r="G1948" s="9" t="s">
        <v>278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898</v>
      </c>
      <c r="B1949" s="63" t="s">
        <v>156</v>
      </c>
      <c r="E1949" s="9" t="s">
        <v>278</v>
      </c>
      <c r="F1949" s="9" t="s">
        <v>278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278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899</v>
      </c>
      <c r="B1950" s="63" t="s">
        <v>770</v>
      </c>
      <c r="E1950" s="9" t="s">
        <v>278</v>
      </c>
      <c r="F1950" s="9" t="s">
        <v>278</v>
      </c>
      <c r="G1950" s="9" t="s">
        <v>278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900</v>
      </c>
      <c r="B1951" s="277" t="s">
        <v>1999</v>
      </c>
      <c r="C1951" s="3"/>
      <c r="D1951" s="3"/>
      <c r="E1951" s="9" t="s">
        <v>278</v>
      </c>
      <c r="F1951" s="9" t="s">
        <v>278</v>
      </c>
      <c r="G1951" s="9" t="s">
        <v>278</v>
      </c>
      <c r="H1951" s="9" t="s">
        <v>278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901</v>
      </c>
      <c r="B1952" s="63" t="s">
        <v>781</v>
      </c>
      <c r="E1952" s="9" t="s">
        <v>278</v>
      </c>
      <c r="F1952" s="9" t="s">
        <v>278</v>
      </c>
      <c r="G1952" s="9" t="s">
        <v>278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902</v>
      </c>
      <c r="B1953" s="229" t="s">
        <v>1660</v>
      </c>
      <c r="C1953" s="3"/>
      <c r="D1953" s="3"/>
      <c r="E1953" s="9" t="s">
        <v>278</v>
      </c>
      <c r="F1953" s="9" t="s">
        <v>278</v>
      </c>
      <c r="G1953" s="9" t="s">
        <v>278</v>
      </c>
      <c r="H1953" s="9" t="s">
        <v>278</v>
      </c>
      <c r="I1953" s="9">
        <v>0</v>
      </c>
      <c r="J1953" s="9">
        <v>743.5</v>
      </c>
      <c r="K1953" s="9">
        <v>680.39999999999782</v>
      </c>
      <c r="L1953" s="9" t="s">
        <v>278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903</v>
      </c>
      <c r="B1954" s="229" t="s">
        <v>1655</v>
      </c>
      <c r="C1954" s="3"/>
      <c r="D1954" s="3"/>
      <c r="E1954" s="9" t="s">
        <v>278</v>
      </c>
      <c r="F1954" s="9" t="s">
        <v>278</v>
      </c>
      <c r="G1954" s="9" t="s">
        <v>278</v>
      </c>
      <c r="H1954" s="9" t="s">
        <v>278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904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278</v>
      </c>
      <c r="K1955" s="9" t="s">
        <v>278</v>
      </c>
      <c r="L1955" s="9" t="s">
        <v>278</v>
      </c>
      <c r="N1955" s="67">
        <f t="shared" si="58"/>
        <v>1269.8</v>
      </c>
      <c r="P1955" t="s">
        <v>297</v>
      </c>
      <c r="T1955" s="63"/>
      <c r="U1955" s="63"/>
      <c r="V1955" s="345"/>
      <c r="W1955" s="337"/>
      <c r="X1955" s="63"/>
    </row>
    <row r="1956" spans="1:24" ht="15">
      <c r="A1956" s="28" t="s">
        <v>905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278</v>
      </c>
      <c r="K1956" s="9" t="s">
        <v>278</v>
      </c>
      <c r="L1956" s="9" t="s">
        <v>278</v>
      </c>
      <c r="N1956" s="67">
        <f t="shared" si="58"/>
        <v>1268.6499999999983</v>
      </c>
      <c r="P1956" t="s">
        <v>284</v>
      </c>
      <c r="T1956" s="225"/>
      <c r="U1956" s="63"/>
      <c r="V1956" s="345"/>
      <c r="W1956" s="337"/>
      <c r="X1956" s="63"/>
    </row>
    <row r="1957" spans="1:24" ht="15">
      <c r="A1957" s="28" t="s">
        <v>906</v>
      </c>
      <c r="B1957" s="277" t="s">
        <v>2023</v>
      </c>
      <c r="C1957" s="3"/>
      <c r="D1957" s="3"/>
      <c r="E1957" s="9" t="s">
        <v>278</v>
      </c>
      <c r="F1957" s="9" t="s">
        <v>278</v>
      </c>
      <c r="G1957" s="9" t="s">
        <v>278</v>
      </c>
      <c r="H1957" s="9" t="s">
        <v>278</v>
      </c>
      <c r="I1957" s="9">
        <v>0</v>
      </c>
      <c r="J1957" s="9" t="s">
        <v>278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284</v>
      </c>
      <c r="T1957" s="63"/>
      <c r="U1957" s="63"/>
      <c r="V1957" s="358"/>
      <c r="W1957" s="337"/>
      <c r="X1957" s="63"/>
    </row>
    <row r="1958" spans="1:24" ht="15">
      <c r="A1958" s="28" t="s">
        <v>907</v>
      </c>
      <c r="B1958" s="277" t="s">
        <v>2005</v>
      </c>
      <c r="C1958" s="3"/>
      <c r="D1958" s="3"/>
      <c r="E1958" s="9" t="s">
        <v>278</v>
      </c>
      <c r="F1958" s="9" t="s">
        <v>278</v>
      </c>
      <c r="G1958" s="9" t="s">
        <v>278</v>
      </c>
      <c r="H1958" s="9" t="s">
        <v>278</v>
      </c>
      <c r="I1958" s="9">
        <v>0</v>
      </c>
      <c r="J1958" s="9">
        <v>624.50000000000091</v>
      </c>
      <c r="K1958" s="9">
        <v>565.89999999999873</v>
      </c>
      <c r="L1958" s="9" t="s">
        <v>278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908</v>
      </c>
      <c r="B1959" s="277" t="s">
        <v>2021</v>
      </c>
      <c r="C1959" s="3"/>
      <c r="D1959" s="3"/>
      <c r="E1959" s="9" t="s">
        <v>278</v>
      </c>
      <c r="F1959" s="9" t="s">
        <v>278</v>
      </c>
      <c r="G1959" s="9" t="s">
        <v>278</v>
      </c>
      <c r="H1959" s="9" t="s">
        <v>278</v>
      </c>
      <c r="I1959" s="9">
        <v>0</v>
      </c>
      <c r="J1959" s="9" t="s">
        <v>278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909</v>
      </c>
      <c r="B1960" s="277" t="s">
        <v>2025</v>
      </c>
      <c r="C1960" s="3"/>
      <c r="D1960" s="3"/>
      <c r="E1960" s="9" t="s">
        <v>278</v>
      </c>
      <c r="F1960" s="9" t="s">
        <v>278</v>
      </c>
      <c r="G1960" s="9" t="s">
        <v>278</v>
      </c>
      <c r="H1960" s="9" t="s">
        <v>278</v>
      </c>
      <c r="I1960" s="9">
        <v>0</v>
      </c>
      <c r="J1960" s="9" t="s">
        <v>278</v>
      </c>
      <c r="K1960" s="214">
        <v>1094.3499999999976</v>
      </c>
      <c r="L1960" s="9" t="s">
        <v>278</v>
      </c>
      <c r="N1960" s="67">
        <f t="shared" si="58"/>
        <v>1094.3499999999976</v>
      </c>
      <c r="P1960" t="s">
        <v>281</v>
      </c>
      <c r="S1960" s="216" t="s">
        <v>1768</v>
      </c>
      <c r="T1960" s="63"/>
      <c r="U1960" s="63"/>
      <c r="V1960" s="345"/>
      <c r="W1960" s="337"/>
      <c r="X1960" s="63"/>
    </row>
    <row r="1961" spans="1:24" ht="15">
      <c r="A1961" s="28" t="s">
        <v>910</v>
      </c>
      <c r="B1961" s="277" t="s">
        <v>2020</v>
      </c>
      <c r="C1961" s="3"/>
      <c r="D1961" s="3"/>
      <c r="E1961" s="9" t="s">
        <v>278</v>
      </c>
      <c r="F1961" s="9" t="s">
        <v>278</v>
      </c>
      <c r="G1961" s="9" t="s">
        <v>278</v>
      </c>
      <c r="H1961" s="9" t="s">
        <v>278</v>
      </c>
      <c r="I1961" s="9">
        <v>0</v>
      </c>
      <c r="J1961" s="9" t="s">
        <v>278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911</v>
      </c>
      <c r="B1962" s="277" t="s">
        <v>2019</v>
      </c>
      <c r="C1962" s="3"/>
      <c r="D1962" s="3"/>
      <c r="E1962" s="9" t="s">
        <v>278</v>
      </c>
      <c r="F1962" s="9" t="s">
        <v>278</v>
      </c>
      <c r="G1962" s="9" t="s">
        <v>278</v>
      </c>
      <c r="H1962" s="9" t="s">
        <v>278</v>
      </c>
      <c r="I1962" s="9">
        <v>0</v>
      </c>
      <c r="J1962" s="9" t="s">
        <v>278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288</v>
      </c>
      <c r="T1962" s="277"/>
      <c r="U1962" s="63"/>
      <c r="V1962" s="345"/>
      <c r="W1962" s="337"/>
      <c r="X1962" s="63"/>
    </row>
    <row r="1963" spans="1:24" ht="15">
      <c r="A1963" s="28" t="s">
        <v>912</v>
      </c>
      <c r="B1963" s="277" t="s">
        <v>2022</v>
      </c>
      <c r="C1963" s="3"/>
      <c r="D1963" s="3"/>
      <c r="E1963" s="9" t="s">
        <v>278</v>
      </c>
      <c r="F1963" s="9" t="s">
        <v>278</v>
      </c>
      <c r="G1963" s="9" t="s">
        <v>278</v>
      </c>
      <c r="H1963" s="9" t="s">
        <v>278</v>
      </c>
      <c r="I1963" s="9">
        <v>0</v>
      </c>
      <c r="J1963" s="9" t="s">
        <v>278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293</v>
      </c>
      <c r="T1963" s="277"/>
      <c r="U1963" s="63"/>
      <c r="V1963" s="345"/>
      <c r="W1963" s="337"/>
      <c r="X1963" s="63"/>
    </row>
    <row r="1964" spans="1:24" ht="15">
      <c r="A1964" s="28" t="s">
        <v>913</v>
      </c>
      <c r="B1964" s="277" t="s">
        <v>4490</v>
      </c>
      <c r="C1964" s="3"/>
      <c r="D1964" s="3"/>
      <c r="E1964" s="9" t="s">
        <v>278</v>
      </c>
      <c r="F1964" s="9" t="s">
        <v>278</v>
      </c>
      <c r="G1964" s="9" t="s">
        <v>278</v>
      </c>
      <c r="H1964" s="9" t="s">
        <v>278</v>
      </c>
      <c r="I1964" s="9">
        <v>0</v>
      </c>
      <c r="J1964" s="9" t="s">
        <v>278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914</v>
      </c>
      <c r="B1965" s="277" t="s">
        <v>2048</v>
      </c>
      <c r="C1965" s="3"/>
      <c r="D1965" s="3"/>
      <c r="E1965" s="9" t="s">
        <v>278</v>
      </c>
      <c r="F1965" s="9" t="s">
        <v>278</v>
      </c>
      <c r="G1965" s="9" t="s">
        <v>278</v>
      </c>
      <c r="H1965" s="9" t="s">
        <v>278</v>
      </c>
      <c r="I1965" s="9">
        <v>0</v>
      </c>
      <c r="J1965" s="9" t="s">
        <v>278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915</v>
      </c>
      <c r="B1966" s="277" t="s">
        <v>2049</v>
      </c>
      <c r="C1966" s="3"/>
      <c r="D1966" s="3"/>
      <c r="E1966" s="9" t="s">
        <v>278</v>
      </c>
      <c r="F1966" s="9" t="s">
        <v>278</v>
      </c>
      <c r="G1966" s="9" t="s">
        <v>278</v>
      </c>
      <c r="H1966" s="9" t="s">
        <v>278</v>
      </c>
      <c r="I1966" s="9">
        <v>0</v>
      </c>
      <c r="J1966" s="9" t="s">
        <v>278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916</v>
      </c>
      <c r="B1967" s="277" t="s">
        <v>2026</v>
      </c>
      <c r="C1967" s="3"/>
      <c r="D1967" s="3"/>
      <c r="E1967" s="9" t="s">
        <v>278</v>
      </c>
      <c r="F1967" s="9" t="s">
        <v>278</v>
      </c>
      <c r="G1967" s="9" t="s">
        <v>278</v>
      </c>
      <c r="H1967" s="9" t="s">
        <v>278</v>
      </c>
      <c r="I1967" s="9">
        <v>0</v>
      </c>
      <c r="J1967" s="9" t="s">
        <v>278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917</v>
      </c>
      <c r="B1968" s="277" t="s">
        <v>2046</v>
      </c>
      <c r="C1968" s="3"/>
      <c r="D1968" s="3"/>
      <c r="E1968" s="9" t="s">
        <v>278</v>
      </c>
      <c r="F1968" s="9" t="s">
        <v>278</v>
      </c>
      <c r="G1968" s="9" t="s">
        <v>278</v>
      </c>
      <c r="H1968" s="9" t="s">
        <v>278</v>
      </c>
      <c r="I1968" s="9">
        <v>0</v>
      </c>
      <c r="J1968" s="9" t="s">
        <v>278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918</v>
      </c>
      <c r="B1969" s="229" t="s">
        <v>1644</v>
      </c>
      <c r="C1969" s="3"/>
      <c r="D1969" s="3"/>
      <c r="E1969" s="9" t="s">
        <v>278</v>
      </c>
      <c r="F1969" s="9" t="s">
        <v>278</v>
      </c>
      <c r="G1969" s="9" t="s">
        <v>278</v>
      </c>
      <c r="H1969" s="9" t="s">
        <v>278</v>
      </c>
      <c r="I1969" s="9">
        <v>0</v>
      </c>
      <c r="J1969" s="9">
        <v>748.70000000000073</v>
      </c>
      <c r="K1969" s="9" t="s">
        <v>278</v>
      </c>
      <c r="L1969" s="9" t="s">
        <v>278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919</v>
      </c>
      <c r="B1970" s="277" t="s">
        <v>2153</v>
      </c>
      <c r="C1970" s="3"/>
      <c r="D1970" s="3"/>
      <c r="E1970" s="9" t="s">
        <v>278</v>
      </c>
      <c r="F1970" s="9" t="s">
        <v>278</v>
      </c>
      <c r="G1970" s="9" t="s">
        <v>278</v>
      </c>
      <c r="H1970" s="9" t="s">
        <v>278</v>
      </c>
      <c r="I1970" s="9">
        <v>0</v>
      </c>
      <c r="J1970" s="9" t="s">
        <v>278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920</v>
      </c>
      <c r="B1971" s="277" t="s">
        <v>2024</v>
      </c>
      <c r="C1971" s="3"/>
      <c r="D1971" s="3"/>
      <c r="E1971" s="9" t="s">
        <v>278</v>
      </c>
      <c r="F1971" s="9" t="s">
        <v>278</v>
      </c>
      <c r="G1971" s="9" t="s">
        <v>278</v>
      </c>
      <c r="H1971" s="9" t="s">
        <v>278</v>
      </c>
      <c r="I1971" s="9">
        <v>0</v>
      </c>
      <c r="J1971" s="9" t="s">
        <v>278</v>
      </c>
      <c r="K1971" s="9">
        <v>743.09999999999945</v>
      </c>
      <c r="L1971" s="9" t="s">
        <v>278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921</v>
      </c>
      <c r="B1972" s="63" t="s">
        <v>178</v>
      </c>
      <c r="E1972" s="9">
        <v>339.2</v>
      </c>
      <c r="F1972" s="217">
        <v>377.3</v>
      </c>
      <c r="G1972" s="9" t="s">
        <v>278</v>
      </c>
      <c r="H1972" s="9" t="s">
        <v>278</v>
      </c>
      <c r="I1972" s="9">
        <v>0</v>
      </c>
      <c r="J1972" s="9" t="s">
        <v>278</v>
      </c>
      <c r="K1972" s="9" t="s">
        <v>278</v>
      </c>
      <c r="L1972" s="9" t="s">
        <v>278</v>
      </c>
      <c r="N1972" s="67">
        <f t="shared" si="58"/>
        <v>716.5</v>
      </c>
      <c r="P1972" t="s">
        <v>297</v>
      </c>
      <c r="T1972" s="63"/>
      <c r="U1972" s="63"/>
      <c r="V1972" s="345"/>
      <c r="W1972" s="337"/>
      <c r="X1972" s="63"/>
    </row>
    <row r="1973" spans="1:24" ht="15">
      <c r="A1973" s="28" t="s">
        <v>922</v>
      </c>
      <c r="B1973" s="63" t="s">
        <v>3373</v>
      </c>
      <c r="C1973" s="3"/>
      <c r="D1973" s="3"/>
      <c r="E1973" s="9" t="s">
        <v>278</v>
      </c>
      <c r="F1973" s="9" t="s">
        <v>278</v>
      </c>
      <c r="G1973" s="9" t="s">
        <v>278</v>
      </c>
      <c r="H1973" s="9" t="s">
        <v>278</v>
      </c>
      <c r="I1973" s="9">
        <v>0</v>
      </c>
      <c r="J1973" s="9" t="s">
        <v>278</v>
      </c>
      <c r="K1973" s="9" t="s">
        <v>278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923</v>
      </c>
      <c r="B1974" s="63" t="s">
        <v>3390</v>
      </c>
      <c r="C1974" s="3"/>
      <c r="D1974" s="3"/>
      <c r="E1974" s="9" t="s">
        <v>278</v>
      </c>
      <c r="F1974" s="9" t="s">
        <v>278</v>
      </c>
      <c r="G1974" s="9" t="s">
        <v>278</v>
      </c>
      <c r="H1974" s="9" t="s">
        <v>278</v>
      </c>
      <c r="I1974" s="9">
        <v>0</v>
      </c>
      <c r="J1974" s="9" t="s">
        <v>278</v>
      </c>
      <c r="K1974" s="9" t="s">
        <v>278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924</v>
      </c>
      <c r="B1975" s="63" t="s">
        <v>3372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9">
        <v>0</v>
      </c>
      <c r="J1975" s="9" t="s">
        <v>278</v>
      </c>
      <c r="K1975" s="9" t="s">
        <v>278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925</v>
      </c>
      <c r="B1976" s="63" t="s">
        <v>3369</v>
      </c>
      <c r="C1976" s="3"/>
      <c r="D1976" s="3"/>
      <c r="E1976" s="9" t="s">
        <v>278</v>
      </c>
      <c r="F1976" s="9" t="s">
        <v>278</v>
      </c>
      <c r="G1976" s="9" t="s">
        <v>278</v>
      </c>
      <c r="H1976" s="9" t="s">
        <v>278</v>
      </c>
      <c r="I1976" s="9">
        <v>0</v>
      </c>
      <c r="J1976" s="9" t="s">
        <v>278</v>
      </c>
      <c r="K1976" s="9" t="s">
        <v>278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926</v>
      </c>
      <c r="B1977" s="277" t="s">
        <v>3358</v>
      </c>
      <c r="C1977" s="3"/>
      <c r="D1977" s="3"/>
      <c r="E1977" s="9" t="s">
        <v>278</v>
      </c>
      <c r="F1977" s="9" t="s">
        <v>278</v>
      </c>
      <c r="G1977" s="9" t="s">
        <v>278</v>
      </c>
      <c r="H1977" s="9" t="s">
        <v>278</v>
      </c>
      <c r="I1977" s="9">
        <v>0</v>
      </c>
      <c r="J1977" s="9" t="s">
        <v>278</v>
      </c>
      <c r="K1977" s="9" t="s">
        <v>278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927</v>
      </c>
      <c r="B1978" s="63" t="s">
        <v>3391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0</v>
      </c>
      <c r="J1978" s="9" t="s">
        <v>278</v>
      </c>
      <c r="K1978" s="9" t="s">
        <v>278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928</v>
      </c>
      <c r="B1979" s="63" t="s">
        <v>3378</v>
      </c>
      <c r="C1979" s="3"/>
      <c r="D1979" s="3"/>
      <c r="E1979" s="9" t="s">
        <v>278</v>
      </c>
      <c r="F1979" s="9" t="s">
        <v>278</v>
      </c>
      <c r="G1979" s="9" t="s">
        <v>278</v>
      </c>
      <c r="H1979" s="9" t="s">
        <v>278</v>
      </c>
      <c r="I1979" s="9">
        <v>0</v>
      </c>
      <c r="J1979" s="9" t="s">
        <v>278</v>
      </c>
      <c r="K1979" s="9" t="s">
        <v>278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929</v>
      </c>
      <c r="B1980" s="63" t="s">
        <v>3387</v>
      </c>
      <c r="C1980" s="3"/>
      <c r="D1980" s="3"/>
      <c r="E1980" s="9" t="s">
        <v>278</v>
      </c>
      <c r="F1980" s="9" t="s">
        <v>278</v>
      </c>
      <c r="G1980" s="9" t="s">
        <v>278</v>
      </c>
      <c r="H1980" s="9" t="s">
        <v>278</v>
      </c>
      <c r="I1980" s="9">
        <v>0</v>
      </c>
      <c r="J1980" s="9" t="s">
        <v>278</v>
      </c>
      <c r="K1980" s="9" t="s">
        <v>278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930</v>
      </c>
      <c r="B1981" s="63" t="s">
        <v>180</v>
      </c>
      <c r="C1981" s="3"/>
      <c r="D1981" s="3"/>
      <c r="E1981" s="9" t="s">
        <v>278</v>
      </c>
      <c r="F1981" s="9" t="s">
        <v>278</v>
      </c>
      <c r="G1981" s="9" t="s">
        <v>278</v>
      </c>
      <c r="H1981" s="9" t="s">
        <v>278</v>
      </c>
      <c r="I1981" s="9">
        <v>0</v>
      </c>
      <c r="J1981" s="9" t="s">
        <v>278</v>
      </c>
      <c r="K1981" s="9" t="s">
        <v>278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931</v>
      </c>
      <c r="B1982" s="63" t="s">
        <v>3379</v>
      </c>
      <c r="C1982" s="3"/>
      <c r="D1982" s="3"/>
      <c r="E1982" s="9" t="s">
        <v>278</v>
      </c>
      <c r="F1982" s="9" t="s">
        <v>278</v>
      </c>
      <c r="G1982" s="9" t="s">
        <v>278</v>
      </c>
      <c r="H1982" s="9" t="s">
        <v>278</v>
      </c>
      <c r="I1982" s="9">
        <v>0</v>
      </c>
      <c r="J1982" s="9" t="s">
        <v>278</v>
      </c>
      <c r="K1982" s="9" t="s">
        <v>278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932</v>
      </c>
      <c r="B1983" s="63" t="s">
        <v>3370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0</v>
      </c>
      <c r="J1983" s="9" t="s">
        <v>278</v>
      </c>
      <c r="K1983" s="9" t="s">
        <v>278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933</v>
      </c>
      <c r="B1984" s="277" t="s">
        <v>2000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9">
        <v>0</v>
      </c>
      <c r="J1984" s="9">
        <v>506</v>
      </c>
      <c r="K1984" s="9" t="s">
        <v>278</v>
      </c>
      <c r="L1984" s="9" t="s">
        <v>278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934</v>
      </c>
      <c r="B1985" s="63" t="s">
        <v>3366</v>
      </c>
      <c r="C1985" s="3"/>
      <c r="D1985" s="3"/>
      <c r="E1985" s="9" t="s">
        <v>278</v>
      </c>
      <c r="F1985" s="9" t="s">
        <v>278</v>
      </c>
      <c r="G1985" s="9" t="s">
        <v>278</v>
      </c>
      <c r="H1985" s="9" t="s">
        <v>278</v>
      </c>
      <c r="I1985" s="9">
        <v>0</v>
      </c>
      <c r="J1985" s="9" t="s">
        <v>278</v>
      </c>
      <c r="K1985" s="9" t="s">
        <v>278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2496</v>
      </c>
      <c r="B1986" s="63" t="s">
        <v>3362</v>
      </c>
      <c r="C1986" s="3"/>
      <c r="D1986" s="3"/>
      <c r="E1986" s="9" t="s">
        <v>278</v>
      </c>
      <c r="F1986" s="9" t="s">
        <v>278</v>
      </c>
      <c r="G1986" s="9" t="s">
        <v>278</v>
      </c>
      <c r="H1986" s="9" t="s">
        <v>278</v>
      </c>
      <c r="I1986" s="9">
        <v>0</v>
      </c>
      <c r="J1986" s="9" t="s">
        <v>278</v>
      </c>
      <c r="K1986" s="9" t="s">
        <v>278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3308</v>
      </c>
      <c r="B1987" s="63" t="s">
        <v>768</v>
      </c>
      <c r="E1987" s="9" t="s">
        <v>278</v>
      </c>
      <c r="F1987" s="9" t="s">
        <v>278</v>
      </c>
      <c r="G1987" s="9" t="s">
        <v>278</v>
      </c>
      <c r="H1987" s="9">
        <v>482.050000000002</v>
      </c>
      <c r="I1987" s="9">
        <v>0</v>
      </c>
      <c r="J1987" s="9" t="s">
        <v>278</v>
      </c>
      <c r="K1987" s="9" t="s">
        <v>278</v>
      </c>
      <c r="L1987" s="9" t="s">
        <v>278</v>
      </c>
      <c r="N1987" s="67">
        <f t="shared" si="59"/>
        <v>482.050000000002</v>
      </c>
      <c r="T1987" s="63"/>
    </row>
    <row r="1988" spans="1:24" ht="15">
      <c r="A1988" s="28" t="s">
        <v>3309</v>
      </c>
      <c r="B1988" s="63" t="s">
        <v>3367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0</v>
      </c>
      <c r="J1988" s="9" t="s">
        <v>278</v>
      </c>
      <c r="K1988" s="9" t="s">
        <v>278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3310</v>
      </c>
      <c r="B1989" s="63" t="s">
        <v>3364</v>
      </c>
      <c r="C1989" s="3"/>
      <c r="D1989" s="3"/>
      <c r="E1989" s="9" t="s">
        <v>278</v>
      </c>
      <c r="F1989" s="9" t="s">
        <v>278</v>
      </c>
      <c r="G1989" s="9" t="s">
        <v>278</v>
      </c>
      <c r="H1989" s="9" t="s">
        <v>278</v>
      </c>
      <c r="I1989" s="9">
        <v>0</v>
      </c>
      <c r="J1989" s="9" t="s">
        <v>278</v>
      </c>
      <c r="K1989" s="9" t="s">
        <v>278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3311</v>
      </c>
      <c r="B1990" s="63" t="s">
        <v>3371</v>
      </c>
      <c r="C1990" s="3"/>
      <c r="D1990" s="3"/>
      <c r="E1990" s="9" t="s">
        <v>278</v>
      </c>
      <c r="F1990" s="9" t="s">
        <v>278</v>
      </c>
      <c r="G1990" s="9" t="s">
        <v>278</v>
      </c>
      <c r="H1990" s="9" t="s">
        <v>278</v>
      </c>
      <c r="I1990" s="9">
        <v>0</v>
      </c>
      <c r="J1990" s="9" t="s">
        <v>278</v>
      </c>
      <c r="K1990" s="9" t="s">
        <v>278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3312</v>
      </c>
      <c r="B1991" s="63" t="s">
        <v>3388</v>
      </c>
      <c r="C1991" s="3"/>
      <c r="D1991" s="3"/>
      <c r="E1991" s="9" t="s">
        <v>278</v>
      </c>
      <c r="F1991" s="9" t="s">
        <v>278</v>
      </c>
      <c r="G1991" s="9" t="s">
        <v>278</v>
      </c>
      <c r="H1991" s="9" t="s">
        <v>278</v>
      </c>
      <c r="I1991" s="9">
        <v>0</v>
      </c>
      <c r="J1991" s="9" t="s">
        <v>278</v>
      </c>
      <c r="K1991" s="9" t="s">
        <v>278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3313</v>
      </c>
      <c r="B1992" s="63" t="s">
        <v>3361</v>
      </c>
      <c r="C1992" s="3"/>
      <c r="D1992" s="3"/>
      <c r="E1992" s="9" t="s">
        <v>278</v>
      </c>
      <c r="F1992" s="9" t="s">
        <v>278</v>
      </c>
      <c r="G1992" s="9" t="s">
        <v>278</v>
      </c>
      <c r="H1992" s="9" t="s">
        <v>278</v>
      </c>
      <c r="I1992" s="9">
        <v>0</v>
      </c>
      <c r="J1992" s="9" t="s">
        <v>278</v>
      </c>
      <c r="K1992" s="9" t="s">
        <v>278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3314</v>
      </c>
      <c r="B1993" s="63" t="s">
        <v>3374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>
        <v>0</v>
      </c>
      <c r="J1993" s="9" t="s">
        <v>278</v>
      </c>
      <c r="K1993" s="9" t="s">
        <v>278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3315</v>
      </c>
      <c r="B1994" s="63" t="s">
        <v>3375</v>
      </c>
      <c r="C1994" s="3"/>
      <c r="D1994" s="3"/>
      <c r="E1994" s="9" t="s">
        <v>278</v>
      </c>
      <c r="F1994" s="9" t="s">
        <v>278</v>
      </c>
      <c r="G1994" s="9" t="s">
        <v>278</v>
      </c>
      <c r="H1994" s="9" t="s">
        <v>278</v>
      </c>
      <c r="I1994" s="9">
        <v>0</v>
      </c>
      <c r="J1994" s="9" t="s">
        <v>278</v>
      </c>
      <c r="K1994" s="9" t="s">
        <v>278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3316</v>
      </c>
      <c r="B1995" s="63" t="s">
        <v>158</v>
      </c>
      <c r="E1995" s="9" t="s">
        <v>278</v>
      </c>
      <c r="F1995" s="9" t="s">
        <v>278</v>
      </c>
      <c r="G1995" s="9">
        <v>214.9</v>
      </c>
      <c r="H1995" s="9">
        <v>178.39999999999964</v>
      </c>
      <c r="I1995" s="9">
        <v>0</v>
      </c>
      <c r="J1995" s="9" t="s">
        <v>278</v>
      </c>
      <c r="K1995" s="9" t="s">
        <v>278</v>
      </c>
      <c r="L1995" s="9" t="s">
        <v>278</v>
      </c>
      <c r="N1995" s="67">
        <f t="shared" si="59"/>
        <v>393.29999999999961</v>
      </c>
      <c r="T1995" s="63"/>
    </row>
    <row r="1996" spans="1:24" ht="15">
      <c r="A1996" s="28" t="s">
        <v>3317</v>
      </c>
      <c r="B1996" s="63" t="s">
        <v>164</v>
      </c>
      <c r="E1996" s="9" t="s">
        <v>278</v>
      </c>
      <c r="F1996" s="9" t="s">
        <v>278</v>
      </c>
      <c r="G1996" s="9">
        <v>391.9</v>
      </c>
      <c r="H1996" s="9" t="s">
        <v>278</v>
      </c>
      <c r="I1996" s="9">
        <v>0</v>
      </c>
      <c r="J1996" s="9" t="s">
        <v>278</v>
      </c>
      <c r="K1996" s="9" t="s">
        <v>278</v>
      </c>
      <c r="L1996" s="9" t="s">
        <v>278</v>
      </c>
      <c r="N1996" s="67">
        <f t="shared" si="59"/>
        <v>391.9</v>
      </c>
      <c r="T1996" s="63"/>
    </row>
    <row r="1997" spans="1:24" ht="15">
      <c r="A1997" s="28" t="s">
        <v>3318</v>
      </c>
      <c r="B1997" s="63" t="s">
        <v>783</v>
      </c>
      <c r="E1997" s="9" t="s">
        <v>278</v>
      </c>
      <c r="F1997" s="9" t="s">
        <v>278</v>
      </c>
      <c r="G1997" s="9" t="s">
        <v>278</v>
      </c>
      <c r="H1997" s="9">
        <v>389.10000000000036</v>
      </c>
      <c r="I1997" s="9">
        <v>0</v>
      </c>
      <c r="J1997" s="9" t="s">
        <v>278</v>
      </c>
      <c r="K1997" s="9" t="s">
        <v>278</v>
      </c>
      <c r="L1997" s="9" t="s">
        <v>278</v>
      </c>
      <c r="N1997" s="67">
        <f t="shared" si="59"/>
        <v>389.10000000000036</v>
      </c>
      <c r="T1997" s="63"/>
    </row>
    <row r="1998" spans="1:24" ht="15">
      <c r="A1998" s="28" t="s">
        <v>3319</v>
      </c>
      <c r="B1998" s="63" t="s">
        <v>3360</v>
      </c>
      <c r="C1998" s="3"/>
      <c r="D1998" s="3"/>
      <c r="E1998" s="9" t="s">
        <v>278</v>
      </c>
      <c r="F1998" s="9" t="s">
        <v>278</v>
      </c>
      <c r="G1998" s="9" t="s">
        <v>278</v>
      </c>
      <c r="H1998" s="9" t="s">
        <v>278</v>
      </c>
      <c r="I1998" s="9">
        <v>0</v>
      </c>
      <c r="J1998" s="9" t="s">
        <v>278</v>
      </c>
      <c r="K1998" s="9" t="s">
        <v>278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3320</v>
      </c>
      <c r="B1999" s="63" t="s">
        <v>3368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0</v>
      </c>
      <c r="J1999" s="9" t="s">
        <v>278</v>
      </c>
      <c r="K1999" s="9" t="s">
        <v>278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3321</v>
      </c>
      <c r="B2000" s="63" t="s">
        <v>3365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0</v>
      </c>
      <c r="J2000" s="9" t="s">
        <v>278</v>
      </c>
      <c r="K2000" s="9" t="s">
        <v>278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3322</v>
      </c>
      <c r="B2001" s="63" t="s">
        <v>3392</v>
      </c>
      <c r="C2001" s="3"/>
      <c r="D2001" s="3"/>
      <c r="E2001" s="9" t="s">
        <v>278</v>
      </c>
      <c r="F2001" s="9" t="s">
        <v>278</v>
      </c>
      <c r="G2001" s="9" t="s">
        <v>278</v>
      </c>
      <c r="H2001" s="9" t="s">
        <v>278</v>
      </c>
      <c r="I2001" s="9">
        <v>0</v>
      </c>
      <c r="J2001" s="9" t="s">
        <v>278</v>
      </c>
      <c r="K2001" s="9" t="s">
        <v>278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3323</v>
      </c>
      <c r="B2002" s="277" t="s">
        <v>3359</v>
      </c>
      <c r="C2002" s="3"/>
      <c r="D2002" s="3"/>
      <c r="E2002" s="9" t="s">
        <v>278</v>
      </c>
      <c r="F2002" s="9" t="s">
        <v>278</v>
      </c>
      <c r="G2002" s="9" t="s">
        <v>278</v>
      </c>
      <c r="H2002" s="9" t="s">
        <v>278</v>
      </c>
      <c r="I2002" s="9">
        <v>0</v>
      </c>
      <c r="J2002" s="9" t="s">
        <v>278</v>
      </c>
      <c r="K2002" s="9" t="s">
        <v>278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3324</v>
      </c>
      <c r="B2003" s="63" t="s">
        <v>179</v>
      </c>
      <c r="E2003" s="9">
        <v>238.5</v>
      </c>
      <c r="F2003" s="9" t="s">
        <v>278</v>
      </c>
      <c r="G2003" s="9" t="s">
        <v>278</v>
      </c>
      <c r="H2003" s="9" t="s">
        <v>278</v>
      </c>
      <c r="I2003" s="9">
        <v>0</v>
      </c>
      <c r="J2003" s="9" t="s">
        <v>278</v>
      </c>
      <c r="K2003" s="9" t="s">
        <v>278</v>
      </c>
      <c r="L2003" s="9" t="s">
        <v>278</v>
      </c>
      <c r="N2003" s="67">
        <f t="shared" si="59"/>
        <v>238.5</v>
      </c>
      <c r="T2003" s="63"/>
    </row>
    <row r="2004" spans="1:20" ht="15">
      <c r="A2004" s="28" t="s">
        <v>3325</v>
      </c>
      <c r="B2004" s="63" t="s">
        <v>3363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>
        <v>0</v>
      </c>
      <c r="J2004" s="9" t="s">
        <v>278</v>
      </c>
      <c r="K2004" s="9" t="s">
        <v>278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3326</v>
      </c>
      <c r="B2005" s="63" t="s">
        <v>773</v>
      </c>
      <c r="E2005" s="9" t="s">
        <v>278</v>
      </c>
      <c r="F2005" s="9" t="s">
        <v>278</v>
      </c>
      <c r="G2005" s="9" t="s">
        <v>278</v>
      </c>
      <c r="H2005" s="9">
        <v>112.29999999999927</v>
      </c>
      <c r="I2005" s="9">
        <v>0</v>
      </c>
      <c r="J2005" s="9" t="s">
        <v>278</v>
      </c>
      <c r="K2005" s="9" t="s">
        <v>278</v>
      </c>
      <c r="L2005" s="9" t="s">
        <v>278</v>
      </c>
      <c r="N2005" s="67">
        <f t="shared" si="59"/>
        <v>112.29999999999927</v>
      </c>
    </row>
    <row r="2006" spans="1:20" ht="15">
      <c r="A2006" s="28" t="s">
        <v>3327</v>
      </c>
      <c r="B2006" s="63" t="s">
        <v>743</v>
      </c>
      <c r="E2006" s="9" t="s">
        <v>278</v>
      </c>
      <c r="F2006" s="9" t="s">
        <v>278</v>
      </c>
      <c r="G2006" s="9" t="s">
        <v>278</v>
      </c>
      <c r="H2006" s="9">
        <v>105.09999999999764</v>
      </c>
      <c r="I2006" s="9">
        <v>0</v>
      </c>
      <c r="J2006" s="9" t="s">
        <v>278</v>
      </c>
      <c r="K2006" s="9" t="s">
        <v>278</v>
      </c>
      <c r="L2006" s="9" t="s">
        <v>278</v>
      </c>
      <c r="N2006" s="67">
        <f t="shared" si="59"/>
        <v>105.09999999999764</v>
      </c>
    </row>
    <row r="2007" spans="1:20" ht="15">
      <c r="A2007" s="28" t="s">
        <v>3328</v>
      </c>
      <c r="B2007" s="63" t="s">
        <v>3376</v>
      </c>
      <c r="C2007" s="3"/>
      <c r="D2007" s="3"/>
      <c r="E2007" s="9" t="s">
        <v>278</v>
      </c>
      <c r="F2007" s="9" t="s">
        <v>278</v>
      </c>
      <c r="G2007" s="9" t="s">
        <v>278</v>
      </c>
      <c r="H2007" s="9" t="s">
        <v>278</v>
      </c>
      <c r="I2007" s="9">
        <v>0</v>
      </c>
      <c r="J2007" s="9" t="s">
        <v>278</v>
      </c>
      <c r="K2007" s="9" t="s">
        <v>278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3329</v>
      </c>
      <c r="B2008" s="225" t="s">
        <v>1640</v>
      </c>
      <c r="C2008" s="3"/>
      <c r="D2008" s="3"/>
      <c r="E2008" s="9" t="s">
        <v>278</v>
      </c>
      <c r="F2008" s="9" t="s">
        <v>278</v>
      </c>
      <c r="G2008" s="9" t="s">
        <v>278</v>
      </c>
      <c r="H2008" s="9" t="s">
        <v>278</v>
      </c>
      <c r="I2008" s="9">
        <v>0</v>
      </c>
      <c r="J2008" s="9" t="s">
        <v>278</v>
      </c>
      <c r="K2008" s="9" t="s">
        <v>278</v>
      </c>
      <c r="L2008" s="9" t="s">
        <v>278</v>
      </c>
      <c r="N2008" s="67">
        <f t="shared" si="59"/>
        <v>0</v>
      </c>
      <c r="T2008" s="63"/>
    </row>
    <row r="2009" spans="1:20" ht="15">
      <c r="A2009" s="28" t="s">
        <v>3330</v>
      </c>
      <c r="B2009" s="229" t="s">
        <v>1650</v>
      </c>
      <c r="C2009" s="3"/>
      <c r="D2009" s="3"/>
      <c r="E2009" s="9" t="s">
        <v>278</v>
      </c>
      <c r="F2009" s="9" t="s">
        <v>278</v>
      </c>
      <c r="G2009" s="9" t="s">
        <v>278</v>
      </c>
      <c r="H2009" s="9" t="s">
        <v>278</v>
      </c>
      <c r="I2009" s="9">
        <v>0</v>
      </c>
      <c r="J2009" s="9" t="s">
        <v>278</v>
      </c>
      <c r="K2009" s="9" t="s">
        <v>278</v>
      </c>
      <c r="L2009" s="9" t="s">
        <v>278</v>
      </c>
      <c r="N2009" s="67">
        <f t="shared" si="59"/>
        <v>0</v>
      </c>
      <c r="T2009" s="63"/>
    </row>
    <row r="2010" spans="1:20" ht="15">
      <c r="A2010" s="28" t="s">
        <v>3331</v>
      </c>
      <c r="B2010" s="229" t="s">
        <v>1649</v>
      </c>
      <c r="C2010" s="3"/>
      <c r="D2010" s="3"/>
      <c r="E2010" s="9" t="s">
        <v>278</v>
      </c>
      <c r="F2010" s="9" t="s">
        <v>278</v>
      </c>
      <c r="G2010" s="9" t="s">
        <v>278</v>
      </c>
      <c r="H2010" s="9" t="s">
        <v>278</v>
      </c>
      <c r="I2010" s="9">
        <v>0</v>
      </c>
      <c r="J2010" s="9" t="s">
        <v>278</v>
      </c>
      <c r="K2010" s="9" t="s">
        <v>278</v>
      </c>
      <c r="L2010" s="9" t="s">
        <v>278</v>
      </c>
      <c r="N2010" s="67">
        <f t="shared" si="59"/>
        <v>0</v>
      </c>
    </row>
    <row r="2011" spans="1:20" ht="15">
      <c r="A2011" s="28" t="s">
        <v>4122</v>
      </c>
      <c r="B2011" s="229" t="s">
        <v>1647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>
        <v>0</v>
      </c>
      <c r="J2011" s="9" t="s">
        <v>278</v>
      </c>
      <c r="K2011" s="9" t="s">
        <v>278</v>
      </c>
      <c r="L2011" s="9" t="s">
        <v>278</v>
      </c>
      <c r="N2011" s="67">
        <f t="shared" si="59"/>
        <v>0</v>
      </c>
      <c r="T2011" s="63"/>
    </row>
    <row r="2012" spans="1:20" ht="15">
      <c r="A2012" s="28" t="s">
        <v>4123</v>
      </c>
      <c r="B2012" s="229" t="s">
        <v>1675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0</v>
      </c>
      <c r="J2012" s="9" t="s">
        <v>278</v>
      </c>
      <c r="K2012" s="9" t="s">
        <v>278</v>
      </c>
      <c r="L2012" s="9" t="s">
        <v>278</v>
      </c>
      <c r="N2012" s="67">
        <f t="shared" si="59"/>
        <v>0</v>
      </c>
    </row>
    <row r="2013" spans="1:20" ht="15">
      <c r="A2013" s="28" t="s">
        <v>4124</v>
      </c>
      <c r="B2013" s="229" t="s">
        <v>1657</v>
      </c>
      <c r="C2013" s="3"/>
      <c r="D2013" s="3"/>
      <c r="E2013" s="9" t="s">
        <v>278</v>
      </c>
      <c r="F2013" s="9" t="s">
        <v>278</v>
      </c>
      <c r="G2013" s="9" t="s">
        <v>278</v>
      </c>
      <c r="H2013" s="9" t="s">
        <v>278</v>
      </c>
      <c r="I2013" s="9">
        <v>0</v>
      </c>
      <c r="J2013" s="9" t="s">
        <v>278</v>
      </c>
      <c r="K2013" s="9" t="s">
        <v>278</v>
      </c>
      <c r="L2013" s="9" t="s">
        <v>278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324</v>
      </c>
      <c r="S2020" s="21" t="s">
        <v>1769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313</v>
      </c>
      <c r="S2021" t="s">
        <v>363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795</v>
      </c>
      <c r="E2022" s="9" t="s">
        <v>278</v>
      </c>
      <c r="F2022" s="9" t="s">
        <v>278</v>
      </c>
      <c r="G2022" s="9" t="s">
        <v>278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5066</v>
      </c>
      <c r="S2022" s="21" t="s">
        <v>363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278</v>
      </c>
      <c r="F2023" s="9" t="s">
        <v>278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339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335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279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281</v>
      </c>
      <c r="S2025" t="s">
        <v>1769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339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296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278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300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283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278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282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307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278</v>
      </c>
      <c r="F2032" s="9" t="s">
        <v>278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293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287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334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341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288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756</v>
      </c>
      <c r="E2037" s="9" t="s">
        <v>278</v>
      </c>
      <c r="F2037" s="9" t="s">
        <v>278</v>
      </c>
      <c r="G2037" s="9" t="s">
        <v>278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353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733</v>
      </c>
      <c r="E2038" s="9" t="s">
        <v>278</v>
      </c>
      <c r="F2038" s="9" t="s">
        <v>278</v>
      </c>
      <c r="G2038" s="9" t="s">
        <v>278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781</v>
      </c>
      <c r="E2039" s="9" t="s">
        <v>278</v>
      </c>
      <c r="F2039" s="9" t="s">
        <v>278</v>
      </c>
      <c r="G2039" s="9" t="s">
        <v>278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316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292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770</v>
      </c>
      <c r="E2041" s="9" t="s">
        <v>278</v>
      </c>
      <c r="F2041" s="9" t="s">
        <v>278</v>
      </c>
      <c r="G2041" s="9" t="s">
        <v>278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337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278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278</v>
      </c>
      <c r="N2042" s="67">
        <f t="shared" si="60"/>
        <v>1341.7500000000005</v>
      </c>
      <c r="P2042" t="s">
        <v>283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278</v>
      </c>
      <c r="L2043" s="9" t="s">
        <v>278</v>
      </c>
      <c r="N2043" s="67">
        <f t="shared" si="60"/>
        <v>1307.1500000000001</v>
      </c>
      <c r="P2043" t="s">
        <v>297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278</v>
      </c>
      <c r="I2044" s="9">
        <v>0</v>
      </c>
      <c r="J2044" s="214">
        <v>587.69999999999709</v>
      </c>
      <c r="K2044" s="9" t="s">
        <v>278</v>
      </c>
      <c r="L2044" s="9" t="s">
        <v>278</v>
      </c>
      <c r="N2044" s="67">
        <f t="shared" si="60"/>
        <v>1300.8999999999971</v>
      </c>
      <c r="P2044" t="s">
        <v>295</v>
      </c>
      <c r="S2044" s="21" t="s">
        <v>1769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278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278</v>
      </c>
      <c r="F2046" s="9" t="s">
        <v>278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297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745</v>
      </c>
      <c r="E2047" s="9" t="s">
        <v>278</v>
      </c>
      <c r="F2047" s="9" t="s">
        <v>278</v>
      </c>
      <c r="G2047" s="9" t="s">
        <v>278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282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747</v>
      </c>
      <c r="E2048" s="9" t="s">
        <v>278</v>
      </c>
      <c r="F2048" s="9" t="s">
        <v>278</v>
      </c>
      <c r="G2048" s="9" t="s">
        <v>278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297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278</v>
      </c>
      <c r="F2049" s="9" t="s">
        <v>278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278</v>
      </c>
      <c r="N2049" s="67">
        <f t="shared" si="60"/>
        <v>1203.2500000000032</v>
      </c>
      <c r="P2049" t="s">
        <v>316</v>
      </c>
      <c r="T2049" s="277"/>
      <c r="U2049" s="63"/>
      <c r="V2049" s="346"/>
      <c r="W2049" s="337"/>
      <c r="X2049" s="63"/>
    </row>
    <row r="2050" spans="1:24" ht="15">
      <c r="A2050" s="28" t="s">
        <v>274</v>
      </c>
      <c r="B2050" s="63" t="s">
        <v>737</v>
      </c>
      <c r="E2050" s="9" t="s">
        <v>278</v>
      </c>
      <c r="F2050" s="9" t="s">
        <v>278</v>
      </c>
      <c r="G2050" s="9" t="s">
        <v>278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288</v>
      </c>
      <c r="T2050" s="277"/>
      <c r="U2050" s="63"/>
      <c r="V2050" s="346"/>
      <c r="W2050" s="337"/>
      <c r="X2050" s="63"/>
    </row>
    <row r="2051" spans="1:24" ht="15">
      <c r="A2051" s="28" t="s">
        <v>275</v>
      </c>
      <c r="B2051" s="63" t="s">
        <v>789</v>
      </c>
      <c r="E2051" s="9" t="s">
        <v>278</v>
      </c>
      <c r="F2051" s="9" t="s">
        <v>278</v>
      </c>
      <c r="G2051" s="9" t="s">
        <v>278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287</v>
      </c>
      <c r="T2051" s="63"/>
      <c r="U2051" s="63"/>
      <c r="V2051" s="345"/>
      <c r="W2051" s="337"/>
      <c r="X2051" s="63"/>
    </row>
    <row r="2052" spans="1:24" ht="15">
      <c r="A2052" s="28" t="s">
        <v>276</v>
      </c>
      <c r="B2052" s="63" t="s">
        <v>787</v>
      </c>
      <c r="E2052" s="9" t="s">
        <v>278</v>
      </c>
      <c r="F2052" s="9" t="s">
        <v>278</v>
      </c>
      <c r="G2052" s="9" t="s">
        <v>278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282</v>
      </c>
      <c r="T2052" s="277"/>
      <c r="U2052" s="63"/>
      <c r="V2052" s="345"/>
      <c r="W2052" s="337"/>
      <c r="X2052" s="63"/>
    </row>
    <row r="2053" spans="1:24" ht="15">
      <c r="A2053" s="28" t="s">
        <v>277</v>
      </c>
      <c r="B2053" s="229" t="s">
        <v>1653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734</v>
      </c>
      <c r="B2054" s="229" t="s">
        <v>1651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288</v>
      </c>
      <c r="T2054" s="277"/>
      <c r="U2054" s="63"/>
      <c r="V2054" s="346"/>
      <c r="W2054" s="337"/>
      <c r="X2054" s="63"/>
    </row>
    <row r="2055" spans="1:24" ht="15">
      <c r="A2055" s="28" t="s">
        <v>735</v>
      </c>
      <c r="B2055" s="63" t="s">
        <v>782</v>
      </c>
      <c r="E2055" s="9" t="s">
        <v>278</v>
      </c>
      <c r="F2055" s="9" t="s">
        <v>278</v>
      </c>
      <c r="G2055" s="9" t="s">
        <v>278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736</v>
      </c>
      <c r="B2056" s="229" t="s">
        <v>1658</v>
      </c>
      <c r="C2056" s="3"/>
      <c r="D2056" s="3"/>
      <c r="E2056" s="9" t="s">
        <v>278</v>
      </c>
      <c r="F2056" s="9" t="s">
        <v>278</v>
      </c>
      <c r="G2056" s="9" t="s">
        <v>278</v>
      </c>
      <c r="H2056" s="9" t="s">
        <v>278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738</v>
      </c>
      <c r="B2057" s="225" t="s">
        <v>1661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292</v>
      </c>
      <c r="T2057" s="63"/>
      <c r="U2057" s="63"/>
      <c r="V2057" s="345"/>
      <c r="W2057" s="337"/>
      <c r="X2057" s="63"/>
    </row>
    <row r="2058" spans="1:24" ht="15">
      <c r="A2058" s="28" t="s">
        <v>744</v>
      </c>
      <c r="B2058" s="63" t="s">
        <v>752</v>
      </c>
      <c r="E2058" s="9" t="s">
        <v>278</v>
      </c>
      <c r="F2058" s="9" t="s">
        <v>278</v>
      </c>
      <c r="G2058" s="9" t="s">
        <v>278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746</v>
      </c>
      <c r="B2059" s="63" t="s">
        <v>761</v>
      </c>
      <c r="E2059" s="9" t="s">
        <v>278</v>
      </c>
      <c r="F2059" s="9" t="s">
        <v>278</v>
      </c>
      <c r="G2059" s="9" t="s">
        <v>278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293</v>
      </c>
      <c r="T2059" s="63"/>
      <c r="U2059" s="63"/>
      <c r="V2059" s="358"/>
      <c r="W2059" s="337"/>
      <c r="X2059" s="63"/>
    </row>
    <row r="2060" spans="1:24" ht="15">
      <c r="A2060" s="28" t="s">
        <v>749</v>
      </c>
      <c r="B2060" s="63" t="s">
        <v>799</v>
      </c>
      <c r="E2060" s="9" t="s">
        <v>278</v>
      </c>
      <c r="F2060" s="9" t="s">
        <v>278</v>
      </c>
      <c r="G2060" s="9" t="s">
        <v>278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750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278</v>
      </c>
      <c r="N2061" s="67">
        <f t="shared" si="61"/>
        <v>1001.5000000000048</v>
      </c>
      <c r="P2061" t="s">
        <v>288</v>
      </c>
      <c r="T2061" s="225"/>
      <c r="U2061" s="63"/>
      <c r="V2061" s="345"/>
      <c r="W2061" s="337"/>
      <c r="X2061" s="63"/>
    </row>
    <row r="2062" spans="1:24" ht="15">
      <c r="A2062" s="28" t="s">
        <v>753</v>
      </c>
      <c r="B2062" s="229" t="s">
        <v>1652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755</v>
      </c>
      <c r="B2063" s="63" t="s">
        <v>154</v>
      </c>
      <c r="E2063" s="9" t="s">
        <v>278</v>
      </c>
      <c r="F2063" s="9" t="s">
        <v>278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760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278</v>
      </c>
      <c r="L2064" s="9" t="s">
        <v>278</v>
      </c>
      <c r="N2064" s="67">
        <f t="shared" si="61"/>
        <v>968.79999999999654</v>
      </c>
      <c r="P2064" t="s">
        <v>282</v>
      </c>
      <c r="T2064" s="277"/>
      <c r="U2064" s="63"/>
      <c r="V2064" s="345"/>
      <c r="W2064" s="337"/>
      <c r="X2064" s="63"/>
    </row>
    <row r="2065" spans="1:24" ht="15">
      <c r="A2065" s="28" t="s">
        <v>764</v>
      </c>
      <c r="B2065" s="229" t="s">
        <v>1655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765</v>
      </c>
      <c r="B2066" s="63" t="s">
        <v>777</v>
      </c>
      <c r="E2066" s="9" t="s">
        <v>278</v>
      </c>
      <c r="F2066" s="9" t="s">
        <v>278</v>
      </c>
      <c r="G2066" s="9" t="s">
        <v>278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766</v>
      </c>
      <c r="B2067" s="63" t="s">
        <v>754</v>
      </c>
      <c r="E2067" s="9" t="s">
        <v>278</v>
      </c>
      <c r="F2067" s="9" t="s">
        <v>278</v>
      </c>
      <c r="G2067" s="9" t="s">
        <v>278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772</v>
      </c>
      <c r="B2068" s="277" t="s">
        <v>2021</v>
      </c>
      <c r="C2068" s="334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>
        <v>0</v>
      </c>
      <c r="J2068" s="9" t="s">
        <v>278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780</v>
      </c>
      <c r="B2069" s="277" t="s">
        <v>2002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784</v>
      </c>
      <c r="B2070" s="277" t="s">
        <v>2014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785</v>
      </c>
      <c r="B2071" s="63" t="s">
        <v>748</v>
      </c>
      <c r="E2071" s="9" t="s">
        <v>278</v>
      </c>
      <c r="F2071" s="9" t="s">
        <v>278</v>
      </c>
      <c r="G2071" s="9" t="s">
        <v>278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786</v>
      </c>
      <c r="B2072" s="28" t="s">
        <v>732</v>
      </c>
      <c r="E2072" s="9" t="s">
        <v>278</v>
      </c>
      <c r="F2072" s="9" t="s">
        <v>278</v>
      </c>
      <c r="G2072" s="9" t="s">
        <v>278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792</v>
      </c>
      <c r="B2073" s="277" t="s">
        <v>2004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793</v>
      </c>
      <c r="B2074" s="277" t="s">
        <v>2020</v>
      </c>
      <c r="C2074" s="33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>
        <v>0</v>
      </c>
      <c r="J2074" s="9" t="s">
        <v>278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794</v>
      </c>
      <c r="B2075" s="63" t="s">
        <v>763</v>
      </c>
      <c r="E2075" s="9" t="s">
        <v>278</v>
      </c>
      <c r="F2075" s="9" t="s">
        <v>278</v>
      </c>
      <c r="G2075" s="9" t="s">
        <v>278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284</v>
      </c>
      <c r="T2075" s="63"/>
      <c r="U2075" s="63"/>
      <c r="V2075" s="358"/>
      <c r="W2075" s="337"/>
      <c r="X2075" s="63"/>
    </row>
    <row r="2076" spans="1:24" ht="15">
      <c r="A2076" s="28" t="s">
        <v>796</v>
      </c>
      <c r="B2076" s="277" t="s">
        <v>2026</v>
      </c>
      <c r="C2076" s="33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>
        <v>0</v>
      </c>
      <c r="J2076" s="9" t="s">
        <v>278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293</v>
      </c>
      <c r="T2076" s="63"/>
      <c r="U2076" s="63"/>
      <c r="V2076" s="345"/>
      <c r="W2076" s="337"/>
      <c r="X2076" s="63"/>
    </row>
    <row r="2077" spans="1:24" ht="15">
      <c r="A2077" s="28" t="s">
        <v>797</v>
      </c>
      <c r="B2077" s="28" t="s">
        <v>727</v>
      </c>
      <c r="E2077" s="9" t="s">
        <v>278</v>
      </c>
      <c r="F2077" s="9" t="s">
        <v>278</v>
      </c>
      <c r="G2077" s="9" t="s">
        <v>278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798</v>
      </c>
      <c r="B2078" s="277" t="s">
        <v>2003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300</v>
      </c>
      <c r="T2078" s="63"/>
      <c r="U2078" s="63"/>
      <c r="V2078" s="345"/>
      <c r="W2078" s="337"/>
      <c r="X2078" s="63"/>
    </row>
    <row r="2079" spans="1:24" ht="15">
      <c r="A2079" s="28" t="s">
        <v>801</v>
      </c>
      <c r="B2079" s="229" t="s">
        <v>1646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895</v>
      </c>
      <c r="B2080" s="63" t="s">
        <v>3374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>
        <v>0</v>
      </c>
      <c r="J2080" s="9" t="s">
        <v>278</v>
      </c>
      <c r="K2080" s="9" t="s">
        <v>278</v>
      </c>
      <c r="L2080" s="214">
        <v>809.29999999999927</v>
      </c>
      <c r="M2080" s="67"/>
      <c r="N2080" s="67">
        <f t="shared" si="61"/>
        <v>809.29999999999927</v>
      </c>
      <c r="P2080" t="s">
        <v>281</v>
      </c>
      <c r="S2080" s="21" t="s">
        <v>1769</v>
      </c>
      <c r="T2080" s="225"/>
      <c r="U2080" s="63"/>
      <c r="V2080" s="346"/>
      <c r="W2080" s="337"/>
      <c r="X2080" s="63"/>
    </row>
    <row r="2081" spans="1:24" ht="15">
      <c r="A2081" s="28" t="s">
        <v>896</v>
      </c>
      <c r="B2081" s="277" t="s">
        <v>2019</v>
      </c>
      <c r="C2081" s="33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>
        <v>0</v>
      </c>
      <c r="J2081" s="9" t="s">
        <v>278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897</v>
      </c>
      <c r="B2082" s="229" t="s">
        <v>1659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898</v>
      </c>
      <c r="B2083" s="277" t="s">
        <v>1999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288</v>
      </c>
      <c r="T2083" s="277"/>
      <c r="U2083" s="63"/>
      <c r="V2083" s="346"/>
      <c r="W2083" s="337"/>
      <c r="X2083" s="63"/>
    </row>
    <row r="2084" spans="1:24" ht="15">
      <c r="A2084" s="28" t="s">
        <v>899</v>
      </c>
      <c r="B2084" s="229" t="s">
        <v>1642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900</v>
      </c>
      <c r="B2085" s="229" t="s">
        <v>1643</v>
      </c>
      <c r="C2085" s="3"/>
      <c r="D2085" s="3"/>
      <c r="E2085" s="9" t="s">
        <v>278</v>
      </c>
      <c r="F2085" s="9" t="s">
        <v>278</v>
      </c>
      <c r="G2085" s="9" t="s">
        <v>278</v>
      </c>
      <c r="H2085" s="9" t="s">
        <v>278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901</v>
      </c>
      <c r="B2086" s="229" t="s">
        <v>1656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902</v>
      </c>
      <c r="B2087" s="63" t="s">
        <v>778</v>
      </c>
      <c r="E2087" s="9" t="s">
        <v>278</v>
      </c>
      <c r="F2087" s="9" t="s">
        <v>278</v>
      </c>
      <c r="G2087" s="9" t="s">
        <v>278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903</v>
      </c>
      <c r="B2088" s="63" t="s">
        <v>3367</v>
      </c>
      <c r="C2088" s="3"/>
      <c r="D2088" s="3"/>
      <c r="E2088" s="9" t="s">
        <v>278</v>
      </c>
      <c r="F2088" s="9" t="s">
        <v>278</v>
      </c>
      <c r="G2088" s="9" t="s">
        <v>278</v>
      </c>
      <c r="H2088" s="9" t="s">
        <v>278</v>
      </c>
      <c r="I2088" s="9">
        <v>0</v>
      </c>
      <c r="J2088" s="9" t="s">
        <v>278</v>
      </c>
      <c r="K2088" s="9" t="s">
        <v>278</v>
      </c>
      <c r="L2088" s="213">
        <v>687.49999999999454</v>
      </c>
      <c r="M2088" s="67"/>
      <c r="N2088" s="67">
        <f t="shared" si="62"/>
        <v>687.49999999999454</v>
      </c>
      <c r="P2088" t="s">
        <v>282</v>
      </c>
      <c r="T2088" s="63"/>
      <c r="U2088" s="63"/>
      <c r="V2088" s="345"/>
      <c r="W2088" s="337"/>
      <c r="X2088" s="63"/>
    </row>
    <row r="2089" spans="1:24" ht="15">
      <c r="A2089" s="28" t="s">
        <v>904</v>
      </c>
      <c r="B2089" s="277" t="s">
        <v>2022</v>
      </c>
      <c r="C2089" s="33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>
        <v>0</v>
      </c>
      <c r="J2089" s="9" t="s">
        <v>278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292</v>
      </c>
      <c r="T2089" s="63"/>
      <c r="U2089" s="63"/>
      <c r="V2089" s="345"/>
      <c r="W2089" s="337"/>
      <c r="X2089" s="63"/>
    </row>
    <row r="2090" spans="1:24" ht="15">
      <c r="A2090" s="28" t="s">
        <v>905</v>
      </c>
      <c r="B2090" s="277" t="s">
        <v>2049</v>
      </c>
      <c r="C2090" s="33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>
        <v>0</v>
      </c>
      <c r="J2090" s="9" t="s">
        <v>278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284</v>
      </c>
      <c r="T2090" s="225"/>
      <c r="U2090" s="63"/>
      <c r="V2090" s="345"/>
      <c r="W2090" s="337"/>
      <c r="X2090" s="63"/>
    </row>
    <row r="2091" spans="1:24" ht="15">
      <c r="A2091" s="28" t="s">
        <v>906</v>
      </c>
      <c r="B2091" s="277" t="s">
        <v>2006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907</v>
      </c>
      <c r="B2092" s="277" t="s">
        <v>2005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0</v>
      </c>
      <c r="J2092" s="217">
        <v>432.39999999999782</v>
      </c>
      <c r="K2092" s="9">
        <v>223.99999999999909</v>
      </c>
      <c r="L2092" s="9" t="s">
        <v>278</v>
      </c>
      <c r="N2092" s="67">
        <f t="shared" si="62"/>
        <v>656.39999999999691</v>
      </c>
      <c r="P2092" t="s">
        <v>297</v>
      </c>
      <c r="T2092" s="277"/>
      <c r="U2092" s="63"/>
      <c r="V2092" s="345"/>
      <c r="W2092" s="337"/>
      <c r="X2092" s="63"/>
    </row>
    <row r="2093" spans="1:24" ht="15">
      <c r="A2093" s="28" t="s">
        <v>908</v>
      </c>
      <c r="B2093" s="63" t="s">
        <v>3392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>
        <v>0</v>
      </c>
      <c r="J2093" s="9" t="s">
        <v>278</v>
      </c>
      <c r="K2093" s="9" t="s">
        <v>278</v>
      </c>
      <c r="L2093" s="217">
        <v>646.449999999998</v>
      </c>
      <c r="M2093" s="67"/>
      <c r="N2093" s="67">
        <f t="shared" si="62"/>
        <v>646.449999999998</v>
      </c>
      <c r="P2093" t="s">
        <v>292</v>
      </c>
      <c r="T2093" s="277"/>
      <c r="U2093" s="63"/>
      <c r="V2093" s="345"/>
      <c r="W2093" s="337"/>
      <c r="X2093" s="63"/>
    </row>
    <row r="2094" spans="1:24" ht="15">
      <c r="A2094" s="28" t="s">
        <v>909</v>
      </c>
      <c r="B2094" s="229" t="s">
        <v>1654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910</v>
      </c>
      <c r="B2095" s="277" t="s">
        <v>1998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911</v>
      </c>
      <c r="B2096" s="63" t="s">
        <v>3365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>
        <v>0</v>
      </c>
      <c r="J2096" s="9" t="s">
        <v>278</v>
      </c>
      <c r="K2096" s="9" t="s">
        <v>278</v>
      </c>
      <c r="L2096" s="217">
        <v>621.15000000000327</v>
      </c>
      <c r="M2096" s="67"/>
      <c r="N2096" s="67">
        <f t="shared" si="62"/>
        <v>621.15000000000327</v>
      </c>
      <c r="P2096" t="s">
        <v>293</v>
      </c>
      <c r="T2096" s="277"/>
      <c r="U2096" s="63"/>
      <c r="V2096" s="345"/>
      <c r="W2096" s="337"/>
      <c r="X2096" s="63"/>
    </row>
    <row r="2097" spans="1:24" ht="15">
      <c r="A2097" s="28" t="s">
        <v>912</v>
      </c>
      <c r="B2097" s="63" t="s">
        <v>3375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>
        <v>0</v>
      </c>
      <c r="J2097" s="9" t="s">
        <v>278</v>
      </c>
      <c r="K2097" s="9" t="s">
        <v>278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913</v>
      </c>
      <c r="B2098" s="277" t="s">
        <v>2007</v>
      </c>
      <c r="C2098" s="3"/>
      <c r="D2098" s="3"/>
      <c r="E2098" s="9" t="s">
        <v>278</v>
      </c>
      <c r="F2098" s="9" t="s">
        <v>278</v>
      </c>
      <c r="G2098" s="9" t="s">
        <v>278</v>
      </c>
      <c r="H2098" s="9" t="s">
        <v>278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914</v>
      </c>
      <c r="B2099" s="63" t="s">
        <v>3376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>
        <v>0</v>
      </c>
      <c r="J2099" s="9" t="s">
        <v>278</v>
      </c>
      <c r="K2099" s="9" t="s">
        <v>278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915</v>
      </c>
      <c r="B2100" s="277" t="s">
        <v>2023</v>
      </c>
      <c r="C2100" s="33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>
        <v>0</v>
      </c>
      <c r="J2100" s="9" t="s">
        <v>278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916</v>
      </c>
      <c r="B2101" s="63" t="s">
        <v>3369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>
        <v>0</v>
      </c>
      <c r="J2101" s="9" t="s">
        <v>278</v>
      </c>
      <c r="K2101" s="9" t="s">
        <v>278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917</v>
      </c>
      <c r="B2102" s="63" t="s">
        <v>762</v>
      </c>
      <c r="E2102" s="9" t="s">
        <v>278</v>
      </c>
      <c r="F2102" s="9" t="s">
        <v>278</v>
      </c>
      <c r="G2102" s="9" t="s">
        <v>278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918</v>
      </c>
      <c r="B2103" s="63" t="s">
        <v>3366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>
        <v>0</v>
      </c>
      <c r="J2103" s="9" t="s">
        <v>278</v>
      </c>
      <c r="K2103" s="9" t="s">
        <v>278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919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278</v>
      </c>
      <c r="K2104" s="9" t="s">
        <v>278</v>
      </c>
      <c r="L2104" s="9" t="s">
        <v>278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920</v>
      </c>
      <c r="B2105" s="63" t="s">
        <v>3363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>
        <v>0</v>
      </c>
      <c r="J2105" s="9" t="s">
        <v>278</v>
      </c>
      <c r="K2105" s="9" t="s">
        <v>278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921</v>
      </c>
      <c r="B2106" s="229" t="s">
        <v>1660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>
        <v>0</v>
      </c>
      <c r="J2106" s="217">
        <v>402.49999999999272</v>
      </c>
      <c r="K2106" s="9">
        <v>129.99999999999818</v>
      </c>
      <c r="L2106" s="9" t="s">
        <v>278</v>
      </c>
      <c r="N2106" s="67">
        <f t="shared" si="62"/>
        <v>532.49999999999091</v>
      </c>
      <c r="P2106" t="s">
        <v>287</v>
      </c>
      <c r="T2106" s="63"/>
      <c r="U2106" s="63"/>
      <c r="V2106" s="345"/>
      <c r="W2106" s="337"/>
      <c r="X2106" s="63"/>
    </row>
    <row r="2107" spans="1:24" ht="15">
      <c r="A2107" s="28" t="s">
        <v>922</v>
      </c>
      <c r="B2107" s="63" t="s">
        <v>3390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0</v>
      </c>
      <c r="J2107" s="9" t="s">
        <v>278</v>
      </c>
      <c r="K2107" s="9" t="s">
        <v>278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923</v>
      </c>
      <c r="B2108" s="63" t="s">
        <v>3368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>
        <v>0</v>
      </c>
      <c r="J2108" s="9" t="s">
        <v>278</v>
      </c>
      <c r="K2108" s="9" t="s">
        <v>278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924</v>
      </c>
      <c r="B2109" s="63" t="s">
        <v>3388</v>
      </c>
      <c r="C2109" s="3"/>
      <c r="D2109" s="3"/>
      <c r="E2109" s="9" t="s">
        <v>278</v>
      </c>
      <c r="F2109" s="9" t="s">
        <v>278</v>
      </c>
      <c r="G2109" s="9" t="s">
        <v>278</v>
      </c>
      <c r="H2109" s="9" t="s">
        <v>278</v>
      </c>
      <c r="I2109" s="9">
        <v>0</v>
      </c>
      <c r="J2109" s="9" t="s">
        <v>278</v>
      </c>
      <c r="K2109" s="9" t="s">
        <v>278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925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278</v>
      </c>
      <c r="K2110" s="9" t="s">
        <v>278</v>
      </c>
      <c r="L2110" s="9" t="s">
        <v>278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926</v>
      </c>
      <c r="B2111" s="63" t="s">
        <v>3371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0</v>
      </c>
      <c r="J2111" s="9" t="s">
        <v>278</v>
      </c>
      <c r="K2111" s="9" t="s">
        <v>278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927</v>
      </c>
      <c r="B2112" s="63" t="s">
        <v>3373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0</v>
      </c>
      <c r="J2112" s="9" t="s">
        <v>278</v>
      </c>
      <c r="K2112" s="9" t="s">
        <v>278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928</v>
      </c>
      <c r="B2113" s="63" t="s">
        <v>3370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>
        <v>0</v>
      </c>
      <c r="J2113" s="9" t="s">
        <v>278</v>
      </c>
      <c r="K2113" s="9" t="s">
        <v>278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929</v>
      </c>
      <c r="B2114" s="277" t="s">
        <v>2153</v>
      </c>
      <c r="C2114" s="333"/>
      <c r="D2114" s="3"/>
      <c r="E2114" s="9" t="s">
        <v>278</v>
      </c>
      <c r="F2114" s="9" t="s">
        <v>278</v>
      </c>
      <c r="G2114" s="9" t="s">
        <v>278</v>
      </c>
      <c r="H2114" s="9" t="s">
        <v>278</v>
      </c>
      <c r="I2114" s="9">
        <v>0</v>
      </c>
      <c r="J2114" s="9" t="s">
        <v>278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930</v>
      </c>
      <c r="B2115" s="63" t="s">
        <v>3378</v>
      </c>
      <c r="C2115" s="3"/>
      <c r="D2115" s="3"/>
      <c r="E2115" s="9" t="s">
        <v>278</v>
      </c>
      <c r="F2115" s="9" t="s">
        <v>278</v>
      </c>
      <c r="G2115" s="9" t="s">
        <v>278</v>
      </c>
      <c r="H2115" s="9" t="s">
        <v>278</v>
      </c>
      <c r="I2115" s="9">
        <v>0</v>
      </c>
      <c r="J2115" s="9" t="s">
        <v>278</v>
      </c>
      <c r="K2115" s="9" t="s">
        <v>278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931</v>
      </c>
      <c r="B2116" s="63" t="s">
        <v>178</v>
      </c>
      <c r="E2116" s="217">
        <v>224.5</v>
      </c>
      <c r="F2116" s="217">
        <v>244.5</v>
      </c>
      <c r="G2116" s="9" t="s">
        <v>278</v>
      </c>
      <c r="H2116" s="9" t="s">
        <v>278</v>
      </c>
      <c r="I2116" s="9">
        <v>0</v>
      </c>
      <c r="J2116" s="9" t="s">
        <v>278</v>
      </c>
      <c r="K2116" s="9" t="s">
        <v>278</v>
      </c>
      <c r="L2116" s="9" t="s">
        <v>278</v>
      </c>
      <c r="N2116" s="67">
        <f t="shared" ref="N2116:N2147" si="63">SUM(E2116:L2116)</f>
        <v>469</v>
      </c>
      <c r="P2116" t="s">
        <v>342</v>
      </c>
      <c r="T2116" s="28"/>
      <c r="U2116" s="63"/>
      <c r="V2116" s="345"/>
      <c r="W2116" s="337"/>
      <c r="X2116" s="63"/>
    </row>
    <row r="2117" spans="1:24" ht="15">
      <c r="A2117" s="28" t="s">
        <v>932</v>
      </c>
      <c r="B2117" s="277" t="s">
        <v>2046</v>
      </c>
      <c r="C2117" s="333"/>
      <c r="D2117" s="3"/>
      <c r="E2117" s="9" t="s">
        <v>278</v>
      </c>
      <c r="F2117" s="9" t="s">
        <v>278</v>
      </c>
      <c r="G2117" s="9" t="s">
        <v>278</v>
      </c>
      <c r="H2117" s="9" t="s">
        <v>278</v>
      </c>
      <c r="I2117" s="9">
        <v>0</v>
      </c>
      <c r="J2117" s="9" t="s">
        <v>278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933</v>
      </c>
      <c r="B2118" s="63" t="s">
        <v>158</v>
      </c>
      <c r="E2118" s="9" t="s">
        <v>278</v>
      </c>
      <c r="F2118" s="9" t="s">
        <v>278</v>
      </c>
      <c r="G2118" s="9">
        <v>319.10000000000002</v>
      </c>
      <c r="H2118" s="9">
        <v>134.49999999999909</v>
      </c>
      <c r="I2118" s="9">
        <v>0</v>
      </c>
      <c r="J2118" s="9" t="s">
        <v>278</v>
      </c>
      <c r="K2118" s="9" t="s">
        <v>278</v>
      </c>
      <c r="L2118" s="9" t="s">
        <v>278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934</v>
      </c>
      <c r="B2119" s="63" t="s">
        <v>3379</v>
      </c>
      <c r="C2119" s="3"/>
      <c r="D2119" s="3"/>
      <c r="E2119" s="9" t="s">
        <v>278</v>
      </c>
      <c r="F2119" s="9" t="s">
        <v>278</v>
      </c>
      <c r="G2119" s="9" t="s">
        <v>278</v>
      </c>
      <c r="H2119" s="9" t="s">
        <v>278</v>
      </c>
      <c r="I2119" s="9">
        <v>0</v>
      </c>
      <c r="J2119" s="9" t="s">
        <v>278</v>
      </c>
      <c r="K2119" s="9" t="s">
        <v>278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2496</v>
      </c>
      <c r="B2120" s="277" t="s">
        <v>3358</v>
      </c>
      <c r="C2120" s="3"/>
      <c r="D2120" s="3"/>
      <c r="E2120" s="9" t="s">
        <v>278</v>
      </c>
      <c r="F2120" s="9" t="s">
        <v>278</v>
      </c>
      <c r="G2120" s="9" t="s">
        <v>278</v>
      </c>
      <c r="H2120" s="9" t="s">
        <v>278</v>
      </c>
      <c r="I2120" s="9">
        <v>0</v>
      </c>
      <c r="J2120" s="9" t="s">
        <v>278</v>
      </c>
      <c r="K2120" s="9" t="s">
        <v>278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3308</v>
      </c>
      <c r="B2121" s="63" t="s">
        <v>3361</v>
      </c>
      <c r="C2121" s="3"/>
      <c r="D2121" s="3"/>
      <c r="E2121" s="9" t="s">
        <v>278</v>
      </c>
      <c r="F2121" s="9" t="s">
        <v>278</v>
      </c>
      <c r="G2121" s="9" t="s">
        <v>278</v>
      </c>
      <c r="H2121" s="9" t="s">
        <v>278</v>
      </c>
      <c r="I2121" s="9">
        <v>0</v>
      </c>
      <c r="J2121" s="9" t="s">
        <v>278</v>
      </c>
      <c r="K2121" s="9" t="s">
        <v>278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3309</v>
      </c>
      <c r="B2122" s="63" t="s">
        <v>768</v>
      </c>
      <c r="E2122" s="9" t="s">
        <v>278</v>
      </c>
      <c r="F2122" s="9" t="s">
        <v>278</v>
      </c>
      <c r="G2122" s="9" t="s">
        <v>278</v>
      </c>
      <c r="H2122" s="214">
        <v>428.50000000000273</v>
      </c>
      <c r="I2122" s="9">
        <v>0</v>
      </c>
      <c r="J2122" s="9" t="s">
        <v>278</v>
      </c>
      <c r="K2122" s="9" t="s">
        <v>278</v>
      </c>
      <c r="L2122" s="9" t="s">
        <v>278</v>
      </c>
      <c r="N2122" s="67">
        <f t="shared" si="63"/>
        <v>428.50000000000273</v>
      </c>
      <c r="P2122" t="s">
        <v>281</v>
      </c>
      <c r="S2122" t="s">
        <v>1769</v>
      </c>
    </row>
    <row r="2123" spans="1:24" ht="15">
      <c r="A2123" s="28" t="s">
        <v>3310</v>
      </c>
      <c r="B2123" s="277" t="s">
        <v>4490</v>
      </c>
      <c r="C2123" s="333"/>
      <c r="D2123" s="3"/>
      <c r="E2123" s="9" t="s">
        <v>278</v>
      </c>
      <c r="F2123" s="9" t="s">
        <v>278</v>
      </c>
      <c r="G2123" s="9" t="s">
        <v>278</v>
      </c>
      <c r="H2123" s="9" t="s">
        <v>278</v>
      </c>
      <c r="I2123" s="9">
        <v>0</v>
      </c>
      <c r="J2123" s="9" t="s">
        <v>278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3311</v>
      </c>
      <c r="B2124" s="63" t="s">
        <v>3364</v>
      </c>
      <c r="C2124" s="3"/>
      <c r="D2124" s="3"/>
      <c r="E2124" s="9" t="s">
        <v>278</v>
      </c>
      <c r="F2124" s="9" t="s">
        <v>278</v>
      </c>
      <c r="G2124" s="9" t="s">
        <v>278</v>
      </c>
      <c r="H2124" s="9" t="s">
        <v>278</v>
      </c>
      <c r="I2124" s="9">
        <v>0</v>
      </c>
      <c r="J2124" s="9" t="s">
        <v>278</v>
      </c>
      <c r="K2124" s="9" t="s">
        <v>278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3312</v>
      </c>
      <c r="B2125" s="63" t="s">
        <v>3387</v>
      </c>
      <c r="C2125" s="3"/>
      <c r="D2125" s="3"/>
      <c r="E2125" s="9" t="s">
        <v>278</v>
      </c>
      <c r="F2125" s="9" t="s">
        <v>278</v>
      </c>
      <c r="G2125" s="9" t="s">
        <v>278</v>
      </c>
      <c r="H2125" s="9" t="s">
        <v>278</v>
      </c>
      <c r="I2125" s="9">
        <v>0</v>
      </c>
      <c r="J2125" s="9" t="s">
        <v>278</v>
      </c>
      <c r="K2125" s="9" t="s">
        <v>278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3313</v>
      </c>
      <c r="B2126" s="63" t="s">
        <v>3391</v>
      </c>
      <c r="C2126" s="3"/>
      <c r="D2126" s="3"/>
      <c r="E2126" s="9" t="s">
        <v>278</v>
      </c>
      <c r="F2126" s="9" t="s">
        <v>278</v>
      </c>
      <c r="G2126" s="9" t="s">
        <v>278</v>
      </c>
      <c r="H2126" s="9" t="s">
        <v>278</v>
      </c>
      <c r="I2126" s="9">
        <v>0</v>
      </c>
      <c r="J2126" s="9" t="s">
        <v>278</v>
      </c>
      <c r="K2126" s="9" t="s">
        <v>278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3314</v>
      </c>
      <c r="B2127" s="63" t="s">
        <v>773</v>
      </c>
      <c r="E2127" s="9" t="s">
        <v>278</v>
      </c>
      <c r="F2127" s="9" t="s">
        <v>278</v>
      </c>
      <c r="G2127" s="9" t="s">
        <v>278</v>
      </c>
      <c r="H2127" s="212">
        <v>400.14999999999964</v>
      </c>
      <c r="I2127" s="9">
        <v>0</v>
      </c>
      <c r="J2127" s="9" t="s">
        <v>278</v>
      </c>
      <c r="K2127" s="9" t="s">
        <v>278</v>
      </c>
      <c r="L2127" s="9" t="s">
        <v>278</v>
      </c>
      <c r="N2127" s="67">
        <f t="shared" si="63"/>
        <v>400.14999999999964</v>
      </c>
      <c r="P2127" t="s">
        <v>300</v>
      </c>
    </row>
    <row r="2128" spans="1:24" ht="15">
      <c r="A2128" s="28" t="s">
        <v>3315</v>
      </c>
      <c r="B2128" s="277" t="s">
        <v>3359</v>
      </c>
      <c r="C2128" s="3"/>
      <c r="D2128" s="3"/>
      <c r="E2128" s="9" t="s">
        <v>278</v>
      </c>
      <c r="F2128" s="9" t="s">
        <v>278</v>
      </c>
      <c r="G2128" s="9" t="s">
        <v>278</v>
      </c>
      <c r="H2128" s="9" t="s">
        <v>278</v>
      </c>
      <c r="I2128" s="9">
        <v>0</v>
      </c>
      <c r="J2128" s="9" t="s">
        <v>278</v>
      </c>
      <c r="K2128" s="9" t="s">
        <v>278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3316</v>
      </c>
      <c r="B2129" s="63" t="s">
        <v>3362</v>
      </c>
      <c r="C2129" s="3"/>
      <c r="D2129" s="3"/>
      <c r="E2129" s="9" t="s">
        <v>278</v>
      </c>
      <c r="F2129" s="9" t="s">
        <v>278</v>
      </c>
      <c r="G2129" s="9" t="s">
        <v>278</v>
      </c>
      <c r="H2129" s="9" t="s">
        <v>278</v>
      </c>
      <c r="I2129" s="9">
        <v>0</v>
      </c>
      <c r="J2129" s="9" t="s">
        <v>278</v>
      </c>
      <c r="K2129" s="9" t="s">
        <v>278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3317</v>
      </c>
      <c r="B2130" s="277" t="s">
        <v>2000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365.50000000000364</v>
      </c>
      <c r="K2130" s="9" t="s">
        <v>278</v>
      </c>
      <c r="L2130" s="9" t="s">
        <v>278</v>
      </c>
      <c r="N2130" s="67">
        <f t="shared" si="63"/>
        <v>365.50000000000364</v>
      </c>
    </row>
    <row r="2131" spans="1:16" ht="15">
      <c r="A2131" s="28" t="s">
        <v>3318</v>
      </c>
      <c r="B2131" s="63" t="s">
        <v>3372</v>
      </c>
      <c r="C2131" s="3"/>
      <c r="D2131" s="3"/>
      <c r="E2131" s="9" t="s">
        <v>278</v>
      </c>
      <c r="F2131" s="9" t="s">
        <v>278</v>
      </c>
      <c r="G2131" s="9" t="s">
        <v>278</v>
      </c>
      <c r="H2131" s="9" t="s">
        <v>278</v>
      </c>
      <c r="I2131" s="9">
        <v>0</v>
      </c>
      <c r="J2131" s="9" t="s">
        <v>278</v>
      </c>
      <c r="K2131" s="9" t="s">
        <v>278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3319</v>
      </c>
      <c r="B2132" s="63" t="s">
        <v>180</v>
      </c>
      <c r="C2132" s="3"/>
      <c r="D2132" s="3"/>
      <c r="E2132" s="9" t="s">
        <v>278</v>
      </c>
      <c r="F2132" s="9" t="s">
        <v>278</v>
      </c>
      <c r="G2132" s="9" t="s">
        <v>278</v>
      </c>
      <c r="H2132" s="9" t="s">
        <v>278</v>
      </c>
      <c r="I2132" s="9">
        <v>0</v>
      </c>
      <c r="J2132" s="9" t="s">
        <v>278</v>
      </c>
      <c r="K2132" s="9" t="s">
        <v>278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3320</v>
      </c>
      <c r="B2133" s="229" t="s">
        <v>1644</v>
      </c>
      <c r="C2133" s="3"/>
      <c r="D2133" s="3"/>
      <c r="E2133" s="9" t="s">
        <v>278</v>
      </c>
      <c r="F2133" s="9" t="s">
        <v>278</v>
      </c>
      <c r="G2133" s="9" t="s">
        <v>278</v>
      </c>
      <c r="H2133" s="9" t="s">
        <v>278</v>
      </c>
      <c r="I2133" s="9">
        <v>0</v>
      </c>
      <c r="J2133" s="9">
        <v>286.200000000008</v>
      </c>
      <c r="K2133" s="9" t="s">
        <v>278</v>
      </c>
      <c r="L2133" s="9" t="s">
        <v>278</v>
      </c>
      <c r="N2133" s="67">
        <f t="shared" si="63"/>
        <v>286.200000000008</v>
      </c>
    </row>
    <row r="2134" spans="1:16" ht="15">
      <c r="A2134" s="28" t="s">
        <v>3321</v>
      </c>
      <c r="B2134" s="63" t="s">
        <v>3360</v>
      </c>
      <c r="C2134" s="3"/>
      <c r="D2134" s="3"/>
      <c r="E2134" s="9" t="s">
        <v>278</v>
      </c>
      <c r="F2134" s="9" t="s">
        <v>278</v>
      </c>
      <c r="G2134" s="9" t="s">
        <v>278</v>
      </c>
      <c r="H2134" s="9" t="s">
        <v>278</v>
      </c>
      <c r="I2134" s="9">
        <v>0</v>
      </c>
      <c r="J2134" s="9" t="s">
        <v>278</v>
      </c>
      <c r="K2134" s="9" t="s">
        <v>278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3322</v>
      </c>
      <c r="B2135" s="63" t="s">
        <v>743</v>
      </c>
      <c r="E2135" s="9" t="s">
        <v>278</v>
      </c>
      <c r="F2135" s="9" t="s">
        <v>278</v>
      </c>
      <c r="G2135" s="9" t="s">
        <v>278</v>
      </c>
      <c r="H2135" s="9">
        <v>251.74999999999727</v>
      </c>
      <c r="I2135" s="9">
        <v>0</v>
      </c>
      <c r="J2135" s="9" t="s">
        <v>278</v>
      </c>
      <c r="K2135" s="9" t="s">
        <v>278</v>
      </c>
      <c r="L2135" s="9" t="s">
        <v>278</v>
      </c>
      <c r="N2135" s="67">
        <f t="shared" si="63"/>
        <v>251.74999999999727</v>
      </c>
    </row>
    <row r="2136" spans="1:16" ht="15">
      <c r="A2136" s="28" t="s">
        <v>3323</v>
      </c>
      <c r="B2136" s="63" t="s">
        <v>164</v>
      </c>
      <c r="E2136" s="9" t="s">
        <v>278</v>
      </c>
      <c r="F2136" s="9" t="s">
        <v>278</v>
      </c>
      <c r="G2136" s="9">
        <v>238.5</v>
      </c>
      <c r="H2136" s="9" t="s">
        <v>278</v>
      </c>
      <c r="I2136" s="9">
        <v>0</v>
      </c>
      <c r="J2136" s="9" t="s">
        <v>278</v>
      </c>
      <c r="K2136" s="9" t="s">
        <v>278</v>
      </c>
      <c r="L2136" s="9" t="s">
        <v>278</v>
      </c>
      <c r="N2136" s="67">
        <f t="shared" si="63"/>
        <v>238.5</v>
      </c>
    </row>
    <row r="2137" spans="1:16" ht="15">
      <c r="A2137" s="28" t="s">
        <v>3324</v>
      </c>
      <c r="B2137" s="277" t="s">
        <v>2024</v>
      </c>
      <c r="C2137" s="333"/>
      <c r="D2137" s="3"/>
      <c r="E2137" s="9" t="s">
        <v>278</v>
      </c>
      <c r="F2137" s="9" t="s">
        <v>278</v>
      </c>
      <c r="G2137" s="9" t="s">
        <v>278</v>
      </c>
      <c r="H2137" s="9" t="s">
        <v>278</v>
      </c>
      <c r="I2137" s="9">
        <v>0</v>
      </c>
      <c r="J2137" s="9" t="s">
        <v>278</v>
      </c>
      <c r="K2137" s="9">
        <v>232</v>
      </c>
      <c r="L2137" s="9" t="s">
        <v>278</v>
      </c>
      <c r="N2137" s="67">
        <f t="shared" si="63"/>
        <v>232</v>
      </c>
    </row>
    <row r="2138" spans="1:16" ht="15">
      <c r="A2138" s="28" t="s">
        <v>3325</v>
      </c>
      <c r="B2138" s="277" t="s">
        <v>2048</v>
      </c>
      <c r="C2138" s="63"/>
      <c r="D2138" s="3"/>
      <c r="E2138" s="9" t="s">
        <v>278</v>
      </c>
      <c r="F2138" s="9" t="s">
        <v>278</v>
      </c>
      <c r="G2138" s="9" t="s">
        <v>278</v>
      </c>
      <c r="H2138" s="9" t="s">
        <v>278</v>
      </c>
      <c r="I2138" s="9">
        <v>0</v>
      </c>
      <c r="J2138" s="9" t="s">
        <v>278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3326</v>
      </c>
      <c r="B2139" s="63" t="s">
        <v>179</v>
      </c>
      <c r="E2139" s="217">
        <v>154.5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 t="s">
        <v>278</v>
      </c>
      <c r="K2139" s="9" t="s">
        <v>278</v>
      </c>
      <c r="L2139" s="9" t="s">
        <v>278</v>
      </c>
      <c r="N2139" s="67">
        <f t="shared" si="63"/>
        <v>154.5</v>
      </c>
      <c r="P2139" t="s">
        <v>293</v>
      </c>
    </row>
    <row r="2140" spans="1:16" ht="15">
      <c r="A2140" s="28" t="s">
        <v>3327</v>
      </c>
      <c r="B2140" s="63" t="s">
        <v>783</v>
      </c>
      <c r="E2140" s="9" t="s">
        <v>278</v>
      </c>
      <c r="F2140" s="9" t="s">
        <v>278</v>
      </c>
      <c r="G2140" s="9" t="s">
        <v>278</v>
      </c>
      <c r="H2140" s="9">
        <v>141.50000000000091</v>
      </c>
      <c r="I2140" s="9">
        <v>0</v>
      </c>
      <c r="J2140" s="9" t="s">
        <v>278</v>
      </c>
      <c r="K2140" s="9" t="s">
        <v>278</v>
      </c>
      <c r="L2140" s="9" t="s">
        <v>278</v>
      </c>
      <c r="N2140" s="67">
        <f t="shared" si="63"/>
        <v>141.50000000000091</v>
      </c>
    </row>
    <row r="2141" spans="1:16" ht="15">
      <c r="A2141" s="28" t="s">
        <v>3328</v>
      </c>
      <c r="B2141" s="277" t="s">
        <v>2025</v>
      </c>
      <c r="C2141" s="334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 t="s">
        <v>278</v>
      </c>
      <c r="K2141" s="9">
        <v>27.899999999999636</v>
      </c>
      <c r="L2141" s="9" t="s">
        <v>278</v>
      </c>
      <c r="N2141" s="67">
        <f t="shared" si="63"/>
        <v>27.899999999999636</v>
      </c>
    </row>
    <row r="2142" spans="1:16" ht="15">
      <c r="A2142" s="28" t="s">
        <v>3329</v>
      </c>
      <c r="B2142" s="225" t="s">
        <v>1640</v>
      </c>
      <c r="C2142" s="3"/>
      <c r="D2142" s="3"/>
      <c r="E2142" s="9" t="s">
        <v>278</v>
      </c>
      <c r="F2142" s="9" t="s">
        <v>278</v>
      </c>
      <c r="G2142" s="9" t="s">
        <v>278</v>
      </c>
      <c r="H2142" s="9" t="s">
        <v>278</v>
      </c>
      <c r="I2142" s="9">
        <v>0</v>
      </c>
      <c r="J2142" s="9" t="s">
        <v>278</v>
      </c>
      <c r="K2142" s="9" t="s">
        <v>278</v>
      </c>
      <c r="L2142" s="9" t="s">
        <v>278</v>
      </c>
      <c r="N2142" s="67">
        <f t="shared" si="63"/>
        <v>0</v>
      </c>
    </row>
    <row r="2143" spans="1:16" ht="15">
      <c r="A2143" s="28" t="s">
        <v>3330</v>
      </c>
      <c r="B2143" s="229" t="s">
        <v>1650</v>
      </c>
      <c r="C2143" s="3"/>
      <c r="D2143" s="3"/>
      <c r="E2143" s="9" t="s">
        <v>278</v>
      </c>
      <c r="F2143" s="9" t="s">
        <v>278</v>
      </c>
      <c r="G2143" s="9" t="s">
        <v>278</v>
      </c>
      <c r="H2143" s="9" t="s">
        <v>278</v>
      </c>
      <c r="I2143" s="9">
        <v>0</v>
      </c>
      <c r="J2143" s="9" t="s">
        <v>278</v>
      </c>
      <c r="K2143" s="9" t="s">
        <v>278</v>
      </c>
      <c r="L2143" s="9" t="s">
        <v>278</v>
      </c>
      <c r="N2143" s="67">
        <f t="shared" si="63"/>
        <v>0</v>
      </c>
    </row>
    <row r="2144" spans="1:16" ht="15">
      <c r="A2144" s="28" t="s">
        <v>3331</v>
      </c>
      <c r="B2144" s="229" t="s">
        <v>1649</v>
      </c>
      <c r="C2144" s="3"/>
      <c r="D2144" s="3"/>
      <c r="E2144" s="9" t="s">
        <v>278</v>
      </c>
      <c r="F2144" s="9" t="s">
        <v>278</v>
      </c>
      <c r="G2144" s="9" t="s">
        <v>278</v>
      </c>
      <c r="H2144" s="9" t="s">
        <v>278</v>
      </c>
      <c r="I2144" s="9">
        <v>0</v>
      </c>
      <c r="J2144" s="9" t="s">
        <v>278</v>
      </c>
      <c r="K2144" s="9" t="s">
        <v>278</v>
      </c>
      <c r="L2144" s="9" t="s">
        <v>278</v>
      </c>
      <c r="N2144" s="67">
        <f t="shared" si="63"/>
        <v>0</v>
      </c>
    </row>
    <row r="2145" spans="1:24" ht="15">
      <c r="A2145" s="28" t="s">
        <v>4122</v>
      </c>
      <c r="B2145" s="229" t="s">
        <v>1647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9" t="s">
        <v>278</v>
      </c>
      <c r="K2145" s="9" t="s">
        <v>278</v>
      </c>
      <c r="L2145" s="9" t="s">
        <v>278</v>
      </c>
      <c r="N2145" s="67">
        <f t="shared" si="63"/>
        <v>0</v>
      </c>
    </row>
    <row r="2146" spans="1:24" ht="15">
      <c r="A2146" s="28" t="s">
        <v>4123</v>
      </c>
      <c r="B2146" s="229" t="s">
        <v>1675</v>
      </c>
      <c r="C2146" s="3"/>
      <c r="D2146" s="3"/>
      <c r="E2146" s="9" t="s">
        <v>278</v>
      </c>
      <c r="F2146" s="9" t="s">
        <v>278</v>
      </c>
      <c r="G2146" s="9" t="s">
        <v>278</v>
      </c>
      <c r="H2146" s="9" t="s">
        <v>278</v>
      </c>
      <c r="I2146" s="9">
        <v>0</v>
      </c>
      <c r="J2146" s="9" t="s">
        <v>278</v>
      </c>
      <c r="K2146" s="9" t="s">
        <v>278</v>
      </c>
      <c r="L2146" s="9" t="s">
        <v>278</v>
      </c>
      <c r="N2146" s="67">
        <f t="shared" si="63"/>
        <v>0</v>
      </c>
    </row>
    <row r="2147" spans="1:24" ht="15">
      <c r="A2147" s="28" t="s">
        <v>4124</v>
      </c>
      <c r="B2147" s="229" t="s">
        <v>1657</v>
      </c>
      <c r="C2147" s="3"/>
      <c r="D2147" s="3"/>
      <c r="E2147" s="9" t="s">
        <v>278</v>
      </c>
      <c r="F2147" s="9" t="s">
        <v>278</v>
      </c>
      <c r="G2147" s="9" t="s">
        <v>278</v>
      </c>
      <c r="H2147" s="9" t="s">
        <v>278</v>
      </c>
      <c r="I2147" s="9">
        <v>0</v>
      </c>
      <c r="J2147" s="9" t="s">
        <v>278</v>
      </c>
      <c r="K2147" s="9" t="s">
        <v>278</v>
      </c>
      <c r="L2147" s="9" t="s">
        <v>278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5324</v>
      </c>
      <c r="S2154" t="s">
        <v>5325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343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355</v>
      </c>
      <c r="S2156" s="21" t="s">
        <v>1770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281</v>
      </c>
      <c r="S2157" t="s">
        <v>1770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310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335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2488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300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283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278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292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278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282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2487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342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278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293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278</v>
      </c>
      <c r="F2168" s="9" t="s">
        <v>278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311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278</v>
      </c>
      <c r="F2169" s="9" t="s">
        <v>278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287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770</v>
      </c>
      <c r="E2170" s="9" t="s">
        <v>278</v>
      </c>
      <c r="F2170" s="9" t="s">
        <v>278</v>
      </c>
      <c r="G2170" s="9" t="s">
        <v>278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2603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756</v>
      </c>
      <c r="E2171" s="9" t="s">
        <v>278</v>
      </c>
      <c r="F2171" s="9" t="s">
        <v>278</v>
      </c>
      <c r="G2171" s="9" t="s">
        <v>278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289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283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278</v>
      </c>
      <c r="F2173" s="9" t="s">
        <v>278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278</v>
      </c>
      <c r="L2174" s="9" t="s">
        <v>278</v>
      </c>
      <c r="N2174" s="67">
        <f t="shared" si="64"/>
        <v>1529.4499999999998</v>
      </c>
      <c r="P2174" t="s">
        <v>281</v>
      </c>
      <c r="S2174" t="s">
        <v>1770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762</v>
      </c>
      <c r="E2175" s="9" t="s">
        <v>278</v>
      </c>
      <c r="F2175" s="9" t="s">
        <v>278</v>
      </c>
      <c r="G2175" s="9" t="s">
        <v>278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296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737</v>
      </c>
      <c r="E2176" s="9" t="s">
        <v>278</v>
      </c>
      <c r="F2176" s="9" t="s">
        <v>278</v>
      </c>
      <c r="G2176" s="9" t="s">
        <v>278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341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795</v>
      </c>
      <c r="E2177" s="9" t="s">
        <v>278</v>
      </c>
      <c r="F2177" s="9" t="s">
        <v>278</v>
      </c>
      <c r="G2177" s="9" t="s">
        <v>278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287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782</v>
      </c>
      <c r="E2178" s="9" t="s">
        <v>278</v>
      </c>
      <c r="F2178" s="9" t="s">
        <v>278</v>
      </c>
      <c r="G2178" s="9" t="s">
        <v>278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308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278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278</v>
      </c>
      <c r="N2179" s="67">
        <f t="shared" si="64"/>
        <v>1450.9500000000012</v>
      </c>
      <c r="P2179" t="s">
        <v>332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778</v>
      </c>
      <c r="E2180" s="9" t="s">
        <v>278</v>
      </c>
      <c r="F2180" s="9" t="s">
        <v>278</v>
      </c>
      <c r="G2180" s="9" t="s">
        <v>278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297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278</v>
      </c>
      <c r="F2181" s="9" t="s">
        <v>278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799</v>
      </c>
      <c r="E2182" s="9" t="s">
        <v>278</v>
      </c>
      <c r="F2182" s="9" t="s">
        <v>278</v>
      </c>
      <c r="G2182" s="9" t="s">
        <v>278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281</v>
      </c>
      <c r="S2182" s="21" t="s">
        <v>1770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278</v>
      </c>
      <c r="N2183" s="67">
        <f t="shared" si="64"/>
        <v>1378.1000000000017</v>
      </c>
      <c r="P2183" t="s">
        <v>319</v>
      </c>
      <c r="T2183" s="63"/>
      <c r="U2183" s="63"/>
      <c r="V2183" s="346"/>
      <c r="W2183" s="337"/>
      <c r="X2183" s="63"/>
    </row>
    <row r="2184" spans="1:24" ht="15">
      <c r="A2184" s="28" t="s">
        <v>274</v>
      </c>
      <c r="B2184" s="63" t="s">
        <v>787</v>
      </c>
      <c r="E2184" s="9" t="s">
        <v>278</v>
      </c>
      <c r="F2184" s="9" t="s">
        <v>278</v>
      </c>
      <c r="G2184" s="9" t="s">
        <v>278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316</v>
      </c>
      <c r="T2184" s="63"/>
      <c r="U2184" s="63"/>
      <c r="V2184" s="346"/>
      <c r="W2184" s="337"/>
      <c r="X2184" s="63"/>
    </row>
    <row r="2185" spans="1:24" ht="15">
      <c r="A2185" s="28" t="s">
        <v>275</v>
      </c>
      <c r="B2185" s="63" t="s">
        <v>748</v>
      </c>
      <c r="E2185" s="9" t="s">
        <v>278</v>
      </c>
      <c r="F2185" s="9" t="s">
        <v>278</v>
      </c>
      <c r="G2185" s="9" t="s">
        <v>278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287</v>
      </c>
      <c r="T2185" s="63"/>
      <c r="U2185" s="63"/>
      <c r="V2185" s="345"/>
      <c r="W2185" s="337"/>
      <c r="X2185" s="63"/>
    </row>
    <row r="2186" spans="1:24" ht="15">
      <c r="A2186" s="28" t="s">
        <v>276</v>
      </c>
      <c r="B2186" s="63" t="s">
        <v>777</v>
      </c>
      <c r="E2186" s="9" t="s">
        <v>278</v>
      </c>
      <c r="F2186" s="9" t="s">
        <v>278</v>
      </c>
      <c r="G2186" s="9" t="s">
        <v>278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277</v>
      </c>
      <c r="B2187" s="63" t="s">
        <v>745</v>
      </c>
      <c r="E2187" s="9" t="s">
        <v>278</v>
      </c>
      <c r="F2187" s="9" t="s">
        <v>278</v>
      </c>
      <c r="G2187" s="9" t="s">
        <v>278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734</v>
      </c>
      <c r="B2188" s="28" t="s">
        <v>732</v>
      </c>
      <c r="E2188" s="9" t="s">
        <v>278</v>
      </c>
      <c r="F2188" s="9" t="s">
        <v>278</v>
      </c>
      <c r="G2188" s="9" t="s">
        <v>278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735</v>
      </c>
      <c r="B2189" s="229" t="s">
        <v>1655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283</v>
      </c>
      <c r="T2189" s="277"/>
      <c r="U2189" s="63"/>
      <c r="V2189" s="345"/>
      <c r="W2189" s="337"/>
      <c r="X2189" s="63"/>
    </row>
    <row r="2190" spans="1:24" ht="15">
      <c r="A2190" s="28" t="s">
        <v>736</v>
      </c>
      <c r="B2190" s="63" t="s">
        <v>752</v>
      </c>
      <c r="E2190" s="9" t="s">
        <v>278</v>
      </c>
      <c r="F2190" s="9" t="s">
        <v>278</v>
      </c>
      <c r="G2190" s="9" t="s">
        <v>278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288</v>
      </c>
      <c r="T2190" s="63"/>
      <c r="U2190" s="63"/>
      <c r="V2190" s="345"/>
      <c r="W2190" s="337"/>
      <c r="X2190" s="63"/>
    </row>
    <row r="2191" spans="1:24" ht="15">
      <c r="A2191" s="28" t="s">
        <v>738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293</v>
      </c>
      <c r="T2191" s="277"/>
      <c r="U2191" s="63"/>
      <c r="V2191" s="345"/>
      <c r="W2191" s="337"/>
      <c r="X2191" s="63"/>
    </row>
    <row r="2192" spans="1:24" ht="15">
      <c r="A2192" s="28" t="s">
        <v>744</v>
      </c>
      <c r="B2192" s="229" t="s">
        <v>1646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300</v>
      </c>
      <c r="T2192" s="63"/>
      <c r="U2192" s="63"/>
      <c r="V2192" s="358"/>
      <c r="W2192" s="337"/>
      <c r="X2192" s="63"/>
    </row>
    <row r="2193" spans="1:24" ht="15">
      <c r="A2193" s="28" t="s">
        <v>746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278</v>
      </c>
      <c r="L2193" s="9" t="s">
        <v>278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749</v>
      </c>
      <c r="B2194" s="63" t="s">
        <v>789</v>
      </c>
      <c r="E2194" s="9" t="s">
        <v>278</v>
      </c>
      <c r="F2194" s="9" t="s">
        <v>278</v>
      </c>
      <c r="G2194" s="9" t="s">
        <v>278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750</v>
      </c>
      <c r="B2195" s="63" t="s">
        <v>761</v>
      </c>
      <c r="E2195" s="9" t="s">
        <v>278</v>
      </c>
      <c r="F2195" s="9" t="s">
        <v>278</v>
      </c>
      <c r="G2195" s="9" t="s">
        <v>278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753</v>
      </c>
      <c r="B2196" s="63" t="s">
        <v>781</v>
      </c>
      <c r="E2196" s="9" t="s">
        <v>278</v>
      </c>
      <c r="F2196" s="9" t="s">
        <v>278</v>
      </c>
      <c r="G2196" s="9" t="s">
        <v>278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755</v>
      </c>
      <c r="B2197" s="229" t="s">
        <v>1656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760</v>
      </c>
      <c r="B2198" s="277" t="s">
        <v>2003</v>
      </c>
      <c r="C2198" s="3"/>
      <c r="D2198" s="3"/>
      <c r="E2198" s="9" t="s">
        <v>278</v>
      </c>
      <c r="F2198" s="9" t="s">
        <v>278</v>
      </c>
      <c r="G2198" s="9" t="s">
        <v>278</v>
      </c>
      <c r="H2198" s="9" t="s">
        <v>278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300</v>
      </c>
      <c r="T2198" s="277"/>
      <c r="U2198" s="63"/>
      <c r="V2198" s="345"/>
      <c r="W2198" s="337"/>
      <c r="X2198" s="63"/>
    </row>
    <row r="2199" spans="1:24" ht="15">
      <c r="A2199" s="28" t="s">
        <v>764</v>
      </c>
      <c r="B2199" s="225" t="s">
        <v>1661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342</v>
      </c>
      <c r="T2199" s="63"/>
      <c r="U2199" s="63"/>
      <c r="V2199" s="345"/>
      <c r="W2199" s="337"/>
      <c r="X2199" s="63"/>
    </row>
    <row r="2200" spans="1:24" ht="15">
      <c r="A2200" s="28" t="s">
        <v>765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278</v>
      </c>
      <c r="I2200" s="9">
        <v>0</v>
      </c>
      <c r="J2200" s="9">
        <v>378.5</v>
      </c>
      <c r="K2200" s="9" t="s">
        <v>278</v>
      </c>
      <c r="L2200" s="9" t="s">
        <v>278</v>
      </c>
      <c r="N2200" s="67">
        <f t="shared" si="65"/>
        <v>1056.3</v>
      </c>
      <c r="P2200" t="s">
        <v>292</v>
      </c>
      <c r="T2200" s="63"/>
      <c r="U2200" s="63"/>
      <c r="V2200" s="345"/>
      <c r="W2200" s="337"/>
      <c r="X2200" s="63"/>
    </row>
    <row r="2201" spans="1:24" ht="15">
      <c r="A2201" s="28" t="s">
        <v>766</v>
      </c>
      <c r="B2201" s="277" t="s">
        <v>2004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772</v>
      </c>
      <c r="B2202" s="63" t="s">
        <v>763</v>
      </c>
      <c r="E2202" s="9" t="s">
        <v>278</v>
      </c>
      <c r="F2202" s="9" t="s">
        <v>278</v>
      </c>
      <c r="G2202" s="9" t="s">
        <v>278</v>
      </c>
      <c r="H2202" s="9">
        <v>145.50000000000091</v>
      </c>
      <c r="I2202" s="9">
        <v>0</v>
      </c>
      <c r="J2202" s="9">
        <v>526.70000000000073</v>
      </c>
      <c r="K2202" s="64" t="s">
        <v>279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780</v>
      </c>
      <c r="B2203" s="277" t="s">
        <v>2007</v>
      </c>
      <c r="C2203" s="3"/>
      <c r="D2203" s="3"/>
      <c r="E2203" s="9" t="s">
        <v>278</v>
      </c>
      <c r="F2203" s="9" t="s">
        <v>278</v>
      </c>
      <c r="G2203" s="9" t="s">
        <v>278</v>
      </c>
      <c r="H2203" s="9" t="s">
        <v>278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784</v>
      </c>
      <c r="B2204" s="28" t="s">
        <v>733</v>
      </c>
      <c r="E2204" s="9" t="s">
        <v>278</v>
      </c>
      <c r="F2204" s="9" t="s">
        <v>278</v>
      </c>
      <c r="G2204" s="9" t="s">
        <v>278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785</v>
      </c>
      <c r="B2205" s="28" t="s">
        <v>727</v>
      </c>
      <c r="E2205" s="9" t="s">
        <v>278</v>
      </c>
      <c r="F2205" s="9" t="s">
        <v>278</v>
      </c>
      <c r="G2205" s="9" t="s">
        <v>278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786</v>
      </c>
      <c r="B2206" s="277" t="s">
        <v>1999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792</v>
      </c>
      <c r="B2207" s="63" t="s">
        <v>754</v>
      </c>
      <c r="E2207" s="9" t="s">
        <v>278</v>
      </c>
      <c r="F2207" s="9" t="s">
        <v>278</v>
      </c>
      <c r="G2207" s="9" t="s">
        <v>278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793</v>
      </c>
      <c r="B2208" s="229" t="s">
        <v>1658</v>
      </c>
      <c r="C2208" s="3"/>
      <c r="D2208" s="3"/>
      <c r="E2208" s="9" t="s">
        <v>278</v>
      </c>
      <c r="F2208" s="9" t="s">
        <v>278</v>
      </c>
      <c r="G2208" s="9" t="s">
        <v>278</v>
      </c>
      <c r="H2208" s="9" t="s">
        <v>278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794</v>
      </c>
      <c r="B2209" s="277" t="s">
        <v>2014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796</v>
      </c>
      <c r="B2210" s="229" t="s">
        <v>1654</v>
      </c>
      <c r="C2210" s="3"/>
      <c r="D2210" s="3"/>
      <c r="E2210" s="9" t="s">
        <v>278</v>
      </c>
      <c r="F2210" s="9" t="s">
        <v>278</v>
      </c>
      <c r="G2210" s="9" t="s">
        <v>278</v>
      </c>
      <c r="H2210" s="9" t="s">
        <v>278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797</v>
      </c>
      <c r="B2211" s="229" t="s">
        <v>1652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798</v>
      </c>
      <c r="B2212" s="63" t="s">
        <v>747</v>
      </c>
      <c r="E2212" s="9" t="s">
        <v>278</v>
      </c>
      <c r="F2212" s="9" t="s">
        <v>278</v>
      </c>
      <c r="G2212" s="9" t="s">
        <v>278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801</v>
      </c>
      <c r="B2213" s="63" t="s">
        <v>156</v>
      </c>
      <c r="E2213" s="9" t="s">
        <v>278</v>
      </c>
      <c r="F2213" s="9" t="s">
        <v>278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278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895</v>
      </c>
      <c r="B2214" s="229" t="s">
        <v>1659</v>
      </c>
      <c r="C2214" s="3"/>
      <c r="D2214" s="3"/>
      <c r="E2214" s="9" t="s">
        <v>278</v>
      </c>
      <c r="F2214" s="9" t="s">
        <v>278</v>
      </c>
      <c r="G2214" s="9" t="s">
        <v>278</v>
      </c>
      <c r="H2214" s="9" t="s">
        <v>278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896</v>
      </c>
      <c r="B2215" s="229" t="s">
        <v>1643</v>
      </c>
      <c r="C2215" s="3"/>
      <c r="D2215" s="3"/>
      <c r="E2215" s="9" t="s">
        <v>278</v>
      </c>
      <c r="F2215" s="9" t="s">
        <v>278</v>
      </c>
      <c r="G2215" s="9" t="s">
        <v>278</v>
      </c>
      <c r="H2215" s="9" t="s">
        <v>278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897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278</v>
      </c>
      <c r="K2216" s="9" t="s">
        <v>278</v>
      </c>
      <c r="L2216" s="9" t="s">
        <v>278</v>
      </c>
      <c r="N2216" s="67">
        <f t="shared" si="65"/>
        <v>802.09999999999832</v>
      </c>
      <c r="P2216" t="s">
        <v>292</v>
      </c>
      <c r="T2216" s="63"/>
      <c r="U2216" s="63"/>
      <c r="V2216" s="345"/>
      <c r="W2216" s="337"/>
      <c r="X2216" s="63"/>
    </row>
    <row r="2217" spans="1:24" ht="15">
      <c r="A2217" s="28" t="s">
        <v>898</v>
      </c>
      <c r="B2217" s="229" t="s">
        <v>1651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899</v>
      </c>
      <c r="B2218" s="229" t="s">
        <v>1653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900</v>
      </c>
      <c r="B2219" s="277" t="s">
        <v>2049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282</v>
      </c>
      <c r="T2219" s="277"/>
      <c r="U2219" s="63"/>
      <c r="V2219" s="345"/>
      <c r="W2219" s="337"/>
      <c r="X2219" s="63"/>
    </row>
    <row r="2220" spans="1:24" ht="15">
      <c r="A2220" s="28" t="s">
        <v>901</v>
      </c>
      <c r="B2220" s="277" t="s">
        <v>2021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902</v>
      </c>
      <c r="B2221" s="277" t="s">
        <v>2026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903</v>
      </c>
      <c r="B2222" s="277" t="s">
        <v>2023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292</v>
      </c>
      <c r="T2222" s="277"/>
      <c r="U2222" s="63"/>
      <c r="V2222" s="345"/>
      <c r="W2222" s="337"/>
      <c r="X2222" s="63"/>
    </row>
    <row r="2223" spans="1:24" ht="15">
      <c r="A2223" s="28" t="s">
        <v>904</v>
      </c>
      <c r="B2223" s="229" t="s">
        <v>1660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214">
        <v>680.29999999999927</v>
      </c>
      <c r="K2223" s="9">
        <v>71.400000000000546</v>
      </c>
      <c r="L2223" s="9" t="s">
        <v>278</v>
      </c>
      <c r="N2223" s="67">
        <f t="shared" si="66"/>
        <v>751.69999999999982</v>
      </c>
      <c r="P2223" t="s">
        <v>281</v>
      </c>
      <c r="S2223" s="21" t="s">
        <v>1770</v>
      </c>
      <c r="T2223" s="63"/>
      <c r="U2223" s="63"/>
      <c r="V2223" s="345"/>
      <c r="W2223" s="337"/>
      <c r="X2223" s="63"/>
    </row>
    <row r="2224" spans="1:24" ht="15">
      <c r="A2224" s="28" t="s">
        <v>905</v>
      </c>
      <c r="B2224" s="277" t="s">
        <v>2002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906</v>
      </c>
      <c r="B2225" s="277" t="s">
        <v>2006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907</v>
      </c>
      <c r="B2226" s="277" t="s">
        <v>1998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908</v>
      </c>
      <c r="B2227" s="229" t="s">
        <v>1642</v>
      </c>
      <c r="C2227" s="3"/>
      <c r="D2227" s="3"/>
      <c r="E2227" s="9" t="s">
        <v>278</v>
      </c>
      <c r="F2227" s="9" t="s">
        <v>278</v>
      </c>
      <c r="G2227" s="9" t="s">
        <v>278</v>
      </c>
      <c r="H2227" s="9" t="s">
        <v>278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909</v>
      </c>
      <c r="B2228" s="63" t="s">
        <v>178</v>
      </c>
      <c r="E2228" s="217">
        <v>191.6</v>
      </c>
      <c r="F2228" s="212">
        <v>410.6</v>
      </c>
      <c r="G2228" s="9" t="s">
        <v>278</v>
      </c>
      <c r="H2228" s="9" t="s">
        <v>278</v>
      </c>
      <c r="I2228" s="9">
        <v>0</v>
      </c>
      <c r="J2228" s="9" t="s">
        <v>278</v>
      </c>
      <c r="K2228" s="9" t="s">
        <v>278</v>
      </c>
      <c r="L2228" s="9" t="s">
        <v>278</v>
      </c>
      <c r="N2228" s="67">
        <f t="shared" si="66"/>
        <v>602.20000000000005</v>
      </c>
      <c r="P2228" t="s">
        <v>319</v>
      </c>
      <c r="T2228" s="277"/>
      <c r="U2228" s="63"/>
      <c r="V2228" s="345"/>
      <c r="W2228" s="337"/>
      <c r="X2228" s="63"/>
    </row>
    <row r="2229" spans="1:24" ht="15">
      <c r="A2229" s="28" t="s">
        <v>910</v>
      </c>
      <c r="B2229" s="63" t="s">
        <v>768</v>
      </c>
      <c r="E2229" s="9" t="s">
        <v>278</v>
      </c>
      <c r="F2229" s="9" t="s">
        <v>278</v>
      </c>
      <c r="G2229" s="9" t="s">
        <v>278</v>
      </c>
      <c r="H2229" s="214">
        <v>600.350000000004</v>
      </c>
      <c r="I2229" s="9">
        <v>0</v>
      </c>
      <c r="J2229" s="9" t="s">
        <v>278</v>
      </c>
      <c r="K2229" s="9" t="s">
        <v>278</v>
      </c>
      <c r="L2229" s="9" t="s">
        <v>278</v>
      </c>
      <c r="N2229" s="67">
        <f t="shared" si="66"/>
        <v>600.350000000004</v>
      </c>
      <c r="P2229" t="s">
        <v>281</v>
      </c>
      <c r="S2229" t="s">
        <v>1770</v>
      </c>
      <c r="T2229" s="63"/>
      <c r="U2229" s="63"/>
      <c r="V2229" s="345"/>
      <c r="W2229" s="337"/>
      <c r="X2229" s="63"/>
    </row>
    <row r="2230" spans="1:24" ht="15">
      <c r="A2230" s="28" t="s">
        <v>911</v>
      </c>
      <c r="B2230" s="277" t="s">
        <v>2048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284</v>
      </c>
      <c r="T2230" s="28"/>
      <c r="U2230" s="63"/>
      <c r="V2230" s="345"/>
      <c r="W2230" s="337"/>
      <c r="X2230" s="63"/>
    </row>
    <row r="2231" spans="1:24" ht="15">
      <c r="A2231" s="28" t="s">
        <v>912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278</v>
      </c>
      <c r="K2231" s="9" t="s">
        <v>278</v>
      </c>
      <c r="L2231" s="9" t="s">
        <v>278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913</v>
      </c>
      <c r="B2232" s="277" t="s">
        <v>2005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>
        <v>391.70000000000073</v>
      </c>
      <c r="K2232" s="9">
        <v>186.69999999999891</v>
      </c>
      <c r="L2232" s="9" t="s">
        <v>278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914</v>
      </c>
      <c r="B2233" s="277" t="s">
        <v>2019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915</v>
      </c>
      <c r="B2234" s="277" t="s">
        <v>2020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916</v>
      </c>
      <c r="B2235" s="63" t="s">
        <v>158</v>
      </c>
      <c r="E2235" s="9" t="s">
        <v>278</v>
      </c>
      <c r="F2235" s="9" t="s">
        <v>278</v>
      </c>
      <c r="G2235" s="9">
        <v>303.5</v>
      </c>
      <c r="H2235" s="9">
        <v>212.19999999999891</v>
      </c>
      <c r="I2235" s="9">
        <v>0</v>
      </c>
      <c r="J2235" s="9" t="s">
        <v>278</v>
      </c>
      <c r="K2235" s="9" t="s">
        <v>278</v>
      </c>
      <c r="L2235" s="9" t="s">
        <v>278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917</v>
      </c>
      <c r="B2236" s="277" t="s">
        <v>4490</v>
      </c>
      <c r="C2236" s="3"/>
      <c r="D2236" s="3"/>
      <c r="E2236" s="9" t="s">
        <v>278</v>
      </c>
      <c r="F2236" s="9" t="s">
        <v>278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918</v>
      </c>
      <c r="B2237" s="229" t="s">
        <v>1644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>
        <v>502.39999999999964</v>
      </c>
      <c r="K2237" s="9" t="s">
        <v>278</v>
      </c>
      <c r="L2237" s="9" t="s">
        <v>278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919</v>
      </c>
      <c r="B2238" s="277" t="s">
        <v>2022</v>
      </c>
      <c r="C2238" s="3"/>
      <c r="D2238" s="3"/>
      <c r="E2238" s="9" t="s">
        <v>278</v>
      </c>
      <c r="F2238" s="9" t="s">
        <v>278</v>
      </c>
      <c r="G2238" s="9" t="s">
        <v>278</v>
      </c>
      <c r="H2238" s="9" t="s">
        <v>278</v>
      </c>
      <c r="I2238" s="9">
        <v>0</v>
      </c>
      <c r="J2238" s="9" t="s">
        <v>278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920</v>
      </c>
      <c r="B2239" s="63" t="s">
        <v>743</v>
      </c>
      <c r="E2239" s="9" t="s">
        <v>278</v>
      </c>
      <c r="F2239" s="9" t="s">
        <v>278</v>
      </c>
      <c r="G2239" s="9" t="s">
        <v>278</v>
      </c>
      <c r="H2239" s="217">
        <v>459.49999999999909</v>
      </c>
      <c r="I2239" s="9">
        <v>0</v>
      </c>
      <c r="J2239" s="9" t="s">
        <v>278</v>
      </c>
      <c r="K2239" s="9" t="s">
        <v>278</v>
      </c>
      <c r="L2239" s="9" t="s">
        <v>278</v>
      </c>
      <c r="N2239" s="67">
        <f t="shared" si="66"/>
        <v>459.49999999999909</v>
      </c>
      <c r="P2239" t="s">
        <v>284</v>
      </c>
      <c r="T2239" s="63"/>
      <c r="U2239" s="63"/>
      <c r="V2239" s="358"/>
      <c r="W2239" s="337"/>
      <c r="X2239" s="63"/>
    </row>
    <row r="2240" spans="1:24" ht="15">
      <c r="A2240" s="28" t="s">
        <v>921</v>
      </c>
      <c r="B2240" s="63" t="s">
        <v>3374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217">
        <v>455.44999999999709</v>
      </c>
      <c r="M2240" s="67"/>
      <c r="N2240" s="67">
        <f t="shared" si="66"/>
        <v>455.44999999999709</v>
      </c>
      <c r="P2240" t="s">
        <v>293</v>
      </c>
      <c r="T2240" s="63"/>
      <c r="U2240" s="63"/>
      <c r="V2240" s="345"/>
      <c r="W2240" s="337"/>
      <c r="X2240" s="63"/>
    </row>
    <row r="2241" spans="1:24" ht="15">
      <c r="A2241" s="28" t="s">
        <v>922</v>
      </c>
      <c r="B2241" s="63" t="s">
        <v>3376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923</v>
      </c>
      <c r="B2242" s="63" t="s">
        <v>180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924</v>
      </c>
      <c r="B2243" s="277" t="s">
        <v>2000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>
        <v>397.29999999999927</v>
      </c>
      <c r="K2243" s="9" t="s">
        <v>278</v>
      </c>
      <c r="L2243" s="9" t="s">
        <v>278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925</v>
      </c>
      <c r="B2244" s="63" t="s">
        <v>3378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926</v>
      </c>
      <c r="B2245" s="63" t="s">
        <v>3360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927</v>
      </c>
      <c r="B2246" s="63" t="s">
        <v>3366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928</v>
      </c>
      <c r="B2247" s="277" t="s">
        <v>2046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929</v>
      </c>
      <c r="B2248" s="63" t="s">
        <v>3365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930</v>
      </c>
      <c r="B2249" s="63" t="s">
        <v>3388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931</v>
      </c>
      <c r="B2250" s="63" t="s">
        <v>3375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 t="s">
        <v>278</v>
      </c>
      <c r="K2250" s="9" t="s">
        <v>278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932</v>
      </c>
      <c r="B2251" s="277" t="s">
        <v>2153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933</v>
      </c>
      <c r="B2252" s="63" t="s">
        <v>3391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934</v>
      </c>
      <c r="B2253" s="63" t="s">
        <v>3371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 t="s">
        <v>278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2496</v>
      </c>
      <c r="B2254" s="63" t="s">
        <v>3364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3308</v>
      </c>
      <c r="B2255" s="63" t="s">
        <v>3387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3309</v>
      </c>
      <c r="B2256" s="63" t="s">
        <v>3392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3310</v>
      </c>
      <c r="B2257" s="63" t="s">
        <v>3362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3311</v>
      </c>
      <c r="B2258" s="277" t="s">
        <v>3359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3312</v>
      </c>
      <c r="B2259" s="63" t="s">
        <v>3379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3313</v>
      </c>
      <c r="B2260" s="63" t="s">
        <v>3367</v>
      </c>
      <c r="C2260" s="3"/>
      <c r="D2260" s="3"/>
      <c r="E2260" s="9" t="s">
        <v>278</v>
      </c>
      <c r="F2260" s="9" t="s">
        <v>278</v>
      </c>
      <c r="G2260" s="9" t="s">
        <v>278</v>
      </c>
      <c r="H2260" s="9" t="s">
        <v>278</v>
      </c>
      <c r="I2260" s="9">
        <v>0</v>
      </c>
      <c r="J2260" s="9" t="s">
        <v>278</v>
      </c>
      <c r="K2260" s="9" t="s">
        <v>278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3314</v>
      </c>
      <c r="B2261" s="63" t="s">
        <v>3368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3315</v>
      </c>
      <c r="B2262" s="63" t="s">
        <v>3370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3316</v>
      </c>
      <c r="B2263" s="277" t="s">
        <v>3358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3317</v>
      </c>
      <c r="B2264" s="63" t="s">
        <v>3390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3318</v>
      </c>
      <c r="B2265" s="63" t="s">
        <v>3369</v>
      </c>
      <c r="C2265" s="3"/>
      <c r="D2265" s="3"/>
      <c r="E2265" s="9" t="s">
        <v>278</v>
      </c>
      <c r="F2265" s="9" t="s">
        <v>278</v>
      </c>
      <c r="G2265" s="9" t="s">
        <v>278</v>
      </c>
      <c r="H2265" s="9" t="s">
        <v>278</v>
      </c>
      <c r="I2265" s="9">
        <v>0</v>
      </c>
      <c r="J2265" s="9" t="s">
        <v>278</v>
      </c>
      <c r="K2265" s="9" t="s">
        <v>278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3319</v>
      </c>
      <c r="B2266" s="63" t="s">
        <v>3373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 t="s">
        <v>278</v>
      </c>
      <c r="K2266" s="9" t="s">
        <v>278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3320</v>
      </c>
      <c r="B2267" s="63" t="s">
        <v>783</v>
      </c>
      <c r="E2267" s="9" t="s">
        <v>278</v>
      </c>
      <c r="F2267" s="9" t="s">
        <v>278</v>
      </c>
      <c r="G2267" s="9" t="s">
        <v>278</v>
      </c>
      <c r="H2267" s="9">
        <v>236.90000000000055</v>
      </c>
      <c r="I2267" s="9">
        <v>0</v>
      </c>
      <c r="J2267" s="9" t="s">
        <v>278</v>
      </c>
      <c r="K2267" s="9" t="s">
        <v>278</v>
      </c>
      <c r="L2267" s="9" t="s">
        <v>278</v>
      </c>
      <c r="N2267" s="67">
        <f t="shared" si="67"/>
        <v>236.90000000000055</v>
      </c>
      <c r="T2267" s="277"/>
    </row>
    <row r="2268" spans="1:20" ht="15">
      <c r="A2268" s="28" t="s">
        <v>3321</v>
      </c>
      <c r="B2268" s="63" t="s">
        <v>3372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3322</v>
      </c>
      <c r="B2269" s="63" t="s">
        <v>164</v>
      </c>
      <c r="E2269" s="9" t="s">
        <v>278</v>
      </c>
      <c r="F2269" s="9" t="s">
        <v>278</v>
      </c>
      <c r="G2269" s="9">
        <v>195.1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N2269" s="67">
        <f t="shared" si="67"/>
        <v>195.1</v>
      </c>
      <c r="T2269" s="63"/>
    </row>
    <row r="2270" spans="1:20" ht="15">
      <c r="A2270" s="28" t="s">
        <v>3323</v>
      </c>
      <c r="B2270" s="63" t="s">
        <v>3361</v>
      </c>
      <c r="C2270" s="3"/>
      <c r="D2270" s="3"/>
      <c r="E2270" s="9" t="s">
        <v>278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3324</v>
      </c>
      <c r="B2271" s="63" t="s">
        <v>3363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 t="s">
        <v>278</v>
      </c>
      <c r="K2271" s="9" t="s">
        <v>278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3325</v>
      </c>
      <c r="B2272" s="63" t="s">
        <v>773</v>
      </c>
      <c r="E2272" s="9" t="s">
        <v>278</v>
      </c>
      <c r="F2272" s="9" t="s">
        <v>278</v>
      </c>
      <c r="G2272" s="9" t="s">
        <v>278</v>
      </c>
      <c r="H2272" s="9">
        <v>143.44999999999982</v>
      </c>
      <c r="I2272" s="9">
        <v>0</v>
      </c>
      <c r="J2272" s="9" t="s">
        <v>278</v>
      </c>
      <c r="K2272" s="9" t="s">
        <v>278</v>
      </c>
      <c r="L2272" s="9" t="s">
        <v>278</v>
      </c>
      <c r="N2272" s="67">
        <f t="shared" si="67"/>
        <v>143.44999999999982</v>
      </c>
      <c r="T2272" s="277"/>
    </row>
    <row r="2273" spans="1:23" ht="15">
      <c r="A2273" s="28" t="s">
        <v>3326</v>
      </c>
      <c r="B2273" s="277" t="s">
        <v>2024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>
        <v>136.5</v>
      </c>
      <c r="L2273" s="9" t="s">
        <v>278</v>
      </c>
      <c r="N2273" s="67">
        <f t="shared" si="67"/>
        <v>136.5</v>
      </c>
      <c r="T2273" s="63"/>
    </row>
    <row r="2274" spans="1:23" ht="15">
      <c r="A2274" s="28" t="s">
        <v>3327</v>
      </c>
      <c r="B2274" s="63" t="s">
        <v>179</v>
      </c>
      <c r="E2274" s="9">
        <v>79.5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N2274" s="67">
        <f t="shared" si="67"/>
        <v>79.5</v>
      </c>
      <c r="T2274" s="277"/>
    </row>
    <row r="2275" spans="1:23" ht="15">
      <c r="A2275" s="28" t="s">
        <v>3328</v>
      </c>
      <c r="B2275" s="277" t="s">
        <v>2025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>
        <v>37.099999999998545</v>
      </c>
      <c r="L2275" s="9" t="s">
        <v>278</v>
      </c>
      <c r="N2275" s="67">
        <f t="shared" si="67"/>
        <v>37.099999999998545</v>
      </c>
    </row>
    <row r="2276" spans="1:23" ht="15">
      <c r="A2276" s="28" t="s">
        <v>3329</v>
      </c>
      <c r="B2276" s="225" t="s">
        <v>1640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N2276" s="67">
        <f t="shared" si="67"/>
        <v>0</v>
      </c>
      <c r="T2276" s="63"/>
    </row>
    <row r="2277" spans="1:23" ht="15">
      <c r="A2277" s="28" t="s">
        <v>3330</v>
      </c>
      <c r="B2277" s="229" t="s">
        <v>1650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N2277" s="67">
        <f t="shared" si="67"/>
        <v>0</v>
      </c>
      <c r="T2277" s="277"/>
    </row>
    <row r="2278" spans="1:23" ht="15">
      <c r="A2278" s="28" t="s">
        <v>3331</v>
      </c>
      <c r="B2278" s="229" t="s">
        <v>1649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N2278" s="67">
        <f t="shared" si="67"/>
        <v>0</v>
      </c>
      <c r="T2278" s="63"/>
    </row>
    <row r="2279" spans="1:23" ht="15">
      <c r="A2279" s="28" t="s">
        <v>4122</v>
      </c>
      <c r="B2279" s="229" t="s">
        <v>1647</v>
      </c>
      <c r="C2279" s="3"/>
      <c r="D2279" s="3"/>
      <c r="E2279" s="9" t="s">
        <v>278</v>
      </c>
      <c r="F2279" s="9" t="s">
        <v>278</v>
      </c>
      <c r="G2279" s="9" t="s">
        <v>278</v>
      </c>
      <c r="H2279" s="9" t="s">
        <v>278</v>
      </c>
      <c r="I2279" s="9">
        <v>0</v>
      </c>
      <c r="J2279" s="9" t="s">
        <v>278</v>
      </c>
      <c r="K2279" s="9" t="s">
        <v>278</v>
      </c>
      <c r="L2279" s="9" t="s">
        <v>278</v>
      </c>
      <c r="N2279" s="67">
        <f t="shared" si="67"/>
        <v>0</v>
      </c>
      <c r="T2279" s="63"/>
    </row>
    <row r="2280" spans="1:23" ht="15">
      <c r="A2280" s="28" t="s">
        <v>4123</v>
      </c>
      <c r="B2280" s="229" t="s">
        <v>1675</v>
      </c>
      <c r="C2280" s="3"/>
      <c r="D2280" s="3"/>
      <c r="E2280" s="9" t="s">
        <v>278</v>
      </c>
      <c r="F2280" s="9" t="s">
        <v>278</v>
      </c>
      <c r="G2280" s="9" t="s">
        <v>278</v>
      </c>
      <c r="H2280" s="9" t="s">
        <v>278</v>
      </c>
      <c r="I2280" s="9">
        <v>0</v>
      </c>
      <c r="J2280" s="9" t="s">
        <v>278</v>
      </c>
      <c r="K2280" s="9" t="s">
        <v>278</v>
      </c>
      <c r="L2280" s="9" t="s">
        <v>278</v>
      </c>
      <c r="N2280" s="67">
        <f t="shared" si="67"/>
        <v>0</v>
      </c>
    </row>
    <row r="2281" spans="1:23" ht="15">
      <c r="A2281" s="28" t="s">
        <v>4124</v>
      </c>
      <c r="B2281" s="229" t="s">
        <v>1657</v>
      </c>
      <c r="C2281" s="3"/>
      <c r="D2281" s="3"/>
      <c r="E2281" s="9" t="s">
        <v>278</v>
      </c>
      <c r="F2281" s="9" t="s">
        <v>278</v>
      </c>
      <c r="G2281" s="9" t="s">
        <v>278</v>
      </c>
      <c r="H2281" s="9" t="s">
        <v>278</v>
      </c>
      <c r="I2281" s="9">
        <v>0</v>
      </c>
      <c r="J2281" s="9" t="s">
        <v>278</v>
      </c>
      <c r="K2281" s="9" t="s">
        <v>278</v>
      </c>
      <c r="L2281" s="9" t="s">
        <v>278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1824</v>
      </c>
      <c r="S2288" t="s">
        <v>1825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281</v>
      </c>
      <c r="S2289" t="s">
        <v>1771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353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354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1826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2470</v>
      </c>
      <c r="S2293" s="21" t="s">
        <v>2471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281</v>
      </c>
      <c r="S2294" t="s">
        <v>1771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977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278</v>
      </c>
      <c r="F2296" s="9" t="s">
        <v>278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5344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322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293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278</v>
      </c>
      <c r="F2299" s="9" t="s">
        <v>278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339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303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278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331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782</v>
      </c>
      <c r="E2302" s="9" t="s">
        <v>278</v>
      </c>
      <c r="F2302" s="9" t="s">
        <v>278</v>
      </c>
      <c r="G2302" s="9" t="s">
        <v>278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4968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278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278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763</v>
      </c>
      <c r="E2305" s="9" t="s">
        <v>278</v>
      </c>
      <c r="F2305" s="9" t="s">
        <v>278</v>
      </c>
      <c r="G2305" s="9" t="s">
        <v>278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341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762</v>
      </c>
      <c r="E2306" s="9" t="s">
        <v>278</v>
      </c>
      <c r="F2306" s="9" t="s">
        <v>278</v>
      </c>
      <c r="G2306" s="9" t="s">
        <v>278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281</v>
      </c>
      <c r="S2306" t="s">
        <v>1771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297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278</v>
      </c>
      <c r="F2308" s="9" t="s">
        <v>278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284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777</v>
      </c>
      <c r="E2309" s="9" t="s">
        <v>278</v>
      </c>
      <c r="F2309" s="9" t="s">
        <v>278</v>
      </c>
      <c r="G2309" s="9" t="s">
        <v>278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283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1658</v>
      </c>
      <c r="C2310" s="3"/>
      <c r="D2310" s="3"/>
      <c r="E2310" s="9" t="s">
        <v>278</v>
      </c>
      <c r="F2310" s="9" t="s">
        <v>278</v>
      </c>
      <c r="G2310" s="9" t="s">
        <v>278</v>
      </c>
      <c r="H2310" s="9" t="s">
        <v>278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283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795</v>
      </c>
      <c r="E2311" s="9" t="s">
        <v>278</v>
      </c>
      <c r="F2311" s="9" t="s">
        <v>278</v>
      </c>
      <c r="G2311" s="9" t="s">
        <v>278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328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787</v>
      </c>
      <c r="E2312" s="9" t="s">
        <v>278</v>
      </c>
      <c r="F2312" s="9" t="s">
        <v>278</v>
      </c>
      <c r="G2312" s="9" t="s">
        <v>278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300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789</v>
      </c>
      <c r="E2313" s="9" t="s">
        <v>278</v>
      </c>
      <c r="F2313" s="9" t="s">
        <v>278</v>
      </c>
      <c r="G2313" s="9" t="s">
        <v>278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778</v>
      </c>
      <c r="E2314" s="9" t="s">
        <v>278</v>
      </c>
      <c r="F2314" s="9" t="s">
        <v>278</v>
      </c>
      <c r="G2314" s="9" t="s">
        <v>278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335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761</v>
      </c>
      <c r="E2315" s="9" t="s">
        <v>278</v>
      </c>
      <c r="F2315" s="9" t="s">
        <v>278</v>
      </c>
      <c r="G2315" s="9" t="s">
        <v>278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288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1642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280</v>
      </c>
      <c r="S2316" s="21" t="s">
        <v>1771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770</v>
      </c>
      <c r="E2317" s="9" t="s">
        <v>278</v>
      </c>
      <c r="F2317" s="9" t="s">
        <v>278</v>
      </c>
      <c r="G2317" s="9" t="s">
        <v>278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293</v>
      </c>
      <c r="S2317" s="63"/>
      <c r="T2317" s="63"/>
      <c r="U2317" s="346"/>
      <c r="V2317" s="337"/>
      <c r="W2317" s="63"/>
    </row>
    <row r="2318" spans="1:23" ht="15">
      <c r="A2318" s="28" t="s">
        <v>274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279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293</v>
      </c>
      <c r="S2318" s="277"/>
      <c r="T2318" s="63"/>
      <c r="U2318" s="346"/>
      <c r="V2318" s="337"/>
      <c r="W2318" s="63"/>
    </row>
    <row r="2319" spans="1:23" ht="15">
      <c r="A2319" s="28" t="s">
        <v>275</v>
      </c>
      <c r="B2319" s="63" t="s">
        <v>737</v>
      </c>
      <c r="E2319" s="9" t="s">
        <v>278</v>
      </c>
      <c r="F2319" s="9" t="s">
        <v>278</v>
      </c>
      <c r="G2319" s="9" t="s">
        <v>278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276</v>
      </c>
      <c r="B2320" s="63" t="s">
        <v>745</v>
      </c>
      <c r="E2320" s="9" t="s">
        <v>278</v>
      </c>
      <c r="F2320" s="9" t="s">
        <v>278</v>
      </c>
      <c r="G2320" s="9" t="s">
        <v>278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277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278</v>
      </c>
      <c r="L2321" s="9" t="s">
        <v>278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734</v>
      </c>
      <c r="B2322" s="63" t="s">
        <v>747</v>
      </c>
      <c r="E2322" s="9" t="s">
        <v>278</v>
      </c>
      <c r="F2322" s="9" t="s">
        <v>278</v>
      </c>
      <c r="G2322" s="9" t="s">
        <v>278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288</v>
      </c>
      <c r="S2322" s="225"/>
      <c r="T2322" s="63"/>
      <c r="U2322" s="346"/>
      <c r="V2322" s="337"/>
      <c r="W2322" s="63"/>
    </row>
    <row r="2323" spans="1:23" ht="15">
      <c r="A2323" s="28" t="s">
        <v>735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278</v>
      </c>
      <c r="N2323" s="67">
        <f t="shared" si="69"/>
        <v>1443.3000000000061</v>
      </c>
      <c r="P2323" t="s">
        <v>287</v>
      </c>
      <c r="T2323" s="63"/>
      <c r="U2323" s="345"/>
      <c r="V2323" s="337"/>
      <c r="W2323" s="63"/>
    </row>
    <row r="2324" spans="1:23" ht="15">
      <c r="A2324" s="28" t="s">
        <v>736</v>
      </c>
      <c r="B2324" s="63" t="s">
        <v>748</v>
      </c>
      <c r="E2324" s="9" t="s">
        <v>278</v>
      </c>
      <c r="F2324" s="9" t="s">
        <v>278</v>
      </c>
      <c r="G2324" s="9" t="s">
        <v>278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283</v>
      </c>
      <c r="S2324" s="63"/>
      <c r="T2324" s="63"/>
      <c r="U2324" s="345"/>
      <c r="V2324" s="337"/>
      <c r="W2324" s="63"/>
    </row>
    <row r="2325" spans="1:23" ht="15">
      <c r="A2325" s="28" t="s">
        <v>738</v>
      </c>
      <c r="B2325" s="63" t="s">
        <v>754</v>
      </c>
      <c r="E2325" s="9" t="s">
        <v>278</v>
      </c>
      <c r="F2325" s="9" t="s">
        <v>278</v>
      </c>
      <c r="G2325" s="9" t="s">
        <v>278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744</v>
      </c>
      <c r="B2326" s="28" t="s">
        <v>732</v>
      </c>
      <c r="E2326" s="9" t="s">
        <v>278</v>
      </c>
      <c r="F2326" s="9" t="s">
        <v>278</v>
      </c>
      <c r="G2326" s="9" t="s">
        <v>278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746</v>
      </c>
      <c r="B2327" s="63" t="s">
        <v>153</v>
      </c>
      <c r="E2327" s="9" t="s">
        <v>278</v>
      </c>
      <c r="F2327" s="9" t="s">
        <v>278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749</v>
      </c>
      <c r="B2328" s="229" t="s">
        <v>1654</v>
      </c>
      <c r="C2328" s="3"/>
      <c r="D2328" s="3"/>
      <c r="E2328" s="9" t="s">
        <v>278</v>
      </c>
      <c r="F2328" s="9" t="s">
        <v>278</v>
      </c>
      <c r="G2328" s="9" t="s">
        <v>278</v>
      </c>
      <c r="H2328" s="9" t="s">
        <v>278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750</v>
      </c>
      <c r="B2329" s="229" t="s">
        <v>1646</v>
      </c>
      <c r="C2329" s="3"/>
      <c r="D2329" s="3"/>
      <c r="E2329" s="9" t="s">
        <v>278</v>
      </c>
      <c r="F2329" s="9" t="s">
        <v>278</v>
      </c>
      <c r="G2329" s="9" t="s">
        <v>278</v>
      </c>
      <c r="H2329" s="9" t="s">
        <v>278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282</v>
      </c>
      <c r="S2329" s="63"/>
      <c r="T2329" s="63"/>
      <c r="U2329" s="345"/>
      <c r="V2329" s="337"/>
      <c r="W2329" s="63"/>
    </row>
    <row r="2330" spans="1:23" ht="15">
      <c r="A2330" s="28" t="s">
        <v>753</v>
      </c>
      <c r="B2330" s="63" t="s">
        <v>799</v>
      </c>
      <c r="E2330" s="9" t="s">
        <v>278</v>
      </c>
      <c r="F2330" s="9" t="s">
        <v>278</v>
      </c>
      <c r="G2330" s="9" t="s">
        <v>278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755</v>
      </c>
      <c r="B2331" s="277" t="s">
        <v>2006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 t="s">
        <v>278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292</v>
      </c>
      <c r="S2331" s="277"/>
      <c r="T2331" s="63"/>
      <c r="U2331" s="345"/>
      <c r="V2331" s="337"/>
      <c r="W2331" s="63"/>
    </row>
    <row r="2332" spans="1:23" ht="15">
      <c r="A2332" s="28" t="s">
        <v>760</v>
      </c>
      <c r="B2332" s="63" t="s">
        <v>752</v>
      </c>
      <c r="E2332" s="9" t="s">
        <v>278</v>
      </c>
      <c r="F2332" s="9" t="s">
        <v>278</v>
      </c>
      <c r="G2332" s="9" t="s">
        <v>278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764</v>
      </c>
      <c r="B2333" s="229" t="s">
        <v>1659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765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278</v>
      </c>
      <c r="L2334" s="9" t="s">
        <v>278</v>
      </c>
      <c r="N2334" s="67">
        <f t="shared" si="69"/>
        <v>1314.1000000000035</v>
      </c>
      <c r="P2334" t="s">
        <v>292</v>
      </c>
      <c r="S2334" s="225"/>
      <c r="T2334" s="63"/>
      <c r="U2334" s="345"/>
      <c r="V2334" s="337"/>
      <c r="W2334" s="63"/>
    </row>
    <row r="2335" spans="1:23" ht="15">
      <c r="A2335" s="28" t="s">
        <v>766</v>
      </c>
      <c r="B2335" s="28" t="s">
        <v>733</v>
      </c>
      <c r="E2335" s="9" t="s">
        <v>278</v>
      </c>
      <c r="F2335" s="9" t="s">
        <v>278</v>
      </c>
      <c r="G2335" s="9" t="s">
        <v>278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300</v>
      </c>
      <c r="S2335" s="63"/>
      <c r="T2335" s="63"/>
      <c r="U2335" s="345"/>
      <c r="V2335" s="337"/>
      <c r="W2335" s="63"/>
    </row>
    <row r="2336" spans="1:23" ht="15">
      <c r="A2336" s="28" t="s">
        <v>772</v>
      </c>
      <c r="B2336" s="63" t="s">
        <v>756</v>
      </c>
      <c r="E2336" s="9" t="s">
        <v>278</v>
      </c>
      <c r="F2336" s="9" t="s">
        <v>278</v>
      </c>
      <c r="G2336" s="9" t="s">
        <v>278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288</v>
      </c>
      <c r="S2336" s="63"/>
      <c r="T2336" s="63"/>
      <c r="U2336" s="346"/>
      <c r="V2336" s="337"/>
      <c r="W2336" s="63"/>
    </row>
    <row r="2337" spans="1:23" ht="15">
      <c r="A2337" s="28" t="s">
        <v>780</v>
      </c>
      <c r="B2337" s="229" t="s">
        <v>1655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282</v>
      </c>
      <c r="S2337" s="277"/>
      <c r="T2337" s="63"/>
      <c r="U2337" s="345"/>
      <c r="V2337" s="337"/>
      <c r="W2337" s="63"/>
    </row>
    <row r="2338" spans="1:23" ht="15">
      <c r="A2338" s="28" t="s">
        <v>784</v>
      </c>
      <c r="B2338" s="63" t="s">
        <v>781</v>
      </c>
      <c r="E2338" s="9" t="s">
        <v>278</v>
      </c>
      <c r="F2338" s="9" t="s">
        <v>278</v>
      </c>
      <c r="G2338" s="9" t="s">
        <v>278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785</v>
      </c>
      <c r="B2339" s="63" t="s">
        <v>156</v>
      </c>
      <c r="E2339" s="9" t="s">
        <v>278</v>
      </c>
      <c r="F2339" s="9" t="s">
        <v>278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278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786</v>
      </c>
      <c r="B2340" s="28" t="s">
        <v>727</v>
      </c>
      <c r="E2340" s="9" t="s">
        <v>278</v>
      </c>
      <c r="F2340" s="9" t="s">
        <v>278</v>
      </c>
      <c r="G2340" s="9" t="s">
        <v>278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792</v>
      </c>
      <c r="B2341" s="225" t="s">
        <v>1661</v>
      </c>
      <c r="C2341" s="3"/>
      <c r="D2341" s="3"/>
      <c r="E2341" s="9" t="s">
        <v>278</v>
      </c>
      <c r="F2341" s="9" t="s">
        <v>278</v>
      </c>
      <c r="G2341" s="9" t="s">
        <v>278</v>
      </c>
      <c r="H2341" s="9" t="s">
        <v>278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793</v>
      </c>
      <c r="B2342" s="63" t="s">
        <v>144</v>
      </c>
      <c r="E2342" s="9" t="s">
        <v>278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278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794</v>
      </c>
      <c r="B2343" s="229" t="s">
        <v>1643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796</v>
      </c>
      <c r="B2344" s="277" t="s">
        <v>2014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797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278</v>
      </c>
      <c r="I2345" s="9" t="s">
        <v>278</v>
      </c>
      <c r="J2345" s="9">
        <v>343.300000000002</v>
      </c>
      <c r="K2345" s="9" t="s">
        <v>278</v>
      </c>
      <c r="L2345" s="9" t="s">
        <v>278</v>
      </c>
      <c r="N2345" s="67">
        <f t="shared" si="69"/>
        <v>1134.300000000002</v>
      </c>
      <c r="P2345" t="s">
        <v>336</v>
      </c>
      <c r="S2345" s="63"/>
      <c r="T2345" s="63"/>
      <c r="U2345" s="345"/>
      <c r="V2345" s="337"/>
      <c r="W2345" s="63"/>
    </row>
    <row r="2346" spans="1:23" ht="15">
      <c r="A2346" s="28" t="s">
        <v>798</v>
      </c>
      <c r="B2346" s="229" t="s">
        <v>1656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293</v>
      </c>
      <c r="S2346" s="225"/>
      <c r="T2346" s="63"/>
      <c r="U2346" s="345"/>
      <c r="V2346" s="337"/>
      <c r="W2346" s="63"/>
    </row>
    <row r="2347" spans="1:23" ht="15">
      <c r="A2347" s="28" t="s">
        <v>801</v>
      </c>
      <c r="B2347" s="277" t="s">
        <v>2007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287</v>
      </c>
      <c r="S2347" s="277"/>
      <c r="T2347" s="63"/>
      <c r="U2347" s="345"/>
      <c r="V2347" s="337"/>
      <c r="W2347" s="63"/>
    </row>
    <row r="2348" spans="1:23" ht="15">
      <c r="A2348" s="28" t="s">
        <v>895</v>
      </c>
      <c r="B2348" s="229" t="s">
        <v>1660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217">
        <v>324.00000000000182</v>
      </c>
      <c r="J2348" s="217">
        <v>588.10000000000036</v>
      </c>
      <c r="K2348" s="9">
        <v>137.59999999999854</v>
      </c>
      <c r="L2348" s="9" t="s">
        <v>278</v>
      </c>
      <c r="N2348" s="67">
        <f t="shared" si="69"/>
        <v>1049.7000000000007</v>
      </c>
      <c r="P2348" t="s">
        <v>356</v>
      </c>
      <c r="S2348" s="63"/>
      <c r="T2348" s="63"/>
      <c r="U2348" s="346"/>
      <c r="V2348" s="337"/>
      <c r="W2348" s="63"/>
    </row>
    <row r="2349" spans="1:23" ht="15">
      <c r="A2349" s="28" t="s">
        <v>896</v>
      </c>
      <c r="B2349" s="277" t="s">
        <v>2003</v>
      </c>
      <c r="C2349" s="3"/>
      <c r="D2349" s="3"/>
      <c r="E2349" s="9" t="s">
        <v>278</v>
      </c>
      <c r="F2349" s="9" t="s">
        <v>278</v>
      </c>
      <c r="G2349" s="9" t="s">
        <v>278</v>
      </c>
      <c r="H2349" s="9" t="s">
        <v>278</v>
      </c>
      <c r="I2349" s="9" t="s">
        <v>278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281</v>
      </c>
      <c r="S2349" s="21" t="s">
        <v>1771</v>
      </c>
      <c r="T2349" s="63"/>
      <c r="U2349" s="358"/>
      <c r="V2349" s="337"/>
      <c r="W2349" s="63"/>
    </row>
    <row r="2350" spans="1:23" ht="15">
      <c r="A2350" s="28" t="s">
        <v>897</v>
      </c>
      <c r="B2350" s="277" t="s">
        <v>2022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324</v>
      </c>
      <c r="S2350" s="21" t="s">
        <v>1771</v>
      </c>
      <c r="T2350" s="63"/>
      <c r="U2350" s="345"/>
      <c r="V2350" s="337"/>
      <c r="W2350" s="63"/>
    </row>
    <row r="2351" spans="1:23" ht="15">
      <c r="A2351" s="28" t="s">
        <v>898</v>
      </c>
      <c r="B2351" s="277" t="s">
        <v>1999</v>
      </c>
      <c r="C2351" s="3"/>
      <c r="D2351" s="3"/>
      <c r="E2351" s="9" t="s">
        <v>278</v>
      </c>
      <c r="F2351" s="9" t="s">
        <v>278</v>
      </c>
      <c r="G2351" s="9" t="s">
        <v>278</v>
      </c>
      <c r="H2351" s="9" t="s">
        <v>278</v>
      </c>
      <c r="I2351" s="9" t="s">
        <v>278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899</v>
      </c>
      <c r="B2352" s="277" t="s">
        <v>2002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 t="s">
        <v>278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900</v>
      </c>
      <c r="B2353" s="229" t="s">
        <v>1651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64" t="s">
        <v>279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901</v>
      </c>
      <c r="B2354" s="63" t="s">
        <v>4</v>
      </c>
      <c r="E2354" s="64" t="s">
        <v>279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278</v>
      </c>
      <c r="K2354" s="9" t="s">
        <v>278</v>
      </c>
      <c r="L2354" s="9" t="s">
        <v>278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902</v>
      </c>
      <c r="B2355" s="277" t="s">
        <v>2004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903</v>
      </c>
      <c r="B2356" s="277" t="s">
        <v>1998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9" t="s">
        <v>278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904</v>
      </c>
      <c r="B2357" s="229" t="s">
        <v>1652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64" t="s">
        <v>279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905</v>
      </c>
      <c r="B2358" s="229" t="s">
        <v>1653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906</v>
      </c>
      <c r="B2359" s="277" t="s">
        <v>2049</v>
      </c>
      <c r="C2359" s="3"/>
      <c r="D2359" s="3"/>
      <c r="E2359" s="9" t="s">
        <v>278</v>
      </c>
      <c r="F2359" s="9" t="s">
        <v>278</v>
      </c>
      <c r="G2359" s="9" t="s">
        <v>278</v>
      </c>
      <c r="H2359" s="9" t="s">
        <v>278</v>
      </c>
      <c r="I2359" s="9" t="s">
        <v>278</v>
      </c>
      <c r="J2359" s="9" t="s">
        <v>278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287</v>
      </c>
      <c r="S2359" s="277"/>
      <c r="T2359" s="63"/>
      <c r="U2359" s="358"/>
      <c r="V2359" s="337"/>
      <c r="W2359" s="63"/>
    </row>
    <row r="2360" spans="1:23" ht="15">
      <c r="A2360" s="28" t="s">
        <v>907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278</v>
      </c>
      <c r="K2360" s="9" t="s">
        <v>278</v>
      </c>
      <c r="L2360" s="9" t="s">
        <v>278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908</v>
      </c>
      <c r="B2361" s="63" t="s">
        <v>768</v>
      </c>
      <c r="E2361" s="9" t="s">
        <v>278</v>
      </c>
      <c r="F2361" s="9" t="s">
        <v>278</v>
      </c>
      <c r="G2361" s="9" t="s">
        <v>278</v>
      </c>
      <c r="H2361" s="213">
        <v>459.50000000000182</v>
      </c>
      <c r="I2361" s="9">
        <v>250.49999999999818</v>
      </c>
      <c r="J2361" s="9" t="s">
        <v>278</v>
      </c>
      <c r="K2361" s="9" t="s">
        <v>278</v>
      </c>
      <c r="L2361" s="9" t="s">
        <v>278</v>
      </c>
      <c r="N2361" s="67">
        <f t="shared" si="70"/>
        <v>710</v>
      </c>
      <c r="P2361" t="s">
        <v>282</v>
      </c>
      <c r="S2361" s="63"/>
      <c r="T2361" s="63"/>
      <c r="U2361" s="345"/>
      <c r="V2361" s="337"/>
      <c r="W2361" s="63"/>
    </row>
    <row r="2362" spans="1:23" ht="15">
      <c r="A2362" s="28" t="s">
        <v>909</v>
      </c>
      <c r="B2362" s="63" t="s">
        <v>158</v>
      </c>
      <c r="E2362" s="9" t="s">
        <v>278</v>
      </c>
      <c r="F2362" s="9" t="s">
        <v>278</v>
      </c>
      <c r="G2362" s="217">
        <v>386.4</v>
      </c>
      <c r="H2362" s="9">
        <v>136.5</v>
      </c>
      <c r="I2362" s="9">
        <v>181.5</v>
      </c>
      <c r="J2362" s="9" t="s">
        <v>278</v>
      </c>
      <c r="K2362" s="9" t="s">
        <v>278</v>
      </c>
      <c r="L2362" s="9" t="s">
        <v>278</v>
      </c>
      <c r="N2362" s="67">
        <f t="shared" si="70"/>
        <v>704.4</v>
      </c>
      <c r="P2362" t="s">
        <v>297</v>
      </c>
      <c r="S2362" s="277"/>
      <c r="T2362" s="63"/>
      <c r="U2362" s="345"/>
      <c r="V2362" s="337"/>
      <c r="W2362" s="63"/>
    </row>
    <row r="2363" spans="1:23" ht="15">
      <c r="A2363" s="28" t="s">
        <v>910</v>
      </c>
      <c r="B2363" s="229" t="s">
        <v>1644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>
        <v>245.79999999999745</v>
      </c>
      <c r="J2363" s="9">
        <v>435.80000000000291</v>
      </c>
      <c r="K2363" s="9" t="s">
        <v>278</v>
      </c>
      <c r="L2363" s="9" t="s">
        <v>278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911</v>
      </c>
      <c r="B2364" s="277" t="s">
        <v>2048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 t="s">
        <v>278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912</v>
      </c>
      <c r="B2365" s="63" t="s">
        <v>3378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212">
        <v>624.29999999999995</v>
      </c>
      <c r="N2365" s="67">
        <f t="shared" si="70"/>
        <v>624.29999999999995</v>
      </c>
      <c r="P2365" t="s">
        <v>300</v>
      </c>
      <c r="S2365" s="225"/>
      <c r="T2365" s="63"/>
      <c r="U2365" s="345"/>
      <c r="V2365" s="337"/>
      <c r="W2365" s="63"/>
    </row>
    <row r="2366" spans="1:23" ht="15">
      <c r="A2366" s="28" t="s">
        <v>913</v>
      </c>
      <c r="B2366" s="63" t="s">
        <v>178</v>
      </c>
      <c r="E2366" s="213">
        <v>438</v>
      </c>
      <c r="F2366" s="9">
        <v>181.9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 t="s">
        <v>278</v>
      </c>
      <c r="L2366" s="9" t="s">
        <v>278</v>
      </c>
      <c r="N2366" s="67">
        <f t="shared" si="70"/>
        <v>619.9</v>
      </c>
      <c r="P2366" t="s">
        <v>282</v>
      </c>
      <c r="S2366" s="277"/>
      <c r="T2366" s="63"/>
      <c r="U2366" s="358"/>
      <c r="V2366" s="337"/>
      <c r="W2366" s="63"/>
    </row>
    <row r="2367" spans="1:23" ht="15">
      <c r="A2367" s="28" t="s">
        <v>914</v>
      </c>
      <c r="B2367" s="277" t="s">
        <v>2005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>
        <v>459.00000000000091</v>
      </c>
      <c r="K2367" s="9">
        <v>152.79999999999836</v>
      </c>
      <c r="L2367" s="9" t="s">
        <v>278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915</v>
      </c>
      <c r="B2368" s="277" t="s">
        <v>2023</v>
      </c>
      <c r="C2368" s="3"/>
      <c r="D2368" s="3"/>
      <c r="E2368" s="9" t="s">
        <v>278</v>
      </c>
      <c r="F2368" s="9" t="s">
        <v>278</v>
      </c>
      <c r="G2368" s="9" t="s">
        <v>278</v>
      </c>
      <c r="H2368" s="9" t="s">
        <v>278</v>
      </c>
      <c r="I2368" s="9" t="s">
        <v>278</v>
      </c>
      <c r="J2368" s="9" t="s">
        <v>278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916</v>
      </c>
      <c r="B2369" s="277" t="s">
        <v>4490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917</v>
      </c>
      <c r="B2370" s="277" t="s">
        <v>2019</v>
      </c>
      <c r="C2370" s="3"/>
      <c r="D2370" s="3"/>
      <c r="E2370" s="9" t="s">
        <v>278</v>
      </c>
      <c r="F2370" s="9" t="s">
        <v>278</v>
      </c>
      <c r="G2370" s="9" t="s">
        <v>278</v>
      </c>
      <c r="H2370" s="9" t="s">
        <v>278</v>
      </c>
      <c r="I2370" s="9" t="s">
        <v>278</v>
      </c>
      <c r="J2370" s="9" t="s">
        <v>278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918</v>
      </c>
      <c r="B2371" s="277" t="s">
        <v>2021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919</v>
      </c>
      <c r="B2372" s="63" t="s">
        <v>3390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217">
        <v>491.9</v>
      </c>
      <c r="N2372" s="67">
        <f t="shared" si="70"/>
        <v>491.9</v>
      </c>
      <c r="P2372" t="s">
        <v>297</v>
      </c>
      <c r="S2372" s="225"/>
      <c r="T2372" s="63"/>
      <c r="U2372" s="345"/>
      <c r="V2372" s="337"/>
      <c r="W2372" s="63"/>
    </row>
    <row r="2373" spans="1:23" ht="15">
      <c r="A2373" s="28" t="s">
        <v>920</v>
      </c>
      <c r="B2373" s="277" t="s">
        <v>2046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921</v>
      </c>
      <c r="B2374" s="277" t="s">
        <v>2026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922</v>
      </c>
      <c r="B2375" s="277" t="s">
        <v>3358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217">
        <v>448.5</v>
      </c>
      <c r="N2375" s="67">
        <f t="shared" si="70"/>
        <v>448.5</v>
      </c>
      <c r="P2375" t="s">
        <v>293</v>
      </c>
      <c r="S2375" s="63"/>
      <c r="T2375" s="63"/>
      <c r="U2375" s="346"/>
      <c r="V2375" s="337"/>
      <c r="W2375" s="63"/>
    </row>
    <row r="2376" spans="1:23" ht="15">
      <c r="A2376" s="28" t="s">
        <v>923</v>
      </c>
      <c r="B2376" s="277" t="s">
        <v>2020</v>
      </c>
      <c r="C2376" s="3"/>
      <c r="D2376" s="3"/>
      <c r="E2376" s="9" t="s">
        <v>278</v>
      </c>
      <c r="F2376" s="9" t="s">
        <v>278</v>
      </c>
      <c r="G2376" s="9" t="s">
        <v>278</v>
      </c>
      <c r="H2376" s="9" t="s">
        <v>278</v>
      </c>
      <c r="I2376" s="9" t="s">
        <v>278</v>
      </c>
      <c r="J2376" s="9" t="s">
        <v>278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924</v>
      </c>
      <c r="B2377" s="277" t="s">
        <v>2153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925</v>
      </c>
      <c r="B2378" s="63" t="s">
        <v>3360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 t="s">
        <v>278</v>
      </c>
      <c r="K2378" s="9" t="s">
        <v>278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926</v>
      </c>
      <c r="B2379" s="277" t="s">
        <v>2000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>
        <v>401.5</v>
      </c>
      <c r="K2379" s="9" t="s">
        <v>278</v>
      </c>
      <c r="L2379" s="9" t="s">
        <v>278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927</v>
      </c>
      <c r="B2380" s="63" t="s">
        <v>3369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 t="s">
        <v>278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928</v>
      </c>
      <c r="B2381" s="63" t="s">
        <v>3371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929</v>
      </c>
      <c r="B2382" s="63" t="s">
        <v>180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930</v>
      </c>
      <c r="B2383" s="63" t="s">
        <v>3379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931</v>
      </c>
      <c r="B2384" s="63" t="s">
        <v>3372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932</v>
      </c>
      <c r="B2385" s="229" t="s">
        <v>1649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217">
        <v>337.79999999999745</v>
      </c>
      <c r="J2385" s="9" t="s">
        <v>278</v>
      </c>
      <c r="K2385" s="9" t="s">
        <v>278</v>
      </c>
      <c r="L2385" s="9" t="s">
        <v>278</v>
      </c>
      <c r="N2385" s="67">
        <f t="shared" si="71"/>
        <v>337.79999999999745</v>
      </c>
      <c r="P2385" t="s">
        <v>283</v>
      </c>
      <c r="S2385" s="63"/>
      <c r="T2385" s="63"/>
      <c r="U2385" s="345"/>
      <c r="V2385" s="337"/>
      <c r="W2385" s="63"/>
    </row>
    <row r="2386" spans="1:23" ht="15">
      <c r="A2386" s="28" t="s">
        <v>933</v>
      </c>
      <c r="B2386" s="63" t="s">
        <v>3375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934</v>
      </c>
      <c r="B2387" s="277" t="s">
        <v>2025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>
        <v>323.29999999999836</v>
      </c>
      <c r="L2387" s="9" t="s">
        <v>278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2496</v>
      </c>
      <c r="B2388" s="63" t="s">
        <v>164</v>
      </c>
      <c r="E2388" s="9" t="s">
        <v>278</v>
      </c>
      <c r="F2388" s="9" t="s">
        <v>278</v>
      </c>
      <c r="G2388" s="217">
        <v>321.85000000000002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 t="s">
        <v>278</v>
      </c>
      <c r="N2388" s="67">
        <f t="shared" si="71"/>
        <v>321.85000000000002</v>
      </c>
      <c r="P2388" t="s">
        <v>288</v>
      </c>
      <c r="S2388" s="63"/>
    </row>
    <row r="2389" spans="1:23" ht="15">
      <c r="A2389" s="28" t="s">
        <v>3308</v>
      </c>
      <c r="B2389" s="63" t="s">
        <v>3373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319.3</v>
      </c>
      <c r="N2389" s="67">
        <f t="shared" si="71"/>
        <v>319.3</v>
      </c>
    </row>
    <row r="2390" spans="1:23" ht="15">
      <c r="A2390" s="28" t="s">
        <v>3309</v>
      </c>
      <c r="B2390" s="63" t="s">
        <v>3362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3310</v>
      </c>
      <c r="B2391" s="277" t="s">
        <v>2024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>
        <v>315.54999999999927</v>
      </c>
      <c r="L2391" s="9" t="s">
        <v>278</v>
      </c>
      <c r="N2391" s="67">
        <f t="shared" si="71"/>
        <v>315.54999999999927</v>
      </c>
      <c r="S2391" s="63"/>
    </row>
    <row r="2392" spans="1:23" ht="15">
      <c r="A2392" s="28" t="s">
        <v>3311</v>
      </c>
      <c r="B2392" s="63" t="s">
        <v>743</v>
      </c>
      <c r="E2392" s="9" t="s">
        <v>278</v>
      </c>
      <c r="F2392" s="9" t="s">
        <v>278</v>
      </c>
      <c r="G2392" s="9" t="s">
        <v>278</v>
      </c>
      <c r="H2392" s="9">
        <v>121.00000000000182</v>
      </c>
      <c r="I2392" s="9">
        <v>176.69999999999709</v>
      </c>
      <c r="J2392" s="9" t="s">
        <v>278</v>
      </c>
      <c r="K2392" s="9" t="s">
        <v>278</v>
      </c>
      <c r="L2392" s="9" t="s">
        <v>278</v>
      </c>
      <c r="N2392" s="67">
        <f t="shared" si="71"/>
        <v>297.69999999999891</v>
      </c>
      <c r="S2392" s="63"/>
    </row>
    <row r="2393" spans="1:23" ht="15">
      <c r="A2393" s="28" t="s">
        <v>3312</v>
      </c>
      <c r="B2393" s="63" t="s">
        <v>3363</v>
      </c>
      <c r="C2393" s="3"/>
      <c r="D2393" s="3"/>
      <c r="E2393" s="9" t="s">
        <v>278</v>
      </c>
      <c r="F2393" s="9" t="s">
        <v>278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3313</v>
      </c>
      <c r="B2394" s="63" t="s">
        <v>3374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 t="s">
        <v>278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3314</v>
      </c>
      <c r="B2395" s="63" t="s">
        <v>3366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 t="s">
        <v>278</v>
      </c>
      <c r="J2395" s="9" t="s">
        <v>278</v>
      </c>
      <c r="K2395" s="9" t="s">
        <v>278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3315</v>
      </c>
      <c r="B2396" s="63" t="s">
        <v>179</v>
      </c>
      <c r="E2396" s="9">
        <v>246.6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 t="s">
        <v>278</v>
      </c>
      <c r="N2396" s="67">
        <f t="shared" si="71"/>
        <v>246.6</v>
      </c>
      <c r="S2396" s="277"/>
    </row>
    <row r="2397" spans="1:23" ht="15">
      <c r="A2397" s="28" t="s">
        <v>3316</v>
      </c>
      <c r="B2397" s="63" t="s">
        <v>3376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237.2</v>
      </c>
      <c r="N2397" s="67">
        <f t="shared" si="71"/>
        <v>237.2</v>
      </c>
    </row>
    <row r="2398" spans="1:23" ht="15">
      <c r="A2398" s="28" t="s">
        <v>3317</v>
      </c>
      <c r="B2398" s="63" t="s">
        <v>783</v>
      </c>
      <c r="E2398" s="9" t="s">
        <v>278</v>
      </c>
      <c r="F2398" s="9" t="s">
        <v>278</v>
      </c>
      <c r="G2398" s="9" t="s">
        <v>278</v>
      </c>
      <c r="H2398" s="9">
        <v>235.19999999999891</v>
      </c>
      <c r="I2398" s="9" t="s">
        <v>278</v>
      </c>
      <c r="J2398" s="9" t="s">
        <v>278</v>
      </c>
      <c r="K2398" s="9" t="s">
        <v>278</v>
      </c>
      <c r="L2398" s="9" t="s">
        <v>278</v>
      </c>
      <c r="N2398" s="67">
        <f t="shared" si="71"/>
        <v>235.19999999999891</v>
      </c>
      <c r="S2398" s="277"/>
    </row>
    <row r="2399" spans="1:23" ht="15">
      <c r="A2399" s="28" t="s">
        <v>3318</v>
      </c>
      <c r="B2399" s="63" t="s">
        <v>3387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3319</v>
      </c>
      <c r="B2400" s="277" t="s">
        <v>3359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3320</v>
      </c>
      <c r="B2401" s="63" t="s">
        <v>3391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3321</v>
      </c>
      <c r="B2402" s="63" t="s">
        <v>3388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>
        <v>219.9</v>
      </c>
      <c r="N2402" s="67">
        <f t="shared" si="71"/>
        <v>219.9</v>
      </c>
    </row>
    <row r="2403" spans="1:19" ht="15">
      <c r="A2403" s="28" t="s">
        <v>3322</v>
      </c>
      <c r="B2403" s="225" t="s">
        <v>1640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9">
        <v>217.10000000000218</v>
      </c>
      <c r="J2403" s="9" t="s">
        <v>278</v>
      </c>
      <c r="K2403" s="9" t="s">
        <v>278</v>
      </c>
      <c r="L2403" s="9" t="s">
        <v>278</v>
      </c>
      <c r="N2403" s="67">
        <f t="shared" si="71"/>
        <v>217.10000000000218</v>
      </c>
      <c r="S2403" s="63"/>
    </row>
    <row r="2404" spans="1:19" ht="15">
      <c r="A2404" s="28" t="s">
        <v>3323</v>
      </c>
      <c r="B2404" s="63" t="s">
        <v>3361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3324</v>
      </c>
      <c r="B2405" s="229" t="s">
        <v>1647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>
        <v>207.20000000000437</v>
      </c>
      <c r="J2405" s="9" t="s">
        <v>278</v>
      </c>
      <c r="K2405" s="9" t="s">
        <v>278</v>
      </c>
      <c r="L2405" s="9" t="s">
        <v>278</v>
      </c>
      <c r="N2405" s="67">
        <f t="shared" si="71"/>
        <v>207.20000000000437</v>
      </c>
      <c r="S2405" s="63"/>
    </row>
    <row r="2406" spans="1:19" ht="15">
      <c r="A2406" s="28" t="s">
        <v>3325</v>
      </c>
      <c r="B2406" s="63" t="s">
        <v>3368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3326</v>
      </c>
      <c r="B2407" s="63" t="s">
        <v>3364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3327</v>
      </c>
      <c r="B2408" s="63" t="s">
        <v>3370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3328</v>
      </c>
      <c r="B2409" s="63" t="s">
        <v>3367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3329</v>
      </c>
      <c r="B2410" s="63" t="s">
        <v>3365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 t="s">
        <v>278</v>
      </c>
      <c r="J2410" s="9" t="s">
        <v>278</v>
      </c>
      <c r="K2410" s="9" t="s">
        <v>278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3330</v>
      </c>
      <c r="B2411" s="63" t="s">
        <v>3392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>
        <v>184.5</v>
      </c>
      <c r="N2411" s="67">
        <f t="shared" si="71"/>
        <v>184.5</v>
      </c>
    </row>
    <row r="2412" spans="1:19" ht="15">
      <c r="A2412" s="28" t="s">
        <v>3331</v>
      </c>
      <c r="B2412" s="229" t="s">
        <v>1675</v>
      </c>
      <c r="C2412" s="3"/>
      <c r="D2412" s="3"/>
      <c r="E2412" s="9" t="s">
        <v>278</v>
      </c>
      <c r="F2412" s="9" t="s">
        <v>278</v>
      </c>
      <c r="G2412" s="9" t="s">
        <v>278</v>
      </c>
      <c r="H2412" s="9" t="s">
        <v>278</v>
      </c>
      <c r="I2412" s="9">
        <v>129.60000000000218</v>
      </c>
      <c r="J2412" s="9" t="s">
        <v>278</v>
      </c>
      <c r="K2412" s="9" t="s">
        <v>278</v>
      </c>
      <c r="L2412" s="9" t="s">
        <v>278</v>
      </c>
      <c r="N2412" s="67">
        <f t="shared" si="71"/>
        <v>129.60000000000218</v>
      </c>
    </row>
    <row r="2413" spans="1:19" ht="15">
      <c r="A2413" s="28" t="s">
        <v>4122</v>
      </c>
      <c r="B2413" s="63" t="s">
        <v>773</v>
      </c>
      <c r="E2413" s="9" t="s">
        <v>278</v>
      </c>
      <c r="F2413" s="9" t="s">
        <v>278</v>
      </c>
      <c r="G2413" s="9" t="s">
        <v>278</v>
      </c>
      <c r="H2413" s="9">
        <v>113.5</v>
      </c>
      <c r="I2413" s="9" t="s">
        <v>278</v>
      </c>
      <c r="J2413" s="9" t="s">
        <v>278</v>
      </c>
      <c r="K2413" s="9" t="s">
        <v>278</v>
      </c>
      <c r="L2413" s="9" t="s">
        <v>278</v>
      </c>
      <c r="N2413" s="67">
        <f t="shared" si="71"/>
        <v>113.5</v>
      </c>
      <c r="S2413" s="277"/>
    </row>
    <row r="2414" spans="1:19" ht="15">
      <c r="A2414" s="28" t="s">
        <v>4123</v>
      </c>
      <c r="B2414" s="229" t="s">
        <v>1650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>
        <v>69.799999999999272</v>
      </c>
      <c r="J2414" s="9" t="s">
        <v>278</v>
      </c>
      <c r="K2414" s="9" t="s">
        <v>278</v>
      </c>
      <c r="L2414" s="9" t="s">
        <v>278</v>
      </c>
      <c r="N2414" s="67">
        <f t="shared" si="71"/>
        <v>69.799999999999272</v>
      </c>
      <c r="S2414" s="277"/>
    </row>
    <row r="2415" spans="1:19" ht="15">
      <c r="A2415" s="28" t="s">
        <v>4124</v>
      </c>
      <c r="B2415" s="229" t="s">
        <v>1657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>
        <v>44</v>
      </c>
      <c r="J2415" s="9" t="s">
        <v>278</v>
      </c>
      <c r="K2415" s="9" t="s">
        <v>278</v>
      </c>
      <c r="L2415" s="9" t="s">
        <v>278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2631</v>
      </c>
      <c r="S2422" s="21" t="s">
        <v>2632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295</v>
      </c>
      <c r="S2423" t="s">
        <v>1772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378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280</v>
      </c>
      <c r="S2425" t="s">
        <v>1772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282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329</v>
      </c>
      <c r="S2427" s="21" t="s">
        <v>1772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5345</v>
      </c>
      <c r="S2428" s="21" t="s">
        <v>5346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357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309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2472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307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278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301</v>
      </c>
      <c r="S2433" t="s">
        <v>1772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278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342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278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298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278</v>
      </c>
      <c r="F2436" s="9" t="s">
        <v>278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5348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278</v>
      </c>
      <c r="F2437" s="9" t="s">
        <v>278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353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737</v>
      </c>
      <c r="E2438" s="9" t="s">
        <v>278</v>
      </c>
      <c r="F2438" s="9" t="s">
        <v>278</v>
      </c>
      <c r="G2438" s="9" t="s">
        <v>278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318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278</v>
      </c>
      <c r="N2439" s="67">
        <f t="shared" si="72"/>
        <v>2563.6000000000063</v>
      </c>
      <c r="P2439" t="s">
        <v>341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356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278</v>
      </c>
      <c r="F2441" s="9" t="s">
        <v>278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287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1646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5347</v>
      </c>
      <c r="S2442" s="21" t="s">
        <v>2632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778</v>
      </c>
      <c r="E2443" s="9" t="s">
        <v>278</v>
      </c>
      <c r="F2443" s="9" t="s">
        <v>278</v>
      </c>
      <c r="G2443" s="9" t="s">
        <v>278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745</v>
      </c>
      <c r="E2444" s="9" t="s">
        <v>278</v>
      </c>
      <c r="F2444" s="9" t="s">
        <v>278</v>
      </c>
      <c r="G2444" s="9" t="s">
        <v>278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314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763</v>
      </c>
      <c r="E2445" s="9" t="s">
        <v>278</v>
      </c>
      <c r="F2445" s="9" t="s">
        <v>278</v>
      </c>
      <c r="G2445" s="9" t="s">
        <v>278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333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278</v>
      </c>
      <c r="F2446" s="9" t="s">
        <v>278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297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732</v>
      </c>
      <c r="E2447" s="9" t="s">
        <v>278</v>
      </c>
      <c r="F2447" s="9" t="s">
        <v>278</v>
      </c>
      <c r="G2447" s="9" t="s">
        <v>278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761</v>
      </c>
      <c r="E2448" s="9" t="s">
        <v>278</v>
      </c>
      <c r="F2448" s="9" t="s">
        <v>278</v>
      </c>
      <c r="G2448" s="9" t="s">
        <v>278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301</v>
      </c>
      <c r="S2448" s="21" t="s">
        <v>2632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748</v>
      </c>
      <c r="E2449" s="9" t="s">
        <v>278</v>
      </c>
      <c r="F2449" s="9" t="s">
        <v>278</v>
      </c>
      <c r="G2449" s="9" t="s">
        <v>278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288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799</v>
      </c>
      <c r="E2450" s="9" t="s">
        <v>278</v>
      </c>
      <c r="F2450" s="9" t="s">
        <v>278</v>
      </c>
      <c r="G2450" s="9" t="s">
        <v>278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782</v>
      </c>
      <c r="E2451" s="9" t="s">
        <v>278</v>
      </c>
      <c r="F2451" s="9" t="s">
        <v>278</v>
      </c>
      <c r="G2451" s="9" t="s">
        <v>278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274</v>
      </c>
      <c r="B2452" s="63" t="s">
        <v>777</v>
      </c>
      <c r="E2452" s="9" t="s">
        <v>278</v>
      </c>
      <c r="F2452" s="9" t="s">
        <v>278</v>
      </c>
      <c r="G2452" s="9" t="s">
        <v>278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300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275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278</v>
      </c>
      <c r="L2453" s="9" t="s">
        <v>278</v>
      </c>
      <c r="N2453" s="67">
        <f t="shared" si="72"/>
        <v>2041.450000000003</v>
      </c>
      <c r="P2453" t="s">
        <v>283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276</v>
      </c>
      <c r="B2454" s="28" t="s">
        <v>733</v>
      </c>
      <c r="E2454" s="9" t="s">
        <v>278</v>
      </c>
      <c r="F2454" s="9" t="s">
        <v>278</v>
      </c>
      <c r="G2454" s="9" t="s">
        <v>278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277</v>
      </c>
      <c r="B2455" s="63" t="s">
        <v>762</v>
      </c>
      <c r="E2455" s="9" t="s">
        <v>278</v>
      </c>
      <c r="F2455" s="9" t="s">
        <v>278</v>
      </c>
      <c r="G2455" s="9" t="s">
        <v>278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734</v>
      </c>
      <c r="B2456" s="229" t="s">
        <v>1659</v>
      </c>
      <c r="C2456" s="3"/>
      <c r="D2456" s="3"/>
      <c r="E2456" s="9" t="s">
        <v>278</v>
      </c>
      <c r="F2456" s="9" t="s">
        <v>278</v>
      </c>
      <c r="G2456" s="9" t="s">
        <v>278</v>
      </c>
      <c r="H2456" s="9" t="s">
        <v>278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282</v>
      </c>
      <c r="T2456" s="277"/>
      <c r="U2456" s="63"/>
      <c r="V2456" s="346"/>
      <c r="W2456" s="337"/>
      <c r="X2456" s="63"/>
    </row>
    <row r="2457" spans="1:24" ht="15">
      <c r="A2457" s="28" t="s">
        <v>735</v>
      </c>
      <c r="B2457" s="63" t="s">
        <v>752</v>
      </c>
      <c r="E2457" s="9" t="s">
        <v>278</v>
      </c>
      <c r="F2457" s="9" t="s">
        <v>278</v>
      </c>
      <c r="G2457" s="9" t="s">
        <v>278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292</v>
      </c>
      <c r="T2457" s="277"/>
      <c r="U2457" s="63"/>
      <c r="V2457" s="345"/>
      <c r="W2457" s="337"/>
      <c r="X2457" s="63"/>
    </row>
    <row r="2458" spans="1:24" ht="15">
      <c r="A2458" s="28" t="s">
        <v>736</v>
      </c>
      <c r="B2458" s="63" t="s">
        <v>144</v>
      </c>
      <c r="E2458" s="9" t="s">
        <v>278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278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738</v>
      </c>
      <c r="B2459" s="63" t="s">
        <v>795</v>
      </c>
      <c r="E2459" s="9" t="s">
        <v>278</v>
      </c>
      <c r="F2459" s="9" t="s">
        <v>278</v>
      </c>
      <c r="G2459" s="9" t="s">
        <v>278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744</v>
      </c>
      <c r="B2460" s="63" t="s">
        <v>770</v>
      </c>
      <c r="E2460" s="9" t="s">
        <v>278</v>
      </c>
      <c r="F2460" s="9" t="s">
        <v>278</v>
      </c>
      <c r="G2460" s="9" t="s">
        <v>278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746</v>
      </c>
      <c r="B2461" s="229" t="s">
        <v>1654</v>
      </c>
      <c r="C2461" s="3"/>
      <c r="D2461" s="3"/>
      <c r="E2461" s="9" t="s">
        <v>278</v>
      </c>
      <c r="F2461" s="9" t="s">
        <v>278</v>
      </c>
      <c r="G2461" s="9" t="s">
        <v>278</v>
      </c>
      <c r="H2461" s="9" t="s">
        <v>278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749</v>
      </c>
      <c r="B2462" s="63" t="s">
        <v>756</v>
      </c>
      <c r="E2462" s="9" t="s">
        <v>278</v>
      </c>
      <c r="F2462" s="9" t="s">
        <v>278</v>
      </c>
      <c r="G2462" s="9" t="s">
        <v>278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750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278</v>
      </c>
      <c r="L2463" s="9" t="s">
        <v>278</v>
      </c>
      <c r="N2463" s="67">
        <f t="shared" si="73"/>
        <v>1886.0000000000007</v>
      </c>
      <c r="P2463" t="s">
        <v>297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753</v>
      </c>
      <c r="B2464" s="225" t="s">
        <v>1661</v>
      </c>
      <c r="C2464" s="3"/>
      <c r="D2464" s="3"/>
      <c r="E2464" s="9" t="s">
        <v>278</v>
      </c>
      <c r="F2464" s="9" t="s">
        <v>278</v>
      </c>
      <c r="G2464" s="9" t="s">
        <v>278</v>
      </c>
      <c r="H2464" s="9" t="s">
        <v>278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755</v>
      </c>
      <c r="B2465" s="229" t="s">
        <v>1651</v>
      </c>
      <c r="C2465" s="3"/>
      <c r="D2465" s="3"/>
      <c r="E2465" s="9" t="s">
        <v>278</v>
      </c>
      <c r="F2465" s="9" t="s">
        <v>278</v>
      </c>
      <c r="G2465" s="9" t="s">
        <v>278</v>
      </c>
      <c r="H2465" s="9" t="s">
        <v>278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282</v>
      </c>
      <c r="T2465" s="277"/>
      <c r="U2465" s="63"/>
      <c r="V2465" s="345"/>
      <c r="W2465" s="337"/>
      <c r="X2465" s="63"/>
    </row>
    <row r="2466" spans="1:24" ht="15">
      <c r="A2466" s="28" t="s">
        <v>760</v>
      </c>
      <c r="B2466" s="63" t="s">
        <v>754</v>
      </c>
      <c r="E2466" s="9" t="s">
        <v>278</v>
      </c>
      <c r="F2466" s="9" t="s">
        <v>278</v>
      </c>
      <c r="G2466" s="9" t="s">
        <v>278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292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764</v>
      </c>
      <c r="B2467" s="229" t="s">
        <v>1655</v>
      </c>
      <c r="C2467" s="3"/>
      <c r="D2467" s="3"/>
      <c r="E2467" s="9" t="s">
        <v>278</v>
      </c>
      <c r="F2467" s="9" t="s">
        <v>278</v>
      </c>
      <c r="G2467" s="9" t="s">
        <v>278</v>
      </c>
      <c r="H2467" s="9" t="s">
        <v>278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765</v>
      </c>
      <c r="B2468" s="63" t="s">
        <v>747</v>
      </c>
      <c r="E2468" s="9" t="s">
        <v>278</v>
      </c>
      <c r="F2468" s="9" t="s">
        <v>278</v>
      </c>
      <c r="G2468" s="9" t="s">
        <v>278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766</v>
      </c>
      <c r="B2469" s="63" t="s">
        <v>789</v>
      </c>
      <c r="E2469" s="9" t="s">
        <v>278</v>
      </c>
      <c r="F2469" s="9" t="s">
        <v>278</v>
      </c>
      <c r="G2469" s="9" t="s">
        <v>278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772</v>
      </c>
      <c r="B2470" s="229" t="s">
        <v>1658</v>
      </c>
      <c r="C2470" s="3"/>
      <c r="D2470" s="3"/>
      <c r="E2470" s="9" t="s">
        <v>278</v>
      </c>
      <c r="F2470" s="9" t="s">
        <v>278</v>
      </c>
      <c r="G2470" s="9" t="s">
        <v>278</v>
      </c>
      <c r="H2470" s="9" t="s">
        <v>278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288</v>
      </c>
      <c r="T2470" s="277"/>
      <c r="U2470" s="63"/>
      <c r="V2470" s="346"/>
      <c r="W2470" s="337"/>
      <c r="X2470" s="63"/>
    </row>
    <row r="2471" spans="1:24" ht="15">
      <c r="A2471" s="28" t="s">
        <v>780</v>
      </c>
      <c r="B2471" s="229" t="s">
        <v>1642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784</v>
      </c>
      <c r="B2472" s="63" t="s">
        <v>787</v>
      </c>
      <c r="E2472" s="9" t="s">
        <v>278</v>
      </c>
      <c r="F2472" s="9" t="s">
        <v>278</v>
      </c>
      <c r="G2472" s="9" t="s">
        <v>278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785</v>
      </c>
      <c r="B2473" s="63" t="s">
        <v>781</v>
      </c>
      <c r="E2473" s="9" t="s">
        <v>278</v>
      </c>
      <c r="F2473" s="9" t="s">
        <v>278</v>
      </c>
      <c r="G2473" s="9" t="s">
        <v>278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786</v>
      </c>
      <c r="B2474" s="229" t="s">
        <v>1653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792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287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793</v>
      </c>
      <c r="B2476" s="229" t="s">
        <v>1660</v>
      </c>
      <c r="C2476" s="3"/>
      <c r="D2476" s="3"/>
      <c r="E2476" s="9" t="s">
        <v>278</v>
      </c>
      <c r="F2476" s="9" t="s">
        <v>278</v>
      </c>
      <c r="G2476" s="9" t="s">
        <v>278</v>
      </c>
      <c r="H2476" s="9" t="s">
        <v>278</v>
      </c>
      <c r="I2476" s="9">
        <v>515.39999999999964</v>
      </c>
      <c r="J2476" s="9">
        <v>599.59999999999854</v>
      </c>
      <c r="K2476" s="9">
        <v>473.70000000000073</v>
      </c>
      <c r="L2476" s="9" t="s">
        <v>278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794</v>
      </c>
      <c r="B2477" s="229" t="s">
        <v>1652</v>
      </c>
      <c r="C2477" s="3"/>
      <c r="D2477" s="3"/>
      <c r="E2477" s="9" t="s">
        <v>278</v>
      </c>
      <c r="F2477" s="9" t="s">
        <v>278</v>
      </c>
      <c r="G2477" s="9" t="s">
        <v>278</v>
      </c>
      <c r="H2477" s="9" t="s">
        <v>278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796</v>
      </c>
      <c r="B2478" s="28" t="s">
        <v>727</v>
      </c>
      <c r="E2478" s="9" t="s">
        <v>278</v>
      </c>
      <c r="F2478" s="9" t="s">
        <v>278</v>
      </c>
      <c r="G2478" s="9" t="s">
        <v>278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797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278</v>
      </c>
      <c r="I2479" s="9" t="s">
        <v>278</v>
      </c>
      <c r="J2479" s="9">
        <v>591.40000000000146</v>
      </c>
      <c r="K2479" s="9" t="s">
        <v>278</v>
      </c>
      <c r="L2479" s="9" t="s">
        <v>278</v>
      </c>
      <c r="N2479" s="67">
        <f t="shared" si="73"/>
        <v>1487.1000000000015</v>
      </c>
      <c r="P2479" t="s">
        <v>307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798</v>
      </c>
      <c r="B2480" s="229" t="s">
        <v>1643</v>
      </c>
      <c r="C2480" s="3"/>
      <c r="D2480" s="3"/>
      <c r="E2480" s="9" t="s">
        <v>278</v>
      </c>
      <c r="F2480" s="9" t="s">
        <v>278</v>
      </c>
      <c r="G2480" s="9" t="s">
        <v>278</v>
      </c>
      <c r="H2480" s="9" t="s">
        <v>278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801</v>
      </c>
      <c r="B2481" s="277" t="s">
        <v>2007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 t="s">
        <v>278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895</v>
      </c>
      <c r="B2482" s="63" t="s">
        <v>156</v>
      </c>
      <c r="E2482" s="9" t="s">
        <v>278</v>
      </c>
      <c r="F2482" s="9" t="s">
        <v>278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278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896</v>
      </c>
      <c r="B2483" s="229" t="s">
        <v>1656</v>
      </c>
      <c r="C2483" s="3"/>
      <c r="D2483" s="3"/>
      <c r="E2483" s="9" t="s">
        <v>278</v>
      </c>
      <c r="F2483" s="9" t="s">
        <v>278</v>
      </c>
      <c r="G2483" s="9" t="s">
        <v>278</v>
      </c>
      <c r="H2483" s="9" t="s">
        <v>278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897</v>
      </c>
      <c r="B2484" s="277" t="s">
        <v>1998</v>
      </c>
      <c r="C2484" s="3"/>
      <c r="D2484" s="3"/>
      <c r="E2484" s="9" t="s">
        <v>278</v>
      </c>
      <c r="F2484" s="9" t="s">
        <v>278</v>
      </c>
      <c r="G2484" s="9" t="s">
        <v>278</v>
      </c>
      <c r="H2484" s="9" t="s">
        <v>278</v>
      </c>
      <c r="I2484" s="9" t="s">
        <v>278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284</v>
      </c>
      <c r="T2484" s="63"/>
      <c r="U2484" s="63"/>
      <c r="V2484" s="345"/>
      <c r="W2484" s="337"/>
      <c r="X2484" s="63"/>
    </row>
    <row r="2485" spans="1:24" ht="15">
      <c r="A2485" s="28" t="s">
        <v>898</v>
      </c>
      <c r="B2485" s="277" t="s">
        <v>2006</v>
      </c>
      <c r="C2485" s="3"/>
      <c r="D2485" s="3"/>
      <c r="E2485" s="9" t="s">
        <v>278</v>
      </c>
      <c r="F2485" s="9" t="s">
        <v>278</v>
      </c>
      <c r="G2485" s="9" t="s">
        <v>278</v>
      </c>
      <c r="H2485" s="9" t="s">
        <v>278</v>
      </c>
      <c r="I2485" s="9" t="s">
        <v>278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287</v>
      </c>
      <c r="T2485" s="277"/>
      <c r="U2485" s="63"/>
      <c r="V2485" s="346"/>
      <c r="W2485" s="337"/>
      <c r="X2485" s="63"/>
    </row>
    <row r="2486" spans="1:24" ht="15">
      <c r="A2486" s="28" t="s">
        <v>899</v>
      </c>
      <c r="B2486" s="277" t="s">
        <v>2014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 t="s">
        <v>278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900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278</v>
      </c>
      <c r="K2487" s="9" t="s">
        <v>278</v>
      </c>
      <c r="L2487" s="9" t="s">
        <v>278</v>
      </c>
      <c r="N2487" s="67">
        <f t="shared" si="74"/>
        <v>1267.4999999999989</v>
      </c>
      <c r="P2487" t="s">
        <v>288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901</v>
      </c>
      <c r="B2488" s="277" t="s">
        <v>2002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 t="s">
        <v>278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902</v>
      </c>
      <c r="B2489" s="277" t="s">
        <v>2004</v>
      </c>
      <c r="C2489" s="3"/>
      <c r="D2489" s="3"/>
      <c r="E2489" s="9" t="s">
        <v>278</v>
      </c>
      <c r="F2489" s="9" t="s">
        <v>278</v>
      </c>
      <c r="G2489" s="9" t="s">
        <v>278</v>
      </c>
      <c r="H2489" s="9" t="s">
        <v>278</v>
      </c>
      <c r="I2489" s="9" t="s">
        <v>278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903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278</v>
      </c>
      <c r="K2490" s="9" t="s">
        <v>278</v>
      </c>
      <c r="L2490" s="9" t="s">
        <v>278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904</v>
      </c>
      <c r="B2491" s="277" t="s">
        <v>2003</v>
      </c>
      <c r="C2491" s="3"/>
      <c r="D2491" s="3"/>
      <c r="E2491" s="9" t="s">
        <v>278</v>
      </c>
      <c r="F2491" s="9" t="s">
        <v>278</v>
      </c>
      <c r="G2491" s="9" t="s">
        <v>278</v>
      </c>
      <c r="H2491" s="9" t="s">
        <v>278</v>
      </c>
      <c r="I2491" s="9" t="s">
        <v>278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905</v>
      </c>
      <c r="B2492" s="229" t="s">
        <v>1644</v>
      </c>
      <c r="C2492" s="3"/>
      <c r="D2492" s="3"/>
      <c r="E2492" s="9" t="s">
        <v>278</v>
      </c>
      <c r="F2492" s="9" t="s">
        <v>278</v>
      </c>
      <c r="G2492" s="9" t="s">
        <v>278</v>
      </c>
      <c r="H2492" s="9" t="s">
        <v>278</v>
      </c>
      <c r="I2492" s="217">
        <v>652.89999999999964</v>
      </c>
      <c r="J2492" s="9">
        <v>422.90000000000327</v>
      </c>
      <c r="K2492" s="9" t="s">
        <v>278</v>
      </c>
      <c r="L2492" s="9" t="s">
        <v>278</v>
      </c>
      <c r="N2492" s="67">
        <f t="shared" si="74"/>
        <v>1075.8000000000029</v>
      </c>
      <c r="P2492" t="s">
        <v>293</v>
      </c>
      <c r="T2492" s="225"/>
      <c r="U2492" s="63"/>
      <c r="V2492" s="345"/>
      <c r="W2492" s="337"/>
      <c r="X2492" s="63"/>
    </row>
    <row r="2493" spans="1:24" ht="15">
      <c r="A2493" s="28" t="s">
        <v>906</v>
      </c>
      <c r="B2493" s="277" t="s">
        <v>1999</v>
      </c>
      <c r="C2493" s="3"/>
      <c r="D2493" s="3"/>
      <c r="E2493" s="9" t="s">
        <v>278</v>
      </c>
      <c r="F2493" s="9" t="s">
        <v>278</v>
      </c>
      <c r="G2493" s="9" t="s">
        <v>278</v>
      </c>
      <c r="H2493" s="9" t="s">
        <v>278</v>
      </c>
      <c r="I2493" s="9" t="s">
        <v>278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284</v>
      </c>
      <c r="T2493" s="63"/>
      <c r="U2493" s="63"/>
      <c r="V2493" s="358"/>
      <c r="W2493" s="337"/>
      <c r="X2493" s="63"/>
    </row>
    <row r="2494" spans="1:24" ht="15">
      <c r="A2494" s="28" t="s">
        <v>907</v>
      </c>
      <c r="B2494" s="277" t="s">
        <v>2026</v>
      </c>
      <c r="E2494" s="9" t="s">
        <v>278</v>
      </c>
      <c r="F2494" s="9" t="s">
        <v>278</v>
      </c>
      <c r="G2494" s="9" t="s">
        <v>278</v>
      </c>
      <c r="H2494" s="9" t="s">
        <v>278</v>
      </c>
      <c r="I2494" s="9" t="s">
        <v>278</v>
      </c>
      <c r="J2494" s="9" t="s">
        <v>278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908</v>
      </c>
      <c r="B2495" s="277" t="s">
        <v>4490</v>
      </c>
      <c r="E2495" s="9" t="s">
        <v>278</v>
      </c>
      <c r="F2495" s="9" t="s">
        <v>278</v>
      </c>
      <c r="G2495" s="9" t="s">
        <v>278</v>
      </c>
      <c r="H2495" s="9" t="s">
        <v>278</v>
      </c>
      <c r="I2495" s="9" t="s">
        <v>278</v>
      </c>
      <c r="J2495" s="9" t="s">
        <v>278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909</v>
      </c>
      <c r="B2496" s="277" t="s">
        <v>2005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 t="s">
        <v>278</v>
      </c>
      <c r="J2496" s="9">
        <v>467.70000000000164</v>
      </c>
      <c r="K2496" s="9">
        <v>402.79999999999745</v>
      </c>
      <c r="L2496" s="9" t="s">
        <v>278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910</v>
      </c>
      <c r="B2497" s="277" t="s">
        <v>2023</v>
      </c>
      <c r="E2497" s="9" t="s">
        <v>278</v>
      </c>
      <c r="F2497" s="9" t="s">
        <v>278</v>
      </c>
      <c r="G2497" s="9" t="s">
        <v>278</v>
      </c>
      <c r="H2497" s="9" t="s">
        <v>278</v>
      </c>
      <c r="I2497" s="9" t="s">
        <v>278</v>
      </c>
      <c r="J2497" s="9" t="s">
        <v>278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288</v>
      </c>
      <c r="T2497" s="63"/>
      <c r="U2497" s="63"/>
      <c r="V2497" s="345"/>
      <c r="W2497" s="337"/>
      <c r="X2497" s="63"/>
    </row>
    <row r="2498" spans="1:24" ht="15">
      <c r="A2498" s="28" t="s">
        <v>911</v>
      </c>
      <c r="B2498" s="277" t="s">
        <v>2019</v>
      </c>
      <c r="E2498" s="9" t="s">
        <v>278</v>
      </c>
      <c r="F2498" s="9" t="s">
        <v>278</v>
      </c>
      <c r="G2498" s="9" t="s">
        <v>278</v>
      </c>
      <c r="H2498" s="9" t="s">
        <v>278</v>
      </c>
      <c r="I2498" s="9" t="s">
        <v>278</v>
      </c>
      <c r="J2498" s="9" t="s">
        <v>278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912</v>
      </c>
      <c r="B2499" s="63" t="s">
        <v>768</v>
      </c>
      <c r="E2499" s="9" t="s">
        <v>278</v>
      </c>
      <c r="F2499" s="9" t="s">
        <v>278</v>
      </c>
      <c r="G2499" s="9" t="s">
        <v>278</v>
      </c>
      <c r="H2499" s="9">
        <v>276.25000000000364</v>
      </c>
      <c r="I2499" s="9">
        <v>521.79999999999563</v>
      </c>
      <c r="J2499" s="9" t="s">
        <v>278</v>
      </c>
      <c r="K2499" s="9" t="s">
        <v>278</v>
      </c>
      <c r="L2499" s="9" t="s">
        <v>278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913</v>
      </c>
      <c r="B2500" s="63" t="s">
        <v>178</v>
      </c>
      <c r="E2500" s="214">
        <v>448.75</v>
      </c>
      <c r="F2500" s="217">
        <v>345.9</v>
      </c>
      <c r="G2500" s="9" t="s">
        <v>278</v>
      </c>
      <c r="H2500" s="9" t="s">
        <v>278</v>
      </c>
      <c r="I2500" s="9" t="s">
        <v>278</v>
      </c>
      <c r="J2500" s="9" t="s">
        <v>278</v>
      </c>
      <c r="K2500" s="9" t="s">
        <v>278</v>
      </c>
      <c r="L2500" s="9" t="s">
        <v>278</v>
      </c>
      <c r="N2500" s="67">
        <f t="shared" si="74"/>
        <v>794.65</v>
      </c>
      <c r="P2500" t="s">
        <v>355</v>
      </c>
      <c r="S2500" t="s">
        <v>1772</v>
      </c>
      <c r="T2500" s="63"/>
      <c r="U2500" s="63"/>
      <c r="V2500" s="358"/>
      <c r="W2500" s="337"/>
      <c r="X2500" s="63"/>
    </row>
    <row r="2501" spans="1:24" ht="15">
      <c r="A2501" s="28" t="s">
        <v>914</v>
      </c>
      <c r="B2501" s="63" t="s">
        <v>158</v>
      </c>
      <c r="E2501" s="9" t="s">
        <v>278</v>
      </c>
      <c r="F2501" s="9" t="s">
        <v>278</v>
      </c>
      <c r="G2501" s="9">
        <v>136.4</v>
      </c>
      <c r="H2501" s="9">
        <v>123.80000000000109</v>
      </c>
      <c r="I2501" s="9">
        <v>470.80000000000109</v>
      </c>
      <c r="J2501" s="9" t="s">
        <v>278</v>
      </c>
      <c r="K2501" s="9" t="s">
        <v>278</v>
      </c>
      <c r="L2501" s="9" t="s">
        <v>278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915</v>
      </c>
      <c r="B2502" s="225" t="s">
        <v>1640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213">
        <v>713.49999999999818</v>
      </c>
      <c r="J2502" s="9" t="s">
        <v>278</v>
      </c>
      <c r="K2502" s="9" t="s">
        <v>278</v>
      </c>
      <c r="L2502" s="9" t="s">
        <v>278</v>
      </c>
      <c r="N2502" s="67">
        <f t="shared" si="74"/>
        <v>713.49999999999818</v>
      </c>
      <c r="P2502" t="s">
        <v>282</v>
      </c>
      <c r="T2502" s="63"/>
      <c r="U2502" s="63"/>
      <c r="V2502" s="358"/>
      <c r="W2502" s="337"/>
      <c r="X2502" s="63"/>
    </row>
    <row r="2503" spans="1:24" ht="15">
      <c r="A2503" s="28" t="s">
        <v>916</v>
      </c>
      <c r="B2503" s="277" t="s">
        <v>2153</v>
      </c>
      <c r="E2503" s="9" t="s">
        <v>278</v>
      </c>
      <c r="F2503" s="9" t="s">
        <v>278</v>
      </c>
      <c r="G2503" s="9" t="s">
        <v>278</v>
      </c>
      <c r="H2503" s="9" t="s">
        <v>278</v>
      </c>
      <c r="I2503" s="9" t="s">
        <v>278</v>
      </c>
      <c r="J2503" s="9" t="s">
        <v>278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917</v>
      </c>
      <c r="B2504" s="277" t="s">
        <v>2021</v>
      </c>
      <c r="E2504" s="9" t="s">
        <v>278</v>
      </c>
      <c r="F2504" s="9" t="s">
        <v>278</v>
      </c>
      <c r="G2504" s="9" t="s">
        <v>278</v>
      </c>
      <c r="H2504" s="9" t="s">
        <v>278</v>
      </c>
      <c r="I2504" s="9" t="s">
        <v>278</v>
      </c>
      <c r="J2504" s="9" t="s">
        <v>278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918</v>
      </c>
      <c r="B2505" s="277" t="s">
        <v>2022</v>
      </c>
      <c r="E2505" s="9" t="s">
        <v>278</v>
      </c>
      <c r="F2505" s="9" t="s">
        <v>278</v>
      </c>
      <c r="G2505" s="9" t="s">
        <v>278</v>
      </c>
      <c r="H2505" s="9" t="s">
        <v>278</v>
      </c>
      <c r="I2505" s="9" t="s">
        <v>278</v>
      </c>
      <c r="J2505" s="9" t="s">
        <v>278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919</v>
      </c>
      <c r="B2506" s="63" t="s">
        <v>743</v>
      </c>
      <c r="E2506" s="9" t="s">
        <v>278</v>
      </c>
      <c r="F2506" s="9" t="s">
        <v>278</v>
      </c>
      <c r="G2506" s="9" t="s">
        <v>278</v>
      </c>
      <c r="H2506" s="9">
        <v>118.50000000000182</v>
      </c>
      <c r="I2506" s="9">
        <v>510.59999999999854</v>
      </c>
      <c r="J2506" s="9" t="s">
        <v>278</v>
      </c>
      <c r="K2506" s="9" t="s">
        <v>278</v>
      </c>
      <c r="L2506" s="9" t="s">
        <v>278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920</v>
      </c>
      <c r="B2507" s="277" t="s">
        <v>2049</v>
      </c>
      <c r="E2507" s="9" t="s">
        <v>278</v>
      </c>
      <c r="F2507" s="9" t="s">
        <v>278</v>
      </c>
      <c r="G2507" s="9" t="s">
        <v>278</v>
      </c>
      <c r="H2507" s="9" t="s">
        <v>278</v>
      </c>
      <c r="I2507" s="9" t="s">
        <v>278</v>
      </c>
      <c r="J2507" s="9" t="s">
        <v>278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293</v>
      </c>
      <c r="T2507" s="63"/>
      <c r="U2507" s="63"/>
      <c r="V2507" s="358"/>
      <c r="W2507" s="337"/>
      <c r="X2507" s="63"/>
    </row>
    <row r="2508" spans="1:24" ht="15">
      <c r="A2508" s="28" t="s">
        <v>921</v>
      </c>
      <c r="B2508" s="229" t="s">
        <v>1649</v>
      </c>
      <c r="C2508" s="3"/>
      <c r="D2508" s="3"/>
      <c r="E2508" s="9" t="s">
        <v>278</v>
      </c>
      <c r="F2508" s="9" t="s">
        <v>278</v>
      </c>
      <c r="G2508" s="9" t="s">
        <v>278</v>
      </c>
      <c r="H2508" s="9" t="s">
        <v>278</v>
      </c>
      <c r="I2508" s="9">
        <v>618.39999999999964</v>
      </c>
      <c r="J2508" s="9" t="s">
        <v>278</v>
      </c>
      <c r="K2508" s="9" t="s">
        <v>278</v>
      </c>
      <c r="L2508" s="9" t="s">
        <v>278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922</v>
      </c>
      <c r="B2509" s="63" t="s">
        <v>3375</v>
      </c>
      <c r="E2509" s="9" t="s">
        <v>278</v>
      </c>
      <c r="F2509" s="9" t="s">
        <v>278</v>
      </c>
      <c r="G2509" s="9" t="s">
        <v>278</v>
      </c>
      <c r="H2509" s="9" t="s">
        <v>278</v>
      </c>
      <c r="I2509" s="9" t="s">
        <v>278</v>
      </c>
      <c r="J2509" s="9" t="s">
        <v>278</v>
      </c>
      <c r="K2509" s="9" t="s">
        <v>278</v>
      </c>
      <c r="L2509" s="217">
        <v>531.20000000000437</v>
      </c>
      <c r="N2509" s="67">
        <f t="shared" si="74"/>
        <v>531.20000000000437</v>
      </c>
      <c r="P2509" t="s">
        <v>283</v>
      </c>
      <c r="T2509" s="63"/>
      <c r="U2509" s="63"/>
      <c r="V2509" s="346"/>
      <c r="W2509" s="337"/>
      <c r="X2509" s="63"/>
    </row>
    <row r="2510" spans="1:24" ht="15">
      <c r="A2510" s="28" t="s">
        <v>923</v>
      </c>
      <c r="B2510" s="63" t="s">
        <v>3378</v>
      </c>
      <c r="E2510" s="9" t="s">
        <v>278</v>
      </c>
      <c r="F2510" s="9" t="s">
        <v>278</v>
      </c>
      <c r="G2510" s="9" t="s">
        <v>278</v>
      </c>
      <c r="H2510" s="9" t="s">
        <v>278</v>
      </c>
      <c r="I2510" s="9" t="s">
        <v>278</v>
      </c>
      <c r="J2510" s="9" t="s">
        <v>278</v>
      </c>
      <c r="K2510" s="9" t="s">
        <v>278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924</v>
      </c>
      <c r="B2511" s="277" t="s">
        <v>2024</v>
      </c>
      <c r="E2511" s="9" t="s">
        <v>278</v>
      </c>
      <c r="F2511" s="9" t="s">
        <v>278</v>
      </c>
      <c r="G2511" s="9" t="s">
        <v>278</v>
      </c>
      <c r="H2511" s="9" t="s">
        <v>278</v>
      </c>
      <c r="I2511" s="9" t="s">
        <v>278</v>
      </c>
      <c r="J2511" s="9" t="s">
        <v>278</v>
      </c>
      <c r="K2511" s="9">
        <v>481.09999999999945</v>
      </c>
      <c r="L2511" s="9" t="s">
        <v>278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925</v>
      </c>
      <c r="B2512" s="63" t="s">
        <v>3362</v>
      </c>
      <c r="E2512" s="9" t="s">
        <v>278</v>
      </c>
      <c r="F2512" s="9" t="s">
        <v>278</v>
      </c>
      <c r="G2512" s="9" t="s">
        <v>278</v>
      </c>
      <c r="H2512" s="9" t="s">
        <v>278</v>
      </c>
      <c r="I2512" s="9" t="s">
        <v>278</v>
      </c>
      <c r="J2512" s="9" t="s">
        <v>278</v>
      </c>
      <c r="K2512" s="9" t="s">
        <v>278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926</v>
      </c>
      <c r="B2513" s="63" t="s">
        <v>180</v>
      </c>
      <c r="E2513" s="9" t="s">
        <v>278</v>
      </c>
      <c r="F2513" s="9" t="s">
        <v>278</v>
      </c>
      <c r="G2513" s="9" t="s">
        <v>278</v>
      </c>
      <c r="H2513" s="9" t="s">
        <v>278</v>
      </c>
      <c r="I2513" s="9" t="s">
        <v>278</v>
      </c>
      <c r="J2513" s="9" t="s">
        <v>278</v>
      </c>
      <c r="K2513" s="9" t="s">
        <v>278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927</v>
      </c>
      <c r="B2514" s="229" t="s">
        <v>1675</v>
      </c>
      <c r="C2514" s="3"/>
      <c r="D2514" s="3"/>
      <c r="E2514" s="9" t="s">
        <v>278</v>
      </c>
      <c r="F2514" s="9" t="s">
        <v>278</v>
      </c>
      <c r="G2514" s="9" t="s">
        <v>278</v>
      </c>
      <c r="H2514" s="9" t="s">
        <v>278</v>
      </c>
      <c r="I2514" s="9">
        <v>452.80000000000109</v>
      </c>
      <c r="J2514" s="9" t="s">
        <v>278</v>
      </c>
      <c r="K2514" s="9" t="s">
        <v>278</v>
      </c>
      <c r="L2514" s="9" t="s">
        <v>278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928</v>
      </c>
      <c r="B2515" s="229" t="s">
        <v>1647</v>
      </c>
      <c r="C2515" s="3"/>
      <c r="D2515" s="3"/>
      <c r="E2515" s="9" t="s">
        <v>278</v>
      </c>
      <c r="F2515" s="9" t="s">
        <v>278</v>
      </c>
      <c r="G2515" s="9" t="s">
        <v>278</v>
      </c>
      <c r="H2515" s="9" t="s">
        <v>278</v>
      </c>
      <c r="I2515" s="9">
        <v>447.80000000000109</v>
      </c>
      <c r="J2515" s="9" t="s">
        <v>278</v>
      </c>
      <c r="K2515" s="9" t="s">
        <v>278</v>
      </c>
      <c r="L2515" s="9" t="s">
        <v>278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929</v>
      </c>
      <c r="B2516" s="63" t="s">
        <v>3390</v>
      </c>
      <c r="E2516" s="9" t="s">
        <v>278</v>
      </c>
      <c r="F2516" s="9" t="s">
        <v>278</v>
      </c>
      <c r="G2516" s="9" t="s">
        <v>278</v>
      </c>
      <c r="H2516" s="9" t="s">
        <v>278</v>
      </c>
      <c r="I2516" s="9" t="s">
        <v>278</v>
      </c>
      <c r="J2516" s="9" t="s">
        <v>278</v>
      </c>
      <c r="K2516" s="9" t="s">
        <v>278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930</v>
      </c>
      <c r="B2517" s="63" t="s">
        <v>3374</v>
      </c>
      <c r="E2517" s="9" t="s">
        <v>278</v>
      </c>
      <c r="F2517" s="9" t="s">
        <v>278</v>
      </c>
      <c r="G2517" s="9" t="s">
        <v>278</v>
      </c>
      <c r="H2517" s="9" t="s">
        <v>278</v>
      </c>
      <c r="I2517" s="9" t="s">
        <v>278</v>
      </c>
      <c r="J2517" s="9" t="s">
        <v>278</v>
      </c>
      <c r="K2517" s="9" t="s">
        <v>278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931</v>
      </c>
      <c r="B2518" s="277" t="s">
        <v>2048</v>
      </c>
      <c r="E2518" s="9" t="s">
        <v>278</v>
      </c>
      <c r="F2518" s="9" t="s">
        <v>278</v>
      </c>
      <c r="G2518" s="9" t="s">
        <v>278</v>
      </c>
      <c r="H2518" s="9" t="s">
        <v>278</v>
      </c>
      <c r="I2518" s="9" t="s">
        <v>278</v>
      </c>
      <c r="J2518" s="9" t="s">
        <v>278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932</v>
      </c>
      <c r="B2519" s="229" t="s">
        <v>1650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399.79999999999927</v>
      </c>
      <c r="J2519" s="9" t="s">
        <v>278</v>
      </c>
      <c r="K2519" s="9" t="s">
        <v>278</v>
      </c>
      <c r="L2519" s="9" t="s">
        <v>278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933</v>
      </c>
      <c r="B2520" s="277" t="s">
        <v>2020</v>
      </c>
      <c r="E2520" s="9" t="s">
        <v>278</v>
      </c>
      <c r="F2520" s="9" t="s">
        <v>278</v>
      </c>
      <c r="G2520" s="9" t="s">
        <v>278</v>
      </c>
      <c r="H2520" s="9" t="s">
        <v>278</v>
      </c>
      <c r="I2520" s="9" t="s">
        <v>278</v>
      </c>
      <c r="J2520" s="9" t="s">
        <v>278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934</v>
      </c>
      <c r="B2521" s="63" t="s">
        <v>3376</v>
      </c>
      <c r="E2521" s="9" t="s">
        <v>278</v>
      </c>
      <c r="F2521" s="9" t="s">
        <v>278</v>
      </c>
      <c r="G2521" s="9" t="s">
        <v>278</v>
      </c>
      <c r="H2521" s="9" t="s">
        <v>278</v>
      </c>
      <c r="I2521" s="9" t="s">
        <v>278</v>
      </c>
      <c r="J2521" s="9" t="s">
        <v>278</v>
      </c>
      <c r="K2521" s="9" t="s">
        <v>278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2496</v>
      </c>
      <c r="B2522" s="277" t="s">
        <v>2000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 t="s">
        <v>278</v>
      </c>
      <c r="J2522" s="9">
        <v>387.70000000000255</v>
      </c>
      <c r="K2522" s="9" t="s">
        <v>278</v>
      </c>
      <c r="L2522" s="9" t="s">
        <v>278</v>
      </c>
      <c r="N2522" s="67">
        <f t="shared" si="75"/>
        <v>387.70000000000255</v>
      </c>
    </row>
    <row r="2523" spans="1:24" ht="15">
      <c r="A2523" s="28" t="s">
        <v>3308</v>
      </c>
      <c r="B2523" s="63" t="s">
        <v>3365</v>
      </c>
      <c r="E2523" s="9" t="s">
        <v>278</v>
      </c>
      <c r="F2523" s="9" t="s">
        <v>278</v>
      </c>
      <c r="G2523" s="9" t="s">
        <v>278</v>
      </c>
      <c r="H2523" s="9" t="s">
        <v>278</v>
      </c>
      <c r="I2523" s="9" t="s">
        <v>278</v>
      </c>
      <c r="J2523" s="9" t="s">
        <v>278</v>
      </c>
      <c r="K2523" s="9" t="s">
        <v>278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3309</v>
      </c>
      <c r="B2524" s="63" t="s">
        <v>3364</v>
      </c>
      <c r="E2524" s="9" t="s">
        <v>278</v>
      </c>
      <c r="F2524" s="9" t="s">
        <v>278</v>
      </c>
      <c r="G2524" s="9" t="s">
        <v>278</v>
      </c>
      <c r="H2524" s="9" t="s">
        <v>278</v>
      </c>
      <c r="I2524" s="9" t="s">
        <v>278</v>
      </c>
      <c r="J2524" s="9" t="s">
        <v>278</v>
      </c>
      <c r="K2524" s="9" t="s">
        <v>278</v>
      </c>
      <c r="L2524" s="9">
        <v>367</v>
      </c>
      <c r="N2524" s="67">
        <f t="shared" si="75"/>
        <v>367</v>
      </c>
    </row>
    <row r="2525" spans="1:24" ht="15">
      <c r="A2525" s="28" t="s">
        <v>3310</v>
      </c>
      <c r="B2525" s="63" t="s">
        <v>3379</v>
      </c>
      <c r="E2525" s="9" t="s">
        <v>278</v>
      </c>
      <c r="F2525" s="9" t="s">
        <v>278</v>
      </c>
      <c r="G2525" s="9" t="s">
        <v>278</v>
      </c>
      <c r="H2525" s="9" t="s">
        <v>278</v>
      </c>
      <c r="I2525" s="9" t="s">
        <v>278</v>
      </c>
      <c r="J2525" s="9" t="s">
        <v>278</v>
      </c>
      <c r="K2525" s="9" t="s">
        <v>278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3311</v>
      </c>
      <c r="B2526" s="63" t="s">
        <v>3360</v>
      </c>
      <c r="E2526" s="9" t="s">
        <v>278</v>
      </c>
      <c r="F2526" s="9" t="s">
        <v>278</v>
      </c>
      <c r="G2526" s="9" t="s">
        <v>278</v>
      </c>
      <c r="H2526" s="9" t="s">
        <v>278</v>
      </c>
      <c r="I2526" s="9" t="s">
        <v>278</v>
      </c>
      <c r="J2526" s="9" t="s">
        <v>278</v>
      </c>
      <c r="K2526" s="9" t="s">
        <v>278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3312</v>
      </c>
      <c r="B2527" s="277" t="s">
        <v>2046</v>
      </c>
      <c r="E2527" s="9" t="s">
        <v>278</v>
      </c>
      <c r="F2527" s="9" t="s">
        <v>278</v>
      </c>
      <c r="G2527" s="9" t="s">
        <v>278</v>
      </c>
      <c r="H2527" s="9" t="s">
        <v>278</v>
      </c>
      <c r="I2527" s="9" t="s">
        <v>278</v>
      </c>
      <c r="J2527" s="9" t="s">
        <v>278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3313</v>
      </c>
      <c r="B2528" s="63" t="s">
        <v>3367</v>
      </c>
      <c r="E2528" s="9" t="s">
        <v>278</v>
      </c>
      <c r="F2528" s="9" t="s">
        <v>278</v>
      </c>
      <c r="G2528" s="9" t="s">
        <v>278</v>
      </c>
      <c r="H2528" s="9" t="s">
        <v>278</v>
      </c>
      <c r="I2528" s="9" t="s">
        <v>278</v>
      </c>
      <c r="J2528" s="9" t="s">
        <v>278</v>
      </c>
      <c r="K2528" s="9" t="s">
        <v>278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3314</v>
      </c>
      <c r="B2529" s="277" t="s">
        <v>2025</v>
      </c>
      <c r="E2529" s="9" t="s">
        <v>278</v>
      </c>
      <c r="F2529" s="9" t="s">
        <v>278</v>
      </c>
      <c r="G2529" s="9" t="s">
        <v>278</v>
      </c>
      <c r="H2529" s="9" t="s">
        <v>278</v>
      </c>
      <c r="I2529" s="9" t="s">
        <v>278</v>
      </c>
      <c r="J2529" s="9" t="s">
        <v>278</v>
      </c>
      <c r="K2529" s="9">
        <v>344.39999999999873</v>
      </c>
      <c r="L2529" s="9" t="s">
        <v>278</v>
      </c>
      <c r="N2529" s="67">
        <f t="shared" si="75"/>
        <v>344.39999999999873</v>
      </c>
    </row>
    <row r="2530" spans="1:19" ht="15">
      <c r="A2530" s="28" t="s">
        <v>3315</v>
      </c>
      <c r="B2530" s="229" t="s">
        <v>1657</v>
      </c>
      <c r="C2530" s="3"/>
      <c r="D2530" s="3"/>
      <c r="E2530" s="9" t="s">
        <v>278</v>
      </c>
      <c r="F2530" s="9" t="s">
        <v>278</v>
      </c>
      <c r="G2530" s="9" t="s">
        <v>278</v>
      </c>
      <c r="H2530" s="9" t="s">
        <v>278</v>
      </c>
      <c r="I2530" s="9">
        <v>344</v>
      </c>
      <c r="J2530" s="9" t="s">
        <v>278</v>
      </c>
      <c r="K2530" s="9" t="s">
        <v>278</v>
      </c>
      <c r="L2530" s="9" t="s">
        <v>278</v>
      </c>
      <c r="N2530" s="67">
        <f t="shared" si="75"/>
        <v>344</v>
      </c>
    </row>
    <row r="2531" spans="1:19" ht="15">
      <c r="A2531" s="28" t="s">
        <v>3316</v>
      </c>
      <c r="B2531" s="63" t="s">
        <v>3387</v>
      </c>
      <c r="E2531" s="9" t="s">
        <v>278</v>
      </c>
      <c r="F2531" s="9" t="s">
        <v>278</v>
      </c>
      <c r="G2531" s="9" t="s">
        <v>278</v>
      </c>
      <c r="H2531" s="9" t="s">
        <v>278</v>
      </c>
      <c r="I2531" s="9" t="s">
        <v>278</v>
      </c>
      <c r="J2531" s="9" t="s">
        <v>278</v>
      </c>
      <c r="K2531" s="9" t="s">
        <v>278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3317</v>
      </c>
      <c r="B2532" s="63" t="s">
        <v>783</v>
      </c>
      <c r="E2532" s="9" t="s">
        <v>278</v>
      </c>
      <c r="F2532" s="9" t="s">
        <v>278</v>
      </c>
      <c r="G2532" s="9" t="s">
        <v>278</v>
      </c>
      <c r="H2532" s="9">
        <v>331.29999999999927</v>
      </c>
      <c r="I2532" s="9" t="s">
        <v>278</v>
      </c>
      <c r="J2532" s="9" t="s">
        <v>278</v>
      </c>
      <c r="K2532" s="9" t="s">
        <v>278</v>
      </c>
      <c r="L2532" s="9" t="s">
        <v>278</v>
      </c>
      <c r="N2532" s="67">
        <f t="shared" si="75"/>
        <v>331.29999999999927</v>
      </c>
      <c r="S2532" s="219"/>
    </row>
    <row r="2533" spans="1:19" ht="15">
      <c r="A2533" s="28" t="s">
        <v>3318</v>
      </c>
      <c r="B2533" s="63" t="s">
        <v>3368</v>
      </c>
      <c r="E2533" s="9" t="s">
        <v>278</v>
      </c>
      <c r="F2533" s="9" t="s">
        <v>278</v>
      </c>
      <c r="G2533" s="9" t="s">
        <v>278</v>
      </c>
      <c r="H2533" s="9" t="s">
        <v>278</v>
      </c>
      <c r="I2533" s="9" t="s">
        <v>278</v>
      </c>
      <c r="J2533" s="9" t="s">
        <v>278</v>
      </c>
      <c r="K2533" s="9" t="s">
        <v>278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3319</v>
      </c>
      <c r="B2534" s="63" t="s">
        <v>3391</v>
      </c>
      <c r="E2534" s="9" t="s">
        <v>278</v>
      </c>
      <c r="F2534" s="9" t="s">
        <v>278</v>
      </c>
      <c r="G2534" s="9" t="s">
        <v>278</v>
      </c>
      <c r="H2534" s="9" t="s">
        <v>278</v>
      </c>
      <c r="I2534" s="9" t="s">
        <v>278</v>
      </c>
      <c r="J2534" s="9" t="s">
        <v>278</v>
      </c>
      <c r="K2534" s="9" t="s">
        <v>278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3320</v>
      </c>
      <c r="B2535" s="63" t="s">
        <v>3366</v>
      </c>
      <c r="E2535" s="9" t="s">
        <v>278</v>
      </c>
      <c r="F2535" s="9" t="s">
        <v>278</v>
      </c>
      <c r="G2535" s="9" t="s">
        <v>278</v>
      </c>
      <c r="H2535" s="9" t="s">
        <v>278</v>
      </c>
      <c r="I2535" s="9" t="s">
        <v>278</v>
      </c>
      <c r="J2535" s="9" t="s">
        <v>278</v>
      </c>
      <c r="K2535" s="9" t="s">
        <v>278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3321</v>
      </c>
      <c r="B2536" s="63" t="s">
        <v>3388</v>
      </c>
      <c r="E2536" s="9" t="s">
        <v>278</v>
      </c>
      <c r="F2536" s="9" t="s">
        <v>278</v>
      </c>
      <c r="G2536" s="9" t="s">
        <v>278</v>
      </c>
      <c r="H2536" s="9" t="s">
        <v>278</v>
      </c>
      <c r="I2536" s="9" t="s">
        <v>278</v>
      </c>
      <c r="J2536" s="9" t="s">
        <v>278</v>
      </c>
      <c r="K2536" s="9" t="s">
        <v>278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3322</v>
      </c>
      <c r="B2537" s="63" t="s">
        <v>3363</v>
      </c>
      <c r="E2537" s="9" t="s">
        <v>278</v>
      </c>
      <c r="F2537" s="9" t="s">
        <v>278</v>
      </c>
      <c r="G2537" s="9" t="s">
        <v>278</v>
      </c>
      <c r="H2537" s="9" t="s">
        <v>278</v>
      </c>
      <c r="I2537" s="9" t="s">
        <v>278</v>
      </c>
      <c r="J2537" s="9" t="s">
        <v>278</v>
      </c>
      <c r="K2537" s="9" t="s">
        <v>278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3323</v>
      </c>
      <c r="B2538" s="63" t="s">
        <v>3372</v>
      </c>
      <c r="E2538" s="9" t="s">
        <v>278</v>
      </c>
      <c r="F2538" s="9" t="s">
        <v>278</v>
      </c>
      <c r="G2538" s="9" t="s">
        <v>278</v>
      </c>
      <c r="H2538" s="9" t="s">
        <v>278</v>
      </c>
      <c r="I2538" s="9" t="s">
        <v>278</v>
      </c>
      <c r="J2538" s="9" t="s">
        <v>278</v>
      </c>
      <c r="K2538" s="9" t="s">
        <v>278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3324</v>
      </c>
      <c r="B2539" s="63" t="s">
        <v>3370</v>
      </c>
      <c r="E2539" s="9" t="s">
        <v>278</v>
      </c>
      <c r="F2539" s="9" t="s">
        <v>278</v>
      </c>
      <c r="G2539" s="9" t="s">
        <v>278</v>
      </c>
      <c r="H2539" s="9" t="s">
        <v>278</v>
      </c>
      <c r="I2539" s="9" t="s">
        <v>278</v>
      </c>
      <c r="J2539" s="9" t="s">
        <v>278</v>
      </c>
      <c r="K2539" s="9" t="s">
        <v>278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3325</v>
      </c>
      <c r="B2540" s="63" t="s">
        <v>3373</v>
      </c>
      <c r="E2540" s="9" t="s">
        <v>278</v>
      </c>
      <c r="F2540" s="9" t="s">
        <v>278</v>
      </c>
      <c r="G2540" s="9" t="s">
        <v>278</v>
      </c>
      <c r="H2540" s="9" t="s">
        <v>278</v>
      </c>
      <c r="I2540" s="9" t="s">
        <v>278</v>
      </c>
      <c r="J2540" s="9" t="s">
        <v>278</v>
      </c>
      <c r="K2540" s="9" t="s">
        <v>278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3326</v>
      </c>
      <c r="B2541" s="277" t="s">
        <v>3358</v>
      </c>
      <c r="E2541" s="9" t="s">
        <v>278</v>
      </c>
      <c r="F2541" s="9" t="s">
        <v>278</v>
      </c>
      <c r="G2541" s="9" t="s">
        <v>278</v>
      </c>
      <c r="H2541" s="9" t="s">
        <v>278</v>
      </c>
      <c r="I2541" s="9" t="s">
        <v>278</v>
      </c>
      <c r="J2541" s="9" t="s">
        <v>278</v>
      </c>
      <c r="K2541" s="9" t="s">
        <v>278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3327</v>
      </c>
      <c r="B2542" s="63" t="s">
        <v>164</v>
      </c>
      <c r="E2542" s="9" t="s">
        <v>278</v>
      </c>
      <c r="F2542" s="9" t="s">
        <v>278</v>
      </c>
      <c r="G2542" s="9">
        <v>182.3</v>
      </c>
      <c r="H2542" s="9" t="s">
        <v>278</v>
      </c>
      <c r="I2542" s="9" t="s">
        <v>278</v>
      </c>
      <c r="J2542" s="9" t="s">
        <v>278</v>
      </c>
      <c r="K2542" s="9" t="s">
        <v>278</v>
      </c>
      <c r="L2542" s="9" t="s">
        <v>278</v>
      </c>
      <c r="N2542" s="67">
        <f t="shared" si="75"/>
        <v>182.3</v>
      </c>
      <c r="S2542" s="219"/>
    </row>
    <row r="2543" spans="1:19" ht="15">
      <c r="A2543" s="28" t="s">
        <v>3328</v>
      </c>
      <c r="B2543" s="63" t="s">
        <v>773</v>
      </c>
      <c r="E2543" s="9" t="s">
        <v>278</v>
      </c>
      <c r="F2543" s="9" t="s">
        <v>278</v>
      </c>
      <c r="G2543" s="9" t="s">
        <v>278</v>
      </c>
      <c r="H2543" s="9">
        <v>175.50000000000091</v>
      </c>
      <c r="I2543" s="9" t="s">
        <v>278</v>
      </c>
      <c r="J2543" s="9" t="s">
        <v>278</v>
      </c>
      <c r="K2543" s="9" t="s">
        <v>278</v>
      </c>
      <c r="L2543" s="9" t="s">
        <v>278</v>
      </c>
      <c r="N2543" s="67">
        <f t="shared" si="75"/>
        <v>175.50000000000091</v>
      </c>
      <c r="S2543" s="219"/>
    </row>
    <row r="2544" spans="1:19" ht="15">
      <c r="A2544" s="28" t="s">
        <v>3329</v>
      </c>
      <c r="B2544" s="63" t="s">
        <v>3361</v>
      </c>
      <c r="E2544" s="9" t="s">
        <v>278</v>
      </c>
      <c r="F2544" s="9" t="s">
        <v>278</v>
      </c>
      <c r="G2544" s="9" t="s">
        <v>278</v>
      </c>
      <c r="H2544" s="9" t="s">
        <v>278</v>
      </c>
      <c r="I2544" s="9" t="s">
        <v>278</v>
      </c>
      <c r="J2544" s="9" t="s">
        <v>278</v>
      </c>
      <c r="K2544" s="9" t="s">
        <v>278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3330</v>
      </c>
      <c r="B2545" s="63" t="s">
        <v>3392</v>
      </c>
      <c r="E2545" s="9" t="s">
        <v>278</v>
      </c>
      <c r="F2545" s="9" t="s">
        <v>278</v>
      </c>
      <c r="G2545" s="9" t="s">
        <v>278</v>
      </c>
      <c r="H2545" s="9" t="s">
        <v>278</v>
      </c>
      <c r="I2545" s="9" t="s">
        <v>278</v>
      </c>
      <c r="J2545" s="9" t="s">
        <v>278</v>
      </c>
      <c r="K2545" s="9" t="s">
        <v>278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3331</v>
      </c>
      <c r="B2546" s="63" t="s">
        <v>3371</v>
      </c>
      <c r="E2546" s="9" t="s">
        <v>278</v>
      </c>
      <c r="F2546" s="9" t="s">
        <v>278</v>
      </c>
      <c r="G2546" s="9" t="s">
        <v>278</v>
      </c>
      <c r="H2546" s="9" t="s">
        <v>278</v>
      </c>
      <c r="I2546" s="9" t="s">
        <v>278</v>
      </c>
      <c r="J2546" s="9" t="s">
        <v>278</v>
      </c>
      <c r="K2546" s="9" t="s">
        <v>278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4122</v>
      </c>
      <c r="B2547" s="277" t="s">
        <v>3359</v>
      </c>
      <c r="E2547" s="9" t="s">
        <v>278</v>
      </c>
      <c r="F2547" s="9" t="s">
        <v>278</v>
      </c>
      <c r="G2547" s="9" t="s">
        <v>278</v>
      </c>
      <c r="H2547" s="9" t="s">
        <v>278</v>
      </c>
      <c r="I2547" s="9" t="s">
        <v>278</v>
      </c>
      <c r="J2547" s="9" t="s">
        <v>278</v>
      </c>
      <c r="K2547" s="9" t="s">
        <v>278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4123</v>
      </c>
      <c r="B2548" s="63" t="s">
        <v>179</v>
      </c>
      <c r="E2548" s="9">
        <v>82.5</v>
      </c>
      <c r="F2548" s="9" t="s">
        <v>278</v>
      </c>
      <c r="G2548" s="9" t="s">
        <v>278</v>
      </c>
      <c r="H2548" s="9" t="s">
        <v>278</v>
      </c>
      <c r="I2548" s="9" t="s">
        <v>278</v>
      </c>
      <c r="J2548" s="9" t="s">
        <v>278</v>
      </c>
      <c r="K2548" s="9" t="s">
        <v>278</v>
      </c>
      <c r="L2548" s="9" t="s">
        <v>278</v>
      </c>
      <c r="N2548" s="67">
        <f t="shared" si="75"/>
        <v>82.5</v>
      </c>
    </row>
    <row r="2549" spans="1:24" ht="15">
      <c r="A2549" s="28" t="s">
        <v>4124</v>
      </c>
      <c r="B2549" s="63" t="s">
        <v>3369</v>
      </c>
      <c r="E2549" s="9" t="s">
        <v>278</v>
      </c>
      <c r="F2549" s="9" t="s">
        <v>278</v>
      </c>
      <c r="G2549" s="9" t="s">
        <v>278</v>
      </c>
      <c r="H2549" s="9" t="s">
        <v>278</v>
      </c>
      <c r="I2549" s="9" t="s">
        <v>278</v>
      </c>
      <c r="J2549" s="9" t="s">
        <v>278</v>
      </c>
      <c r="K2549" s="9" t="s">
        <v>278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2648</v>
      </c>
      <c r="S2556" t="s">
        <v>1773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5362</v>
      </c>
      <c r="S2557" t="s">
        <v>992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358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308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338</v>
      </c>
      <c r="S2560" t="s">
        <v>1774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278</v>
      </c>
      <c r="L2561" s="9" t="s">
        <v>278</v>
      </c>
      <c r="N2561" s="67">
        <f t="shared" si="76"/>
        <v>3167.3999999999992</v>
      </c>
      <c r="P2561" t="s">
        <v>326</v>
      </c>
      <c r="S2561" s="21" t="s">
        <v>1774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278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2480</v>
      </c>
      <c r="S2562" s="21" t="s">
        <v>1774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300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278</v>
      </c>
      <c r="N2564" s="67">
        <f t="shared" si="76"/>
        <v>3079.65</v>
      </c>
      <c r="P2564" t="s">
        <v>337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288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299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278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281</v>
      </c>
      <c r="S2567" s="21" t="s">
        <v>1774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278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2463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300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337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322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278</v>
      </c>
      <c r="F2573" s="9" t="s">
        <v>278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1819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278</v>
      </c>
      <c r="F2574" s="9" t="s">
        <v>278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281</v>
      </c>
      <c r="S2574" t="s">
        <v>1774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752</v>
      </c>
      <c r="E2575" s="9" t="s">
        <v>278</v>
      </c>
      <c r="F2575" s="9" t="s">
        <v>278</v>
      </c>
      <c r="G2575" s="9" t="s">
        <v>278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352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782</v>
      </c>
      <c r="E2576" s="9" t="s">
        <v>278</v>
      </c>
      <c r="F2576" s="9" t="s">
        <v>278</v>
      </c>
      <c r="G2576" s="9" t="s">
        <v>278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282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799</v>
      </c>
      <c r="E2577" s="9" t="s">
        <v>278</v>
      </c>
      <c r="F2577" s="9" t="s">
        <v>278</v>
      </c>
      <c r="G2577" s="9" t="s">
        <v>278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278</v>
      </c>
      <c r="I2578" s="9">
        <v>0</v>
      </c>
      <c r="J2578" s="9">
        <v>514.15000000000146</v>
      </c>
      <c r="K2578" s="9" t="s">
        <v>278</v>
      </c>
      <c r="L2578" s="9" t="s">
        <v>278</v>
      </c>
      <c r="N2578" s="67">
        <f t="shared" si="76"/>
        <v>2078.5500000000015</v>
      </c>
      <c r="P2578" t="s">
        <v>287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748</v>
      </c>
      <c r="E2579" s="9" t="s">
        <v>278</v>
      </c>
      <c r="F2579" s="9" t="s">
        <v>278</v>
      </c>
      <c r="G2579" s="9" t="s">
        <v>278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282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297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763</v>
      </c>
      <c r="E2581" s="9" t="s">
        <v>278</v>
      </c>
      <c r="F2581" s="9" t="s">
        <v>278</v>
      </c>
      <c r="G2581" s="9" t="s">
        <v>278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300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278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278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278</v>
      </c>
      <c r="F2583" s="9" t="s">
        <v>278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745</v>
      </c>
      <c r="E2584" s="9" t="s">
        <v>278</v>
      </c>
      <c r="F2584" s="9" t="s">
        <v>278</v>
      </c>
      <c r="G2584" s="9" t="s">
        <v>278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297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1661</v>
      </c>
      <c r="C2585" s="3"/>
      <c r="D2585" s="3"/>
      <c r="E2585" s="9" t="s">
        <v>278</v>
      </c>
      <c r="F2585" s="9" t="s">
        <v>278</v>
      </c>
      <c r="G2585" s="9" t="s">
        <v>278</v>
      </c>
      <c r="H2585" s="9" t="s">
        <v>278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306</v>
      </c>
      <c r="T2585" s="277"/>
      <c r="U2585" s="63"/>
      <c r="V2585" s="346"/>
      <c r="W2585" s="337"/>
      <c r="X2585" s="63"/>
    </row>
    <row r="2586" spans="1:24" ht="15">
      <c r="A2586" s="28" t="s">
        <v>274</v>
      </c>
      <c r="B2586" s="229" t="s">
        <v>1646</v>
      </c>
      <c r="C2586" s="3"/>
      <c r="D2586" s="3"/>
      <c r="E2586" s="9" t="s">
        <v>278</v>
      </c>
      <c r="F2586" s="9" t="s">
        <v>278</v>
      </c>
      <c r="G2586" s="9" t="s">
        <v>278</v>
      </c>
      <c r="H2586" s="9" t="s">
        <v>278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320</v>
      </c>
      <c r="T2586" s="277"/>
      <c r="U2586" s="63"/>
      <c r="V2586" s="346"/>
      <c r="W2586" s="337"/>
      <c r="X2586" s="63"/>
    </row>
    <row r="2587" spans="1:24" ht="15">
      <c r="A2587" s="28" t="s">
        <v>275</v>
      </c>
      <c r="B2587" s="63" t="s">
        <v>777</v>
      </c>
      <c r="E2587" s="9" t="s">
        <v>278</v>
      </c>
      <c r="F2587" s="9" t="s">
        <v>278</v>
      </c>
      <c r="G2587" s="9" t="s">
        <v>278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276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278</v>
      </c>
      <c r="K2588" s="9" t="s">
        <v>278</v>
      </c>
      <c r="L2588" s="9" t="s">
        <v>278</v>
      </c>
      <c r="N2588" s="67">
        <f t="shared" ref="N2588:N2619" si="77">SUM(E2588:L2588)</f>
        <v>1680.6499999999967</v>
      </c>
      <c r="P2588" t="s">
        <v>314</v>
      </c>
      <c r="T2588" s="277"/>
      <c r="U2588" s="63"/>
      <c r="V2588" s="345"/>
      <c r="W2588" s="337"/>
      <c r="X2588" s="63"/>
    </row>
    <row r="2589" spans="1:24" ht="15">
      <c r="A2589" s="28" t="s">
        <v>277</v>
      </c>
      <c r="B2589" s="28" t="s">
        <v>733</v>
      </c>
      <c r="E2589" s="9" t="s">
        <v>278</v>
      </c>
      <c r="F2589" s="9" t="s">
        <v>278</v>
      </c>
      <c r="G2589" s="9" t="s">
        <v>278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734</v>
      </c>
      <c r="B2590" s="63" t="s">
        <v>778</v>
      </c>
      <c r="E2590" s="9" t="s">
        <v>278</v>
      </c>
      <c r="F2590" s="9" t="s">
        <v>278</v>
      </c>
      <c r="G2590" s="9" t="s">
        <v>278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735</v>
      </c>
      <c r="B2591" s="63" t="s">
        <v>747</v>
      </c>
      <c r="E2591" s="9" t="s">
        <v>278</v>
      </c>
      <c r="F2591" s="9" t="s">
        <v>278</v>
      </c>
      <c r="G2591" s="9" t="s">
        <v>278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736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278</v>
      </c>
      <c r="K2592" s="9" t="s">
        <v>278</v>
      </c>
      <c r="L2592" s="9" t="s">
        <v>278</v>
      </c>
      <c r="N2592" s="67">
        <f t="shared" si="77"/>
        <v>1577.4500000000005</v>
      </c>
      <c r="P2592" t="s">
        <v>317</v>
      </c>
      <c r="T2592" s="63"/>
      <c r="U2592" s="63"/>
      <c r="V2592" s="345"/>
      <c r="W2592" s="337"/>
      <c r="X2592" s="63"/>
    </row>
    <row r="2593" spans="1:24" ht="15">
      <c r="A2593" s="28" t="s">
        <v>738</v>
      </c>
      <c r="B2593" s="229" t="s">
        <v>1643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297</v>
      </c>
      <c r="T2593" s="63"/>
      <c r="U2593" s="63"/>
      <c r="V2593" s="345"/>
      <c r="W2593" s="337"/>
      <c r="X2593" s="63"/>
    </row>
    <row r="2594" spans="1:24" ht="15">
      <c r="A2594" s="28" t="s">
        <v>744</v>
      </c>
      <c r="B2594" s="229" t="s">
        <v>1654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344</v>
      </c>
      <c r="T2594" s="63"/>
      <c r="U2594" s="63"/>
      <c r="V2594" s="358"/>
      <c r="W2594" s="337"/>
      <c r="X2594" s="63"/>
    </row>
    <row r="2595" spans="1:24" ht="15">
      <c r="A2595" s="28" t="s">
        <v>746</v>
      </c>
      <c r="B2595" s="277" t="s">
        <v>2004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282</v>
      </c>
      <c r="T2595" s="63"/>
      <c r="U2595" s="63"/>
      <c r="V2595" s="358"/>
      <c r="W2595" s="337"/>
      <c r="X2595" s="63"/>
    </row>
    <row r="2596" spans="1:24" ht="15">
      <c r="A2596" s="28" t="s">
        <v>749</v>
      </c>
      <c r="B2596" s="63" t="s">
        <v>156</v>
      </c>
      <c r="E2596" s="9" t="s">
        <v>278</v>
      </c>
      <c r="F2596" s="9" t="s">
        <v>278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278</v>
      </c>
      <c r="N2596" s="67">
        <f t="shared" si="77"/>
        <v>1528.5000000000005</v>
      </c>
      <c r="P2596" t="s">
        <v>300</v>
      </c>
      <c r="T2596" s="63"/>
      <c r="U2596" s="63"/>
      <c r="V2596" s="358"/>
      <c r="W2596" s="337"/>
      <c r="X2596" s="63"/>
    </row>
    <row r="2597" spans="1:24" ht="15">
      <c r="A2597" s="28" t="s">
        <v>750</v>
      </c>
      <c r="B2597" s="63" t="s">
        <v>737</v>
      </c>
      <c r="E2597" s="9" t="s">
        <v>278</v>
      </c>
      <c r="F2597" s="9" t="s">
        <v>278</v>
      </c>
      <c r="G2597" s="9" t="s">
        <v>278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753</v>
      </c>
      <c r="B2598" s="229" t="s">
        <v>1651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755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278</v>
      </c>
      <c r="L2599" s="9" t="s">
        <v>278</v>
      </c>
      <c r="N2599" s="67">
        <f t="shared" si="77"/>
        <v>1497.8</v>
      </c>
      <c r="P2599" t="s">
        <v>288</v>
      </c>
      <c r="T2599" s="277"/>
      <c r="U2599" s="63"/>
      <c r="V2599" s="345"/>
      <c r="W2599" s="337"/>
      <c r="X2599" s="63"/>
    </row>
    <row r="2600" spans="1:24" ht="15">
      <c r="A2600" s="28" t="s">
        <v>760</v>
      </c>
      <c r="B2600" s="277" t="s">
        <v>2014</v>
      </c>
      <c r="C2600" s="3"/>
      <c r="D2600" s="3"/>
      <c r="E2600" s="9" t="s">
        <v>278</v>
      </c>
      <c r="F2600" s="9" t="s">
        <v>278</v>
      </c>
      <c r="G2600" s="9" t="s">
        <v>278</v>
      </c>
      <c r="H2600" s="9" t="s">
        <v>278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764</v>
      </c>
      <c r="B2601" s="63" t="s">
        <v>770</v>
      </c>
      <c r="E2601" s="9" t="s">
        <v>278</v>
      </c>
      <c r="F2601" s="9" t="s">
        <v>278</v>
      </c>
      <c r="G2601" s="9" t="s">
        <v>278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297</v>
      </c>
      <c r="T2601" s="63"/>
      <c r="U2601" s="63"/>
      <c r="V2601" s="345"/>
      <c r="W2601" s="337"/>
      <c r="X2601" s="63"/>
    </row>
    <row r="2602" spans="1:24" ht="15">
      <c r="A2602" s="28" t="s">
        <v>765</v>
      </c>
      <c r="B2602" s="63" t="s">
        <v>153</v>
      </c>
      <c r="E2602" s="9" t="s">
        <v>278</v>
      </c>
      <c r="F2602" s="9" t="s">
        <v>278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766</v>
      </c>
      <c r="B2603" s="63" t="s">
        <v>761</v>
      </c>
      <c r="E2603" s="9" t="s">
        <v>278</v>
      </c>
      <c r="F2603" s="9" t="s">
        <v>278</v>
      </c>
      <c r="G2603" s="9" t="s">
        <v>278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772</v>
      </c>
      <c r="B2604" s="63" t="s">
        <v>787</v>
      </c>
      <c r="E2604" s="9" t="s">
        <v>278</v>
      </c>
      <c r="F2604" s="9" t="s">
        <v>278</v>
      </c>
      <c r="G2604" s="9" t="s">
        <v>278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780</v>
      </c>
      <c r="B2605" s="28" t="s">
        <v>732</v>
      </c>
      <c r="E2605" s="9" t="s">
        <v>278</v>
      </c>
      <c r="F2605" s="9" t="s">
        <v>278</v>
      </c>
      <c r="G2605" s="9" t="s">
        <v>278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784</v>
      </c>
      <c r="B2606" s="28" t="s">
        <v>727</v>
      </c>
      <c r="E2606" s="9" t="s">
        <v>278</v>
      </c>
      <c r="F2606" s="9" t="s">
        <v>278</v>
      </c>
      <c r="G2606" s="9" t="s">
        <v>278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785</v>
      </c>
      <c r="B2607" s="229" t="s">
        <v>1660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217">
        <v>626.60000000000036</v>
      </c>
      <c r="K2607" s="217">
        <v>623.29999999999745</v>
      </c>
      <c r="L2607" s="9" t="s">
        <v>278</v>
      </c>
      <c r="N2607" s="67">
        <f t="shared" si="77"/>
        <v>1249.8999999999978</v>
      </c>
      <c r="P2607" t="s">
        <v>314</v>
      </c>
      <c r="T2607" s="277"/>
      <c r="U2607" s="63"/>
      <c r="V2607" s="345"/>
      <c r="W2607" s="337"/>
      <c r="X2607" s="63"/>
    </row>
    <row r="2608" spans="1:24" ht="15">
      <c r="A2608" s="28" t="s">
        <v>786</v>
      </c>
      <c r="B2608" s="277" t="s">
        <v>2002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792</v>
      </c>
      <c r="B2609" s="63" t="s">
        <v>795</v>
      </c>
      <c r="E2609" s="9" t="s">
        <v>278</v>
      </c>
      <c r="F2609" s="9" t="s">
        <v>278</v>
      </c>
      <c r="G2609" s="9" t="s">
        <v>278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793</v>
      </c>
      <c r="B2610" s="277" t="s">
        <v>2006</v>
      </c>
      <c r="C2610" s="3"/>
      <c r="D2610" s="3"/>
      <c r="E2610" s="9" t="s">
        <v>278</v>
      </c>
      <c r="F2610" s="9" t="s">
        <v>278</v>
      </c>
      <c r="G2610" s="9" t="s">
        <v>278</v>
      </c>
      <c r="H2610" s="9" t="s">
        <v>278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794</v>
      </c>
      <c r="B2611" s="277" t="s">
        <v>2153</v>
      </c>
      <c r="C2611" s="3"/>
      <c r="D2611" s="3"/>
      <c r="E2611" s="9" t="s">
        <v>278</v>
      </c>
      <c r="F2611" s="9" t="s">
        <v>278</v>
      </c>
      <c r="G2611" s="9" t="s">
        <v>278</v>
      </c>
      <c r="H2611" s="9" t="s">
        <v>278</v>
      </c>
      <c r="I2611" s="9">
        <v>0</v>
      </c>
      <c r="J2611" s="9" t="s">
        <v>278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796</v>
      </c>
      <c r="B2612" s="229" t="s">
        <v>1652</v>
      </c>
      <c r="C2612" s="3"/>
      <c r="D2612" s="3"/>
      <c r="E2612" s="9" t="s">
        <v>278</v>
      </c>
      <c r="F2612" s="9" t="s">
        <v>278</v>
      </c>
      <c r="G2612" s="9" t="s">
        <v>278</v>
      </c>
      <c r="H2612" s="9" t="s">
        <v>278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797</v>
      </c>
      <c r="B2613" s="63" t="s">
        <v>178</v>
      </c>
      <c r="E2613" s="214">
        <v>873</v>
      </c>
      <c r="F2613" s="9">
        <v>274.8</v>
      </c>
      <c r="G2613" s="9" t="s">
        <v>278</v>
      </c>
      <c r="H2613" s="9" t="s">
        <v>278</v>
      </c>
      <c r="I2613" s="9">
        <v>0</v>
      </c>
      <c r="J2613" s="9" t="s">
        <v>278</v>
      </c>
      <c r="K2613" s="9" t="s">
        <v>278</v>
      </c>
      <c r="L2613" s="9" t="s">
        <v>278</v>
      </c>
      <c r="N2613" s="67">
        <f t="shared" si="77"/>
        <v>1147.8</v>
      </c>
      <c r="P2613" t="s">
        <v>281</v>
      </c>
      <c r="S2613" t="s">
        <v>1774</v>
      </c>
      <c r="T2613" s="277"/>
      <c r="U2613" s="63"/>
      <c r="V2613" s="345"/>
      <c r="W2613" s="337"/>
      <c r="X2613" s="63"/>
    </row>
    <row r="2614" spans="1:24" ht="15">
      <c r="A2614" s="28" t="s">
        <v>798</v>
      </c>
      <c r="B2614" s="229" t="s">
        <v>1658</v>
      </c>
      <c r="C2614" s="3"/>
      <c r="D2614" s="3"/>
      <c r="E2614" s="9" t="s">
        <v>278</v>
      </c>
      <c r="F2614" s="9" t="s">
        <v>278</v>
      </c>
      <c r="G2614" s="9" t="s">
        <v>278</v>
      </c>
      <c r="H2614" s="9" t="s">
        <v>278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801</v>
      </c>
      <c r="B2615" s="277" t="s">
        <v>2007</v>
      </c>
      <c r="C2615" s="3"/>
      <c r="D2615" s="3"/>
      <c r="E2615" s="9" t="s">
        <v>278</v>
      </c>
      <c r="F2615" s="9" t="s">
        <v>278</v>
      </c>
      <c r="G2615" s="9" t="s">
        <v>278</v>
      </c>
      <c r="H2615" s="9" t="s">
        <v>278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895</v>
      </c>
      <c r="B2616" s="229" t="s">
        <v>1659</v>
      </c>
      <c r="C2616" s="3"/>
      <c r="D2616" s="3"/>
      <c r="E2616" s="9" t="s">
        <v>278</v>
      </c>
      <c r="F2616" s="9" t="s">
        <v>278</v>
      </c>
      <c r="G2616" s="9" t="s">
        <v>278</v>
      </c>
      <c r="H2616" s="9" t="s">
        <v>278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896</v>
      </c>
      <c r="B2617" s="63" t="s">
        <v>762</v>
      </c>
      <c r="E2617" s="9" t="s">
        <v>278</v>
      </c>
      <c r="F2617" s="9" t="s">
        <v>278</v>
      </c>
      <c r="G2617" s="9" t="s">
        <v>278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897</v>
      </c>
      <c r="B2618" s="63" t="s">
        <v>158</v>
      </c>
      <c r="E2618" s="9" t="s">
        <v>278</v>
      </c>
      <c r="F2618" s="9" t="s">
        <v>278</v>
      </c>
      <c r="G2618" s="9">
        <v>557.70000000000005</v>
      </c>
      <c r="H2618" s="9">
        <v>504.60000000000036</v>
      </c>
      <c r="I2618" s="9">
        <v>0</v>
      </c>
      <c r="J2618" s="9" t="s">
        <v>278</v>
      </c>
      <c r="K2618" s="9" t="s">
        <v>278</v>
      </c>
      <c r="L2618" s="9" t="s">
        <v>278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898</v>
      </c>
      <c r="B2619" s="277" t="s">
        <v>2023</v>
      </c>
      <c r="C2619" s="3"/>
      <c r="D2619" s="3"/>
      <c r="E2619" s="9" t="s">
        <v>278</v>
      </c>
      <c r="F2619" s="9" t="s">
        <v>278</v>
      </c>
      <c r="G2619" s="9" t="s">
        <v>278</v>
      </c>
      <c r="H2619" s="9" t="s">
        <v>278</v>
      </c>
      <c r="I2619" s="9">
        <v>0</v>
      </c>
      <c r="J2619" s="9" t="s">
        <v>278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899</v>
      </c>
      <c r="B2620" s="63" t="s">
        <v>781</v>
      </c>
      <c r="E2620" s="9" t="s">
        <v>278</v>
      </c>
      <c r="F2620" s="9" t="s">
        <v>278</v>
      </c>
      <c r="G2620" s="9" t="s">
        <v>278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900</v>
      </c>
      <c r="B2621" s="277" t="s">
        <v>2019</v>
      </c>
      <c r="C2621" s="3"/>
      <c r="D2621" s="3"/>
      <c r="E2621" s="9" t="s">
        <v>278</v>
      </c>
      <c r="F2621" s="9" t="s">
        <v>278</v>
      </c>
      <c r="G2621" s="9" t="s">
        <v>278</v>
      </c>
      <c r="H2621" s="9" t="s">
        <v>278</v>
      </c>
      <c r="I2621" s="9">
        <v>0</v>
      </c>
      <c r="J2621" s="9" t="s">
        <v>278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901</v>
      </c>
      <c r="B2622" s="277" t="s">
        <v>2022</v>
      </c>
      <c r="C2622" s="3"/>
      <c r="D2622" s="3"/>
      <c r="E2622" s="9" t="s">
        <v>278</v>
      </c>
      <c r="F2622" s="9" t="s">
        <v>278</v>
      </c>
      <c r="G2622" s="9" t="s">
        <v>278</v>
      </c>
      <c r="H2622" s="9" t="s">
        <v>278</v>
      </c>
      <c r="I2622" s="9">
        <v>0</v>
      </c>
      <c r="J2622" s="9" t="s">
        <v>278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902</v>
      </c>
      <c r="B2623" s="277" t="s">
        <v>4490</v>
      </c>
      <c r="C2623" s="3"/>
      <c r="D2623" s="3"/>
      <c r="E2623" s="9" t="s">
        <v>278</v>
      </c>
      <c r="F2623" s="9" t="s">
        <v>278</v>
      </c>
      <c r="G2623" s="9" t="s">
        <v>278</v>
      </c>
      <c r="H2623" s="9" t="s">
        <v>278</v>
      </c>
      <c r="I2623" s="9">
        <v>0</v>
      </c>
      <c r="J2623" s="9" t="s">
        <v>278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903</v>
      </c>
      <c r="B2624" s="277" t="s">
        <v>1998</v>
      </c>
      <c r="C2624" s="3"/>
      <c r="D2624" s="3"/>
      <c r="E2624" s="9" t="s">
        <v>278</v>
      </c>
      <c r="F2624" s="9" t="s">
        <v>278</v>
      </c>
      <c r="G2624" s="9" t="s">
        <v>278</v>
      </c>
      <c r="H2624" s="9" t="s">
        <v>278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904</v>
      </c>
      <c r="B2625" s="229" t="s">
        <v>1653</v>
      </c>
      <c r="C2625" s="3"/>
      <c r="D2625" s="3"/>
      <c r="E2625" s="9" t="s">
        <v>278</v>
      </c>
      <c r="F2625" s="9" t="s">
        <v>278</v>
      </c>
      <c r="G2625" s="9" t="s">
        <v>278</v>
      </c>
      <c r="H2625" s="9" t="s">
        <v>278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905</v>
      </c>
      <c r="B2626" s="63" t="s">
        <v>756</v>
      </c>
      <c r="E2626" s="9" t="s">
        <v>278</v>
      </c>
      <c r="F2626" s="9" t="s">
        <v>278</v>
      </c>
      <c r="G2626" s="9" t="s">
        <v>278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906</v>
      </c>
      <c r="B2627" s="277" t="s">
        <v>2048</v>
      </c>
      <c r="C2627" s="3"/>
      <c r="D2627" s="3"/>
      <c r="E2627" s="9" t="s">
        <v>278</v>
      </c>
      <c r="F2627" s="9" t="s">
        <v>278</v>
      </c>
      <c r="G2627" s="9" t="s">
        <v>278</v>
      </c>
      <c r="H2627" s="9" t="s">
        <v>278</v>
      </c>
      <c r="I2627" s="9">
        <v>0</v>
      </c>
      <c r="J2627" s="9" t="s">
        <v>278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907</v>
      </c>
      <c r="B2628" s="229" t="s">
        <v>1655</v>
      </c>
      <c r="C2628" s="3"/>
      <c r="D2628" s="3"/>
      <c r="E2628" s="9" t="s">
        <v>278</v>
      </c>
      <c r="F2628" s="9" t="s">
        <v>278</v>
      </c>
      <c r="G2628" s="9" t="s">
        <v>278</v>
      </c>
      <c r="H2628" s="9" t="s">
        <v>278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908</v>
      </c>
      <c r="B2629" s="63" t="s">
        <v>754</v>
      </c>
      <c r="E2629" s="217" t="s">
        <v>278</v>
      </c>
      <c r="F2629" s="9" t="s">
        <v>278</v>
      </c>
      <c r="G2629" s="9" t="s">
        <v>278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909</v>
      </c>
      <c r="B2630" s="229" t="s">
        <v>1642</v>
      </c>
      <c r="C2630" s="3"/>
      <c r="D2630" s="3"/>
      <c r="E2630" s="9" t="s">
        <v>278</v>
      </c>
      <c r="F2630" s="9" t="s">
        <v>278</v>
      </c>
      <c r="G2630" s="9" t="s">
        <v>278</v>
      </c>
      <c r="H2630" s="9" t="s">
        <v>278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910</v>
      </c>
      <c r="B2631" s="277" t="s">
        <v>1999</v>
      </c>
      <c r="C2631" s="3"/>
      <c r="D2631" s="3"/>
      <c r="E2631" s="9" t="s">
        <v>278</v>
      </c>
      <c r="F2631" s="9" t="s">
        <v>278</v>
      </c>
      <c r="G2631" s="9" t="s">
        <v>278</v>
      </c>
      <c r="H2631" s="9" t="s">
        <v>278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288</v>
      </c>
      <c r="T2631" s="63"/>
      <c r="U2631" s="63"/>
      <c r="V2631" s="345"/>
      <c r="W2631" s="337"/>
      <c r="X2631" s="63"/>
    </row>
    <row r="2632" spans="1:24" ht="15">
      <c r="A2632" s="28" t="s">
        <v>911</v>
      </c>
      <c r="B2632" s="63" t="s">
        <v>789</v>
      </c>
      <c r="E2632" s="9" t="s">
        <v>278</v>
      </c>
      <c r="F2632" s="9" t="s">
        <v>278</v>
      </c>
      <c r="G2632" s="9" t="s">
        <v>278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912</v>
      </c>
      <c r="B2633" s="229" t="s">
        <v>1656</v>
      </c>
      <c r="C2633" s="3"/>
      <c r="D2633" s="3"/>
      <c r="E2633" s="9" t="s">
        <v>278</v>
      </c>
      <c r="F2633" s="9" t="s">
        <v>278</v>
      </c>
      <c r="G2633" s="9" t="s">
        <v>278</v>
      </c>
      <c r="H2633" s="9" t="s">
        <v>278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913</v>
      </c>
      <c r="B2634" s="277" t="s">
        <v>2049</v>
      </c>
      <c r="C2634" s="3"/>
      <c r="D2634" s="3"/>
      <c r="E2634" s="9" t="s">
        <v>278</v>
      </c>
      <c r="F2634" s="9" t="s">
        <v>278</v>
      </c>
      <c r="G2634" s="9" t="s">
        <v>278</v>
      </c>
      <c r="H2634" s="9" t="s">
        <v>278</v>
      </c>
      <c r="I2634" s="9">
        <v>0</v>
      </c>
      <c r="J2634" s="9" t="s">
        <v>278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914</v>
      </c>
      <c r="B2635" s="277" t="s">
        <v>2005</v>
      </c>
      <c r="C2635" s="3"/>
      <c r="D2635" s="3"/>
      <c r="E2635" s="9" t="s">
        <v>278</v>
      </c>
      <c r="F2635" s="9" t="s">
        <v>278</v>
      </c>
      <c r="G2635" s="9" t="s">
        <v>278</v>
      </c>
      <c r="H2635" s="9" t="s">
        <v>278</v>
      </c>
      <c r="I2635" s="9">
        <v>0</v>
      </c>
      <c r="J2635" s="9">
        <v>385.25000000000182</v>
      </c>
      <c r="K2635" s="9">
        <v>345.19999999999709</v>
      </c>
      <c r="L2635" s="9" t="s">
        <v>278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915</v>
      </c>
      <c r="B2636" s="277" t="s">
        <v>2021</v>
      </c>
      <c r="C2636" s="3"/>
      <c r="D2636" s="3"/>
      <c r="E2636" s="9" t="s">
        <v>278</v>
      </c>
      <c r="F2636" s="9" t="s">
        <v>278</v>
      </c>
      <c r="G2636" s="9" t="s">
        <v>278</v>
      </c>
      <c r="H2636" s="9" t="s">
        <v>278</v>
      </c>
      <c r="I2636" s="9">
        <v>0</v>
      </c>
      <c r="J2636" s="9" t="s">
        <v>278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916</v>
      </c>
      <c r="B2637" s="277" t="s">
        <v>2046</v>
      </c>
      <c r="C2637" s="3"/>
      <c r="D2637" s="3"/>
      <c r="E2637" s="9" t="s">
        <v>278</v>
      </c>
      <c r="F2637" s="9" t="s">
        <v>278</v>
      </c>
      <c r="G2637" s="9" t="s">
        <v>278</v>
      </c>
      <c r="H2637" s="9" t="s">
        <v>278</v>
      </c>
      <c r="I2637" s="9">
        <v>0</v>
      </c>
      <c r="J2637" s="9" t="s">
        <v>278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917</v>
      </c>
      <c r="B2638" s="63" t="s">
        <v>3387</v>
      </c>
      <c r="C2638" s="3"/>
      <c r="D2638" s="3"/>
      <c r="E2638" s="9" t="s">
        <v>278</v>
      </c>
      <c r="F2638" s="9" t="s">
        <v>278</v>
      </c>
      <c r="G2638" s="9" t="s">
        <v>278</v>
      </c>
      <c r="H2638" s="9" t="s">
        <v>278</v>
      </c>
      <c r="I2638" s="9">
        <v>0</v>
      </c>
      <c r="J2638" s="9" t="s">
        <v>278</v>
      </c>
      <c r="K2638" s="9" t="s">
        <v>278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918</v>
      </c>
      <c r="B2639" s="277" t="s">
        <v>2020</v>
      </c>
      <c r="C2639" s="3"/>
      <c r="D2639" s="3"/>
      <c r="E2639" s="9" t="s">
        <v>278</v>
      </c>
      <c r="F2639" s="9" t="s">
        <v>278</v>
      </c>
      <c r="G2639" s="9" t="s">
        <v>278</v>
      </c>
      <c r="H2639" s="9" t="s">
        <v>278</v>
      </c>
      <c r="I2639" s="9">
        <v>0</v>
      </c>
      <c r="J2639" s="9" t="s">
        <v>278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919</v>
      </c>
      <c r="B2640" s="277" t="s">
        <v>2026</v>
      </c>
      <c r="C2640" s="3"/>
      <c r="D2640" s="3"/>
      <c r="E2640" s="9" t="s">
        <v>278</v>
      </c>
      <c r="F2640" s="9" t="s">
        <v>278</v>
      </c>
      <c r="G2640" s="9" t="s">
        <v>278</v>
      </c>
      <c r="H2640" s="9" t="s">
        <v>278</v>
      </c>
      <c r="I2640" s="9">
        <v>0</v>
      </c>
      <c r="J2640" s="9" t="s">
        <v>278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920</v>
      </c>
      <c r="B2641" s="63" t="s">
        <v>3360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 t="s">
        <v>278</v>
      </c>
      <c r="K2641" s="9" t="s">
        <v>278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921</v>
      </c>
      <c r="B2642" s="63" t="s">
        <v>164</v>
      </c>
      <c r="E2642" s="9" t="s">
        <v>278</v>
      </c>
      <c r="F2642" s="9" t="s">
        <v>278</v>
      </c>
      <c r="G2642" s="9">
        <v>559.20000000000005</v>
      </c>
      <c r="H2642" s="9" t="s">
        <v>278</v>
      </c>
      <c r="I2642" s="9">
        <v>0</v>
      </c>
      <c r="J2642" s="9" t="s">
        <v>278</v>
      </c>
      <c r="K2642" s="9" t="s">
        <v>278</v>
      </c>
      <c r="L2642" s="9" t="s">
        <v>278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922</v>
      </c>
      <c r="B2643" s="277" t="s">
        <v>2025</v>
      </c>
      <c r="C2643" s="3"/>
      <c r="D2643" s="3"/>
      <c r="E2643" s="9" t="s">
        <v>278</v>
      </c>
      <c r="F2643" s="9" t="s">
        <v>278</v>
      </c>
      <c r="G2643" s="9" t="s">
        <v>278</v>
      </c>
      <c r="H2643" s="9" t="s">
        <v>278</v>
      </c>
      <c r="I2643" s="9">
        <v>0</v>
      </c>
      <c r="J2643" s="9" t="s">
        <v>278</v>
      </c>
      <c r="K2643" s="9">
        <v>557.39999999999782</v>
      </c>
      <c r="L2643" s="9" t="s">
        <v>278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923</v>
      </c>
      <c r="B2644" s="277" t="s">
        <v>2003</v>
      </c>
      <c r="C2644" s="3"/>
      <c r="D2644" s="3"/>
      <c r="E2644" s="9" t="s">
        <v>278</v>
      </c>
      <c r="F2644" s="9" t="s">
        <v>278</v>
      </c>
      <c r="G2644" s="9" t="s">
        <v>278</v>
      </c>
      <c r="H2644" s="9" t="s">
        <v>278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924</v>
      </c>
      <c r="B2645" s="63" t="s">
        <v>3379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 t="s">
        <v>278</v>
      </c>
      <c r="K2645" s="9" t="s">
        <v>278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925</v>
      </c>
      <c r="B2646" s="277" t="s">
        <v>2024</v>
      </c>
      <c r="C2646" s="3"/>
      <c r="D2646" s="3"/>
      <c r="E2646" s="9" t="s">
        <v>278</v>
      </c>
      <c r="F2646" s="9" t="s">
        <v>278</v>
      </c>
      <c r="G2646" s="9" t="s">
        <v>278</v>
      </c>
      <c r="H2646" s="9" t="s">
        <v>278</v>
      </c>
      <c r="I2646" s="9">
        <v>0</v>
      </c>
      <c r="J2646" s="9" t="s">
        <v>278</v>
      </c>
      <c r="K2646" s="9">
        <v>499.60000000000036</v>
      </c>
      <c r="L2646" s="9" t="s">
        <v>278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926</v>
      </c>
      <c r="B2647" s="63" t="s">
        <v>3372</v>
      </c>
      <c r="C2647" s="3"/>
      <c r="D2647" s="3"/>
      <c r="E2647" s="9" t="s">
        <v>278</v>
      </c>
      <c r="F2647" s="9" t="s">
        <v>278</v>
      </c>
      <c r="G2647" s="9" t="s">
        <v>278</v>
      </c>
      <c r="H2647" s="9" t="s">
        <v>278</v>
      </c>
      <c r="I2647" s="9">
        <v>0</v>
      </c>
      <c r="J2647" s="9" t="s">
        <v>278</v>
      </c>
      <c r="K2647" s="9" t="s">
        <v>278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927</v>
      </c>
      <c r="B2648" s="63" t="s">
        <v>3361</v>
      </c>
      <c r="C2648" s="3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9" t="s">
        <v>278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928</v>
      </c>
      <c r="B2649" s="63" t="s">
        <v>3364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9" t="s">
        <v>278</v>
      </c>
      <c r="K2649" s="9" t="s">
        <v>278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929</v>
      </c>
      <c r="B2650" s="63" t="s">
        <v>3363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 t="s">
        <v>278</v>
      </c>
      <c r="K2650" s="9" t="s">
        <v>278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930</v>
      </c>
      <c r="B2651" s="63" t="s">
        <v>773</v>
      </c>
      <c r="E2651" s="9" t="s">
        <v>278</v>
      </c>
      <c r="F2651" s="9" t="s">
        <v>278</v>
      </c>
      <c r="G2651" s="9" t="s">
        <v>278</v>
      </c>
      <c r="H2651" s="9">
        <v>399.30000000000018</v>
      </c>
      <c r="I2651" s="9">
        <v>0</v>
      </c>
      <c r="J2651" s="9" t="s">
        <v>278</v>
      </c>
      <c r="K2651" s="9" t="s">
        <v>278</v>
      </c>
      <c r="L2651" s="9" t="s">
        <v>278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931</v>
      </c>
      <c r="B2652" s="63" t="s">
        <v>3368</v>
      </c>
      <c r="C2652" s="3"/>
      <c r="D2652" s="3"/>
      <c r="E2652" s="9" t="s">
        <v>278</v>
      </c>
      <c r="F2652" s="9" t="s">
        <v>278</v>
      </c>
      <c r="G2652" s="9" t="s">
        <v>278</v>
      </c>
      <c r="H2652" s="9" t="s">
        <v>278</v>
      </c>
      <c r="I2652" s="9">
        <v>0</v>
      </c>
      <c r="J2652" s="9" t="s">
        <v>278</v>
      </c>
      <c r="K2652" s="9" t="s">
        <v>278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932</v>
      </c>
      <c r="B2653" s="229" t="s">
        <v>1644</v>
      </c>
      <c r="C2653" s="3"/>
      <c r="D2653" s="3"/>
      <c r="E2653" s="9" t="s">
        <v>278</v>
      </c>
      <c r="F2653" s="9" t="s">
        <v>278</v>
      </c>
      <c r="G2653" s="9" t="s">
        <v>278</v>
      </c>
      <c r="H2653" s="9" t="s">
        <v>278</v>
      </c>
      <c r="I2653" s="9">
        <v>0</v>
      </c>
      <c r="J2653" s="9">
        <v>356.70000000000073</v>
      </c>
      <c r="K2653" s="9" t="s">
        <v>278</v>
      </c>
      <c r="L2653" s="9" t="s">
        <v>278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933</v>
      </c>
      <c r="B2654" s="63" t="s">
        <v>179</v>
      </c>
      <c r="E2654" s="9">
        <v>345.2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 t="s">
        <v>278</v>
      </c>
      <c r="K2654" s="9" t="s">
        <v>278</v>
      </c>
      <c r="L2654" s="9" t="s">
        <v>278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934</v>
      </c>
      <c r="B2655" s="63" t="s">
        <v>3366</v>
      </c>
      <c r="C2655" s="3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 t="s">
        <v>278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2496</v>
      </c>
      <c r="B2656" s="63" t="s">
        <v>3365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 t="s">
        <v>278</v>
      </c>
      <c r="K2656" s="9" t="s">
        <v>278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3308</v>
      </c>
      <c r="B2657" s="63" t="s">
        <v>743</v>
      </c>
      <c r="E2657" s="9" t="s">
        <v>278</v>
      </c>
      <c r="F2657" s="9" t="s">
        <v>278</v>
      </c>
      <c r="G2657" s="9" t="s">
        <v>278</v>
      </c>
      <c r="H2657" s="9">
        <v>327.60000000000218</v>
      </c>
      <c r="I2657" s="9">
        <v>0</v>
      </c>
      <c r="J2657" s="9" t="s">
        <v>278</v>
      </c>
      <c r="K2657" s="9" t="s">
        <v>278</v>
      </c>
      <c r="L2657" s="9" t="s">
        <v>278</v>
      </c>
      <c r="N2657" s="67">
        <f t="shared" si="79"/>
        <v>327.60000000000218</v>
      </c>
    </row>
    <row r="2658" spans="1:14" ht="15">
      <c r="A2658" s="28" t="s">
        <v>3309</v>
      </c>
      <c r="B2658" s="63" t="s">
        <v>3388</v>
      </c>
      <c r="C2658" s="3"/>
      <c r="D2658" s="3"/>
      <c r="E2658" s="9" t="s">
        <v>278</v>
      </c>
      <c r="F2658" s="9" t="s">
        <v>278</v>
      </c>
      <c r="G2658" s="9" t="s">
        <v>278</v>
      </c>
      <c r="H2658" s="9" t="s">
        <v>278</v>
      </c>
      <c r="I2658" s="9">
        <v>0</v>
      </c>
      <c r="J2658" s="9" t="s">
        <v>278</v>
      </c>
      <c r="K2658" s="9" t="s">
        <v>278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3310</v>
      </c>
      <c r="B2659" s="63" t="s">
        <v>3390</v>
      </c>
      <c r="C2659" s="3"/>
      <c r="D2659" s="3"/>
      <c r="E2659" s="9" t="s">
        <v>278</v>
      </c>
      <c r="F2659" s="9" t="s">
        <v>278</v>
      </c>
      <c r="G2659" s="9" t="s">
        <v>278</v>
      </c>
      <c r="H2659" s="9" t="s">
        <v>278</v>
      </c>
      <c r="I2659" s="9">
        <v>0</v>
      </c>
      <c r="J2659" s="9" t="s">
        <v>278</v>
      </c>
      <c r="K2659" s="9" t="s">
        <v>278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3311</v>
      </c>
      <c r="B2660" s="63" t="s">
        <v>3378</v>
      </c>
      <c r="C2660" s="3"/>
      <c r="D2660" s="3"/>
      <c r="E2660" s="9" t="s">
        <v>278</v>
      </c>
      <c r="F2660" s="9" t="s">
        <v>278</v>
      </c>
      <c r="G2660" s="9" t="s">
        <v>278</v>
      </c>
      <c r="H2660" s="9" t="s">
        <v>278</v>
      </c>
      <c r="I2660" s="9">
        <v>0</v>
      </c>
      <c r="J2660" s="9" t="s">
        <v>278</v>
      </c>
      <c r="K2660" s="9" t="s">
        <v>278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3312</v>
      </c>
      <c r="B2661" s="277" t="s">
        <v>3359</v>
      </c>
      <c r="C2661" s="3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 t="s">
        <v>278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3313</v>
      </c>
      <c r="B2662" s="63" t="s">
        <v>768</v>
      </c>
      <c r="E2662" s="9" t="s">
        <v>278</v>
      </c>
      <c r="F2662" s="9" t="s">
        <v>278</v>
      </c>
      <c r="G2662" s="9" t="s">
        <v>278</v>
      </c>
      <c r="H2662" s="9">
        <v>283.00000000000364</v>
      </c>
      <c r="I2662" s="9">
        <v>0</v>
      </c>
      <c r="J2662" s="9" t="s">
        <v>278</v>
      </c>
      <c r="K2662" s="9" t="s">
        <v>278</v>
      </c>
      <c r="L2662" s="9" t="s">
        <v>278</v>
      </c>
      <c r="N2662" s="67">
        <f t="shared" si="79"/>
        <v>283.00000000000364</v>
      </c>
    </row>
    <row r="2663" spans="1:14" ht="15">
      <c r="A2663" s="28" t="s">
        <v>3314</v>
      </c>
      <c r="B2663" s="277" t="s">
        <v>2000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279.30000000000109</v>
      </c>
      <c r="K2663" s="9" t="s">
        <v>278</v>
      </c>
      <c r="L2663" s="9" t="s">
        <v>278</v>
      </c>
      <c r="N2663" s="67">
        <f t="shared" si="79"/>
        <v>279.30000000000109</v>
      </c>
    </row>
    <row r="2664" spans="1:14" ht="15">
      <c r="A2664" s="28" t="s">
        <v>3315</v>
      </c>
      <c r="B2664" s="63" t="s">
        <v>180</v>
      </c>
      <c r="C2664" s="3"/>
      <c r="D2664" s="3"/>
      <c r="E2664" s="9" t="s">
        <v>278</v>
      </c>
      <c r="F2664" s="9" t="s">
        <v>278</v>
      </c>
      <c r="G2664" s="9" t="s">
        <v>278</v>
      </c>
      <c r="H2664" s="9" t="s">
        <v>278</v>
      </c>
      <c r="I2664" s="9">
        <v>0</v>
      </c>
      <c r="J2664" s="9" t="s">
        <v>278</v>
      </c>
      <c r="K2664" s="9" t="s">
        <v>278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3316</v>
      </c>
      <c r="B2665" s="63" t="s">
        <v>3370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 t="s">
        <v>278</v>
      </c>
      <c r="K2665" s="9" t="s">
        <v>278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3317</v>
      </c>
      <c r="B2666" s="63" t="s">
        <v>3373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 t="s">
        <v>278</v>
      </c>
      <c r="K2666" s="9" t="s">
        <v>278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3318</v>
      </c>
      <c r="B2667" s="63" t="s">
        <v>3371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3319</v>
      </c>
      <c r="B2668" s="63" t="s">
        <v>3374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 t="s">
        <v>278</v>
      </c>
      <c r="K2668" s="9" t="s">
        <v>278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3320</v>
      </c>
      <c r="B2669" s="63" t="s">
        <v>3391</v>
      </c>
      <c r="C2669" s="3"/>
      <c r="D2669" s="3"/>
      <c r="E2669" s="9" t="s">
        <v>278</v>
      </c>
      <c r="F2669" s="9" t="s">
        <v>278</v>
      </c>
      <c r="G2669" s="9" t="s">
        <v>278</v>
      </c>
      <c r="H2669" s="9" t="s">
        <v>278</v>
      </c>
      <c r="I2669" s="9">
        <v>0</v>
      </c>
      <c r="J2669" s="9" t="s">
        <v>278</v>
      </c>
      <c r="K2669" s="9" t="s">
        <v>278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3321</v>
      </c>
      <c r="B2670" s="63" t="s">
        <v>3375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3322</v>
      </c>
      <c r="B2671" s="63" t="s">
        <v>3367</v>
      </c>
      <c r="C2671" s="3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9" t="s">
        <v>278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3323</v>
      </c>
      <c r="B2672" s="63" t="s">
        <v>783</v>
      </c>
      <c r="E2672" s="9" t="s">
        <v>278</v>
      </c>
      <c r="F2672" s="9" t="s">
        <v>278</v>
      </c>
      <c r="G2672" s="9" t="s">
        <v>278</v>
      </c>
      <c r="H2672" s="9">
        <v>147.59999999999854</v>
      </c>
      <c r="I2672" s="9">
        <v>0</v>
      </c>
      <c r="J2672" s="9" t="s">
        <v>278</v>
      </c>
      <c r="K2672" s="9" t="s">
        <v>278</v>
      </c>
      <c r="L2672" s="9" t="s">
        <v>278</v>
      </c>
      <c r="N2672" s="67">
        <f t="shared" si="79"/>
        <v>147.59999999999854</v>
      </c>
    </row>
    <row r="2673" spans="1:14" ht="15">
      <c r="A2673" s="28" t="s">
        <v>3324</v>
      </c>
      <c r="B2673" s="277" t="s">
        <v>3358</v>
      </c>
      <c r="C2673" s="3"/>
      <c r="D2673" s="3"/>
      <c r="E2673" s="9" t="s">
        <v>278</v>
      </c>
      <c r="F2673" s="9" t="s">
        <v>278</v>
      </c>
      <c r="G2673" s="9" t="s">
        <v>278</v>
      </c>
      <c r="H2673" s="9" t="s">
        <v>278</v>
      </c>
      <c r="I2673" s="9">
        <v>0</v>
      </c>
      <c r="J2673" s="9" t="s">
        <v>278</v>
      </c>
      <c r="K2673" s="9" t="s">
        <v>278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3325</v>
      </c>
      <c r="B2674" s="63" t="s">
        <v>3362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 t="s">
        <v>278</v>
      </c>
      <c r="K2674" s="9" t="s">
        <v>278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3326</v>
      </c>
      <c r="B2675" s="63" t="s">
        <v>3392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9" t="s">
        <v>278</v>
      </c>
      <c r="K2675" s="9" t="s">
        <v>278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3327</v>
      </c>
      <c r="B2676" s="63" t="s">
        <v>3369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 t="s">
        <v>278</v>
      </c>
      <c r="K2676" s="9" t="s">
        <v>278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3328</v>
      </c>
      <c r="B2677" s="63" t="s">
        <v>3376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 t="s">
        <v>278</v>
      </c>
      <c r="K2677" s="9" t="s">
        <v>278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3329</v>
      </c>
      <c r="B2678" s="225" t="s">
        <v>1640</v>
      </c>
      <c r="C2678" s="3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 t="s">
        <v>278</v>
      </c>
      <c r="L2678" s="9" t="s">
        <v>278</v>
      </c>
      <c r="N2678" s="67">
        <f t="shared" si="79"/>
        <v>0</v>
      </c>
    </row>
    <row r="2679" spans="1:14" ht="15">
      <c r="A2679" s="28" t="s">
        <v>3330</v>
      </c>
      <c r="B2679" s="229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 t="s">
        <v>278</v>
      </c>
      <c r="K2679" s="9" t="s">
        <v>278</v>
      </c>
      <c r="L2679" s="9" t="s">
        <v>278</v>
      </c>
      <c r="N2679" s="67">
        <f t="shared" si="79"/>
        <v>0</v>
      </c>
    </row>
    <row r="2680" spans="1:14" ht="15">
      <c r="A2680" s="28" t="s">
        <v>3331</v>
      </c>
      <c r="B2680" s="229" t="s">
        <v>1649</v>
      </c>
      <c r="C2680" s="3"/>
      <c r="D2680" s="3"/>
      <c r="E2680" s="9" t="s">
        <v>278</v>
      </c>
      <c r="F2680" s="9" t="s">
        <v>278</v>
      </c>
      <c r="G2680" s="9" t="s">
        <v>278</v>
      </c>
      <c r="H2680" s="9" t="s">
        <v>278</v>
      </c>
      <c r="I2680" s="9">
        <v>0</v>
      </c>
      <c r="J2680" s="9" t="s">
        <v>278</v>
      </c>
      <c r="K2680" s="9" t="s">
        <v>278</v>
      </c>
      <c r="L2680" s="9" t="s">
        <v>278</v>
      </c>
      <c r="N2680" s="67">
        <f t="shared" si="79"/>
        <v>0</v>
      </c>
    </row>
    <row r="2681" spans="1:14" ht="15">
      <c r="A2681" s="28" t="s">
        <v>4122</v>
      </c>
      <c r="B2681" s="229" t="s">
        <v>1647</v>
      </c>
      <c r="C2681" s="3"/>
      <c r="D2681" s="3"/>
      <c r="E2681" s="9" t="s">
        <v>278</v>
      </c>
      <c r="F2681" s="9" t="s">
        <v>278</v>
      </c>
      <c r="G2681" s="9" t="s">
        <v>278</v>
      </c>
      <c r="H2681" s="9" t="s">
        <v>278</v>
      </c>
      <c r="I2681" s="9">
        <v>0</v>
      </c>
      <c r="J2681" s="9" t="s">
        <v>278</v>
      </c>
      <c r="K2681" s="9" t="s">
        <v>278</v>
      </c>
      <c r="L2681" s="9" t="s">
        <v>278</v>
      </c>
      <c r="N2681" s="67">
        <f t="shared" si="79"/>
        <v>0</v>
      </c>
    </row>
    <row r="2682" spans="1:14" ht="15">
      <c r="A2682" s="28" t="s">
        <v>4123</v>
      </c>
      <c r="B2682" s="229" t="s">
        <v>1675</v>
      </c>
      <c r="C2682" s="3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 t="s">
        <v>278</v>
      </c>
      <c r="L2682" s="9" t="s">
        <v>278</v>
      </c>
      <c r="N2682" s="67">
        <f t="shared" si="79"/>
        <v>0</v>
      </c>
    </row>
    <row r="2683" spans="1:14" ht="15">
      <c r="A2683" s="28" t="s">
        <v>4124</v>
      </c>
      <c r="B2683" s="229" t="s">
        <v>1657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 t="s">
        <v>278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2650</v>
      </c>
      <c r="S2690" s="21" t="s">
        <v>1775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278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2487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316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279</v>
      </c>
      <c r="L2693" s="217">
        <v>302.7</v>
      </c>
      <c r="N2693" s="67">
        <f t="shared" si="80"/>
        <v>1272.1500000000074</v>
      </c>
      <c r="P2693" t="s">
        <v>5066</v>
      </c>
      <c r="S2693" t="s">
        <v>1776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278</v>
      </c>
      <c r="F2694" s="9" t="s">
        <v>278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278</v>
      </c>
      <c r="N2694" s="67">
        <f t="shared" si="80"/>
        <v>1244.1000000000035</v>
      </c>
      <c r="P2694" t="s">
        <v>1313</v>
      </c>
      <c r="S2694" t="s">
        <v>1776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318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301</v>
      </c>
      <c r="S2696" t="s">
        <v>1776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754</v>
      </c>
      <c r="E2697" s="9" t="s">
        <v>278</v>
      </c>
      <c r="F2697" s="9" t="s">
        <v>278</v>
      </c>
      <c r="G2697" s="9" t="s">
        <v>278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869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278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278</v>
      </c>
      <c r="N2698" s="67">
        <f t="shared" si="80"/>
        <v>1047.9000000000028</v>
      </c>
      <c r="P2698" t="s">
        <v>300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304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339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279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315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344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278</v>
      </c>
      <c r="K2703" s="9" t="s">
        <v>278</v>
      </c>
      <c r="L2703" s="9" t="s">
        <v>278</v>
      </c>
      <c r="N2703" s="67">
        <f t="shared" si="80"/>
        <v>969.30000000000086</v>
      </c>
      <c r="P2703" t="s">
        <v>359</v>
      </c>
      <c r="S2703" t="s">
        <v>1775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278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287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278</v>
      </c>
      <c r="F2705" s="9">
        <v>127.5</v>
      </c>
      <c r="G2705" s="9">
        <v>144</v>
      </c>
      <c r="H2705" s="64" t="s">
        <v>279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292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278</v>
      </c>
      <c r="N2706" s="67">
        <f t="shared" si="80"/>
        <v>899.30000000000291</v>
      </c>
      <c r="P2706" t="s">
        <v>297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787</v>
      </c>
      <c r="E2707" s="9" t="s">
        <v>278</v>
      </c>
      <c r="F2707" s="9" t="s">
        <v>278</v>
      </c>
      <c r="G2707" s="9" t="s">
        <v>278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2651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278</v>
      </c>
      <c r="F2708" s="9" t="s">
        <v>278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282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279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747</v>
      </c>
      <c r="E2710" s="9" t="s">
        <v>278</v>
      </c>
      <c r="F2710" s="9" t="s">
        <v>278</v>
      </c>
      <c r="G2710" s="9" t="s">
        <v>278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283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292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732</v>
      </c>
      <c r="E2712" s="9" t="s">
        <v>278</v>
      </c>
      <c r="F2712" s="9" t="s">
        <v>278</v>
      </c>
      <c r="G2712" s="9" t="s">
        <v>278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278</v>
      </c>
      <c r="L2713" s="9" t="s">
        <v>278</v>
      </c>
      <c r="N2713" s="67">
        <f t="shared" si="80"/>
        <v>806.49999999999693</v>
      </c>
      <c r="P2713" t="s">
        <v>301</v>
      </c>
      <c r="S2713" t="s">
        <v>1776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745</v>
      </c>
      <c r="E2714" s="9" t="s">
        <v>278</v>
      </c>
      <c r="F2714" s="9" t="s">
        <v>278</v>
      </c>
      <c r="G2714" s="9" t="s">
        <v>278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300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2004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283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278</v>
      </c>
      <c r="F2716" s="9" t="s">
        <v>278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278</v>
      </c>
      <c r="F2717" s="9" t="s">
        <v>278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292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278</v>
      </c>
      <c r="K2718" s="9" t="s">
        <v>278</v>
      </c>
      <c r="L2718" s="9" t="s">
        <v>278</v>
      </c>
      <c r="N2718" s="67">
        <f t="shared" si="80"/>
        <v>675.99999999999818</v>
      </c>
      <c r="P2718" t="s">
        <v>285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279</v>
      </c>
      <c r="F2719" s="9">
        <v>191.25</v>
      </c>
      <c r="G2719" s="64" t="s">
        <v>279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274</v>
      </c>
      <c r="B2720" s="63" t="s">
        <v>789</v>
      </c>
      <c r="E2720" s="9" t="s">
        <v>278</v>
      </c>
      <c r="F2720" s="9" t="s">
        <v>278</v>
      </c>
      <c r="G2720" s="9" t="s">
        <v>278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275</v>
      </c>
      <c r="B2721" s="63" t="s">
        <v>761</v>
      </c>
      <c r="E2721" s="9" t="s">
        <v>278</v>
      </c>
      <c r="F2721" s="9" t="s">
        <v>278</v>
      </c>
      <c r="G2721" s="9" t="s">
        <v>278</v>
      </c>
      <c r="H2721" s="64" t="s">
        <v>279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276</v>
      </c>
      <c r="B2722" s="277" t="s">
        <v>2021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9" t="s">
        <v>278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281</v>
      </c>
      <c r="S2722" s="21" t="s">
        <v>1776</v>
      </c>
      <c r="T2722" s="277"/>
      <c r="U2722" s="63"/>
      <c r="V2722" s="345"/>
      <c r="W2722" s="337"/>
      <c r="X2722" s="63"/>
    </row>
    <row r="2723" spans="1:24" ht="15.75" customHeight="1">
      <c r="A2723" s="28" t="s">
        <v>277</v>
      </c>
      <c r="B2723" s="63" t="s">
        <v>154</v>
      </c>
      <c r="E2723" s="9" t="s">
        <v>278</v>
      </c>
      <c r="F2723" s="9" t="s">
        <v>278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279</v>
      </c>
      <c r="N2723" s="67">
        <f t="shared" si="81"/>
        <v>629.99999999999966</v>
      </c>
      <c r="P2723" t="s">
        <v>292</v>
      </c>
      <c r="T2723" s="63"/>
      <c r="U2723" s="63"/>
      <c r="V2723" s="358"/>
      <c r="W2723" s="337"/>
      <c r="X2723" s="63"/>
    </row>
    <row r="2724" spans="1:24" ht="15.75" customHeight="1">
      <c r="A2724" s="28" t="s">
        <v>734</v>
      </c>
      <c r="B2724" s="229" t="s">
        <v>1655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735</v>
      </c>
      <c r="B2725" s="63" t="s">
        <v>782</v>
      </c>
      <c r="E2725" s="9" t="s">
        <v>278</v>
      </c>
      <c r="F2725" s="9" t="s">
        <v>278</v>
      </c>
      <c r="G2725" s="9" t="s">
        <v>278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736</v>
      </c>
      <c r="B2726" s="229" t="s">
        <v>1651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738</v>
      </c>
      <c r="B2727" s="63" t="s">
        <v>799</v>
      </c>
      <c r="E2727" s="9" t="s">
        <v>278</v>
      </c>
      <c r="F2727" s="9" t="s">
        <v>278</v>
      </c>
      <c r="G2727" s="9" t="s">
        <v>278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744</v>
      </c>
      <c r="B2728" s="277" t="s">
        <v>2002</v>
      </c>
      <c r="C2728" s="3"/>
      <c r="D2728" s="3"/>
      <c r="E2728" s="9" t="s">
        <v>278</v>
      </c>
      <c r="F2728" s="9" t="s">
        <v>278</v>
      </c>
      <c r="G2728" s="9" t="s">
        <v>278</v>
      </c>
      <c r="H2728" s="9" t="s">
        <v>278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293</v>
      </c>
      <c r="T2728" s="63"/>
      <c r="U2728" s="63"/>
      <c r="V2728" s="358"/>
      <c r="W2728" s="337"/>
      <c r="X2728" s="63"/>
    </row>
    <row r="2729" spans="1:24" ht="15.75" customHeight="1">
      <c r="A2729" s="28" t="s">
        <v>746</v>
      </c>
      <c r="B2729" s="225" t="s">
        <v>1661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749</v>
      </c>
      <c r="B2730" s="277" t="s">
        <v>1999</v>
      </c>
      <c r="C2730" s="3"/>
      <c r="D2730" s="3"/>
      <c r="E2730" s="9" t="s">
        <v>278</v>
      </c>
      <c r="F2730" s="9" t="s">
        <v>278</v>
      </c>
      <c r="G2730" s="9" t="s">
        <v>278</v>
      </c>
      <c r="H2730" s="9" t="s">
        <v>278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288</v>
      </c>
      <c r="T2730" s="63"/>
      <c r="U2730" s="63"/>
      <c r="V2730" s="358"/>
      <c r="W2730" s="337"/>
      <c r="X2730" s="63"/>
    </row>
    <row r="2731" spans="1:24" ht="15.75" customHeight="1">
      <c r="A2731" s="28" t="s">
        <v>750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753</v>
      </c>
      <c r="B2732" s="63" t="s">
        <v>762</v>
      </c>
      <c r="E2732" s="9" t="s">
        <v>278</v>
      </c>
      <c r="F2732" s="9" t="s">
        <v>278</v>
      </c>
      <c r="G2732" s="9" t="s">
        <v>278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755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278</v>
      </c>
      <c r="I2733" s="9">
        <v>0</v>
      </c>
      <c r="J2733" s="67">
        <v>159.30000000000291</v>
      </c>
      <c r="K2733" s="9" t="s">
        <v>278</v>
      </c>
      <c r="L2733" s="9" t="s">
        <v>278</v>
      </c>
      <c r="N2733" s="67">
        <f t="shared" si="81"/>
        <v>546.90000000000282</v>
      </c>
      <c r="P2733" t="s">
        <v>284</v>
      </c>
      <c r="T2733" s="277"/>
      <c r="U2733" s="63"/>
      <c r="V2733" s="345"/>
      <c r="W2733" s="337"/>
      <c r="X2733" s="63"/>
    </row>
    <row r="2734" spans="1:24" ht="15.75" customHeight="1">
      <c r="A2734" s="28" t="s">
        <v>760</v>
      </c>
      <c r="B2734" s="229" t="s">
        <v>1646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764</v>
      </c>
      <c r="B2735" s="63" t="s">
        <v>763</v>
      </c>
      <c r="E2735" s="9" t="s">
        <v>278</v>
      </c>
      <c r="F2735" s="9" t="s">
        <v>278</v>
      </c>
      <c r="G2735" s="9" t="s">
        <v>278</v>
      </c>
      <c r="H2735" s="64" t="s">
        <v>279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293</v>
      </c>
      <c r="T2735" s="63"/>
      <c r="U2735" s="63"/>
      <c r="V2735" s="345"/>
      <c r="W2735" s="337"/>
      <c r="X2735" s="63"/>
    </row>
    <row r="2736" spans="1:24" ht="15.75" customHeight="1">
      <c r="A2736" s="28" t="s">
        <v>765</v>
      </c>
      <c r="B2736" s="229" t="s">
        <v>1642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766</v>
      </c>
      <c r="B2737" s="63" t="s">
        <v>770</v>
      </c>
      <c r="E2737" s="9" t="s">
        <v>278</v>
      </c>
      <c r="F2737" s="9" t="s">
        <v>278</v>
      </c>
      <c r="G2737" s="9" t="s">
        <v>278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282</v>
      </c>
      <c r="T2737" s="63"/>
      <c r="U2737" s="63"/>
      <c r="V2737" s="345"/>
      <c r="W2737" s="337"/>
      <c r="X2737" s="63"/>
    </row>
    <row r="2738" spans="1:24" ht="15">
      <c r="A2738" s="28" t="s">
        <v>772</v>
      </c>
      <c r="B2738" s="63" t="s">
        <v>19</v>
      </c>
      <c r="E2738" s="64" t="s">
        <v>279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279</v>
      </c>
      <c r="K2738" s="9" t="s">
        <v>278</v>
      </c>
      <c r="L2738" s="9" t="s">
        <v>278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780</v>
      </c>
      <c r="B2739" s="229" t="s">
        <v>1653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784</v>
      </c>
      <c r="B2740" s="277" t="s">
        <v>2007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284</v>
      </c>
      <c r="T2740" s="63"/>
      <c r="U2740" s="63"/>
      <c r="V2740" s="358"/>
      <c r="W2740" s="337"/>
      <c r="X2740" s="63"/>
    </row>
    <row r="2741" spans="1:24" ht="15">
      <c r="A2741" s="28" t="s">
        <v>785</v>
      </c>
      <c r="B2741" s="229" t="s">
        <v>1643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786</v>
      </c>
      <c r="B2742" s="277" t="s">
        <v>2048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 t="s">
        <v>278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297</v>
      </c>
      <c r="T2742" s="225"/>
      <c r="U2742" s="63"/>
      <c r="V2742" s="345"/>
      <c r="W2742" s="337"/>
      <c r="X2742" s="63"/>
    </row>
    <row r="2743" spans="1:24" ht="15">
      <c r="A2743" s="28" t="s">
        <v>792</v>
      </c>
      <c r="B2743" s="229" t="s">
        <v>1654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793</v>
      </c>
      <c r="B2744" s="63" t="s">
        <v>795</v>
      </c>
      <c r="E2744" s="9" t="s">
        <v>278</v>
      </c>
      <c r="F2744" s="9" t="s">
        <v>278</v>
      </c>
      <c r="G2744" s="9" t="s">
        <v>278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794</v>
      </c>
      <c r="B2745" s="229" t="s">
        <v>1658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796</v>
      </c>
      <c r="B2746" s="277" t="s">
        <v>2020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 t="s">
        <v>278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292</v>
      </c>
      <c r="T2746" s="63"/>
      <c r="U2746" s="63"/>
      <c r="V2746" s="345"/>
      <c r="W2746" s="337"/>
      <c r="X2746" s="63"/>
    </row>
    <row r="2747" spans="1:24" ht="15">
      <c r="A2747" s="28" t="s">
        <v>797</v>
      </c>
      <c r="B2747" s="277" t="s">
        <v>2005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67">
        <v>241</v>
      </c>
      <c r="K2747" s="9">
        <v>179.99999999999636</v>
      </c>
      <c r="L2747" s="9" t="s">
        <v>278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798</v>
      </c>
      <c r="B2748" s="63" t="s">
        <v>737</v>
      </c>
      <c r="E2748" s="9" t="s">
        <v>278</v>
      </c>
      <c r="F2748" s="9" t="s">
        <v>278</v>
      </c>
      <c r="G2748" s="9" t="s">
        <v>278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801</v>
      </c>
      <c r="B2749" s="63" t="s">
        <v>778</v>
      </c>
      <c r="E2749" s="9" t="s">
        <v>278</v>
      </c>
      <c r="F2749" s="9" t="s">
        <v>278</v>
      </c>
      <c r="G2749" s="9" t="s">
        <v>278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895</v>
      </c>
      <c r="B2750" s="277" t="s">
        <v>2046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287</v>
      </c>
      <c r="T2750" s="225"/>
      <c r="U2750" s="63"/>
      <c r="V2750" s="346"/>
      <c r="W2750" s="337"/>
      <c r="X2750" s="63"/>
    </row>
    <row r="2751" spans="1:24" ht="15">
      <c r="A2751" s="28" t="s">
        <v>896</v>
      </c>
      <c r="B2751" s="63" t="s">
        <v>3366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214">
        <v>379.2</v>
      </c>
      <c r="N2751" s="67">
        <f t="shared" si="81"/>
        <v>379.2</v>
      </c>
      <c r="P2751" t="s">
        <v>281</v>
      </c>
      <c r="S2751" s="21" t="s">
        <v>1776</v>
      </c>
      <c r="T2751" s="63"/>
      <c r="U2751" s="63"/>
      <c r="V2751" s="358"/>
      <c r="W2751" s="337"/>
      <c r="X2751" s="63"/>
    </row>
    <row r="2752" spans="1:24" ht="15">
      <c r="A2752" s="28" t="s">
        <v>897</v>
      </c>
      <c r="B2752" s="63" t="s">
        <v>743</v>
      </c>
      <c r="E2752" s="9" t="s">
        <v>278</v>
      </c>
      <c r="F2752" s="9" t="s">
        <v>278</v>
      </c>
      <c r="G2752" s="9" t="s">
        <v>278</v>
      </c>
      <c r="H2752" s="212">
        <v>359.5</v>
      </c>
      <c r="I2752" s="9">
        <v>0</v>
      </c>
      <c r="J2752" s="9" t="s">
        <v>278</v>
      </c>
      <c r="K2752" s="9" t="s">
        <v>278</v>
      </c>
      <c r="L2752" s="9" t="s">
        <v>278</v>
      </c>
      <c r="N2752" s="67">
        <f t="shared" si="81"/>
        <v>359.5</v>
      </c>
      <c r="P2752" t="s">
        <v>300</v>
      </c>
      <c r="T2752" s="63"/>
      <c r="U2752" s="63"/>
      <c r="V2752" s="345"/>
      <c r="W2752" s="337"/>
      <c r="X2752" s="63"/>
    </row>
    <row r="2753" spans="1:24" ht="15">
      <c r="A2753" s="28" t="s">
        <v>898</v>
      </c>
      <c r="B2753" s="277" t="s">
        <v>1998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899</v>
      </c>
      <c r="B2754" s="63" t="s">
        <v>164</v>
      </c>
      <c r="E2754" s="9" t="s">
        <v>278</v>
      </c>
      <c r="F2754" s="9" t="s">
        <v>278</v>
      </c>
      <c r="G2754" s="217">
        <v>330.5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N2754" s="67">
        <f t="shared" ref="N2754:N2785" si="82">SUM(E2754:L2754)</f>
        <v>330.5</v>
      </c>
      <c r="P2754" t="s">
        <v>283</v>
      </c>
      <c r="T2754" s="63"/>
      <c r="U2754" s="63"/>
      <c r="V2754" s="346"/>
      <c r="W2754" s="337"/>
      <c r="X2754" s="63"/>
    </row>
    <row r="2755" spans="1:24" ht="15">
      <c r="A2755" s="28" t="s">
        <v>900</v>
      </c>
      <c r="B2755" s="229" t="s">
        <v>1659</v>
      </c>
      <c r="C2755" s="3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901</v>
      </c>
      <c r="B2756" s="229" t="s">
        <v>1652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902</v>
      </c>
      <c r="B2757" s="277" t="s">
        <v>2006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64" t="s">
        <v>279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903</v>
      </c>
      <c r="B2758" s="63" t="s">
        <v>3365</v>
      </c>
      <c r="C2758" s="3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 t="s">
        <v>278</v>
      </c>
      <c r="L2758" s="212">
        <v>327</v>
      </c>
      <c r="N2758" s="67">
        <f t="shared" si="82"/>
        <v>327</v>
      </c>
      <c r="P2758" t="s">
        <v>300</v>
      </c>
      <c r="T2758" s="63"/>
      <c r="U2758" s="63"/>
      <c r="V2758" s="345"/>
      <c r="W2758" s="337"/>
      <c r="X2758" s="63"/>
    </row>
    <row r="2759" spans="1:24" ht="15">
      <c r="A2759" s="28" t="s">
        <v>904</v>
      </c>
      <c r="B2759" s="28" t="s">
        <v>733</v>
      </c>
      <c r="E2759" s="9" t="s">
        <v>278</v>
      </c>
      <c r="F2759" s="9" t="s">
        <v>278</v>
      </c>
      <c r="G2759" s="9" t="s">
        <v>278</v>
      </c>
      <c r="H2759" s="9">
        <v>64.800000000004729</v>
      </c>
      <c r="I2759" s="9">
        <v>0</v>
      </c>
      <c r="J2759" s="64" t="s">
        <v>279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905</v>
      </c>
      <c r="B2760" s="277" t="s">
        <v>2003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906</v>
      </c>
      <c r="B2761" s="63" t="s">
        <v>3368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217">
        <v>299.7</v>
      </c>
      <c r="N2761" s="67">
        <f t="shared" si="82"/>
        <v>299.7</v>
      </c>
      <c r="P2761" t="s">
        <v>284</v>
      </c>
      <c r="T2761" s="63"/>
      <c r="U2761" s="63"/>
      <c r="V2761" s="358"/>
      <c r="W2761" s="337"/>
      <c r="X2761" s="63"/>
    </row>
    <row r="2762" spans="1:24" ht="15">
      <c r="A2762" s="28" t="s">
        <v>907</v>
      </c>
      <c r="B2762" s="63" t="s">
        <v>752</v>
      </c>
      <c r="E2762" s="9" t="s">
        <v>278</v>
      </c>
      <c r="F2762" s="9" t="s">
        <v>278</v>
      </c>
      <c r="G2762" s="9" t="s">
        <v>278</v>
      </c>
      <c r="H2762" s="64" t="s">
        <v>279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908</v>
      </c>
      <c r="B2763" s="277" t="s">
        <v>2153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909</v>
      </c>
      <c r="B2764" s="63" t="s">
        <v>178</v>
      </c>
      <c r="E2764" s="9">
        <v>2.6</v>
      </c>
      <c r="F2764" s="217">
        <v>285.89999999999998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N2764" s="67">
        <f t="shared" si="82"/>
        <v>288.5</v>
      </c>
      <c r="P2764" t="s">
        <v>288</v>
      </c>
      <c r="T2764" s="63"/>
      <c r="U2764" s="63"/>
      <c r="V2764" s="345"/>
      <c r="W2764" s="337"/>
      <c r="X2764" s="63"/>
    </row>
    <row r="2765" spans="1:24" ht="15">
      <c r="A2765" s="28" t="s">
        <v>910</v>
      </c>
      <c r="B2765" s="63" t="s">
        <v>180</v>
      </c>
      <c r="C2765" s="3"/>
      <c r="D2765" s="3"/>
      <c r="E2765" s="9" t="s">
        <v>278</v>
      </c>
      <c r="F2765" s="9" t="s">
        <v>278</v>
      </c>
      <c r="G2765" s="9" t="s">
        <v>278</v>
      </c>
      <c r="H2765" s="9" t="s">
        <v>278</v>
      </c>
      <c r="I2765" s="9">
        <v>0</v>
      </c>
      <c r="J2765" s="9" t="s">
        <v>278</v>
      </c>
      <c r="K2765" s="9" t="s">
        <v>278</v>
      </c>
      <c r="L2765" s="217">
        <v>275.3</v>
      </c>
      <c r="N2765" s="67">
        <f t="shared" si="82"/>
        <v>275.3</v>
      </c>
      <c r="P2765" t="s">
        <v>288</v>
      </c>
      <c r="T2765" s="63"/>
      <c r="U2765" s="63"/>
      <c r="V2765" s="345"/>
      <c r="W2765" s="337"/>
      <c r="X2765" s="63"/>
    </row>
    <row r="2766" spans="1:24" ht="15">
      <c r="A2766" s="28" t="s">
        <v>911</v>
      </c>
      <c r="B2766" s="63" t="s">
        <v>3360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217">
        <v>273</v>
      </c>
      <c r="N2766" s="67">
        <f t="shared" si="82"/>
        <v>273</v>
      </c>
      <c r="P2766" t="s">
        <v>293</v>
      </c>
      <c r="T2766" s="277"/>
      <c r="U2766" s="63"/>
      <c r="V2766" s="345"/>
      <c r="W2766" s="337"/>
      <c r="X2766" s="63"/>
    </row>
    <row r="2767" spans="1:24" ht="15">
      <c r="A2767" s="28" t="s">
        <v>912</v>
      </c>
      <c r="B2767" s="63" t="s">
        <v>756</v>
      </c>
      <c r="E2767" s="9" t="s">
        <v>278</v>
      </c>
      <c r="F2767" s="9" t="s">
        <v>278</v>
      </c>
      <c r="G2767" s="9" t="s">
        <v>278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913</v>
      </c>
      <c r="B2768" s="63" t="s">
        <v>3363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914</v>
      </c>
      <c r="B2769" s="63" t="s">
        <v>773</v>
      </c>
      <c r="E2769" s="9" t="s">
        <v>278</v>
      </c>
      <c r="F2769" s="9" t="s">
        <v>278</v>
      </c>
      <c r="G2769" s="9" t="s">
        <v>278</v>
      </c>
      <c r="H2769" s="217">
        <v>246.80000000000109</v>
      </c>
      <c r="I2769" s="9">
        <v>0</v>
      </c>
      <c r="J2769" s="9" t="s">
        <v>278</v>
      </c>
      <c r="K2769" s="9" t="s">
        <v>278</v>
      </c>
      <c r="L2769" s="9" t="s">
        <v>278</v>
      </c>
      <c r="N2769" s="67">
        <f t="shared" si="82"/>
        <v>246.80000000000109</v>
      </c>
      <c r="P2769" t="s">
        <v>288</v>
      </c>
      <c r="T2769" s="63"/>
      <c r="U2769" s="63"/>
      <c r="V2769" s="345"/>
      <c r="W2769" s="337"/>
      <c r="X2769" s="63"/>
    </row>
    <row r="2770" spans="1:24" ht="15">
      <c r="A2770" s="28" t="s">
        <v>915</v>
      </c>
      <c r="B2770" s="229" t="s">
        <v>1660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67">
        <v>69.199999999993452</v>
      </c>
      <c r="K2770" s="9">
        <v>172.89999999999782</v>
      </c>
      <c r="L2770" s="9" t="s">
        <v>278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916</v>
      </c>
      <c r="B2771" s="229" t="s">
        <v>1644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67">
        <v>241.50000000000364</v>
      </c>
      <c r="K2771" s="9" t="s">
        <v>278</v>
      </c>
      <c r="L2771" s="9" t="s">
        <v>278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917</v>
      </c>
      <c r="B2772" s="63" t="s">
        <v>3378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918</v>
      </c>
      <c r="B2773" s="63" t="s">
        <v>3370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919</v>
      </c>
      <c r="B2774" s="63" t="s">
        <v>3375</v>
      </c>
      <c r="C2774" s="3"/>
      <c r="D2774" s="3"/>
      <c r="E2774" s="9" t="s">
        <v>278</v>
      </c>
      <c r="F2774" s="9" t="s">
        <v>278</v>
      </c>
      <c r="G2774" s="9" t="s">
        <v>278</v>
      </c>
      <c r="H2774" s="9" t="s">
        <v>278</v>
      </c>
      <c r="I2774" s="9">
        <v>0</v>
      </c>
      <c r="J2774" s="9" t="s">
        <v>278</v>
      </c>
      <c r="K2774" s="9" t="s">
        <v>278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920</v>
      </c>
      <c r="B2775" s="277" t="s">
        <v>2022</v>
      </c>
      <c r="C2775" s="3"/>
      <c r="D2775" s="3"/>
      <c r="E2775" s="9" t="s">
        <v>278</v>
      </c>
      <c r="F2775" s="9" t="s">
        <v>278</v>
      </c>
      <c r="G2775" s="9" t="s">
        <v>278</v>
      </c>
      <c r="H2775" s="9" t="s">
        <v>278</v>
      </c>
      <c r="I2775" s="9">
        <v>0</v>
      </c>
      <c r="J2775" s="9" t="s">
        <v>278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921</v>
      </c>
      <c r="B2776" s="63" t="s">
        <v>768</v>
      </c>
      <c r="E2776" s="9" t="s">
        <v>278</v>
      </c>
      <c r="F2776" s="9" t="s">
        <v>278</v>
      </c>
      <c r="G2776" s="9" t="s">
        <v>278</v>
      </c>
      <c r="H2776" s="9">
        <v>211.90000000000509</v>
      </c>
      <c r="I2776" s="9">
        <v>0</v>
      </c>
      <c r="J2776" s="9" t="s">
        <v>278</v>
      </c>
      <c r="K2776" s="9" t="s">
        <v>278</v>
      </c>
      <c r="L2776" s="9" t="s">
        <v>278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922</v>
      </c>
      <c r="B2777" s="63" t="s">
        <v>748</v>
      </c>
      <c r="E2777" s="9" t="s">
        <v>278</v>
      </c>
      <c r="F2777" s="9" t="s">
        <v>278</v>
      </c>
      <c r="G2777" s="9" t="s">
        <v>278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923</v>
      </c>
      <c r="B2778" s="63" t="s">
        <v>3362</v>
      </c>
      <c r="C2778" s="3"/>
      <c r="D2778" s="3"/>
      <c r="E2778" s="9" t="s">
        <v>278</v>
      </c>
      <c r="F2778" s="9" t="s">
        <v>278</v>
      </c>
      <c r="G2778" s="9" t="s">
        <v>278</v>
      </c>
      <c r="H2778" s="9" t="s">
        <v>278</v>
      </c>
      <c r="I2778" s="9">
        <v>0</v>
      </c>
      <c r="J2778" s="9" t="s">
        <v>278</v>
      </c>
      <c r="K2778" s="9" t="s">
        <v>278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924</v>
      </c>
      <c r="B2779" s="229" t="s">
        <v>1656</v>
      </c>
      <c r="C2779" s="3"/>
      <c r="D2779" s="3"/>
      <c r="E2779" s="9" t="s">
        <v>278</v>
      </c>
      <c r="F2779" s="9" t="s">
        <v>278</v>
      </c>
      <c r="G2779" s="9" t="s">
        <v>278</v>
      </c>
      <c r="H2779" s="9" t="s">
        <v>278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925</v>
      </c>
      <c r="B2780" s="277" t="s">
        <v>2026</v>
      </c>
      <c r="C2780" s="3"/>
      <c r="D2780" s="3"/>
      <c r="E2780" s="9" t="s">
        <v>278</v>
      </c>
      <c r="F2780" s="9" t="s">
        <v>278</v>
      </c>
      <c r="G2780" s="9" t="s">
        <v>278</v>
      </c>
      <c r="H2780" s="9" t="s">
        <v>278</v>
      </c>
      <c r="I2780" s="9">
        <v>0</v>
      </c>
      <c r="J2780" s="9" t="s">
        <v>278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926</v>
      </c>
      <c r="B2781" s="277" t="s">
        <v>3358</v>
      </c>
      <c r="C2781" s="3"/>
      <c r="D2781" s="3"/>
      <c r="E2781" s="9" t="s">
        <v>278</v>
      </c>
      <c r="F2781" s="9" t="s">
        <v>278</v>
      </c>
      <c r="G2781" s="9" t="s">
        <v>278</v>
      </c>
      <c r="H2781" s="9" t="s">
        <v>278</v>
      </c>
      <c r="I2781" s="9">
        <v>0</v>
      </c>
      <c r="J2781" s="9" t="s">
        <v>278</v>
      </c>
      <c r="K2781" s="9" t="s">
        <v>278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927</v>
      </c>
      <c r="B2782" s="277" t="s">
        <v>2024</v>
      </c>
      <c r="C2782" s="3"/>
      <c r="D2782" s="3"/>
      <c r="E2782" s="9" t="s">
        <v>278</v>
      </c>
      <c r="F2782" s="9" t="s">
        <v>278</v>
      </c>
      <c r="G2782" s="9" t="s">
        <v>278</v>
      </c>
      <c r="H2782" s="9" t="s">
        <v>278</v>
      </c>
      <c r="I2782" s="9">
        <v>0</v>
      </c>
      <c r="J2782" s="9" t="s">
        <v>278</v>
      </c>
      <c r="K2782" s="9">
        <v>170.49999999999909</v>
      </c>
      <c r="L2782" s="9" t="s">
        <v>278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928</v>
      </c>
      <c r="B2783" s="63" t="s">
        <v>3367</v>
      </c>
      <c r="C2783" s="3"/>
      <c r="D2783" s="3"/>
      <c r="E2783" s="9" t="s">
        <v>278</v>
      </c>
      <c r="F2783" s="9" t="s">
        <v>278</v>
      </c>
      <c r="G2783" s="9" t="s">
        <v>278</v>
      </c>
      <c r="H2783" s="9" t="s">
        <v>278</v>
      </c>
      <c r="I2783" s="9">
        <v>0</v>
      </c>
      <c r="J2783" s="9" t="s">
        <v>278</v>
      </c>
      <c r="K2783" s="9" t="s">
        <v>278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929</v>
      </c>
      <c r="B2784" s="63" t="s">
        <v>3392</v>
      </c>
      <c r="C2784" s="3"/>
      <c r="D2784" s="3"/>
      <c r="E2784" s="9" t="s">
        <v>278</v>
      </c>
      <c r="F2784" s="9" t="s">
        <v>278</v>
      </c>
      <c r="G2784" s="9" t="s">
        <v>278</v>
      </c>
      <c r="H2784" s="9" t="s">
        <v>278</v>
      </c>
      <c r="I2784" s="9">
        <v>0</v>
      </c>
      <c r="J2784" s="9" t="s">
        <v>278</v>
      </c>
      <c r="K2784" s="9" t="s">
        <v>278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930</v>
      </c>
      <c r="B2785" s="63" t="s">
        <v>777</v>
      </c>
      <c r="E2785" s="9" t="s">
        <v>278</v>
      </c>
      <c r="F2785" s="9" t="s">
        <v>278</v>
      </c>
      <c r="G2785" s="9" t="s">
        <v>278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931</v>
      </c>
      <c r="B2786" s="63" t="s">
        <v>158</v>
      </c>
      <c r="E2786" s="9" t="s">
        <v>278</v>
      </c>
      <c r="F2786" s="9" t="s">
        <v>278</v>
      </c>
      <c r="G2786" s="9">
        <v>5.5</v>
      </c>
      <c r="H2786" s="9">
        <v>151.30000000000109</v>
      </c>
      <c r="I2786" s="9">
        <v>0</v>
      </c>
      <c r="J2786" s="9" t="s">
        <v>278</v>
      </c>
      <c r="K2786" s="9" t="s">
        <v>278</v>
      </c>
      <c r="L2786" s="9" t="s">
        <v>278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932</v>
      </c>
      <c r="B2787" s="63" t="s">
        <v>3376</v>
      </c>
      <c r="C2787" s="3"/>
      <c r="D2787" s="3"/>
      <c r="E2787" s="9" t="s">
        <v>278</v>
      </c>
      <c r="F2787" s="9" t="s">
        <v>278</v>
      </c>
      <c r="G2787" s="9" t="s">
        <v>278</v>
      </c>
      <c r="H2787" s="9" t="s">
        <v>278</v>
      </c>
      <c r="I2787" s="9">
        <v>0</v>
      </c>
      <c r="J2787" s="9" t="s">
        <v>278</v>
      </c>
      <c r="K2787" s="9" t="s">
        <v>278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933</v>
      </c>
      <c r="B2788" s="63" t="s">
        <v>3364</v>
      </c>
      <c r="C2788" s="3"/>
      <c r="D2788" s="3"/>
      <c r="E2788" s="9" t="s">
        <v>278</v>
      </c>
      <c r="F2788" s="9" t="s">
        <v>278</v>
      </c>
      <c r="G2788" s="9" t="s">
        <v>278</v>
      </c>
      <c r="H2788" s="9" t="s">
        <v>278</v>
      </c>
      <c r="I2788" s="9">
        <v>0</v>
      </c>
      <c r="J2788" s="9" t="s">
        <v>278</v>
      </c>
      <c r="K2788" s="9" t="s">
        <v>278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934</v>
      </c>
      <c r="B2789" s="63" t="s">
        <v>3372</v>
      </c>
      <c r="C2789" s="3"/>
      <c r="D2789" s="3"/>
      <c r="E2789" s="9" t="s">
        <v>278</v>
      </c>
      <c r="F2789" s="9" t="s">
        <v>278</v>
      </c>
      <c r="G2789" s="9" t="s">
        <v>278</v>
      </c>
      <c r="H2789" s="9" t="s">
        <v>278</v>
      </c>
      <c r="I2789" s="9">
        <v>0</v>
      </c>
      <c r="J2789" s="9" t="s">
        <v>278</v>
      </c>
      <c r="K2789" s="9" t="s">
        <v>278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2496</v>
      </c>
      <c r="B2790" s="277" t="s">
        <v>3359</v>
      </c>
      <c r="C2790" s="3"/>
      <c r="D2790" s="3"/>
      <c r="E2790" s="9" t="s">
        <v>278</v>
      </c>
      <c r="F2790" s="9" t="s">
        <v>278</v>
      </c>
      <c r="G2790" s="9" t="s">
        <v>278</v>
      </c>
      <c r="H2790" s="9" t="s">
        <v>278</v>
      </c>
      <c r="I2790" s="9">
        <v>0</v>
      </c>
      <c r="J2790" s="9" t="s">
        <v>278</v>
      </c>
      <c r="K2790" s="9" t="s">
        <v>278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3308</v>
      </c>
      <c r="B2791" s="277" t="s">
        <v>4490</v>
      </c>
      <c r="C2791" s="3"/>
      <c r="D2791" s="3"/>
      <c r="E2791" s="9" t="s">
        <v>278</v>
      </c>
      <c r="F2791" s="9" t="s">
        <v>278</v>
      </c>
      <c r="G2791" s="9" t="s">
        <v>278</v>
      </c>
      <c r="H2791" s="9" t="s">
        <v>278</v>
      </c>
      <c r="I2791" s="9">
        <v>0</v>
      </c>
      <c r="J2791" s="9" t="s">
        <v>278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3309</v>
      </c>
      <c r="B2792" s="28" t="s">
        <v>727</v>
      </c>
      <c r="E2792" s="9" t="s">
        <v>278</v>
      </c>
      <c r="F2792" s="9" t="s">
        <v>278</v>
      </c>
      <c r="G2792" s="9" t="s">
        <v>278</v>
      </c>
      <c r="H2792" s="9">
        <v>15.600000000000364</v>
      </c>
      <c r="I2792" s="9">
        <v>0</v>
      </c>
      <c r="J2792" s="64" t="s">
        <v>279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3310</v>
      </c>
      <c r="B2793" s="277" t="s">
        <v>2019</v>
      </c>
      <c r="C2793" s="3"/>
      <c r="D2793" s="3"/>
      <c r="E2793" s="9" t="s">
        <v>278</v>
      </c>
      <c r="F2793" s="9" t="s">
        <v>278</v>
      </c>
      <c r="G2793" s="9" t="s">
        <v>278</v>
      </c>
      <c r="H2793" s="9" t="s">
        <v>278</v>
      </c>
      <c r="I2793" s="9">
        <v>0</v>
      </c>
      <c r="J2793" s="9" t="s">
        <v>278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3311</v>
      </c>
      <c r="B2794" s="277" t="s">
        <v>2049</v>
      </c>
      <c r="C2794" s="3"/>
      <c r="D2794" s="3"/>
      <c r="E2794" s="9" t="s">
        <v>278</v>
      </c>
      <c r="F2794" s="9" t="s">
        <v>278</v>
      </c>
      <c r="G2794" s="9" t="s">
        <v>278</v>
      </c>
      <c r="H2794" s="9" t="s">
        <v>278</v>
      </c>
      <c r="I2794" s="9">
        <v>0</v>
      </c>
      <c r="J2794" s="9" t="s">
        <v>278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3312</v>
      </c>
      <c r="B2795" s="63" t="s">
        <v>783</v>
      </c>
      <c r="E2795" s="9" t="s">
        <v>278</v>
      </c>
      <c r="F2795" s="9" t="s">
        <v>278</v>
      </c>
      <c r="G2795" s="9" t="s">
        <v>278</v>
      </c>
      <c r="H2795" s="9">
        <v>111.19999999999891</v>
      </c>
      <c r="I2795" s="9">
        <v>0</v>
      </c>
      <c r="J2795" s="9" t="s">
        <v>278</v>
      </c>
      <c r="K2795" s="9" t="s">
        <v>278</v>
      </c>
      <c r="L2795" s="9" t="s">
        <v>278</v>
      </c>
      <c r="N2795" s="67">
        <f t="shared" si="83"/>
        <v>111.19999999999891</v>
      </c>
      <c r="T2795" s="63"/>
    </row>
    <row r="2796" spans="1:24" ht="15">
      <c r="A2796" s="28" t="s">
        <v>3313</v>
      </c>
      <c r="B2796" s="277" t="s">
        <v>2000</v>
      </c>
      <c r="C2796" s="3"/>
      <c r="D2796" s="3"/>
      <c r="E2796" s="9" t="s">
        <v>278</v>
      </c>
      <c r="F2796" s="9" t="s">
        <v>278</v>
      </c>
      <c r="G2796" s="9" t="s">
        <v>278</v>
      </c>
      <c r="H2796" s="9" t="s">
        <v>278</v>
      </c>
      <c r="I2796" s="9">
        <v>0</v>
      </c>
      <c r="J2796" s="67">
        <v>90.999999999996362</v>
      </c>
      <c r="K2796" s="9" t="s">
        <v>278</v>
      </c>
      <c r="L2796" s="9" t="s">
        <v>278</v>
      </c>
      <c r="N2796" s="67">
        <f t="shared" si="83"/>
        <v>90.999999999996362</v>
      </c>
      <c r="T2796" s="63"/>
    </row>
    <row r="2797" spans="1:24" ht="15">
      <c r="A2797" s="28" t="s">
        <v>3314</v>
      </c>
      <c r="B2797" s="277" t="s">
        <v>2014</v>
      </c>
      <c r="C2797" s="3"/>
      <c r="D2797" s="3"/>
      <c r="E2797" s="9" t="s">
        <v>278</v>
      </c>
      <c r="F2797" s="9" t="s">
        <v>278</v>
      </c>
      <c r="G2797" s="9" t="s">
        <v>278</v>
      </c>
      <c r="H2797" s="9" t="s">
        <v>278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3315</v>
      </c>
      <c r="B2798" s="277" t="s">
        <v>2023</v>
      </c>
      <c r="C2798" s="3"/>
      <c r="D2798" s="3"/>
      <c r="E2798" s="9" t="s">
        <v>278</v>
      </c>
      <c r="F2798" s="9" t="s">
        <v>278</v>
      </c>
      <c r="G2798" s="9" t="s">
        <v>278</v>
      </c>
      <c r="H2798" s="9" t="s">
        <v>278</v>
      </c>
      <c r="I2798" s="9">
        <v>0</v>
      </c>
      <c r="J2798" s="9" t="s">
        <v>278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3316</v>
      </c>
      <c r="B2799" s="63" t="s">
        <v>3390</v>
      </c>
      <c r="C2799" s="3"/>
      <c r="D2799" s="3"/>
      <c r="E2799" s="9" t="s">
        <v>278</v>
      </c>
      <c r="F2799" s="9" t="s">
        <v>278</v>
      </c>
      <c r="G2799" s="9" t="s">
        <v>278</v>
      </c>
      <c r="H2799" s="9" t="s">
        <v>278</v>
      </c>
      <c r="I2799" s="9">
        <v>0</v>
      </c>
      <c r="J2799" s="9" t="s">
        <v>278</v>
      </c>
      <c r="K2799" s="9" t="s">
        <v>278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3317</v>
      </c>
      <c r="B2800" s="63" t="s">
        <v>3379</v>
      </c>
      <c r="C2800" s="3"/>
      <c r="D2800" s="3"/>
      <c r="E2800" s="9" t="s">
        <v>278</v>
      </c>
      <c r="F2800" s="9" t="s">
        <v>278</v>
      </c>
      <c r="G2800" s="9" t="s">
        <v>278</v>
      </c>
      <c r="H2800" s="9" t="s">
        <v>278</v>
      </c>
      <c r="I2800" s="9">
        <v>0</v>
      </c>
      <c r="J2800" s="9" t="s">
        <v>278</v>
      </c>
      <c r="K2800" s="9" t="s">
        <v>278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3318</v>
      </c>
      <c r="B2801" s="63" t="s">
        <v>179</v>
      </c>
      <c r="E2801" s="217">
        <v>60</v>
      </c>
      <c r="F2801" s="9" t="s">
        <v>278</v>
      </c>
      <c r="G2801" s="9" t="s">
        <v>278</v>
      </c>
      <c r="H2801" s="9" t="s">
        <v>278</v>
      </c>
      <c r="I2801" s="9">
        <v>0</v>
      </c>
      <c r="J2801" s="9" t="s">
        <v>278</v>
      </c>
      <c r="K2801" s="9" t="s">
        <v>278</v>
      </c>
      <c r="L2801" s="9" t="s">
        <v>278</v>
      </c>
      <c r="N2801" s="67">
        <f t="shared" si="83"/>
        <v>60</v>
      </c>
      <c r="P2801" t="s">
        <v>292</v>
      </c>
      <c r="T2801" s="63"/>
    </row>
    <row r="2802" spans="1:20" ht="15">
      <c r="A2802" s="28" t="s">
        <v>3319</v>
      </c>
      <c r="B2802" s="63" t="s">
        <v>781</v>
      </c>
      <c r="E2802" s="9" t="s">
        <v>278</v>
      </c>
      <c r="F2802" s="9" t="s">
        <v>278</v>
      </c>
      <c r="G2802" s="9" t="s">
        <v>278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3320</v>
      </c>
      <c r="B2803" s="63" t="s">
        <v>3371</v>
      </c>
      <c r="C2803" s="3"/>
      <c r="D2803" s="3"/>
      <c r="E2803" s="9" t="s">
        <v>278</v>
      </c>
      <c r="F2803" s="9" t="s">
        <v>278</v>
      </c>
      <c r="G2803" s="9" t="s">
        <v>278</v>
      </c>
      <c r="H2803" s="9" t="s">
        <v>278</v>
      </c>
      <c r="I2803" s="9">
        <v>0</v>
      </c>
      <c r="J2803" s="9" t="s">
        <v>278</v>
      </c>
      <c r="K2803" s="9" t="s">
        <v>278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3321</v>
      </c>
      <c r="B2804" s="63" t="s">
        <v>3388</v>
      </c>
      <c r="C2804" s="3"/>
      <c r="D2804" s="3"/>
      <c r="E2804" s="9" t="s">
        <v>278</v>
      </c>
      <c r="F2804" s="9" t="s">
        <v>278</v>
      </c>
      <c r="G2804" s="9" t="s">
        <v>278</v>
      </c>
      <c r="H2804" s="9" t="s">
        <v>278</v>
      </c>
      <c r="I2804" s="9">
        <v>0</v>
      </c>
      <c r="J2804" s="9" t="s">
        <v>278</v>
      </c>
      <c r="K2804" s="9" t="s">
        <v>278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3322</v>
      </c>
      <c r="B2805" s="63" t="s">
        <v>3369</v>
      </c>
      <c r="C2805" s="3"/>
      <c r="D2805" s="3"/>
      <c r="E2805" s="9" t="s">
        <v>278</v>
      </c>
      <c r="F2805" s="9" t="s">
        <v>278</v>
      </c>
      <c r="G2805" s="9" t="s">
        <v>278</v>
      </c>
      <c r="H2805" s="9" t="s">
        <v>278</v>
      </c>
      <c r="I2805" s="9">
        <v>0</v>
      </c>
      <c r="J2805" s="9" t="s">
        <v>278</v>
      </c>
      <c r="K2805" s="9" t="s">
        <v>278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3323</v>
      </c>
      <c r="B2806" s="63" t="s">
        <v>3361</v>
      </c>
      <c r="C2806" s="3"/>
      <c r="D2806" s="3"/>
      <c r="E2806" s="9" t="s">
        <v>278</v>
      </c>
      <c r="F2806" s="9" t="s">
        <v>278</v>
      </c>
      <c r="G2806" s="9" t="s">
        <v>278</v>
      </c>
      <c r="H2806" s="9" t="s">
        <v>278</v>
      </c>
      <c r="I2806" s="9">
        <v>0</v>
      </c>
      <c r="J2806" s="9" t="s">
        <v>278</v>
      </c>
      <c r="K2806" s="9" t="s">
        <v>278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3324</v>
      </c>
      <c r="B2807" s="63" t="s">
        <v>3387</v>
      </c>
      <c r="C2807" s="3"/>
      <c r="D2807" s="3"/>
      <c r="E2807" s="9" t="s">
        <v>278</v>
      </c>
      <c r="F2807" s="9" t="s">
        <v>278</v>
      </c>
      <c r="G2807" s="9" t="s">
        <v>278</v>
      </c>
      <c r="H2807" s="9" t="s">
        <v>278</v>
      </c>
      <c r="I2807" s="9">
        <v>0</v>
      </c>
      <c r="J2807" s="9" t="s">
        <v>278</v>
      </c>
      <c r="K2807" s="9" t="s">
        <v>278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3325</v>
      </c>
      <c r="B2808" s="63" t="s">
        <v>3374</v>
      </c>
      <c r="C2808" s="3"/>
      <c r="D2808" s="3"/>
      <c r="E2808" s="9" t="s">
        <v>278</v>
      </c>
      <c r="F2808" s="9" t="s">
        <v>278</v>
      </c>
      <c r="G2808" s="9" t="s">
        <v>278</v>
      </c>
      <c r="H2808" s="9" t="s">
        <v>278</v>
      </c>
      <c r="I2808" s="9">
        <v>0</v>
      </c>
      <c r="J2808" s="9" t="s">
        <v>278</v>
      </c>
      <c r="K2808" s="9" t="s">
        <v>278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3326</v>
      </c>
      <c r="B2809" s="63" t="s">
        <v>3391</v>
      </c>
      <c r="C2809" s="3"/>
      <c r="D2809" s="3"/>
      <c r="E2809" s="9" t="s">
        <v>278</v>
      </c>
      <c r="F2809" s="9" t="s">
        <v>278</v>
      </c>
      <c r="G2809" s="9" t="s">
        <v>278</v>
      </c>
      <c r="H2809" s="9" t="s">
        <v>278</v>
      </c>
      <c r="I2809" s="9">
        <v>0</v>
      </c>
      <c r="J2809" s="9" t="s">
        <v>278</v>
      </c>
      <c r="K2809" s="9" t="s">
        <v>278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3327</v>
      </c>
      <c r="B2810" s="277" t="s">
        <v>2025</v>
      </c>
      <c r="C2810" s="3"/>
      <c r="D2810" s="3"/>
      <c r="E2810" s="9" t="s">
        <v>278</v>
      </c>
      <c r="F2810" s="9" t="s">
        <v>278</v>
      </c>
      <c r="G2810" s="9" t="s">
        <v>278</v>
      </c>
      <c r="H2810" s="9" t="s">
        <v>278</v>
      </c>
      <c r="I2810" s="9">
        <v>0</v>
      </c>
      <c r="J2810" s="9" t="s">
        <v>278</v>
      </c>
      <c r="K2810" s="9">
        <v>5.999999999998181</v>
      </c>
      <c r="L2810" s="9" t="s">
        <v>278</v>
      </c>
      <c r="N2810" s="67">
        <f t="shared" si="83"/>
        <v>5.999999999998181</v>
      </c>
      <c r="T2810" s="63"/>
    </row>
    <row r="2811" spans="1:20" ht="15">
      <c r="A2811" s="28" t="s">
        <v>3328</v>
      </c>
      <c r="B2811" s="225" t="s">
        <v>1640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 t="s">
        <v>278</v>
      </c>
      <c r="K2811" s="9" t="s">
        <v>278</v>
      </c>
      <c r="L2811" s="9" t="s">
        <v>278</v>
      </c>
      <c r="N2811" s="67">
        <f t="shared" si="83"/>
        <v>0</v>
      </c>
      <c r="T2811" s="63"/>
    </row>
    <row r="2812" spans="1:20" ht="15">
      <c r="A2812" s="28" t="s">
        <v>3329</v>
      </c>
      <c r="B2812" s="229" t="s">
        <v>1650</v>
      </c>
      <c r="C2812" s="3"/>
      <c r="D2812" s="3"/>
      <c r="E2812" s="9" t="s">
        <v>278</v>
      </c>
      <c r="F2812" s="9" t="s">
        <v>278</v>
      </c>
      <c r="G2812" s="9" t="s">
        <v>278</v>
      </c>
      <c r="H2812" s="9" t="s">
        <v>278</v>
      </c>
      <c r="I2812" s="9">
        <v>0</v>
      </c>
      <c r="J2812" s="9" t="s">
        <v>278</v>
      </c>
      <c r="K2812" s="9" t="s">
        <v>278</v>
      </c>
      <c r="L2812" s="9" t="s">
        <v>278</v>
      </c>
      <c r="N2812" s="67">
        <f t="shared" si="83"/>
        <v>0</v>
      </c>
      <c r="T2812" s="63"/>
    </row>
    <row r="2813" spans="1:20" ht="15">
      <c r="A2813" s="28" t="s">
        <v>3330</v>
      </c>
      <c r="B2813" s="229" t="s">
        <v>1649</v>
      </c>
      <c r="C2813" s="3"/>
      <c r="D2813" s="3"/>
      <c r="E2813" s="9" t="s">
        <v>278</v>
      </c>
      <c r="F2813" s="9" t="s">
        <v>278</v>
      </c>
      <c r="G2813" s="9" t="s">
        <v>278</v>
      </c>
      <c r="H2813" s="9" t="s">
        <v>278</v>
      </c>
      <c r="I2813" s="9">
        <v>0</v>
      </c>
      <c r="J2813" s="9" t="s">
        <v>278</v>
      </c>
      <c r="K2813" s="9" t="s">
        <v>278</v>
      </c>
      <c r="L2813" s="9" t="s">
        <v>278</v>
      </c>
      <c r="N2813" s="67">
        <f t="shared" si="83"/>
        <v>0</v>
      </c>
      <c r="T2813" s="63"/>
    </row>
    <row r="2814" spans="1:20" ht="15">
      <c r="A2814" s="28" t="s">
        <v>3331</v>
      </c>
      <c r="B2814" s="229" t="s">
        <v>1647</v>
      </c>
      <c r="C2814" s="3"/>
      <c r="D2814" s="3"/>
      <c r="E2814" s="9" t="s">
        <v>278</v>
      </c>
      <c r="F2814" s="9" t="s">
        <v>278</v>
      </c>
      <c r="G2814" s="9" t="s">
        <v>278</v>
      </c>
      <c r="H2814" s="9" t="s">
        <v>278</v>
      </c>
      <c r="I2814" s="9">
        <v>0</v>
      </c>
      <c r="J2814" s="9" t="s">
        <v>278</v>
      </c>
      <c r="K2814" s="9" t="s">
        <v>278</v>
      </c>
      <c r="L2814" s="9" t="s">
        <v>278</v>
      </c>
      <c r="N2814" s="67">
        <f t="shared" si="83"/>
        <v>0</v>
      </c>
      <c r="T2814" s="63"/>
    </row>
    <row r="2815" spans="1:20" ht="15">
      <c r="A2815" s="28" t="s">
        <v>4122</v>
      </c>
      <c r="B2815" s="63" t="s">
        <v>3373</v>
      </c>
      <c r="C2815" s="3"/>
      <c r="D2815" s="3"/>
      <c r="E2815" s="9" t="s">
        <v>278</v>
      </c>
      <c r="F2815" s="9" t="s">
        <v>278</v>
      </c>
      <c r="G2815" s="9" t="s">
        <v>278</v>
      </c>
      <c r="H2815" s="9" t="s">
        <v>278</v>
      </c>
      <c r="I2815" s="9">
        <v>0</v>
      </c>
      <c r="J2815" s="9" t="s">
        <v>278</v>
      </c>
      <c r="K2815" s="9" t="s">
        <v>278</v>
      </c>
      <c r="L2815" s="64" t="s">
        <v>279</v>
      </c>
      <c r="N2815" s="67">
        <f t="shared" si="83"/>
        <v>0</v>
      </c>
      <c r="T2815" s="63"/>
    </row>
    <row r="2816" spans="1:20" ht="15">
      <c r="A2816" s="28" t="s">
        <v>4123</v>
      </c>
      <c r="B2816" s="229" t="s">
        <v>1675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 t="s">
        <v>278</v>
      </c>
      <c r="K2816" s="9" t="s">
        <v>278</v>
      </c>
      <c r="L2816" s="9" t="s">
        <v>278</v>
      </c>
      <c r="N2816" s="67">
        <f t="shared" si="83"/>
        <v>0</v>
      </c>
      <c r="T2816" s="63"/>
    </row>
    <row r="2817" spans="1:24" ht="15">
      <c r="A2817" s="28" t="s">
        <v>4124</v>
      </c>
      <c r="B2817" s="229" t="s">
        <v>1657</v>
      </c>
      <c r="C2817" s="3"/>
      <c r="D2817" s="3"/>
      <c r="E2817" s="9" t="s">
        <v>278</v>
      </c>
      <c r="F2817" s="9" t="s">
        <v>278</v>
      </c>
      <c r="G2817" s="9" t="s">
        <v>278</v>
      </c>
      <c r="H2817" s="9" t="s">
        <v>278</v>
      </c>
      <c r="I2817" s="9">
        <v>0</v>
      </c>
      <c r="J2817" s="9" t="s">
        <v>278</v>
      </c>
      <c r="K2817" s="9" t="s">
        <v>278</v>
      </c>
      <c r="L2817" s="9" t="s">
        <v>278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1199</v>
      </c>
      <c r="S2824" t="s">
        <v>364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2692</v>
      </c>
      <c r="S2825" t="s">
        <v>1836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2474</v>
      </c>
      <c r="S2826" t="s">
        <v>1836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5522</v>
      </c>
      <c r="S2827" t="s">
        <v>364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371</v>
      </c>
      <c r="S2828" t="s">
        <v>1777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294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1198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278</v>
      </c>
      <c r="N2831" s="67">
        <f t="shared" si="84"/>
        <v>19188.550000000003</v>
      </c>
      <c r="P2831" t="s">
        <v>1835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283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1200</v>
      </c>
      <c r="S2833" t="s">
        <v>1777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333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278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2475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292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278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357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278</v>
      </c>
      <c r="F2838" s="9" t="s">
        <v>278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299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278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293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293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778</v>
      </c>
      <c r="E2842" s="9" t="s">
        <v>278</v>
      </c>
      <c r="F2842" s="9" t="s">
        <v>278</v>
      </c>
      <c r="G2842" s="9" t="s">
        <v>278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353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278</v>
      </c>
      <c r="F2843" s="9" t="s">
        <v>278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283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278</v>
      </c>
      <c r="L2844" s="9" t="s">
        <v>278</v>
      </c>
      <c r="N2844" s="67">
        <f t="shared" si="84"/>
        <v>14061.549999999997</v>
      </c>
      <c r="P2844" t="s">
        <v>297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278</v>
      </c>
      <c r="L2845" s="9" t="s">
        <v>278</v>
      </c>
      <c r="N2845" s="67">
        <f t="shared" si="84"/>
        <v>13797</v>
      </c>
      <c r="P2845" t="s">
        <v>281</v>
      </c>
      <c r="S2845" s="21" t="s">
        <v>1777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278</v>
      </c>
      <c r="F2846" s="9" t="s">
        <v>278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297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747</v>
      </c>
      <c r="E2847" s="9" t="s">
        <v>278</v>
      </c>
      <c r="F2847" s="9" t="s">
        <v>278</v>
      </c>
      <c r="G2847" s="9" t="s">
        <v>278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732</v>
      </c>
      <c r="E2848" s="9" t="s">
        <v>278</v>
      </c>
      <c r="F2848" s="9" t="s">
        <v>278</v>
      </c>
      <c r="G2848" s="9" t="s">
        <v>278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297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748</v>
      </c>
      <c r="E2849" s="9" t="s">
        <v>278</v>
      </c>
      <c r="F2849" s="9" t="s">
        <v>278</v>
      </c>
      <c r="G2849" s="9" t="s">
        <v>278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782</v>
      </c>
      <c r="E2850" s="9" t="s">
        <v>278</v>
      </c>
      <c r="F2850" s="9" t="s">
        <v>278</v>
      </c>
      <c r="G2850" s="9" t="s">
        <v>278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288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278</v>
      </c>
      <c r="K2851" s="9" t="s">
        <v>278</v>
      </c>
      <c r="L2851" s="9" t="s">
        <v>278</v>
      </c>
      <c r="N2851" s="67">
        <f t="shared" si="84"/>
        <v>11691.400000000001</v>
      </c>
      <c r="P2851" t="s">
        <v>334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278</v>
      </c>
      <c r="F2852" s="9" t="s">
        <v>278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799</v>
      </c>
      <c r="E2853" s="9" t="s">
        <v>278</v>
      </c>
      <c r="F2853" s="9" t="s">
        <v>278</v>
      </c>
      <c r="G2853" s="9" t="s">
        <v>278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293</v>
      </c>
      <c r="T2853" s="277"/>
      <c r="U2853" s="63"/>
      <c r="V2853" s="346"/>
      <c r="W2853" s="337"/>
      <c r="X2853" s="63"/>
    </row>
    <row r="2854" spans="1:24" ht="15">
      <c r="A2854" s="28" t="s">
        <v>274</v>
      </c>
      <c r="B2854" s="63" t="s">
        <v>770</v>
      </c>
      <c r="E2854" s="9" t="s">
        <v>278</v>
      </c>
      <c r="F2854" s="9" t="s">
        <v>278</v>
      </c>
      <c r="G2854" s="9" t="s">
        <v>278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287</v>
      </c>
      <c r="T2854" s="277"/>
      <c r="U2854" s="63"/>
      <c r="V2854" s="346"/>
      <c r="W2854" s="337"/>
      <c r="X2854" s="63"/>
    </row>
    <row r="2855" spans="1:24" ht="15">
      <c r="A2855" s="28" t="s">
        <v>275</v>
      </c>
      <c r="B2855" s="63" t="s">
        <v>777</v>
      </c>
      <c r="E2855" s="9" t="s">
        <v>278</v>
      </c>
      <c r="F2855" s="9" t="s">
        <v>278</v>
      </c>
      <c r="G2855" s="9" t="s">
        <v>278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276</v>
      </c>
      <c r="B2856" s="28" t="s">
        <v>733</v>
      </c>
      <c r="E2856" s="9" t="s">
        <v>278</v>
      </c>
      <c r="F2856" s="9" t="s">
        <v>278</v>
      </c>
      <c r="G2856" s="9" t="s">
        <v>278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277</v>
      </c>
      <c r="B2857" s="63" t="s">
        <v>144</v>
      </c>
      <c r="E2857" s="9" t="s">
        <v>278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278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734</v>
      </c>
      <c r="B2858" s="63" t="s">
        <v>763</v>
      </c>
      <c r="E2858" s="9" t="s">
        <v>278</v>
      </c>
      <c r="F2858" s="9" t="s">
        <v>278</v>
      </c>
      <c r="G2858" s="9" t="s">
        <v>278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735</v>
      </c>
      <c r="B2859" s="63" t="s">
        <v>752</v>
      </c>
      <c r="E2859" s="9" t="s">
        <v>278</v>
      </c>
      <c r="F2859" s="9" t="s">
        <v>278</v>
      </c>
      <c r="G2859" s="9" t="s">
        <v>278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736</v>
      </c>
      <c r="B2860" s="229" t="s">
        <v>1646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322</v>
      </c>
      <c r="T2860" s="63"/>
      <c r="U2860" s="63"/>
      <c r="V2860" s="345"/>
      <c r="W2860" s="337"/>
      <c r="X2860" s="63"/>
    </row>
    <row r="2861" spans="1:24" ht="15">
      <c r="A2861" s="28" t="s">
        <v>738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278</v>
      </c>
      <c r="K2861" s="9" t="s">
        <v>278</v>
      </c>
      <c r="L2861" s="9" t="s">
        <v>278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744</v>
      </c>
      <c r="B2862" s="63" t="s">
        <v>745</v>
      </c>
      <c r="E2862" s="9" t="s">
        <v>278</v>
      </c>
      <c r="F2862" s="9" t="s">
        <v>278</v>
      </c>
      <c r="G2862" s="9" t="s">
        <v>278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293</v>
      </c>
      <c r="T2862" s="63"/>
      <c r="U2862" s="63"/>
      <c r="V2862" s="358"/>
      <c r="W2862" s="337"/>
      <c r="X2862" s="63"/>
    </row>
    <row r="2863" spans="1:24" ht="15">
      <c r="A2863" s="28" t="s">
        <v>746</v>
      </c>
      <c r="B2863" s="229" t="s">
        <v>1654</v>
      </c>
      <c r="C2863" s="3"/>
      <c r="D2863" s="3"/>
      <c r="E2863" s="9" t="s">
        <v>278</v>
      </c>
      <c r="F2863" s="9" t="s">
        <v>278</v>
      </c>
      <c r="G2863" s="9" t="s">
        <v>278</v>
      </c>
      <c r="H2863" s="9" t="s">
        <v>278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283</v>
      </c>
      <c r="T2863" s="63"/>
      <c r="U2863" s="63"/>
      <c r="V2863" s="358"/>
      <c r="W2863" s="337"/>
      <c r="X2863" s="63"/>
    </row>
    <row r="2864" spans="1:24" ht="15">
      <c r="A2864" s="28" t="s">
        <v>749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278</v>
      </c>
      <c r="I2864" s="9" t="s">
        <v>278</v>
      </c>
      <c r="J2864" s="9">
        <v>827.20000000000255</v>
      </c>
      <c r="K2864" s="9" t="s">
        <v>278</v>
      </c>
      <c r="L2864" s="9" t="s">
        <v>278</v>
      </c>
      <c r="N2864" s="67">
        <f t="shared" si="85"/>
        <v>9290.4000000000033</v>
      </c>
      <c r="P2864" t="s">
        <v>305</v>
      </c>
      <c r="T2864" s="63"/>
      <c r="U2864" s="63"/>
      <c r="V2864" s="358"/>
      <c r="W2864" s="337"/>
      <c r="X2864" s="63"/>
    </row>
    <row r="2865" spans="1:24" ht="15">
      <c r="A2865" s="28" t="s">
        <v>750</v>
      </c>
      <c r="B2865" s="225" t="s">
        <v>1661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283</v>
      </c>
      <c r="T2865" s="225"/>
      <c r="U2865" s="63"/>
      <c r="V2865" s="345"/>
      <c r="W2865" s="337"/>
      <c r="X2865" s="63"/>
    </row>
    <row r="2866" spans="1:24" ht="15">
      <c r="A2866" s="28" t="s">
        <v>753</v>
      </c>
      <c r="B2866" s="229" t="s">
        <v>1652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288</v>
      </c>
      <c r="T2866" s="63"/>
      <c r="U2866" s="63"/>
      <c r="V2866" s="358"/>
      <c r="W2866" s="337"/>
      <c r="X2866" s="63"/>
    </row>
    <row r="2867" spans="1:24" ht="15">
      <c r="A2867" s="28" t="s">
        <v>755</v>
      </c>
      <c r="B2867" s="63" t="s">
        <v>754</v>
      </c>
      <c r="E2867" s="9" t="s">
        <v>278</v>
      </c>
      <c r="F2867" s="9" t="s">
        <v>278</v>
      </c>
      <c r="G2867" s="9" t="s">
        <v>278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760</v>
      </c>
      <c r="B2868" s="277" t="s">
        <v>2004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 t="s">
        <v>278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282</v>
      </c>
      <c r="T2868" s="277"/>
      <c r="U2868" s="63"/>
      <c r="V2868" s="345"/>
      <c r="W2868" s="337"/>
      <c r="X2868" s="63"/>
    </row>
    <row r="2869" spans="1:24" ht="15">
      <c r="A2869" s="28" t="s">
        <v>764</v>
      </c>
      <c r="B2869" s="63" t="s">
        <v>762</v>
      </c>
      <c r="E2869" s="9" t="s">
        <v>278</v>
      </c>
      <c r="F2869" s="9" t="s">
        <v>278</v>
      </c>
      <c r="G2869" s="9" t="s">
        <v>278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300</v>
      </c>
      <c r="T2869" s="63"/>
      <c r="U2869" s="63"/>
      <c r="V2869" s="345"/>
      <c r="W2869" s="337"/>
      <c r="X2869" s="63"/>
    </row>
    <row r="2870" spans="1:24" ht="15">
      <c r="A2870" s="28" t="s">
        <v>765</v>
      </c>
      <c r="B2870" s="63" t="s">
        <v>787</v>
      </c>
      <c r="E2870" s="9" t="s">
        <v>278</v>
      </c>
      <c r="F2870" s="9" t="s">
        <v>278</v>
      </c>
      <c r="G2870" s="9" t="s">
        <v>278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766</v>
      </c>
      <c r="B2871" s="63" t="s">
        <v>761</v>
      </c>
      <c r="E2871" s="9" t="s">
        <v>278</v>
      </c>
      <c r="F2871" s="9" t="s">
        <v>278</v>
      </c>
      <c r="G2871" s="9" t="s">
        <v>278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772</v>
      </c>
      <c r="B2872" s="28" t="s">
        <v>727</v>
      </c>
      <c r="E2872" s="9" t="s">
        <v>278</v>
      </c>
      <c r="F2872" s="9" t="s">
        <v>278</v>
      </c>
      <c r="G2872" s="9" t="s">
        <v>278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780</v>
      </c>
      <c r="B2873" s="63" t="s">
        <v>156</v>
      </c>
      <c r="E2873" s="9" t="s">
        <v>278</v>
      </c>
      <c r="F2873" s="9" t="s">
        <v>278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278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784</v>
      </c>
      <c r="B2874" s="229" t="s">
        <v>1659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292</v>
      </c>
      <c r="T2874" s="63"/>
      <c r="U2874" s="63"/>
      <c r="V2874" s="358"/>
      <c r="W2874" s="337"/>
      <c r="X2874" s="63"/>
    </row>
    <row r="2875" spans="1:24" ht="15">
      <c r="A2875" s="28" t="s">
        <v>785</v>
      </c>
      <c r="B2875" s="277" t="s">
        <v>1998</v>
      </c>
      <c r="C2875" s="3"/>
      <c r="D2875" s="3"/>
      <c r="E2875" s="9" t="s">
        <v>278</v>
      </c>
      <c r="F2875" s="9" t="s">
        <v>278</v>
      </c>
      <c r="G2875" s="9" t="s">
        <v>278</v>
      </c>
      <c r="H2875" s="9" t="s">
        <v>278</v>
      </c>
      <c r="I2875" s="9" t="s">
        <v>278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288</v>
      </c>
      <c r="T2875" s="277"/>
      <c r="U2875" s="63"/>
      <c r="V2875" s="345"/>
      <c r="W2875" s="337"/>
      <c r="X2875" s="63"/>
    </row>
    <row r="2876" spans="1:24" ht="15">
      <c r="A2876" s="28" t="s">
        <v>786</v>
      </c>
      <c r="B2876" s="63" t="s">
        <v>795</v>
      </c>
      <c r="E2876" s="9" t="s">
        <v>278</v>
      </c>
      <c r="F2876" s="9" t="s">
        <v>278</v>
      </c>
      <c r="G2876" s="9" t="s">
        <v>278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792</v>
      </c>
      <c r="B2877" s="277" t="s">
        <v>2006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 t="s">
        <v>278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793</v>
      </c>
      <c r="B2878" s="277" t="s">
        <v>2014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 t="s">
        <v>278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292</v>
      </c>
      <c r="T2878" s="63"/>
      <c r="U2878" s="63"/>
      <c r="V2878" s="358"/>
      <c r="W2878" s="337"/>
      <c r="X2878" s="63"/>
    </row>
    <row r="2879" spans="1:24" ht="15">
      <c r="A2879" s="28" t="s">
        <v>794</v>
      </c>
      <c r="B2879" s="63" t="s">
        <v>789</v>
      </c>
      <c r="E2879" s="9" t="s">
        <v>278</v>
      </c>
      <c r="F2879" s="9" t="s">
        <v>278</v>
      </c>
      <c r="G2879" s="9" t="s">
        <v>278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796</v>
      </c>
      <c r="B2880" s="277" t="s">
        <v>2002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 t="s">
        <v>278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797</v>
      </c>
      <c r="B2881" s="229" t="s">
        <v>1660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839.40000000000146</v>
      </c>
      <c r="J2881" s="217">
        <v>3513.9999999999964</v>
      </c>
      <c r="K2881" s="214">
        <v>3580.8999999999996</v>
      </c>
      <c r="L2881" s="9" t="s">
        <v>278</v>
      </c>
      <c r="N2881" s="67">
        <f t="shared" si="85"/>
        <v>7934.2999999999975</v>
      </c>
      <c r="P2881" t="s">
        <v>324</v>
      </c>
      <c r="S2881" s="21" t="s">
        <v>1777</v>
      </c>
      <c r="T2881" s="277"/>
      <c r="U2881" s="63"/>
      <c r="V2881" s="345"/>
      <c r="W2881" s="337"/>
      <c r="X2881" s="63"/>
    </row>
    <row r="2882" spans="1:24" ht="15">
      <c r="A2882" s="28" t="s">
        <v>798</v>
      </c>
      <c r="B2882" s="63" t="s">
        <v>737</v>
      </c>
      <c r="E2882" s="9" t="s">
        <v>278</v>
      </c>
      <c r="F2882" s="9" t="s">
        <v>278</v>
      </c>
      <c r="G2882" s="9" t="s">
        <v>278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801</v>
      </c>
      <c r="B2883" s="229" t="s">
        <v>1658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895</v>
      </c>
      <c r="B2884" s="63" t="s">
        <v>781</v>
      </c>
      <c r="E2884" s="9" t="s">
        <v>278</v>
      </c>
      <c r="F2884" s="9" t="s">
        <v>278</v>
      </c>
      <c r="G2884" s="9" t="s">
        <v>278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896</v>
      </c>
      <c r="B2885" s="229" t="s">
        <v>1656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897</v>
      </c>
      <c r="B2886" s="63" t="s">
        <v>756</v>
      </c>
      <c r="E2886" s="9" t="s">
        <v>278</v>
      </c>
      <c r="F2886" s="9" t="s">
        <v>278</v>
      </c>
      <c r="G2886" s="9" t="s">
        <v>278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898</v>
      </c>
      <c r="B2887" s="229" t="s">
        <v>1643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281</v>
      </c>
      <c r="S2887" s="21" t="s">
        <v>1777</v>
      </c>
      <c r="T2887" s="277"/>
      <c r="U2887" s="63"/>
      <c r="V2887" s="346"/>
      <c r="W2887" s="337"/>
      <c r="X2887" s="63"/>
    </row>
    <row r="2888" spans="1:24" ht="15">
      <c r="A2888" s="28" t="s">
        <v>899</v>
      </c>
      <c r="B2888" s="229" t="s">
        <v>1651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900</v>
      </c>
      <c r="B2889" s="63" t="s">
        <v>158</v>
      </c>
      <c r="E2889" s="9" t="s">
        <v>278</v>
      </c>
      <c r="F2889" s="9" t="s">
        <v>278</v>
      </c>
      <c r="G2889" s="9">
        <v>2414.9</v>
      </c>
      <c r="H2889" s="9">
        <v>2070.3500000000022</v>
      </c>
      <c r="I2889" s="217">
        <v>2130.4999999999982</v>
      </c>
      <c r="J2889" s="9" t="s">
        <v>278</v>
      </c>
      <c r="K2889" s="9" t="s">
        <v>278</v>
      </c>
      <c r="L2889" s="9" t="s">
        <v>278</v>
      </c>
      <c r="N2889" s="67">
        <f t="shared" si="86"/>
        <v>6615.75</v>
      </c>
      <c r="P2889" t="s">
        <v>284</v>
      </c>
      <c r="T2889" s="277"/>
      <c r="U2889" s="63"/>
      <c r="V2889" s="345"/>
      <c r="W2889" s="337"/>
      <c r="X2889" s="63"/>
    </row>
    <row r="2890" spans="1:24" ht="15">
      <c r="A2890" s="28" t="s">
        <v>901</v>
      </c>
      <c r="B2890" s="229" t="s">
        <v>1653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902</v>
      </c>
      <c r="B2891" s="277" t="s">
        <v>1999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 t="s">
        <v>278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903</v>
      </c>
      <c r="B2892" s="229" t="s">
        <v>1655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904</v>
      </c>
      <c r="B2893" s="229" t="s">
        <v>1642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905</v>
      </c>
      <c r="B2894" s="277" t="s">
        <v>2007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 t="s">
        <v>278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906</v>
      </c>
      <c r="B2895" s="277" t="s">
        <v>2022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 t="s">
        <v>278</v>
      </c>
      <c r="J2895" s="9" t="s">
        <v>278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292</v>
      </c>
      <c r="T2895" s="63"/>
      <c r="U2895" s="63"/>
      <c r="V2895" s="358"/>
      <c r="W2895" s="337"/>
      <c r="X2895" s="63"/>
    </row>
    <row r="2896" spans="1:24" ht="15">
      <c r="A2896" s="28" t="s">
        <v>907</v>
      </c>
      <c r="B2896" s="277" t="s">
        <v>2019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 t="s">
        <v>278</v>
      </c>
      <c r="J2896" s="9" t="s">
        <v>278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284</v>
      </c>
      <c r="T2896" s="277"/>
      <c r="U2896" s="63"/>
      <c r="V2896" s="345"/>
      <c r="W2896" s="337"/>
      <c r="X2896" s="63"/>
    </row>
    <row r="2897" spans="1:24" ht="15">
      <c r="A2897" s="28" t="s">
        <v>908</v>
      </c>
      <c r="B2897" s="63" t="s">
        <v>178</v>
      </c>
      <c r="E2897" s="9">
        <v>2055</v>
      </c>
      <c r="F2897" s="9">
        <v>2642.9</v>
      </c>
      <c r="G2897" s="9" t="s">
        <v>278</v>
      </c>
      <c r="H2897" s="9" t="s">
        <v>278</v>
      </c>
      <c r="I2897" s="9" t="s">
        <v>278</v>
      </c>
      <c r="J2897" s="9" t="s">
        <v>278</v>
      </c>
      <c r="K2897" s="9" t="s">
        <v>278</v>
      </c>
      <c r="L2897" s="9" t="s">
        <v>278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909</v>
      </c>
      <c r="B2898" s="277" t="s">
        <v>2005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 t="s">
        <v>278</v>
      </c>
      <c r="J2898" s="9">
        <v>2042.4000000000051</v>
      </c>
      <c r="K2898" s="9">
        <v>2609.399999999996</v>
      </c>
      <c r="L2898" s="9" t="s">
        <v>278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910</v>
      </c>
      <c r="B2899" s="277" t="s">
        <v>2003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 t="s">
        <v>278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911</v>
      </c>
      <c r="B2900" s="277" t="s">
        <v>2021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 t="s">
        <v>278</v>
      </c>
      <c r="J2900" s="9" t="s">
        <v>278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293</v>
      </c>
      <c r="T2900" s="277"/>
      <c r="U2900" s="63"/>
      <c r="V2900" s="345"/>
      <c r="W2900" s="337"/>
      <c r="X2900" s="63"/>
    </row>
    <row r="2901" spans="1:24" ht="15">
      <c r="A2901" s="28" t="s">
        <v>912</v>
      </c>
      <c r="B2901" s="277" t="s">
        <v>2153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 t="s">
        <v>278</v>
      </c>
      <c r="J2901" s="9" t="s">
        <v>278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913</v>
      </c>
      <c r="B2902" s="277" t="s">
        <v>4490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 t="s">
        <v>278</v>
      </c>
      <c r="J2902" s="9" t="s">
        <v>278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914</v>
      </c>
      <c r="B2903" s="63" t="s">
        <v>743</v>
      </c>
      <c r="E2903" s="9" t="s">
        <v>278</v>
      </c>
      <c r="F2903" s="9" t="s">
        <v>278</v>
      </c>
      <c r="G2903" s="9" t="s">
        <v>278</v>
      </c>
      <c r="H2903" s="217">
        <v>3079.8000000000011</v>
      </c>
      <c r="I2903" s="9">
        <v>1272.2000000000007</v>
      </c>
      <c r="J2903" s="9" t="s">
        <v>278</v>
      </c>
      <c r="K2903" s="9" t="s">
        <v>278</v>
      </c>
      <c r="L2903" s="9" t="s">
        <v>278</v>
      </c>
      <c r="N2903" s="67">
        <f t="shared" si="86"/>
        <v>4352.0000000000018</v>
      </c>
      <c r="P2903" t="s">
        <v>288</v>
      </c>
      <c r="T2903" s="63"/>
      <c r="U2903" s="63"/>
      <c r="V2903" s="345"/>
      <c r="W2903" s="337"/>
      <c r="X2903" s="63"/>
    </row>
    <row r="2904" spans="1:24" ht="15">
      <c r="A2904" s="28" t="s">
        <v>915</v>
      </c>
      <c r="B2904" s="277" t="s">
        <v>2023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 t="s">
        <v>278</v>
      </c>
      <c r="J2904" s="9" t="s">
        <v>278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916</v>
      </c>
      <c r="B2905" s="229" t="s">
        <v>1644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1249.9999999999982</v>
      </c>
      <c r="J2905" s="9">
        <v>2719.7999999999938</v>
      </c>
      <c r="K2905" s="9" t="s">
        <v>278</v>
      </c>
      <c r="L2905" s="9" t="s">
        <v>278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917</v>
      </c>
      <c r="B2906" s="277" t="s">
        <v>2046</v>
      </c>
      <c r="C2906" s="3"/>
      <c r="D2906" s="3"/>
      <c r="E2906" s="9" t="s">
        <v>278</v>
      </c>
      <c r="F2906" s="9" t="s">
        <v>278</v>
      </c>
      <c r="G2906" s="9" t="s">
        <v>278</v>
      </c>
      <c r="H2906" s="9" t="s">
        <v>278</v>
      </c>
      <c r="I2906" s="9" t="s">
        <v>278</v>
      </c>
      <c r="J2906" s="9" t="s">
        <v>278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918</v>
      </c>
      <c r="B2907" s="277" t="s">
        <v>2026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 t="s">
        <v>278</v>
      </c>
      <c r="J2907" s="9" t="s">
        <v>278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919</v>
      </c>
      <c r="B2908" s="277" t="s">
        <v>2025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 t="s">
        <v>278</v>
      </c>
      <c r="J2908" s="9" t="s">
        <v>278</v>
      </c>
      <c r="K2908" s="217">
        <v>3241.7000000000007</v>
      </c>
      <c r="L2908" s="9" t="s">
        <v>278</v>
      </c>
      <c r="N2908" s="67">
        <f t="shared" si="86"/>
        <v>3241.7000000000007</v>
      </c>
      <c r="P2908" t="s">
        <v>283</v>
      </c>
      <c r="T2908" s="63"/>
      <c r="U2908" s="63"/>
      <c r="V2908" s="345"/>
      <c r="W2908" s="337"/>
      <c r="X2908" s="63"/>
    </row>
    <row r="2909" spans="1:24" ht="15">
      <c r="A2909" s="28" t="s">
        <v>920</v>
      </c>
      <c r="B2909" s="277" t="s">
        <v>2048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 t="s">
        <v>278</v>
      </c>
      <c r="J2909" s="9" t="s">
        <v>278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921</v>
      </c>
      <c r="B2910" s="277" t="s">
        <v>2049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 t="s">
        <v>278</v>
      </c>
      <c r="J2910" s="9" t="s">
        <v>278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922</v>
      </c>
      <c r="B2911" s="277" t="s">
        <v>2000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 t="s">
        <v>278</v>
      </c>
      <c r="J2911" s="9">
        <v>2621.7999999999947</v>
      </c>
      <c r="K2911" s="9" t="s">
        <v>278</v>
      </c>
      <c r="L2911" s="9" t="s">
        <v>278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923</v>
      </c>
      <c r="B2912" s="63" t="s">
        <v>3370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 t="s">
        <v>278</v>
      </c>
      <c r="J2912" s="9" t="s">
        <v>278</v>
      </c>
      <c r="K2912" s="9" t="s">
        <v>278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924</v>
      </c>
      <c r="B2913" s="63" t="s">
        <v>3360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 t="s">
        <v>278</v>
      </c>
      <c r="J2913" s="9" t="s">
        <v>278</v>
      </c>
      <c r="K2913" s="9" t="s">
        <v>278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925</v>
      </c>
      <c r="B2914" s="277" t="s">
        <v>2020</v>
      </c>
      <c r="C2914" s="3"/>
      <c r="D2914" s="3"/>
      <c r="E2914" s="9" t="s">
        <v>278</v>
      </c>
      <c r="F2914" s="9" t="s">
        <v>278</v>
      </c>
      <c r="G2914" s="9" t="s">
        <v>278</v>
      </c>
      <c r="H2914" s="9" t="s">
        <v>278</v>
      </c>
      <c r="I2914" s="9" t="s">
        <v>278</v>
      </c>
      <c r="J2914" s="9" t="s">
        <v>278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926</v>
      </c>
      <c r="B2915" s="63" t="s">
        <v>3387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 t="s">
        <v>278</v>
      </c>
      <c r="J2915" s="9" t="s">
        <v>278</v>
      </c>
      <c r="K2915" s="9" t="s">
        <v>278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927</v>
      </c>
      <c r="B2916" s="63" t="s">
        <v>768</v>
      </c>
      <c r="E2916" s="9" t="s">
        <v>278</v>
      </c>
      <c r="F2916" s="9" t="s">
        <v>278</v>
      </c>
      <c r="G2916" s="9" t="s">
        <v>278</v>
      </c>
      <c r="H2916" s="9">
        <v>1440.2000000000044</v>
      </c>
      <c r="I2916" s="9">
        <v>893.89999999999964</v>
      </c>
      <c r="J2916" s="9" t="s">
        <v>278</v>
      </c>
      <c r="K2916" s="9" t="s">
        <v>278</v>
      </c>
      <c r="L2916" s="9" t="s">
        <v>278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928</v>
      </c>
      <c r="B2917" s="63" t="s">
        <v>3368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 t="s">
        <v>278</v>
      </c>
      <c r="J2917" s="9" t="s">
        <v>278</v>
      </c>
      <c r="K2917" s="9" t="s">
        <v>278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929</v>
      </c>
      <c r="B2918" s="63" t="s">
        <v>773</v>
      </c>
      <c r="E2918" s="9" t="s">
        <v>278</v>
      </c>
      <c r="F2918" s="9" t="s">
        <v>278</v>
      </c>
      <c r="G2918" s="9" t="s">
        <v>278</v>
      </c>
      <c r="H2918" s="9">
        <v>2107.8999999999951</v>
      </c>
      <c r="I2918" s="9" t="s">
        <v>278</v>
      </c>
      <c r="J2918" s="9" t="s">
        <v>278</v>
      </c>
      <c r="K2918" s="9" t="s">
        <v>278</v>
      </c>
      <c r="L2918" s="9" t="s">
        <v>278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930</v>
      </c>
      <c r="B2919" s="277" t="s">
        <v>3358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 t="s">
        <v>278</v>
      </c>
      <c r="J2919" s="9" t="s">
        <v>278</v>
      </c>
      <c r="K2919" s="9" t="s">
        <v>278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931</v>
      </c>
      <c r="B2920" s="63" t="s">
        <v>3362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 t="s">
        <v>278</v>
      </c>
      <c r="J2920" s="9" t="s">
        <v>278</v>
      </c>
      <c r="K2920" s="9" t="s">
        <v>278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932</v>
      </c>
      <c r="B2921" s="63" t="s">
        <v>783</v>
      </c>
      <c r="E2921" s="9" t="s">
        <v>278</v>
      </c>
      <c r="F2921" s="9" t="s">
        <v>278</v>
      </c>
      <c r="G2921" s="9" t="s">
        <v>278</v>
      </c>
      <c r="H2921" s="9">
        <v>2037.1500000000005</v>
      </c>
      <c r="I2921" s="9" t="s">
        <v>278</v>
      </c>
      <c r="J2921" s="9" t="s">
        <v>278</v>
      </c>
      <c r="K2921" s="9" t="s">
        <v>278</v>
      </c>
      <c r="L2921" s="9" t="s">
        <v>278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933</v>
      </c>
      <c r="B2922" s="63" t="s">
        <v>3367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 t="s">
        <v>278</v>
      </c>
      <c r="J2922" s="9" t="s">
        <v>278</v>
      </c>
      <c r="K2922" s="9" t="s">
        <v>278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934</v>
      </c>
      <c r="B2923" s="63" t="s">
        <v>3379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 t="s">
        <v>278</v>
      </c>
      <c r="J2923" s="9" t="s">
        <v>278</v>
      </c>
      <c r="K2923" s="9" t="s">
        <v>278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2496</v>
      </c>
      <c r="B2924" s="229" t="s">
        <v>1657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1932.7999999999956</v>
      </c>
      <c r="J2924" s="9" t="s">
        <v>278</v>
      </c>
      <c r="K2924" s="9" t="s">
        <v>278</v>
      </c>
      <c r="L2924" s="9" t="s">
        <v>278</v>
      </c>
      <c r="N2924" s="67">
        <f t="shared" si="87"/>
        <v>1932.7999999999956</v>
      </c>
    </row>
    <row r="2925" spans="1:24" ht="15">
      <c r="A2925" s="28" t="s">
        <v>3308</v>
      </c>
      <c r="B2925" s="63" t="s">
        <v>3376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 t="s">
        <v>278</v>
      </c>
      <c r="J2925" s="9" t="s">
        <v>278</v>
      </c>
      <c r="K2925" s="9" t="s">
        <v>278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3309</v>
      </c>
      <c r="B2926" s="63" t="s">
        <v>3373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 t="s">
        <v>278</v>
      </c>
      <c r="J2926" s="9" t="s">
        <v>278</v>
      </c>
      <c r="K2926" s="9" t="s">
        <v>278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3310</v>
      </c>
      <c r="B2927" s="277" t="s">
        <v>2024</v>
      </c>
      <c r="C2927" s="3"/>
      <c r="D2927" s="3"/>
      <c r="E2927" s="9" t="s">
        <v>278</v>
      </c>
      <c r="F2927" s="9" t="s">
        <v>278</v>
      </c>
      <c r="G2927" s="9" t="s">
        <v>278</v>
      </c>
      <c r="H2927" s="9" t="s">
        <v>278</v>
      </c>
      <c r="I2927" s="9" t="s">
        <v>278</v>
      </c>
      <c r="J2927" s="9" t="s">
        <v>278</v>
      </c>
      <c r="K2927" s="9">
        <v>1802.4999999999982</v>
      </c>
      <c r="L2927" s="9" t="s">
        <v>278</v>
      </c>
      <c r="N2927" s="67">
        <f t="shared" si="87"/>
        <v>1802.4999999999982</v>
      </c>
    </row>
    <row r="2928" spans="1:24" ht="15">
      <c r="A2928" s="28" t="s">
        <v>3311</v>
      </c>
      <c r="B2928" s="63" t="s">
        <v>3365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 t="s">
        <v>278</v>
      </c>
      <c r="J2928" s="9" t="s">
        <v>278</v>
      </c>
      <c r="K2928" s="9" t="s">
        <v>278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3312</v>
      </c>
      <c r="B2929" s="63" t="s">
        <v>3392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 t="s">
        <v>278</v>
      </c>
      <c r="J2929" s="9" t="s">
        <v>278</v>
      </c>
      <c r="K2929" s="9" t="s">
        <v>278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3313</v>
      </c>
      <c r="B2930" s="63" t="s">
        <v>3363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 t="s">
        <v>278</v>
      </c>
      <c r="J2930" s="9" t="s">
        <v>278</v>
      </c>
      <c r="K2930" s="9" t="s">
        <v>278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3314</v>
      </c>
      <c r="B2931" s="63" t="s">
        <v>179</v>
      </c>
      <c r="E2931" s="9">
        <v>1663.8</v>
      </c>
      <c r="F2931" s="9" t="s">
        <v>278</v>
      </c>
      <c r="G2931" s="9" t="s">
        <v>278</v>
      </c>
      <c r="H2931" s="9" t="s">
        <v>278</v>
      </c>
      <c r="I2931" s="9" t="s">
        <v>278</v>
      </c>
      <c r="J2931" s="9" t="s">
        <v>278</v>
      </c>
      <c r="K2931" s="9" t="s">
        <v>278</v>
      </c>
      <c r="L2931" s="9" t="s">
        <v>278</v>
      </c>
      <c r="N2931" s="67">
        <f t="shared" si="87"/>
        <v>1663.8</v>
      </c>
    </row>
    <row r="2932" spans="1:14" ht="15">
      <c r="A2932" s="28" t="s">
        <v>3315</v>
      </c>
      <c r="B2932" s="63" t="s">
        <v>3364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 t="s">
        <v>278</v>
      </c>
      <c r="J2932" s="9" t="s">
        <v>278</v>
      </c>
      <c r="K2932" s="9" t="s">
        <v>278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3316</v>
      </c>
      <c r="B2933" s="229" t="s">
        <v>1650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1607.3999999999996</v>
      </c>
      <c r="J2933" s="9" t="s">
        <v>278</v>
      </c>
      <c r="K2933" s="9" t="s">
        <v>278</v>
      </c>
      <c r="L2933" s="9" t="s">
        <v>278</v>
      </c>
      <c r="N2933" s="67">
        <f t="shared" si="87"/>
        <v>1607.3999999999996</v>
      </c>
    </row>
    <row r="2934" spans="1:14" ht="15">
      <c r="A2934" s="28" t="s">
        <v>3317</v>
      </c>
      <c r="B2934" s="63" t="s">
        <v>3361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 t="s">
        <v>278</v>
      </c>
      <c r="J2934" s="9" t="s">
        <v>278</v>
      </c>
      <c r="K2934" s="9" t="s">
        <v>278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3318</v>
      </c>
      <c r="B2935" s="63" t="s">
        <v>3372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 t="s">
        <v>278</v>
      </c>
      <c r="J2935" s="9" t="s">
        <v>278</v>
      </c>
      <c r="K2935" s="9" t="s">
        <v>278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3319</v>
      </c>
      <c r="B2936" s="63" t="s">
        <v>3391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 t="s">
        <v>278</v>
      </c>
      <c r="J2936" s="9" t="s">
        <v>278</v>
      </c>
      <c r="K2936" s="9" t="s">
        <v>278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3320</v>
      </c>
      <c r="B2937" s="229" t="s">
        <v>1675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1447.0000000000018</v>
      </c>
      <c r="J2937" s="9" t="s">
        <v>278</v>
      </c>
      <c r="K2937" s="9" t="s">
        <v>278</v>
      </c>
      <c r="L2937" s="9" t="s">
        <v>278</v>
      </c>
      <c r="N2937" s="67">
        <f t="shared" si="87"/>
        <v>1447.0000000000018</v>
      </c>
    </row>
    <row r="2938" spans="1:14" ht="15">
      <c r="A2938" s="28" t="s">
        <v>3321</v>
      </c>
      <c r="B2938" s="63" t="s">
        <v>180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 t="s">
        <v>278</v>
      </c>
      <c r="J2938" s="9" t="s">
        <v>278</v>
      </c>
      <c r="K2938" s="9" t="s">
        <v>278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3322</v>
      </c>
      <c r="B2939" s="63" t="s">
        <v>164</v>
      </c>
      <c r="E2939" s="9" t="s">
        <v>278</v>
      </c>
      <c r="F2939" s="9" t="s">
        <v>278</v>
      </c>
      <c r="G2939" s="9">
        <v>1249.2</v>
      </c>
      <c r="H2939" s="9" t="s">
        <v>278</v>
      </c>
      <c r="I2939" s="9" t="s">
        <v>278</v>
      </c>
      <c r="J2939" s="9" t="s">
        <v>278</v>
      </c>
      <c r="K2939" s="9" t="s">
        <v>278</v>
      </c>
      <c r="L2939" s="9" t="s">
        <v>278</v>
      </c>
      <c r="N2939" s="67">
        <f t="shared" si="87"/>
        <v>1249.2</v>
      </c>
    </row>
    <row r="2940" spans="1:14" ht="15">
      <c r="A2940" s="28" t="s">
        <v>3323</v>
      </c>
      <c r="B2940" s="63" t="s">
        <v>3390</v>
      </c>
      <c r="C2940" s="3"/>
      <c r="D2940" s="3"/>
      <c r="E2940" s="9" t="s">
        <v>278</v>
      </c>
      <c r="F2940" s="9" t="s">
        <v>278</v>
      </c>
      <c r="G2940" s="9" t="s">
        <v>278</v>
      </c>
      <c r="H2940" s="9" t="s">
        <v>278</v>
      </c>
      <c r="I2940" s="9" t="s">
        <v>278</v>
      </c>
      <c r="J2940" s="9" t="s">
        <v>278</v>
      </c>
      <c r="K2940" s="9" t="s">
        <v>278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3324</v>
      </c>
      <c r="B2941" s="63" t="s">
        <v>3375</v>
      </c>
      <c r="C2941" s="3"/>
      <c r="D2941" s="3"/>
      <c r="E2941" s="9" t="s">
        <v>278</v>
      </c>
      <c r="F2941" s="9" t="s">
        <v>278</v>
      </c>
      <c r="G2941" s="9" t="s">
        <v>278</v>
      </c>
      <c r="H2941" s="9" t="s">
        <v>278</v>
      </c>
      <c r="I2941" s="9" t="s">
        <v>278</v>
      </c>
      <c r="J2941" s="9" t="s">
        <v>278</v>
      </c>
      <c r="K2941" s="9" t="s">
        <v>278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3325</v>
      </c>
      <c r="B2942" s="63" t="s">
        <v>3378</v>
      </c>
      <c r="C2942" s="3"/>
      <c r="D2942" s="3"/>
      <c r="E2942" s="9" t="s">
        <v>278</v>
      </c>
      <c r="F2942" s="9" t="s">
        <v>278</v>
      </c>
      <c r="G2942" s="9" t="s">
        <v>278</v>
      </c>
      <c r="H2942" s="9" t="s">
        <v>278</v>
      </c>
      <c r="I2942" s="9" t="s">
        <v>278</v>
      </c>
      <c r="J2942" s="9" t="s">
        <v>278</v>
      </c>
      <c r="K2942" s="9" t="s">
        <v>278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3326</v>
      </c>
      <c r="B2943" s="63" t="s">
        <v>3374</v>
      </c>
      <c r="C2943" s="3"/>
      <c r="D2943" s="3"/>
      <c r="E2943" s="9" t="s">
        <v>278</v>
      </c>
      <c r="F2943" s="9" t="s">
        <v>278</v>
      </c>
      <c r="G2943" s="9" t="s">
        <v>278</v>
      </c>
      <c r="H2943" s="9" t="s">
        <v>278</v>
      </c>
      <c r="I2943" s="9" t="s">
        <v>278</v>
      </c>
      <c r="J2943" s="9" t="s">
        <v>278</v>
      </c>
      <c r="K2943" s="9" t="s">
        <v>278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3327</v>
      </c>
      <c r="B2944" s="277" t="s">
        <v>3359</v>
      </c>
      <c r="C2944" s="3"/>
      <c r="D2944" s="3"/>
      <c r="E2944" s="9" t="s">
        <v>278</v>
      </c>
      <c r="F2944" s="9" t="s">
        <v>278</v>
      </c>
      <c r="G2944" s="9" t="s">
        <v>278</v>
      </c>
      <c r="H2944" s="9" t="s">
        <v>278</v>
      </c>
      <c r="I2944" s="9" t="s">
        <v>278</v>
      </c>
      <c r="J2944" s="9" t="s">
        <v>278</v>
      </c>
      <c r="K2944" s="9" t="s">
        <v>278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3328</v>
      </c>
      <c r="B2945" s="63" t="s">
        <v>3371</v>
      </c>
      <c r="C2945" s="3"/>
      <c r="D2945" s="3"/>
      <c r="E2945" s="9" t="s">
        <v>278</v>
      </c>
      <c r="F2945" s="9" t="s">
        <v>278</v>
      </c>
      <c r="G2945" s="9" t="s">
        <v>278</v>
      </c>
      <c r="H2945" s="9" t="s">
        <v>278</v>
      </c>
      <c r="I2945" s="9" t="s">
        <v>278</v>
      </c>
      <c r="J2945" s="9" t="s">
        <v>278</v>
      </c>
      <c r="K2945" s="9" t="s">
        <v>278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3329</v>
      </c>
      <c r="B2946" s="63" t="s">
        <v>3388</v>
      </c>
      <c r="C2946" s="3"/>
      <c r="D2946" s="3"/>
      <c r="E2946" s="9" t="s">
        <v>278</v>
      </c>
      <c r="F2946" s="9" t="s">
        <v>278</v>
      </c>
      <c r="G2946" s="9" t="s">
        <v>278</v>
      </c>
      <c r="H2946" s="9" t="s">
        <v>278</v>
      </c>
      <c r="I2946" s="9" t="s">
        <v>278</v>
      </c>
      <c r="J2946" s="9" t="s">
        <v>278</v>
      </c>
      <c r="K2946" s="9" t="s">
        <v>278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3330</v>
      </c>
      <c r="B2947" s="229" t="s">
        <v>1647</v>
      </c>
      <c r="C2947" s="3"/>
      <c r="D2947" s="3"/>
      <c r="E2947" s="9" t="s">
        <v>278</v>
      </c>
      <c r="F2947" s="9" t="s">
        <v>278</v>
      </c>
      <c r="G2947" s="9" t="s">
        <v>278</v>
      </c>
      <c r="H2947" s="9" t="s">
        <v>278</v>
      </c>
      <c r="I2947" s="9">
        <v>934.40000000000327</v>
      </c>
      <c r="J2947" s="9" t="s">
        <v>278</v>
      </c>
      <c r="K2947" s="9" t="s">
        <v>278</v>
      </c>
      <c r="L2947" s="9" t="s">
        <v>278</v>
      </c>
      <c r="N2947" s="67">
        <f t="shared" si="87"/>
        <v>934.40000000000327</v>
      </c>
    </row>
    <row r="2948" spans="1:22" ht="15">
      <c r="A2948" s="28" t="s">
        <v>3331</v>
      </c>
      <c r="B2948" s="63" t="s">
        <v>3369</v>
      </c>
      <c r="C2948" s="3"/>
      <c r="D2948" s="3"/>
      <c r="E2948" s="9" t="s">
        <v>278</v>
      </c>
      <c r="F2948" s="9" t="s">
        <v>278</v>
      </c>
      <c r="G2948" s="9" t="s">
        <v>278</v>
      </c>
      <c r="H2948" s="9" t="s">
        <v>278</v>
      </c>
      <c r="I2948" s="9" t="s">
        <v>278</v>
      </c>
      <c r="J2948" s="9" t="s">
        <v>278</v>
      </c>
      <c r="K2948" s="9" t="s">
        <v>278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4122</v>
      </c>
      <c r="B2949" s="63" t="s">
        <v>3366</v>
      </c>
      <c r="C2949" s="3"/>
      <c r="D2949" s="3"/>
      <c r="E2949" s="9" t="s">
        <v>278</v>
      </c>
      <c r="F2949" s="9" t="s">
        <v>278</v>
      </c>
      <c r="G2949" s="9" t="s">
        <v>278</v>
      </c>
      <c r="H2949" s="9" t="s">
        <v>278</v>
      </c>
      <c r="I2949" s="9" t="s">
        <v>278</v>
      </c>
      <c r="J2949" s="9" t="s">
        <v>278</v>
      </c>
      <c r="K2949" s="9" t="s">
        <v>278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4123</v>
      </c>
      <c r="B2950" s="225" t="s">
        <v>1640</v>
      </c>
      <c r="C2950" s="3"/>
      <c r="D2950" s="3"/>
      <c r="E2950" s="9" t="s">
        <v>278</v>
      </c>
      <c r="F2950" s="9" t="s">
        <v>278</v>
      </c>
      <c r="G2950" s="9" t="s">
        <v>278</v>
      </c>
      <c r="H2950" s="9" t="s">
        <v>278</v>
      </c>
      <c r="I2950" s="9">
        <v>529.19999999999527</v>
      </c>
      <c r="J2950" s="9" t="s">
        <v>278</v>
      </c>
      <c r="K2950" s="9" t="s">
        <v>278</v>
      </c>
      <c r="L2950" s="9" t="s">
        <v>278</v>
      </c>
      <c r="N2950" s="67">
        <f t="shared" si="87"/>
        <v>529.19999999999527</v>
      </c>
    </row>
    <row r="2951" spans="1:22" ht="15">
      <c r="A2951" s="28" t="s">
        <v>4124</v>
      </c>
      <c r="B2951" s="229" t="s">
        <v>1649</v>
      </c>
      <c r="C2951" s="3"/>
      <c r="D2951" s="3"/>
      <c r="E2951" s="9" t="s">
        <v>278</v>
      </c>
      <c r="F2951" s="9" t="s">
        <v>278</v>
      </c>
      <c r="G2951" s="9" t="s">
        <v>278</v>
      </c>
      <c r="H2951" s="9" t="s">
        <v>278</v>
      </c>
      <c r="I2951" s="9">
        <v>263.90000000000509</v>
      </c>
      <c r="J2951" s="9" t="s">
        <v>278</v>
      </c>
      <c r="K2951" s="9" t="s">
        <v>278</v>
      </c>
      <c r="L2951" s="9" t="s">
        <v>278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368</v>
      </c>
      <c r="S2958" t="s">
        <v>1778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1005</v>
      </c>
      <c r="S2959" t="s">
        <v>1006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1003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278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321</v>
      </c>
      <c r="S2961" t="s">
        <v>1778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1002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353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369</v>
      </c>
      <c r="S2964" t="s">
        <v>1778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278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1004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297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325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278</v>
      </c>
      <c r="F2969" s="9" t="s">
        <v>278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319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300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282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292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278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281</v>
      </c>
      <c r="S2974" t="s">
        <v>1778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278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283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278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282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288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284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278</v>
      </c>
      <c r="F2981" s="9" t="s">
        <v>278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297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278</v>
      </c>
      <c r="F2982" s="9" t="s">
        <v>278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292</v>
      </c>
      <c r="T2982" s="82"/>
      <c r="U2982" s="79"/>
      <c r="V2982" s="3"/>
    </row>
    <row r="2983" spans="1:22" ht="15">
      <c r="A2983" s="28" t="s">
        <v>157</v>
      </c>
      <c r="B2983" s="63" t="s">
        <v>778</v>
      </c>
      <c r="E2983" s="9" t="s">
        <v>278</v>
      </c>
      <c r="F2983" s="9" t="s">
        <v>278</v>
      </c>
      <c r="G2983" s="9" t="s">
        <v>278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284</v>
      </c>
      <c r="T2983" s="82"/>
      <c r="U2983" s="79"/>
      <c r="V2983" s="3"/>
    </row>
    <row r="2984" spans="1:22" ht="15">
      <c r="A2984" s="28" t="s">
        <v>159</v>
      </c>
      <c r="B2984" s="63" t="s">
        <v>789</v>
      </c>
      <c r="E2984" s="9" t="s">
        <v>278</v>
      </c>
      <c r="F2984" s="9" t="s">
        <v>278</v>
      </c>
      <c r="G2984" s="9" t="s">
        <v>278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293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278</v>
      </c>
      <c r="F2985" s="9" t="s">
        <v>278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799</v>
      </c>
      <c r="E2987" s="9" t="s">
        <v>278</v>
      </c>
      <c r="F2987" s="9" t="s">
        <v>278</v>
      </c>
      <c r="G2987" s="9" t="s">
        <v>278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274</v>
      </c>
      <c r="B2988" s="63" t="s">
        <v>164</v>
      </c>
      <c r="E2988" s="9" t="s">
        <v>278</v>
      </c>
      <c r="F2988" s="9" t="s">
        <v>278</v>
      </c>
      <c r="G2988" s="9">
        <v>484.2</v>
      </c>
      <c r="H2988" s="9" t="s">
        <v>278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275</v>
      </c>
      <c r="B2989" s="63" t="s">
        <v>178</v>
      </c>
      <c r="E2989" s="9">
        <v>144.6</v>
      </c>
      <c r="F2989" s="9">
        <v>336.95</v>
      </c>
      <c r="G2989" s="9" t="s">
        <v>278</v>
      </c>
      <c r="H2989" s="9" t="s">
        <v>278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276</v>
      </c>
      <c r="B2990" s="63" t="s">
        <v>156</v>
      </c>
      <c r="E2990" s="9" t="s">
        <v>278</v>
      </c>
      <c r="F2990" s="9" t="s">
        <v>278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277</v>
      </c>
      <c r="B2991" s="63" t="s">
        <v>737</v>
      </c>
      <c r="E2991" s="9" t="s">
        <v>278</v>
      </c>
      <c r="F2991" s="9" t="s">
        <v>278</v>
      </c>
      <c r="G2991" s="9" t="s">
        <v>278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734</v>
      </c>
      <c r="B2992" s="28" t="s">
        <v>727</v>
      </c>
      <c r="E2992" s="9" t="s">
        <v>278</v>
      </c>
      <c r="F2992" s="9" t="s">
        <v>278</v>
      </c>
      <c r="G2992" s="9" t="s">
        <v>278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735</v>
      </c>
      <c r="B2993" s="63" t="s">
        <v>748</v>
      </c>
      <c r="E2993" s="9" t="s">
        <v>278</v>
      </c>
      <c r="F2993" s="9" t="s">
        <v>278</v>
      </c>
      <c r="G2993" s="9" t="s">
        <v>278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736</v>
      </c>
      <c r="B2994" s="63" t="s">
        <v>770</v>
      </c>
      <c r="E2994" s="9" t="s">
        <v>278</v>
      </c>
      <c r="F2994" s="9" t="s">
        <v>278</v>
      </c>
      <c r="G2994" s="9" t="s">
        <v>278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738</v>
      </c>
      <c r="B2995" s="63" t="s">
        <v>747</v>
      </c>
      <c r="E2995" s="9" t="s">
        <v>278</v>
      </c>
      <c r="F2995" s="9" t="s">
        <v>278</v>
      </c>
      <c r="G2995" s="9" t="s">
        <v>278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744</v>
      </c>
      <c r="B2996" s="63" t="s">
        <v>745</v>
      </c>
      <c r="E2996" s="9" t="s">
        <v>278</v>
      </c>
      <c r="F2996" s="9" t="s">
        <v>278</v>
      </c>
      <c r="G2996" s="9" t="s">
        <v>278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746</v>
      </c>
      <c r="B2997" s="63" t="s">
        <v>153</v>
      </c>
      <c r="E2997" s="9" t="s">
        <v>278</v>
      </c>
      <c r="F2997" s="9" t="s">
        <v>278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749</v>
      </c>
      <c r="B2998" s="63" t="s">
        <v>787</v>
      </c>
      <c r="E2998" s="9" t="s">
        <v>278</v>
      </c>
      <c r="F2998" s="9" t="s">
        <v>278</v>
      </c>
      <c r="G2998" s="9" t="s">
        <v>278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750</v>
      </c>
      <c r="B2999" s="28" t="s">
        <v>732</v>
      </c>
      <c r="E2999" s="9" t="s">
        <v>278</v>
      </c>
      <c r="F2999" s="9" t="s">
        <v>278</v>
      </c>
      <c r="G2999" s="9" t="s">
        <v>278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753</v>
      </c>
      <c r="B3000" s="63" t="s">
        <v>777</v>
      </c>
      <c r="E3000" s="9" t="s">
        <v>278</v>
      </c>
      <c r="F3000" s="9" t="s">
        <v>278</v>
      </c>
      <c r="G3000" s="9" t="s">
        <v>278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755</v>
      </c>
      <c r="B3001" s="63" t="s">
        <v>783</v>
      </c>
      <c r="E3001" s="9" t="s">
        <v>278</v>
      </c>
      <c r="F3001" s="9" t="s">
        <v>278</v>
      </c>
      <c r="G3001" s="9" t="s">
        <v>278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760</v>
      </c>
      <c r="B3002" s="63" t="s">
        <v>752</v>
      </c>
      <c r="E3002" s="9" t="s">
        <v>278</v>
      </c>
      <c r="F3002" s="9" t="s">
        <v>278</v>
      </c>
      <c r="G3002" s="9" t="s">
        <v>278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764</v>
      </c>
      <c r="B3003" s="63" t="s">
        <v>763</v>
      </c>
      <c r="E3003" s="9" t="s">
        <v>278</v>
      </c>
      <c r="F3003" s="9" t="s">
        <v>278</v>
      </c>
      <c r="G3003" s="9" t="s">
        <v>278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765</v>
      </c>
      <c r="B3004" s="63" t="s">
        <v>756</v>
      </c>
      <c r="E3004" s="9" t="s">
        <v>278</v>
      </c>
      <c r="F3004" s="9" t="s">
        <v>278</v>
      </c>
      <c r="G3004" s="9" t="s">
        <v>278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766</v>
      </c>
      <c r="B3005" s="63" t="s">
        <v>795</v>
      </c>
      <c r="E3005" s="9" t="s">
        <v>278</v>
      </c>
      <c r="F3005" s="9" t="s">
        <v>278</v>
      </c>
      <c r="G3005" s="9" t="s">
        <v>278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772</v>
      </c>
      <c r="B3006" s="63" t="s">
        <v>782</v>
      </c>
      <c r="E3006" s="9" t="s">
        <v>278</v>
      </c>
      <c r="F3006" s="9" t="s">
        <v>278</v>
      </c>
      <c r="G3006" s="9" t="s">
        <v>278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780</v>
      </c>
      <c r="B3007" s="28" t="s">
        <v>733</v>
      </c>
      <c r="E3007" s="9" t="s">
        <v>278</v>
      </c>
      <c r="F3007" s="9" t="s">
        <v>278</v>
      </c>
      <c r="G3007" s="9" t="s">
        <v>278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784</v>
      </c>
      <c r="B3008" s="63" t="s">
        <v>179</v>
      </c>
      <c r="E3008" s="217">
        <v>204</v>
      </c>
      <c r="F3008" s="9" t="s">
        <v>278</v>
      </c>
      <c r="G3008" s="9" t="s">
        <v>278</v>
      </c>
      <c r="H3008" s="9" t="s">
        <v>278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284</v>
      </c>
      <c r="T3008" s="82"/>
      <c r="U3008" s="79"/>
      <c r="V3008" s="3"/>
    </row>
    <row r="3009" spans="1:22" ht="15">
      <c r="A3009" s="28" t="s">
        <v>785</v>
      </c>
      <c r="B3009" s="63" t="s">
        <v>773</v>
      </c>
      <c r="E3009" s="9" t="s">
        <v>278</v>
      </c>
      <c r="F3009" s="9" t="s">
        <v>278</v>
      </c>
      <c r="G3009" s="9" t="s">
        <v>278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786</v>
      </c>
      <c r="B3010" s="63" t="s">
        <v>768</v>
      </c>
      <c r="E3010" s="9" t="s">
        <v>278</v>
      </c>
      <c r="F3010" s="9" t="s">
        <v>278</v>
      </c>
      <c r="G3010" s="9" t="s">
        <v>278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792</v>
      </c>
      <c r="B3011" s="63" t="s">
        <v>743</v>
      </c>
      <c r="E3011" s="9" t="s">
        <v>278</v>
      </c>
      <c r="F3011" s="9" t="s">
        <v>278</v>
      </c>
      <c r="G3011" s="9" t="s">
        <v>278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793</v>
      </c>
      <c r="B3012" s="63" t="s">
        <v>762</v>
      </c>
      <c r="E3012" s="9" t="s">
        <v>278</v>
      </c>
      <c r="F3012" s="9" t="s">
        <v>278</v>
      </c>
      <c r="G3012" s="9" t="s">
        <v>278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794</v>
      </c>
      <c r="B3013" s="63" t="s">
        <v>761</v>
      </c>
      <c r="E3013" s="9" t="s">
        <v>278</v>
      </c>
      <c r="F3013" s="9" t="s">
        <v>278</v>
      </c>
      <c r="G3013" s="9" t="s">
        <v>278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796</v>
      </c>
      <c r="B3014" s="63" t="s">
        <v>781</v>
      </c>
      <c r="E3014" s="9" t="s">
        <v>278</v>
      </c>
      <c r="F3014" s="9" t="s">
        <v>278</v>
      </c>
      <c r="G3014" s="9" t="s">
        <v>278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797</v>
      </c>
      <c r="B3015" s="63" t="s">
        <v>754</v>
      </c>
      <c r="E3015" s="9" t="s">
        <v>278</v>
      </c>
      <c r="F3015" s="9" t="s">
        <v>278</v>
      </c>
      <c r="G3015" s="9" t="s">
        <v>278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798</v>
      </c>
      <c r="B3016" s="277" t="s">
        <v>2006</v>
      </c>
      <c r="C3016" s="3"/>
      <c r="D3016" s="3"/>
      <c r="E3016" s="9" t="s">
        <v>278</v>
      </c>
      <c r="F3016" s="9" t="s">
        <v>278</v>
      </c>
      <c r="G3016" s="9" t="s">
        <v>278</v>
      </c>
      <c r="H3016" s="9" t="s">
        <v>278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801</v>
      </c>
      <c r="B3017" s="229" t="s">
        <v>1656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895</v>
      </c>
      <c r="B3018" s="277" t="s">
        <v>1999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896</v>
      </c>
      <c r="B3019" s="229" t="s">
        <v>1651</v>
      </c>
      <c r="C3019" s="3"/>
      <c r="D3019" s="3"/>
      <c r="E3019" s="9" t="s">
        <v>278</v>
      </c>
      <c r="F3019" s="9" t="s">
        <v>278</v>
      </c>
      <c r="G3019" s="9" t="s">
        <v>278</v>
      </c>
      <c r="H3019" s="9" t="s">
        <v>278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897</v>
      </c>
      <c r="B3020" s="229" t="s">
        <v>1646</v>
      </c>
      <c r="C3020" s="3"/>
      <c r="D3020" s="3"/>
      <c r="E3020" s="9" t="s">
        <v>278</v>
      </c>
      <c r="F3020" s="9" t="s">
        <v>278</v>
      </c>
      <c r="G3020" s="9" t="s">
        <v>278</v>
      </c>
      <c r="H3020" s="9" t="s">
        <v>278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898</v>
      </c>
      <c r="B3021" s="277" t="s">
        <v>2005</v>
      </c>
      <c r="C3021" s="3"/>
      <c r="D3021" s="3"/>
      <c r="E3021" s="9" t="s">
        <v>278</v>
      </c>
      <c r="F3021" s="9" t="s">
        <v>278</v>
      </c>
      <c r="G3021" s="9" t="s">
        <v>278</v>
      </c>
      <c r="H3021" s="9" t="s">
        <v>278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899</v>
      </c>
      <c r="B3022" s="277" t="s">
        <v>2019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900</v>
      </c>
      <c r="B3023" s="229" t="s">
        <v>1652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901</v>
      </c>
      <c r="B3024" s="277" t="s">
        <v>2049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902</v>
      </c>
      <c r="B3025" s="277" t="s">
        <v>2002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903</v>
      </c>
      <c r="B3026" s="277" t="s">
        <v>2020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904</v>
      </c>
      <c r="B3027" s="277" t="s">
        <v>2000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905</v>
      </c>
      <c r="B3028" s="277" t="s">
        <v>2014</v>
      </c>
      <c r="C3028" s="3"/>
      <c r="D3028" s="3"/>
      <c r="E3028" s="9" t="s">
        <v>278</v>
      </c>
      <c r="F3028" s="9" t="s">
        <v>278</v>
      </c>
      <c r="G3028" s="9" t="s">
        <v>278</v>
      </c>
      <c r="H3028" s="9" t="s">
        <v>278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906</v>
      </c>
      <c r="B3029" s="277" t="s">
        <v>2021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907</v>
      </c>
      <c r="B3030" s="229" t="s">
        <v>1654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908</v>
      </c>
      <c r="B3031" s="277" t="s">
        <v>2007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909</v>
      </c>
      <c r="B3032" s="277" t="s">
        <v>2003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910</v>
      </c>
      <c r="B3033" s="225" t="s">
        <v>1640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911</v>
      </c>
      <c r="B3034" s="229" t="s">
        <v>1642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912</v>
      </c>
      <c r="B3035" s="277" t="s">
        <v>4490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913</v>
      </c>
      <c r="B3036" s="277" t="s">
        <v>2022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914</v>
      </c>
      <c r="B3037" s="229" t="s">
        <v>1644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915</v>
      </c>
      <c r="B3038" s="277" t="s">
        <v>2023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916</v>
      </c>
      <c r="B3039" s="229" t="s">
        <v>1643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917</v>
      </c>
      <c r="B3040" s="229" t="s">
        <v>1653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918</v>
      </c>
      <c r="B3041" s="229" t="s">
        <v>1660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919</v>
      </c>
      <c r="B3042" s="229" t="s">
        <v>1650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920</v>
      </c>
      <c r="B3043" s="229" t="s">
        <v>1655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921</v>
      </c>
      <c r="B3044" s="277" t="s">
        <v>2024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922</v>
      </c>
      <c r="B3045" s="229" t="s">
        <v>1649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923</v>
      </c>
      <c r="B3046" s="229" t="s">
        <v>1659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924</v>
      </c>
      <c r="B3047" s="277" t="s">
        <v>2046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925</v>
      </c>
      <c r="B3048" s="277" t="s">
        <v>2048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926</v>
      </c>
      <c r="B3049" s="229" t="s">
        <v>1647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927</v>
      </c>
      <c r="B3050" s="277" t="s">
        <v>2153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928</v>
      </c>
      <c r="B3051" s="277" t="s">
        <v>2025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929</v>
      </c>
      <c r="B3052" s="277" t="s">
        <v>1998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930</v>
      </c>
      <c r="B3053" s="229" t="s">
        <v>1675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931</v>
      </c>
      <c r="B3054" s="225" t="s">
        <v>1661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932</v>
      </c>
      <c r="B3055" s="277" t="s">
        <v>2026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933</v>
      </c>
      <c r="B3056" s="229" t="s">
        <v>1658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934</v>
      </c>
      <c r="B3057" s="229" t="s">
        <v>1657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2496</v>
      </c>
      <c r="B3058" s="277" t="s">
        <v>2004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3308</v>
      </c>
      <c r="B3059" s="63" t="s">
        <v>3370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3309</v>
      </c>
      <c r="B3060" s="63" t="s">
        <v>3364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3310</v>
      </c>
      <c r="B3061" s="63" t="s">
        <v>3363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3311</v>
      </c>
      <c r="B3062" s="63" t="s">
        <v>3379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3312</v>
      </c>
      <c r="B3063" s="63" t="s">
        <v>3378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3313</v>
      </c>
      <c r="B3064" s="63" t="s">
        <v>3366</v>
      </c>
      <c r="C3064" s="3"/>
      <c r="D3064" s="3"/>
      <c r="E3064" s="9" t="s">
        <v>278</v>
      </c>
      <c r="F3064" s="9" t="s">
        <v>278</v>
      </c>
      <c r="G3064" s="9" t="s">
        <v>278</v>
      </c>
      <c r="H3064" s="9" t="s">
        <v>278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3314</v>
      </c>
      <c r="B3065" s="63" t="s">
        <v>3360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3315</v>
      </c>
      <c r="B3066" s="63" t="s">
        <v>3391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3316</v>
      </c>
      <c r="B3067" s="277" t="s">
        <v>3359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3317</v>
      </c>
      <c r="B3068" s="63" t="s">
        <v>3375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3318</v>
      </c>
      <c r="B3069" s="63" t="s">
        <v>3372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3319</v>
      </c>
      <c r="B3070" s="63" t="s">
        <v>3387</v>
      </c>
      <c r="C3070" s="3"/>
      <c r="D3070" s="3"/>
      <c r="E3070" s="9" t="s">
        <v>278</v>
      </c>
      <c r="F3070" s="9" t="s">
        <v>278</v>
      </c>
      <c r="G3070" s="9" t="s">
        <v>278</v>
      </c>
      <c r="H3070" s="9" t="s">
        <v>278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3320</v>
      </c>
      <c r="B3071" s="63" t="s">
        <v>180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3321</v>
      </c>
      <c r="B3072" s="63" t="s">
        <v>3388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3322</v>
      </c>
      <c r="B3073" s="63" t="s">
        <v>3367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3323</v>
      </c>
      <c r="B3074" s="63" t="s">
        <v>3361</v>
      </c>
      <c r="C3074" s="3"/>
      <c r="D3074" s="3"/>
      <c r="E3074" s="9" t="s">
        <v>278</v>
      </c>
      <c r="F3074" s="9" t="s">
        <v>278</v>
      </c>
      <c r="G3074" s="9" t="s">
        <v>278</v>
      </c>
      <c r="H3074" s="9" t="s">
        <v>278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3324</v>
      </c>
      <c r="B3075" s="63" t="s">
        <v>3368</v>
      </c>
      <c r="C3075" s="3"/>
      <c r="D3075" s="3"/>
      <c r="E3075" s="9" t="s">
        <v>278</v>
      </c>
      <c r="F3075" s="9" t="s">
        <v>278</v>
      </c>
      <c r="G3075" s="9" t="s">
        <v>278</v>
      </c>
      <c r="H3075" s="9" t="s">
        <v>278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3325</v>
      </c>
      <c r="B3076" s="63" t="s">
        <v>3365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3326</v>
      </c>
      <c r="B3077" s="63" t="s">
        <v>3376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3327</v>
      </c>
      <c r="B3078" s="63" t="s">
        <v>3371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3328</v>
      </c>
      <c r="B3079" s="277" t="s">
        <v>3358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3329</v>
      </c>
      <c r="B3080" s="63" t="s">
        <v>3373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3330</v>
      </c>
      <c r="B3081" s="63" t="s">
        <v>3392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3331</v>
      </c>
      <c r="B3082" s="63" t="s">
        <v>3362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4122</v>
      </c>
      <c r="B3083" s="63" t="s">
        <v>3369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4123</v>
      </c>
      <c r="B3084" s="63" t="s">
        <v>3390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4124</v>
      </c>
      <c r="B3085" s="63" t="s">
        <v>3374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5597</v>
      </c>
      <c r="S3092" t="s">
        <v>1212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1727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294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355</v>
      </c>
      <c r="S3095" t="s">
        <v>1779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288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287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5598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314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278</v>
      </c>
      <c r="N3101" s="67">
        <f t="shared" si="90"/>
        <v>4394.7000000000062</v>
      </c>
      <c r="P3101" t="s">
        <v>2476</v>
      </c>
      <c r="S3101" s="21" t="s">
        <v>2477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278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289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278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329</v>
      </c>
      <c r="S3103" s="21" t="s">
        <v>1779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297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278</v>
      </c>
      <c r="F3105" s="9" t="s">
        <v>278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353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278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341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778</v>
      </c>
      <c r="E3107" s="9" t="s">
        <v>278</v>
      </c>
      <c r="F3107" s="9" t="s">
        <v>278</v>
      </c>
      <c r="G3107" s="9" t="s">
        <v>278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2481</v>
      </c>
      <c r="S3107" t="s">
        <v>1779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278</v>
      </c>
      <c r="L3108" s="9" t="s">
        <v>278</v>
      </c>
      <c r="N3108" s="67">
        <f t="shared" si="90"/>
        <v>3654.4999999999986</v>
      </c>
      <c r="P3108" t="s">
        <v>2478</v>
      </c>
      <c r="S3108" t="s">
        <v>2479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761</v>
      </c>
      <c r="E3109" s="9" t="s">
        <v>278</v>
      </c>
      <c r="F3109" s="9" t="s">
        <v>278</v>
      </c>
      <c r="G3109" s="9" t="s">
        <v>278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748</v>
      </c>
      <c r="E3110" s="9" t="s">
        <v>278</v>
      </c>
      <c r="F3110" s="9" t="s">
        <v>278</v>
      </c>
      <c r="G3110" s="9" t="s">
        <v>278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314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278</v>
      </c>
      <c r="F3111" s="9" t="s">
        <v>278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282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745</v>
      </c>
      <c r="E3112" s="9" t="s">
        <v>278</v>
      </c>
      <c r="F3112" s="9" t="s">
        <v>278</v>
      </c>
      <c r="G3112" s="9" t="s">
        <v>278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1838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288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762</v>
      </c>
      <c r="E3114" s="9" t="s">
        <v>278</v>
      </c>
      <c r="F3114" s="9" t="s">
        <v>278</v>
      </c>
      <c r="G3114" s="9" t="s">
        <v>278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282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287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732</v>
      </c>
      <c r="E3116" s="9" t="s">
        <v>278</v>
      </c>
      <c r="F3116" s="9" t="s">
        <v>278</v>
      </c>
      <c r="G3116" s="9" t="s">
        <v>278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292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278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278</v>
      </c>
      <c r="N3117" s="67">
        <f t="shared" si="90"/>
        <v>3233.7000000000003</v>
      </c>
      <c r="P3117" t="s">
        <v>284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278</v>
      </c>
      <c r="F3118" s="9" t="s">
        <v>278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281</v>
      </c>
      <c r="S3118" s="21" t="s">
        <v>1779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782</v>
      </c>
      <c r="E3119" s="9" t="s">
        <v>278</v>
      </c>
      <c r="F3119" s="9" t="s">
        <v>278</v>
      </c>
      <c r="G3119" s="9" t="s">
        <v>278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284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752</v>
      </c>
      <c r="E3120" s="9" t="s">
        <v>278</v>
      </c>
      <c r="F3120" s="9" t="s">
        <v>278</v>
      </c>
      <c r="G3120" s="9" t="s">
        <v>278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733</v>
      </c>
      <c r="E3121" s="9" t="s">
        <v>278</v>
      </c>
      <c r="F3121" s="9" t="s">
        <v>278</v>
      </c>
      <c r="G3121" s="9" t="s">
        <v>278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274</v>
      </c>
      <c r="B3122" s="63" t="s">
        <v>747</v>
      </c>
      <c r="E3122" s="9" t="s">
        <v>278</v>
      </c>
      <c r="F3122" s="9" t="s">
        <v>278</v>
      </c>
      <c r="G3122" s="9" t="s">
        <v>278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284</v>
      </c>
      <c r="T3122" s="277"/>
      <c r="U3122" s="63"/>
      <c r="V3122" s="346"/>
      <c r="W3122" s="337"/>
      <c r="X3122" s="63"/>
    </row>
    <row r="3123" spans="1:24" ht="15">
      <c r="A3123" s="28" t="s">
        <v>275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278</v>
      </c>
      <c r="K3123" s="9" t="s">
        <v>278</v>
      </c>
      <c r="L3123" s="9" t="s">
        <v>278</v>
      </c>
      <c r="N3123" s="67">
        <f t="shared" si="90"/>
        <v>2960.7999999999984</v>
      </c>
      <c r="P3123" t="s">
        <v>282</v>
      </c>
      <c r="T3123" s="63"/>
      <c r="U3123" s="63"/>
      <c r="V3123" s="345"/>
      <c r="W3123" s="337"/>
      <c r="X3123" s="63"/>
    </row>
    <row r="3124" spans="1:24" ht="15">
      <c r="A3124" s="28" t="s">
        <v>276</v>
      </c>
      <c r="B3124" s="229" t="s">
        <v>1646</v>
      </c>
      <c r="C3124" s="3"/>
      <c r="D3124" s="3"/>
      <c r="E3124" s="9" t="s">
        <v>278</v>
      </c>
      <c r="F3124" s="9" t="s">
        <v>278</v>
      </c>
      <c r="G3124" s="9" t="s">
        <v>278</v>
      </c>
      <c r="H3124" s="9" t="s">
        <v>278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5599</v>
      </c>
      <c r="T3124" s="277"/>
      <c r="U3124" s="63"/>
      <c r="V3124" s="345"/>
      <c r="W3124" s="337"/>
      <c r="X3124" s="63"/>
    </row>
    <row r="3125" spans="1:24" ht="15">
      <c r="A3125" s="28" t="s">
        <v>277</v>
      </c>
      <c r="B3125" s="63" t="s">
        <v>737</v>
      </c>
      <c r="E3125" s="9" t="s">
        <v>278</v>
      </c>
      <c r="F3125" s="9" t="s">
        <v>278</v>
      </c>
      <c r="G3125" s="9" t="s">
        <v>278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734</v>
      </c>
      <c r="B3126" s="63" t="s">
        <v>789</v>
      </c>
      <c r="E3126" s="9" t="s">
        <v>278</v>
      </c>
      <c r="F3126" s="9" t="s">
        <v>278</v>
      </c>
      <c r="G3126" s="9" t="s">
        <v>278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735</v>
      </c>
      <c r="B3127" s="229" t="s">
        <v>1659</v>
      </c>
      <c r="C3127" s="3"/>
      <c r="D3127" s="3"/>
      <c r="E3127" s="9" t="s">
        <v>278</v>
      </c>
      <c r="F3127" s="9" t="s">
        <v>278</v>
      </c>
      <c r="G3127" s="9" t="s">
        <v>278</v>
      </c>
      <c r="H3127" s="9" t="s">
        <v>278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736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278</v>
      </c>
      <c r="L3128" s="9" t="s">
        <v>278</v>
      </c>
      <c r="N3128" s="67">
        <f t="shared" si="91"/>
        <v>2837.0999999999967</v>
      </c>
      <c r="P3128" t="s">
        <v>301</v>
      </c>
      <c r="S3128" t="s">
        <v>1779</v>
      </c>
      <c r="T3128" s="63"/>
      <c r="U3128" s="63"/>
      <c r="V3128" s="345"/>
      <c r="W3128" s="337"/>
      <c r="X3128" s="63"/>
    </row>
    <row r="3129" spans="1:24" ht="15">
      <c r="A3129" s="28" t="s">
        <v>738</v>
      </c>
      <c r="B3129" s="229" t="s">
        <v>1653</v>
      </c>
      <c r="C3129" s="3"/>
      <c r="D3129" s="3"/>
      <c r="E3129" s="9" t="s">
        <v>278</v>
      </c>
      <c r="F3129" s="9" t="s">
        <v>278</v>
      </c>
      <c r="G3129" s="9" t="s">
        <v>278</v>
      </c>
      <c r="H3129" s="9" t="s">
        <v>278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744</v>
      </c>
      <c r="B3130" s="225" t="s">
        <v>1661</v>
      </c>
      <c r="C3130" s="3"/>
      <c r="D3130" s="3"/>
      <c r="E3130" s="9" t="s">
        <v>278</v>
      </c>
      <c r="F3130" s="9" t="s">
        <v>278</v>
      </c>
      <c r="G3130" s="9" t="s">
        <v>278</v>
      </c>
      <c r="H3130" s="9" t="s">
        <v>278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288</v>
      </c>
      <c r="T3130" s="63"/>
      <c r="U3130" s="63"/>
      <c r="V3130" s="358"/>
      <c r="W3130" s="337"/>
      <c r="X3130" s="63"/>
    </row>
    <row r="3131" spans="1:24" ht="15">
      <c r="A3131" s="28" t="s">
        <v>746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292</v>
      </c>
      <c r="T3131" s="63"/>
      <c r="U3131" s="63"/>
      <c r="V3131" s="358"/>
      <c r="W3131" s="337"/>
      <c r="X3131" s="63"/>
    </row>
    <row r="3132" spans="1:24" ht="15">
      <c r="A3132" s="28" t="s">
        <v>749</v>
      </c>
      <c r="B3132" s="63" t="s">
        <v>777</v>
      </c>
      <c r="E3132" s="9" t="s">
        <v>278</v>
      </c>
      <c r="F3132" s="9" t="s">
        <v>278</v>
      </c>
      <c r="G3132" s="9" t="s">
        <v>278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750</v>
      </c>
      <c r="B3133" s="63" t="s">
        <v>799</v>
      </c>
      <c r="E3133" s="9" t="s">
        <v>278</v>
      </c>
      <c r="F3133" s="9" t="s">
        <v>278</v>
      </c>
      <c r="G3133" s="9" t="s">
        <v>278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287</v>
      </c>
      <c r="T3133" s="225"/>
      <c r="U3133" s="63"/>
      <c r="V3133" s="345"/>
      <c r="W3133" s="337"/>
      <c r="X3133" s="63"/>
    </row>
    <row r="3134" spans="1:24" ht="15">
      <c r="A3134" s="28" t="s">
        <v>753</v>
      </c>
      <c r="B3134" s="63" t="s">
        <v>763</v>
      </c>
      <c r="E3134" s="9" t="s">
        <v>278</v>
      </c>
      <c r="F3134" s="9" t="s">
        <v>278</v>
      </c>
      <c r="G3134" s="9" t="s">
        <v>278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281</v>
      </c>
      <c r="S3134" s="21" t="s">
        <v>1779</v>
      </c>
      <c r="T3134" s="63"/>
      <c r="U3134" s="63"/>
      <c r="V3134" s="358"/>
      <c r="W3134" s="337"/>
      <c r="X3134" s="63"/>
    </row>
    <row r="3135" spans="1:24" ht="15">
      <c r="A3135" s="28" t="s">
        <v>755</v>
      </c>
      <c r="B3135" s="229" t="s">
        <v>1652</v>
      </c>
      <c r="C3135" s="3"/>
      <c r="D3135" s="3"/>
      <c r="E3135" s="9" t="s">
        <v>278</v>
      </c>
      <c r="F3135" s="9" t="s">
        <v>278</v>
      </c>
      <c r="G3135" s="9" t="s">
        <v>278</v>
      </c>
      <c r="H3135" s="9" t="s">
        <v>278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341</v>
      </c>
      <c r="T3135" s="277"/>
      <c r="U3135" s="63"/>
      <c r="V3135" s="345"/>
      <c r="W3135" s="337"/>
      <c r="X3135" s="63"/>
    </row>
    <row r="3136" spans="1:24" ht="15">
      <c r="A3136" s="28" t="s">
        <v>760</v>
      </c>
      <c r="B3136" s="63" t="s">
        <v>770</v>
      </c>
      <c r="E3136" s="9" t="s">
        <v>278</v>
      </c>
      <c r="F3136" s="9" t="s">
        <v>278</v>
      </c>
      <c r="G3136" s="9" t="s">
        <v>278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764</v>
      </c>
      <c r="B3137" s="229" t="s">
        <v>1651</v>
      </c>
      <c r="C3137" s="3"/>
      <c r="D3137" s="3"/>
      <c r="E3137" s="9" t="s">
        <v>278</v>
      </c>
      <c r="F3137" s="9" t="s">
        <v>278</v>
      </c>
      <c r="G3137" s="9" t="s">
        <v>278</v>
      </c>
      <c r="H3137" s="9" t="s">
        <v>278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283</v>
      </c>
      <c r="T3137" s="63"/>
      <c r="U3137" s="63"/>
      <c r="V3137" s="345"/>
      <c r="W3137" s="337"/>
      <c r="X3137" s="63"/>
    </row>
    <row r="3138" spans="1:24" ht="15">
      <c r="A3138" s="28" t="s">
        <v>765</v>
      </c>
      <c r="B3138" s="63" t="s">
        <v>756</v>
      </c>
      <c r="E3138" s="9" t="s">
        <v>278</v>
      </c>
      <c r="F3138" s="9" t="s">
        <v>278</v>
      </c>
      <c r="G3138" s="9" t="s">
        <v>278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766</v>
      </c>
      <c r="B3139" s="63" t="s">
        <v>781</v>
      </c>
      <c r="E3139" s="9" t="s">
        <v>278</v>
      </c>
      <c r="F3139" s="9" t="s">
        <v>278</v>
      </c>
      <c r="G3139" s="9" t="s">
        <v>278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772</v>
      </c>
      <c r="B3140" s="229" t="s">
        <v>1658</v>
      </c>
      <c r="C3140" s="3"/>
      <c r="D3140" s="3"/>
      <c r="E3140" s="9" t="s">
        <v>278</v>
      </c>
      <c r="F3140" s="9" t="s">
        <v>278</v>
      </c>
      <c r="G3140" s="9" t="s">
        <v>278</v>
      </c>
      <c r="H3140" s="9" t="s">
        <v>278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780</v>
      </c>
      <c r="B3141" s="28" t="s">
        <v>727</v>
      </c>
      <c r="E3141" s="9" t="s">
        <v>278</v>
      </c>
      <c r="F3141" s="9" t="s">
        <v>278</v>
      </c>
      <c r="G3141" s="9" t="s">
        <v>278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784</v>
      </c>
      <c r="B3142" s="229" t="s">
        <v>1642</v>
      </c>
      <c r="C3142" s="3"/>
      <c r="D3142" s="3"/>
      <c r="E3142" s="9" t="s">
        <v>278</v>
      </c>
      <c r="F3142" s="9" t="s">
        <v>278</v>
      </c>
      <c r="G3142" s="9" t="s">
        <v>278</v>
      </c>
      <c r="H3142" s="9" t="s">
        <v>278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785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278</v>
      </c>
      <c r="K3143" s="9" t="s">
        <v>278</v>
      </c>
      <c r="L3143" s="9" t="s">
        <v>278</v>
      </c>
      <c r="N3143" s="67">
        <f t="shared" si="91"/>
        <v>2246.8499999999963</v>
      </c>
      <c r="P3143" t="s">
        <v>283</v>
      </c>
      <c r="T3143" s="277"/>
      <c r="U3143" s="63"/>
      <c r="V3143" s="345"/>
      <c r="W3143" s="337"/>
      <c r="X3143" s="63"/>
    </row>
    <row r="3144" spans="1:24" ht="15">
      <c r="A3144" s="28" t="s">
        <v>786</v>
      </c>
      <c r="B3144" s="63" t="s">
        <v>153</v>
      </c>
      <c r="E3144" s="9" t="s">
        <v>278</v>
      </c>
      <c r="F3144" s="9" t="s">
        <v>278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792</v>
      </c>
      <c r="B3145" s="63" t="s">
        <v>795</v>
      </c>
      <c r="E3145" s="9" t="s">
        <v>278</v>
      </c>
      <c r="F3145" s="9" t="s">
        <v>278</v>
      </c>
      <c r="G3145" s="9" t="s">
        <v>278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292</v>
      </c>
      <c r="T3145" s="63"/>
      <c r="U3145" s="63"/>
      <c r="V3145" s="345"/>
      <c r="W3145" s="337"/>
      <c r="X3145" s="63"/>
    </row>
    <row r="3146" spans="1:24" ht="15">
      <c r="A3146" s="28" t="s">
        <v>793</v>
      </c>
      <c r="B3146" s="229" t="s">
        <v>1654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794</v>
      </c>
      <c r="B3147" s="229" t="s">
        <v>1660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800.79999999999927</v>
      </c>
      <c r="J3147" s="217">
        <v>564.99999999999636</v>
      </c>
      <c r="K3147" s="9">
        <v>715.69999999999891</v>
      </c>
      <c r="L3147" s="9" t="s">
        <v>278</v>
      </c>
      <c r="N3147" s="67">
        <f t="shared" si="91"/>
        <v>2081.4999999999945</v>
      </c>
      <c r="P3147" t="s">
        <v>287</v>
      </c>
      <c r="T3147" s="63"/>
      <c r="U3147" s="63"/>
      <c r="V3147" s="358"/>
      <c r="W3147" s="337"/>
      <c r="X3147" s="63"/>
    </row>
    <row r="3148" spans="1:24" ht="15">
      <c r="A3148" s="28" t="s">
        <v>796</v>
      </c>
      <c r="B3148" s="229" t="s">
        <v>1643</v>
      </c>
      <c r="C3148" s="3"/>
      <c r="D3148" s="3"/>
      <c r="E3148" s="9" t="s">
        <v>278</v>
      </c>
      <c r="F3148" s="9" t="s">
        <v>278</v>
      </c>
      <c r="G3148" s="9" t="s">
        <v>278</v>
      </c>
      <c r="H3148" s="9" t="s">
        <v>278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797</v>
      </c>
      <c r="B3149" s="63" t="s">
        <v>754</v>
      </c>
      <c r="E3149" s="9" t="s">
        <v>278</v>
      </c>
      <c r="F3149" s="9" t="s">
        <v>278</v>
      </c>
      <c r="G3149" s="9" t="s">
        <v>278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798</v>
      </c>
      <c r="B3150" s="229" t="s">
        <v>1656</v>
      </c>
      <c r="C3150" s="3"/>
      <c r="D3150" s="3"/>
      <c r="E3150" s="9" t="s">
        <v>278</v>
      </c>
      <c r="F3150" s="9" t="s">
        <v>278</v>
      </c>
      <c r="G3150" s="9" t="s">
        <v>278</v>
      </c>
      <c r="H3150" s="9" t="s">
        <v>278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801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278</v>
      </c>
      <c r="I3151" s="9" t="s">
        <v>278</v>
      </c>
      <c r="J3151" s="217">
        <v>585.90000000000146</v>
      </c>
      <c r="K3151" s="9" t="s">
        <v>278</v>
      </c>
      <c r="L3151" s="9" t="s">
        <v>278</v>
      </c>
      <c r="N3151" s="67">
        <f t="shared" si="91"/>
        <v>1985.1000000000013</v>
      </c>
      <c r="P3151" t="s">
        <v>285</v>
      </c>
      <c r="T3151" s="225"/>
      <c r="U3151" s="63"/>
      <c r="V3151" s="345"/>
      <c r="W3151" s="337"/>
      <c r="X3151" s="63"/>
    </row>
    <row r="3152" spans="1:24" ht="15">
      <c r="A3152" s="28" t="s">
        <v>895</v>
      </c>
      <c r="B3152" s="229" t="s">
        <v>1655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896</v>
      </c>
      <c r="B3153" s="63" t="s">
        <v>787</v>
      </c>
      <c r="E3153" s="9" t="s">
        <v>278</v>
      </c>
      <c r="F3153" s="9" t="s">
        <v>278</v>
      </c>
      <c r="G3153" s="9" t="s">
        <v>278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897</v>
      </c>
      <c r="B3154" s="63" t="s">
        <v>156</v>
      </c>
      <c r="E3154" s="9" t="s">
        <v>278</v>
      </c>
      <c r="F3154" s="9" t="s">
        <v>278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278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898</v>
      </c>
      <c r="B3155" s="63" t="s">
        <v>158</v>
      </c>
      <c r="E3155" s="9" t="s">
        <v>278</v>
      </c>
      <c r="F3155" s="9" t="s">
        <v>278</v>
      </c>
      <c r="G3155" s="9">
        <v>394.1</v>
      </c>
      <c r="H3155" s="217">
        <v>657.30000000000109</v>
      </c>
      <c r="I3155" s="9">
        <v>661.39999999999964</v>
      </c>
      <c r="J3155" s="9" t="s">
        <v>278</v>
      </c>
      <c r="K3155" s="9" t="s">
        <v>278</v>
      </c>
      <c r="L3155" s="9" t="s">
        <v>278</v>
      </c>
      <c r="N3155" s="67">
        <f t="shared" si="91"/>
        <v>1712.8000000000006</v>
      </c>
      <c r="P3155" t="s">
        <v>297</v>
      </c>
      <c r="T3155" s="277"/>
      <c r="U3155" s="63"/>
      <c r="V3155" s="346"/>
      <c r="W3155" s="337"/>
      <c r="X3155" s="63"/>
    </row>
    <row r="3156" spans="1:24" ht="15">
      <c r="A3156" s="28" t="s">
        <v>899</v>
      </c>
      <c r="B3156" s="277" t="s">
        <v>2004</v>
      </c>
      <c r="C3156" s="3"/>
      <c r="D3156" s="3"/>
      <c r="E3156" s="9" t="s">
        <v>278</v>
      </c>
      <c r="F3156" s="9" t="s">
        <v>278</v>
      </c>
      <c r="G3156" s="9" t="s">
        <v>278</v>
      </c>
      <c r="H3156" s="9" t="s">
        <v>278</v>
      </c>
      <c r="I3156" s="9" t="s">
        <v>278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900</v>
      </c>
      <c r="B3157" s="277" t="s">
        <v>2007</v>
      </c>
      <c r="C3157" s="3"/>
      <c r="D3157" s="3"/>
      <c r="E3157" s="9" t="s">
        <v>278</v>
      </c>
      <c r="F3157" s="9" t="s">
        <v>278</v>
      </c>
      <c r="G3157" s="9" t="s">
        <v>278</v>
      </c>
      <c r="H3157" s="9" t="s">
        <v>278</v>
      </c>
      <c r="I3157" s="9" t="s">
        <v>278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901</v>
      </c>
      <c r="B3158" s="277" t="s">
        <v>4490</v>
      </c>
      <c r="E3158" s="9" t="s">
        <v>278</v>
      </c>
      <c r="F3158" s="9" t="s">
        <v>278</v>
      </c>
      <c r="G3158" s="9" t="s">
        <v>278</v>
      </c>
      <c r="H3158" s="9" t="s">
        <v>278</v>
      </c>
      <c r="I3158" s="9" t="s">
        <v>278</v>
      </c>
      <c r="J3158" s="9" t="s">
        <v>278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292</v>
      </c>
      <c r="T3158" s="63"/>
      <c r="U3158" s="63"/>
      <c r="V3158" s="358"/>
      <c r="W3158" s="337"/>
      <c r="X3158" s="63"/>
    </row>
    <row r="3159" spans="1:24" ht="15">
      <c r="A3159" s="28" t="s">
        <v>902</v>
      </c>
      <c r="B3159" s="277" t="s">
        <v>2014</v>
      </c>
      <c r="C3159" s="3"/>
      <c r="D3159" s="3"/>
      <c r="E3159" s="9" t="s">
        <v>278</v>
      </c>
      <c r="F3159" s="9" t="s">
        <v>278</v>
      </c>
      <c r="G3159" s="9" t="s">
        <v>278</v>
      </c>
      <c r="H3159" s="9" t="s">
        <v>278</v>
      </c>
      <c r="I3159" s="9" t="s">
        <v>278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903</v>
      </c>
      <c r="B3160" s="277" t="s">
        <v>1998</v>
      </c>
      <c r="C3160" s="3"/>
      <c r="D3160" s="3"/>
      <c r="E3160" s="9" t="s">
        <v>278</v>
      </c>
      <c r="F3160" s="9" t="s">
        <v>278</v>
      </c>
      <c r="G3160" s="9" t="s">
        <v>278</v>
      </c>
      <c r="H3160" s="9" t="s">
        <v>278</v>
      </c>
      <c r="I3160" s="9" t="s">
        <v>278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904</v>
      </c>
      <c r="B3161" s="277" t="s">
        <v>2026</v>
      </c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9" t="s">
        <v>278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282</v>
      </c>
      <c r="T3161" s="63"/>
      <c r="U3161" s="63"/>
      <c r="V3161" s="345"/>
      <c r="W3161" s="337"/>
      <c r="X3161" s="63"/>
    </row>
    <row r="3162" spans="1:24" ht="15">
      <c r="A3162" s="28" t="s">
        <v>905</v>
      </c>
      <c r="B3162" s="277" t="s">
        <v>2020</v>
      </c>
      <c r="E3162" s="9" t="s">
        <v>278</v>
      </c>
      <c r="F3162" s="9" t="s">
        <v>278</v>
      </c>
      <c r="G3162" s="9" t="s">
        <v>278</v>
      </c>
      <c r="H3162" s="9" t="s">
        <v>278</v>
      </c>
      <c r="I3162" s="9" t="s">
        <v>278</v>
      </c>
      <c r="J3162" s="9" t="s">
        <v>278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906</v>
      </c>
      <c r="B3163" s="277" t="s">
        <v>2002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 t="s">
        <v>278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907</v>
      </c>
      <c r="B3164" s="277" t="s">
        <v>2006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 t="s">
        <v>278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908</v>
      </c>
      <c r="B3165" s="63" t="s">
        <v>743</v>
      </c>
      <c r="E3165" s="9" t="s">
        <v>278</v>
      </c>
      <c r="F3165" s="9" t="s">
        <v>278</v>
      </c>
      <c r="G3165" s="9" t="s">
        <v>278</v>
      </c>
      <c r="H3165" s="9">
        <v>189.40000000000327</v>
      </c>
      <c r="I3165" s="217">
        <v>1020.4999999999982</v>
      </c>
      <c r="J3165" s="9" t="s">
        <v>278</v>
      </c>
      <c r="K3165" s="9" t="s">
        <v>278</v>
      </c>
      <c r="L3165" s="9" t="s">
        <v>278</v>
      </c>
      <c r="N3165" s="67">
        <f t="shared" si="92"/>
        <v>1209.9000000000015</v>
      </c>
      <c r="P3165" t="s">
        <v>297</v>
      </c>
      <c r="T3165" s="277"/>
      <c r="U3165" s="63"/>
      <c r="V3165" s="345"/>
      <c r="W3165" s="337"/>
      <c r="X3165" s="63"/>
    </row>
    <row r="3166" spans="1:24" ht="15">
      <c r="A3166" s="28" t="s">
        <v>909</v>
      </c>
      <c r="B3166" s="63" t="s">
        <v>768</v>
      </c>
      <c r="E3166" s="9" t="s">
        <v>278</v>
      </c>
      <c r="F3166" s="9" t="s">
        <v>278</v>
      </c>
      <c r="G3166" s="9" t="s">
        <v>278</v>
      </c>
      <c r="H3166" s="217">
        <v>680.05000000000473</v>
      </c>
      <c r="I3166" s="9">
        <v>482.84999999999945</v>
      </c>
      <c r="J3166" s="9" t="s">
        <v>278</v>
      </c>
      <c r="K3166" s="9" t="s">
        <v>278</v>
      </c>
      <c r="L3166" s="9" t="s">
        <v>278</v>
      </c>
      <c r="N3166" s="67">
        <f t="shared" si="92"/>
        <v>1162.9000000000042</v>
      </c>
      <c r="P3166" t="s">
        <v>284</v>
      </c>
      <c r="T3166" s="63"/>
      <c r="U3166" s="63"/>
      <c r="V3166" s="345"/>
      <c r="W3166" s="337"/>
      <c r="X3166" s="63"/>
    </row>
    <row r="3167" spans="1:24" ht="15">
      <c r="A3167" s="28" t="s">
        <v>910</v>
      </c>
      <c r="B3167" s="277" t="s">
        <v>2005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509.80000000000291</v>
      </c>
      <c r="K3167" s="9">
        <v>621.09999999999309</v>
      </c>
      <c r="L3167" s="9" t="s">
        <v>278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911</v>
      </c>
      <c r="B3168" s="277" t="s">
        <v>1999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912</v>
      </c>
      <c r="B3169" s="277" t="s">
        <v>2023</v>
      </c>
      <c r="E3169" s="9" t="s">
        <v>278</v>
      </c>
      <c r="F3169" s="9" t="s">
        <v>278</v>
      </c>
      <c r="G3169" s="9" t="s">
        <v>278</v>
      </c>
      <c r="H3169" s="9" t="s">
        <v>278</v>
      </c>
      <c r="I3169" s="9" t="s">
        <v>278</v>
      </c>
      <c r="J3169" s="9" t="s">
        <v>278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913</v>
      </c>
      <c r="B3170" s="277" t="s">
        <v>2021</v>
      </c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 t="s">
        <v>278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914</v>
      </c>
      <c r="B3171" s="277" t="s">
        <v>2003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915</v>
      </c>
      <c r="B3172" s="277" t="s">
        <v>2046</v>
      </c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 t="s">
        <v>278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916</v>
      </c>
      <c r="B3173" s="63" t="s">
        <v>3390</v>
      </c>
      <c r="E3173" s="9" t="s">
        <v>278</v>
      </c>
      <c r="F3173" s="9" t="s">
        <v>278</v>
      </c>
      <c r="G3173" s="9" t="s">
        <v>278</v>
      </c>
      <c r="H3173" s="9" t="s">
        <v>278</v>
      </c>
      <c r="I3173" s="9" t="s">
        <v>278</v>
      </c>
      <c r="J3173" s="9" t="s">
        <v>278</v>
      </c>
      <c r="K3173" s="9" t="s">
        <v>278</v>
      </c>
      <c r="L3173" s="212">
        <v>934</v>
      </c>
      <c r="M3173" s="67"/>
      <c r="N3173" s="67">
        <f t="shared" si="92"/>
        <v>934</v>
      </c>
      <c r="P3173" t="s">
        <v>300</v>
      </c>
      <c r="T3173" s="277"/>
      <c r="U3173" s="63"/>
      <c r="V3173" s="345"/>
      <c r="W3173" s="337"/>
      <c r="X3173" s="63"/>
    </row>
    <row r="3174" spans="1:24" ht="15">
      <c r="A3174" s="28" t="s">
        <v>917</v>
      </c>
      <c r="B3174" s="277" t="s">
        <v>2048</v>
      </c>
      <c r="E3174" s="9" t="s">
        <v>278</v>
      </c>
      <c r="F3174" s="9" t="s">
        <v>278</v>
      </c>
      <c r="G3174" s="9" t="s">
        <v>278</v>
      </c>
      <c r="H3174" s="9" t="s">
        <v>278</v>
      </c>
      <c r="I3174" s="9" t="s">
        <v>278</v>
      </c>
      <c r="J3174" s="9" t="s">
        <v>278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918</v>
      </c>
      <c r="B3175" s="277" t="s">
        <v>2019</v>
      </c>
      <c r="E3175" s="9" t="s">
        <v>278</v>
      </c>
      <c r="F3175" s="9" t="s">
        <v>278</v>
      </c>
      <c r="G3175" s="9" t="s">
        <v>278</v>
      </c>
      <c r="H3175" s="9" t="s">
        <v>278</v>
      </c>
      <c r="I3175" s="9" t="s">
        <v>278</v>
      </c>
      <c r="J3175" s="9" t="s">
        <v>278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919</v>
      </c>
      <c r="B3176" s="277" t="s">
        <v>2022</v>
      </c>
      <c r="E3176" s="9" t="s">
        <v>278</v>
      </c>
      <c r="F3176" s="9" t="s">
        <v>278</v>
      </c>
      <c r="G3176" s="9" t="s">
        <v>278</v>
      </c>
      <c r="H3176" s="9" t="s">
        <v>278</v>
      </c>
      <c r="I3176" s="9" t="s">
        <v>278</v>
      </c>
      <c r="J3176" s="9" t="s">
        <v>278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920</v>
      </c>
      <c r="B3177" s="225" t="s">
        <v>1640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>
        <v>858.80000000000018</v>
      </c>
      <c r="J3177" s="9" t="s">
        <v>278</v>
      </c>
      <c r="K3177" s="9" t="s">
        <v>278</v>
      </c>
      <c r="L3177" s="9" t="s">
        <v>278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921</v>
      </c>
      <c r="B3178" s="63" t="s">
        <v>3379</v>
      </c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 t="s">
        <v>278</v>
      </c>
      <c r="K3178" s="9" t="s">
        <v>278</v>
      </c>
      <c r="L3178" s="217">
        <v>854.99999999999636</v>
      </c>
      <c r="M3178" s="67"/>
      <c r="N3178" s="67">
        <f t="shared" si="92"/>
        <v>854.99999999999636</v>
      </c>
      <c r="P3178" t="s">
        <v>293</v>
      </c>
      <c r="T3178" s="63"/>
      <c r="U3178" s="63"/>
      <c r="V3178" s="345"/>
      <c r="W3178" s="337"/>
      <c r="X3178" s="63"/>
    </row>
    <row r="3179" spans="1:24" ht="15">
      <c r="A3179" s="28" t="s">
        <v>922</v>
      </c>
      <c r="B3179" s="277" t="s">
        <v>2153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923</v>
      </c>
      <c r="B3180" s="63" t="s">
        <v>3387</v>
      </c>
      <c r="E3180" s="9" t="s">
        <v>278</v>
      </c>
      <c r="F3180" s="9" t="s">
        <v>278</v>
      </c>
      <c r="G3180" s="9" t="s">
        <v>278</v>
      </c>
      <c r="H3180" s="9" t="s">
        <v>278</v>
      </c>
      <c r="I3180" s="9" t="s">
        <v>278</v>
      </c>
      <c r="J3180" s="9" t="s">
        <v>278</v>
      </c>
      <c r="K3180" s="9" t="s">
        <v>278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924</v>
      </c>
      <c r="B3181" s="63" t="s">
        <v>3378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 t="s">
        <v>278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925</v>
      </c>
      <c r="B3182" s="277" t="s">
        <v>2024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803.79999999999927</v>
      </c>
      <c r="L3182" s="9" t="s">
        <v>278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926</v>
      </c>
      <c r="B3183" s="277" t="s">
        <v>2049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927</v>
      </c>
      <c r="B3184" s="63" t="s">
        <v>3388</v>
      </c>
      <c r="E3184" s="9" t="s">
        <v>278</v>
      </c>
      <c r="F3184" s="9" t="s">
        <v>278</v>
      </c>
      <c r="G3184" s="9" t="s">
        <v>278</v>
      </c>
      <c r="H3184" s="9" t="s">
        <v>278</v>
      </c>
      <c r="I3184" s="9" t="s">
        <v>278</v>
      </c>
      <c r="J3184" s="9" t="s">
        <v>278</v>
      </c>
      <c r="K3184" s="9" t="s">
        <v>278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928</v>
      </c>
      <c r="B3185" s="277" t="s">
        <v>2025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769.15000000000327</v>
      </c>
      <c r="L3185" s="9" t="s">
        <v>278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929</v>
      </c>
      <c r="B3186" s="229" t="s">
        <v>1649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9">
        <v>758.80000000000018</v>
      </c>
      <c r="J3186" s="9" t="s">
        <v>278</v>
      </c>
      <c r="K3186" s="9" t="s">
        <v>278</v>
      </c>
      <c r="L3186" s="9" t="s">
        <v>278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930</v>
      </c>
      <c r="B3187" s="63" t="s">
        <v>3375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 t="s">
        <v>278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931</v>
      </c>
      <c r="B3188" s="63" t="s">
        <v>3374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 t="s">
        <v>278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932</v>
      </c>
      <c r="B3189" s="63" t="s">
        <v>180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 t="s">
        <v>278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933</v>
      </c>
      <c r="B3190" s="229" t="s">
        <v>1644</v>
      </c>
      <c r="C3190" s="3"/>
      <c r="D3190" s="3"/>
      <c r="E3190" s="9" t="s">
        <v>278</v>
      </c>
      <c r="F3190" s="9" t="s">
        <v>278</v>
      </c>
      <c r="G3190" s="9" t="s">
        <v>278</v>
      </c>
      <c r="H3190" s="9" t="s">
        <v>278</v>
      </c>
      <c r="I3190" s="9">
        <v>475.79999999999927</v>
      </c>
      <c r="J3190" s="9">
        <v>182.49999999999454</v>
      </c>
      <c r="K3190" s="9" t="s">
        <v>278</v>
      </c>
      <c r="L3190" s="9" t="s">
        <v>278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934</v>
      </c>
      <c r="B3191" s="63" t="s">
        <v>3372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 t="s">
        <v>278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2496</v>
      </c>
      <c r="B3192" s="229" t="s">
        <v>1650</v>
      </c>
      <c r="C3192" s="3"/>
      <c r="D3192" s="3"/>
      <c r="E3192" s="9" t="s">
        <v>278</v>
      </c>
      <c r="F3192" s="9" t="s">
        <v>278</v>
      </c>
      <c r="G3192" s="9" t="s">
        <v>278</v>
      </c>
      <c r="H3192" s="9" t="s">
        <v>278</v>
      </c>
      <c r="I3192" s="9">
        <v>648.90000000000055</v>
      </c>
      <c r="J3192" s="9" t="s">
        <v>278</v>
      </c>
      <c r="K3192" s="9" t="s">
        <v>278</v>
      </c>
      <c r="L3192" s="9" t="s">
        <v>278</v>
      </c>
      <c r="N3192" s="67">
        <f t="shared" si="93"/>
        <v>648.90000000000055</v>
      </c>
    </row>
    <row r="3193" spans="1:24" ht="15">
      <c r="A3193" s="28" t="s">
        <v>3308</v>
      </c>
      <c r="B3193" s="229" t="s">
        <v>1675</v>
      </c>
      <c r="C3193" s="3"/>
      <c r="D3193" s="3"/>
      <c r="E3193" s="9" t="s">
        <v>278</v>
      </c>
      <c r="F3193" s="9" t="s">
        <v>278</v>
      </c>
      <c r="G3193" s="9" t="s">
        <v>278</v>
      </c>
      <c r="H3193" s="9" t="s">
        <v>278</v>
      </c>
      <c r="I3193" s="9">
        <v>644.70000000000164</v>
      </c>
      <c r="J3193" s="9" t="s">
        <v>278</v>
      </c>
      <c r="K3193" s="9" t="s">
        <v>278</v>
      </c>
      <c r="L3193" s="9" t="s">
        <v>278</v>
      </c>
      <c r="N3193" s="67">
        <f t="shared" si="93"/>
        <v>644.70000000000164</v>
      </c>
    </row>
    <row r="3194" spans="1:24" ht="15">
      <c r="A3194" s="28" t="s">
        <v>3309</v>
      </c>
      <c r="B3194" s="63" t="s">
        <v>3392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3310</v>
      </c>
      <c r="B3195" s="63" t="s">
        <v>3391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3311</v>
      </c>
      <c r="B3196" s="63" t="s">
        <v>3366</v>
      </c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 t="s">
        <v>278</v>
      </c>
      <c r="K3196" s="9" t="s">
        <v>278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3312</v>
      </c>
      <c r="B3197" s="277" t="s">
        <v>3358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3313</v>
      </c>
      <c r="B3198" s="63" t="s">
        <v>3364</v>
      </c>
      <c r="E3198" s="9" t="s">
        <v>278</v>
      </c>
      <c r="F3198" s="9" t="s">
        <v>278</v>
      </c>
      <c r="G3198" s="9" t="s">
        <v>278</v>
      </c>
      <c r="H3198" s="9" t="s">
        <v>278</v>
      </c>
      <c r="I3198" s="9" t="s">
        <v>278</v>
      </c>
      <c r="J3198" s="9" t="s">
        <v>278</v>
      </c>
      <c r="K3198" s="9" t="s">
        <v>278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3314</v>
      </c>
      <c r="B3199" s="229" t="s">
        <v>1647</v>
      </c>
      <c r="C3199" s="3"/>
      <c r="D3199" s="3"/>
      <c r="E3199" s="9" t="s">
        <v>278</v>
      </c>
      <c r="F3199" s="9" t="s">
        <v>278</v>
      </c>
      <c r="G3199" s="9" t="s">
        <v>278</v>
      </c>
      <c r="H3199" s="9" t="s">
        <v>278</v>
      </c>
      <c r="I3199" s="9">
        <v>589.30000000000018</v>
      </c>
      <c r="J3199" s="9" t="s">
        <v>278</v>
      </c>
      <c r="K3199" s="9" t="s">
        <v>278</v>
      </c>
      <c r="L3199" s="9" t="s">
        <v>278</v>
      </c>
      <c r="N3199" s="67">
        <f t="shared" si="93"/>
        <v>589.30000000000018</v>
      </c>
    </row>
    <row r="3200" spans="1:24" ht="15">
      <c r="A3200" s="28" t="s">
        <v>3315</v>
      </c>
      <c r="B3200" s="63" t="s">
        <v>3361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3316</v>
      </c>
      <c r="B3201" s="63" t="s">
        <v>783</v>
      </c>
      <c r="E3201" s="9" t="s">
        <v>278</v>
      </c>
      <c r="F3201" s="9" t="s">
        <v>278</v>
      </c>
      <c r="G3201" s="9" t="s">
        <v>278</v>
      </c>
      <c r="H3201" s="9">
        <v>575.79999999999927</v>
      </c>
      <c r="I3201" s="9" t="s">
        <v>278</v>
      </c>
      <c r="J3201" s="9" t="s">
        <v>278</v>
      </c>
      <c r="K3201" s="9" t="s">
        <v>278</v>
      </c>
      <c r="L3201" s="9" t="s">
        <v>278</v>
      </c>
      <c r="N3201" s="67">
        <f t="shared" si="93"/>
        <v>575.79999999999927</v>
      </c>
    </row>
    <row r="3202" spans="1:14" ht="15">
      <c r="A3202" s="28" t="s">
        <v>3317</v>
      </c>
      <c r="B3202" s="63" t="s">
        <v>3369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3318</v>
      </c>
      <c r="B3203" s="63" t="s">
        <v>3363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3319</v>
      </c>
      <c r="B3204" s="63" t="s">
        <v>3365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3320</v>
      </c>
      <c r="B3205" s="63" t="s">
        <v>178</v>
      </c>
      <c r="E3205" s="9">
        <v>250.6</v>
      </c>
      <c r="F3205" s="9">
        <v>255.2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 t="s">
        <v>278</v>
      </c>
      <c r="N3205" s="67">
        <f t="shared" si="93"/>
        <v>505.79999999999995</v>
      </c>
    </row>
    <row r="3206" spans="1:14" ht="15">
      <c r="A3206" s="28" t="s">
        <v>3321</v>
      </c>
      <c r="B3206" s="63" t="s">
        <v>3362</v>
      </c>
      <c r="E3206" s="9" t="s">
        <v>278</v>
      </c>
      <c r="F3206" s="9" t="s">
        <v>278</v>
      </c>
      <c r="G3206" s="9" t="s">
        <v>278</v>
      </c>
      <c r="H3206" s="9" t="s">
        <v>278</v>
      </c>
      <c r="I3206" s="9" t="s">
        <v>278</v>
      </c>
      <c r="J3206" s="9" t="s">
        <v>278</v>
      </c>
      <c r="K3206" s="9" t="s">
        <v>278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3322</v>
      </c>
      <c r="B3207" s="277" t="s">
        <v>2000</v>
      </c>
      <c r="C3207" s="3"/>
      <c r="D3207" s="3"/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>
        <v>482.49999999999454</v>
      </c>
      <c r="K3207" s="9" t="s">
        <v>278</v>
      </c>
      <c r="L3207" s="9" t="s">
        <v>278</v>
      </c>
      <c r="N3207" s="67">
        <f t="shared" si="93"/>
        <v>482.49999999999454</v>
      </c>
    </row>
    <row r="3208" spans="1:14" ht="15">
      <c r="A3208" s="28" t="s">
        <v>3323</v>
      </c>
      <c r="B3208" s="63" t="s">
        <v>3367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3324</v>
      </c>
      <c r="B3209" s="63" t="s">
        <v>3370</v>
      </c>
      <c r="E3209" s="9" t="s">
        <v>278</v>
      </c>
      <c r="F3209" s="9" t="s">
        <v>278</v>
      </c>
      <c r="G3209" s="9" t="s">
        <v>278</v>
      </c>
      <c r="H3209" s="9" t="s">
        <v>278</v>
      </c>
      <c r="I3209" s="9" t="s">
        <v>278</v>
      </c>
      <c r="J3209" s="9" t="s">
        <v>278</v>
      </c>
      <c r="K3209" s="9" t="s">
        <v>278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3325</v>
      </c>
      <c r="B3210" s="63" t="s">
        <v>3371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3326</v>
      </c>
      <c r="B3211" s="63" t="s">
        <v>773</v>
      </c>
      <c r="E3211" s="9" t="s">
        <v>278</v>
      </c>
      <c r="F3211" s="9" t="s">
        <v>278</v>
      </c>
      <c r="G3211" s="9" t="s">
        <v>278</v>
      </c>
      <c r="H3211" s="9">
        <v>464.09999999999309</v>
      </c>
      <c r="I3211" s="9" t="s">
        <v>278</v>
      </c>
      <c r="J3211" s="9" t="s">
        <v>278</v>
      </c>
      <c r="K3211" s="9" t="s">
        <v>278</v>
      </c>
      <c r="L3211" s="9" t="s">
        <v>278</v>
      </c>
      <c r="N3211" s="67">
        <f t="shared" si="93"/>
        <v>464.09999999999309</v>
      </c>
    </row>
    <row r="3212" spans="1:14" ht="15">
      <c r="A3212" s="28" t="s">
        <v>3327</v>
      </c>
      <c r="B3212" s="63" t="s">
        <v>3373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3328</v>
      </c>
      <c r="B3213" s="63" t="s">
        <v>3368</v>
      </c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3329</v>
      </c>
      <c r="B3214" s="63" t="s">
        <v>3360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3330</v>
      </c>
      <c r="B3215" s="229" t="s">
        <v>1657</v>
      </c>
      <c r="C3215" s="3"/>
      <c r="D3215" s="3"/>
      <c r="E3215" s="9" t="s">
        <v>278</v>
      </c>
      <c r="F3215" s="9" t="s">
        <v>278</v>
      </c>
      <c r="G3215" s="9" t="s">
        <v>278</v>
      </c>
      <c r="H3215" s="9" t="s">
        <v>278</v>
      </c>
      <c r="I3215" s="9">
        <v>380.09999999999945</v>
      </c>
      <c r="J3215" s="9" t="s">
        <v>278</v>
      </c>
      <c r="K3215" s="9" t="s">
        <v>278</v>
      </c>
      <c r="L3215" s="9" t="s">
        <v>278</v>
      </c>
      <c r="N3215" s="67">
        <f t="shared" si="93"/>
        <v>380.09999999999945</v>
      </c>
    </row>
    <row r="3216" spans="1:14" ht="15">
      <c r="A3216" s="28" t="s">
        <v>3331</v>
      </c>
      <c r="B3216" s="277" t="s">
        <v>3359</v>
      </c>
      <c r="E3216" s="9" t="s">
        <v>278</v>
      </c>
      <c r="F3216" s="9" t="s">
        <v>278</v>
      </c>
      <c r="G3216" s="9" t="s">
        <v>278</v>
      </c>
      <c r="H3216" s="9" t="s">
        <v>278</v>
      </c>
      <c r="I3216" s="9" t="s">
        <v>278</v>
      </c>
      <c r="J3216" s="9" t="s">
        <v>278</v>
      </c>
      <c r="K3216" s="9" t="s">
        <v>278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4122</v>
      </c>
      <c r="B3217" s="63" t="s">
        <v>3376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4123</v>
      </c>
      <c r="B3218" s="63" t="s">
        <v>164</v>
      </c>
      <c r="E3218" s="9" t="s">
        <v>278</v>
      </c>
      <c r="F3218" s="9" t="s">
        <v>278</v>
      </c>
      <c r="G3218" s="9">
        <v>280.8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 t="s">
        <v>278</v>
      </c>
      <c r="N3218" s="67">
        <f t="shared" si="93"/>
        <v>280.8</v>
      </c>
    </row>
    <row r="3219" spans="1:24" ht="15">
      <c r="A3219" s="28" t="s">
        <v>4124</v>
      </c>
      <c r="B3219" s="63" t="s">
        <v>179</v>
      </c>
      <c r="E3219" s="9">
        <v>56.4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 t="s">
        <v>278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5612</v>
      </c>
      <c r="S3226" s="21" t="s">
        <v>2715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2716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2717</v>
      </c>
      <c r="S3228" t="s">
        <v>1780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375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281</v>
      </c>
      <c r="S3230" t="s">
        <v>1780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278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300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1217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335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297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278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300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370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292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278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283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278</v>
      </c>
      <c r="F3240" s="9" t="s">
        <v>278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297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278</v>
      </c>
      <c r="F3241" s="9" t="s">
        <v>278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284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748</v>
      </c>
      <c r="E3242" s="9" t="s">
        <v>278</v>
      </c>
      <c r="F3242" s="9" t="s">
        <v>278</v>
      </c>
      <c r="G3242" s="9" t="s">
        <v>278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301</v>
      </c>
      <c r="S3242" t="s">
        <v>1780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278</v>
      </c>
      <c r="F3243" s="9" t="s">
        <v>278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293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745</v>
      </c>
      <c r="E3244" s="9" t="s">
        <v>278</v>
      </c>
      <c r="F3244" s="9" t="s">
        <v>278</v>
      </c>
      <c r="G3244" s="9" t="s">
        <v>278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291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278</v>
      </c>
      <c r="N3245" s="67">
        <f t="shared" si="94"/>
        <v>3315.0000000000068</v>
      </c>
      <c r="P3245" t="s">
        <v>318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286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799</v>
      </c>
      <c r="E3247" s="9" t="s">
        <v>278</v>
      </c>
      <c r="F3247" s="9" t="s">
        <v>278</v>
      </c>
      <c r="G3247" s="9" t="s">
        <v>278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337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777</v>
      </c>
      <c r="E3249" s="9" t="s">
        <v>278</v>
      </c>
      <c r="F3249" s="9" t="s">
        <v>278</v>
      </c>
      <c r="G3249" s="9" t="s">
        <v>278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284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782</v>
      </c>
      <c r="E3250" s="9" t="s">
        <v>278</v>
      </c>
      <c r="F3250" s="9" t="s">
        <v>278</v>
      </c>
      <c r="G3250" s="9" t="s">
        <v>278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292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778</v>
      </c>
      <c r="E3251" s="9" t="s">
        <v>278</v>
      </c>
      <c r="F3251" s="9" t="s">
        <v>278</v>
      </c>
      <c r="G3251" s="9" t="s">
        <v>278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322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763</v>
      </c>
      <c r="E3252" s="9" t="s">
        <v>278</v>
      </c>
      <c r="F3252" s="9" t="s">
        <v>278</v>
      </c>
      <c r="G3252" s="9" t="s">
        <v>278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283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278</v>
      </c>
      <c r="L3253" s="9" t="s">
        <v>278</v>
      </c>
      <c r="N3253" s="67">
        <f t="shared" si="94"/>
        <v>3013.0000000000032</v>
      </c>
      <c r="P3253" t="s">
        <v>297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278</v>
      </c>
      <c r="L3254" s="9" t="s">
        <v>278</v>
      </c>
      <c r="N3254" s="67">
        <f t="shared" si="94"/>
        <v>3005.3499999999922</v>
      </c>
      <c r="P3254" t="s">
        <v>300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732</v>
      </c>
      <c r="E3255" s="9" t="s">
        <v>278</v>
      </c>
      <c r="F3255" s="9" t="s">
        <v>278</v>
      </c>
      <c r="G3255" s="9" t="s">
        <v>278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292</v>
      </c>
      <c r="T3255" s="277"/>
      <c r="U3255" s="63"/>
      <c r="V3255" s="346"/>
      <c r="W3255" s="337"/>
      <c r="X3255" s="63"/>
    </row>
    <row r="3256" spans="1:24" ht="15">
      <c r="A3256" s="28" t="s">
        <v>274</v>
      </c>
      <c r="B3256" s="63" t="s">
        <v>756</v>
      </c>
      <c r="E3256" s="9" t="s">
        <v>278</v>
      </c>
      <c r="F3256" s="9" t="s">
        <v>278</v>
      </c>
      <c r="G3256" s="9" t="s">
        <v>278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352</v>
      </c>
      <c r="T3256" s="277"/>
      <c r="U3256" s="63"/>
      <c r="V3256" s="346"/>
      <c r="W3256" s="337"/>
      <c r="X3256" s="63"/>
    </row>
    <row r="3257" spans="1:24" ht="15">
      <c r="A3257" s="28" t="s">
        <v>275</v>
      </c>
      <c r="B3257" s="63" t="s">
        <v>761</v>
      </c>
      <c r="E3257" s="9" t="s">
        <v>278</v>
      </c>
      <c r="F3257" s="9" t="s">
        <v>278</v>
      </c>
      <c r="G3257" s="9" t="s">
        <v>278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276</v>
      </c>
      <c r="B3258" s="63" t="s">
        <v>144</v>
      </c>
      <c r="E3258" s="9" t="s">
        <v>278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278</v>
      </c>
      <c r="N3258" s="67">
        <f t="shared" ref="N3258:N3289" si="95">SUM(E3258:L3258)</f>
        <v>2710.7000000000039</v>
      </c>
      <c r="P3258" t="s">
        <v>332</v>
      </c>
      <c r="T3258" s="277"/>
      <c r="U3258" s="63"/>
      <c r="V3258" s="345"/>
      <c r="W3258" s="337"/>
      <c r="X3258" s="63"/>
    </row>
    <row r="3259" spans="1:24" ht="15">
      <c r="A3259" s="28" t="s">
        <v>277</v>
      </c>
      <c r="B3259" s="63" t="s">
        <v>795</v>
      </c>
      <c r="E3259" s="9" t="s">
        <v>278</v>
      </c>
      <c r="F3259" s="9" t="s">
        <v>278</v>
      </c>
      <c r="G3259" s="9" t="s">
        <v>278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331</v>
      </c>
      <c r="T3259" s="63"/>
      <c r="U3259" s="63"/>
      <c r="V3259" s="358"/>
      <c r="W3259" s="337"/>
      <c r="X3259" s="63"/>
    </row>
    <row r="3260" spans="1:24" ht="15">
      <c r="A3260" s="28" t="s">
        <v>734</v>
      </c>
      <c r="B3260" s="63" t="s">
        <v>737</v>
      </c>
      <c r="E3260" s="9" t="s">
        <v>278</v>
      </c>
      <c r="F3260" s="9" t="s">
        <v>278</v>
      </c>
      <c r="G3260" s="9" t="s">
        <v>278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735</v>
      </c>
      <c r="B3261" s="229" t="s">
        <v>1646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281</v>
      </c>
      <c r="S3261" s="21" t="s">
        <v>1780</v>
      </c>
      <c r="T3261" s="277"/>
      <c r="U3261" s="63"/>
      <c r="V3261" s="345"/>
      <c r="W3261" s="337"/>
      <c r="X3261" s="63"/>
    </row>
    <row r="3262" spans="1:24" ht="15">
      <c r="A3262" s="28" t="s">
        <v>736</v>
      </c>
      <c r="B3262" s="63" t="s">
        <v>789</v>
      </c>
      <c r="E3262" s="9" t="s">
        <v>278</v>
      </c>
      <c r="F3262" s="9" t="s">
        <v>278</v>
      </c>
      <c r="G3262" s="9" t="s">
        <v>278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282</v>
      </c>
      <c r="T3262" s="63"/>
      <c r="U3262" s="63"/>
      <c r="V3262" s="345"/>
      <c r="W3262" s="337"/>
      <c r="X3262" s="63"/>
    </row>
    <row r="3263" spans="1:24" ht="15">
      <c r="A3263" s="28" t="s">
        <v>738</v>
      </c>
      <c r="B3263" s="63" t="s">
        <v>153</v>
      </c>
      <c r="E3263" s="9" t="s">
        <v>278</v>
      </c>
      <c r="F3263" s="9" t="s">
        <v>278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744</v>
      </c>
      <c r="B3264" s="63" t="s">
        <v>747</v>
      </c>
      <c r="E3264" s="9" t="s">
        <v>278</v>
      </c>
      <c r="F3264" s="9" t="s">
        <v>278</v>
      </c>
      <c r="G3264" s="9" t="s">
        <v>278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287</v>
      </c>
      <c r="T3264" s="63"/>
      <c r="U3264" s="63"/>
      <c r="V3264" s="358"/>
      <c r="W3264" s="337"/>
      <c r="X3264" s="63"/>
    </row>
    <row r="3265" spans="1:24" ht="15">
      <c r="A3265" s="28" t="s">
        <v>746</v>
      </c>
      <c r="B3265" s="225" t="s">
        <v>1661</v>
      </c>
      <c r="C3265" s="3"/>
      <c r="D3265" s="3"/>
      <c r="E3265" s="9" t="s">
        <v>278</v>
      </c>
      <c r="F3265" s="9" t="s">
        <v>278</v>
      </c>
      <c r="G3265" s="9" t="s">
        <v>278</v>
      </c>
      <c r="H3265" s="9" t="s">
        <v>278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284</v>
      </c>
      <c r="T3265" s="63"/>
      <c r="U3265" s="63"/>
      <c r="V3265" s="358"/>
      <c r="W3265" s="337"/>
      <c r="X3265" s="63"/>
    </row>
    <row r="3266" spans="1:24" ht="15">
      <c r="A3266" s="28" t="s">
        <v>749</v>
      </c>
      <c r="B3266" s="63" t="s">
        <v>754</v>
      </c>
      <c r="E3266" s="9" t="s">
        <v>278</v>
      </c>
      <c r="F3266" s="9" t="s">
        <v>278</v>
      </c>
      <c r="G3266" s="9" t="s">
        <v>278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750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278</v>
      </c>
      <c r="I3267" s="9">
        <v>0</v>
      </c>
      <c r="J3267" s="67">
        <v>592.70000000000073</v>
      </c>
      <c r="K3267" s="9" t="s">
        <v>278</v>
      </c>
      <c r="L3267" s="9" t="s">
        <v>278</v>
      </c>
      <c r="N3267" s="67">
        <f t="shared" si="95"/>
        <v>2214.5000000000009</v>
      </c>
      <c r="P3267" t="s">
        <v>284</v>
      </c>
      <c r="T3267" s="225"/>
      <c r="U3267" s="63"/>
      <c r="V3267" s="345"/>
      <c r="W3267" s="337"/>
      <c r="X3267" s="63"/>
    </row>
    <row r="3268" spans="1:24" ht="15">
      <c r="A3268" s="28" t="s">
        <v>753</v>
      </c>
      <c r="B3268" s="63" t="s">
        <v>762</v>
      </c>
      <c r="E3268" s="9" t="s">
        <v>278</v>
      </c>
      <c r="F3268" s="9" t="s">
        <v>278</v>
      </c>
      <c r="G3268" s="9" t="s">
        <v>278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755</v>
      </c>
      <c r="B3269" s="277" t="s">
        <v>2014</v>
      </c>
      <c r="C3269" s="3"/>
      <c r="D3269" s="3"/>
      <c r="E3269" s="9" t="s">
        <v>278</v>
      </c>
      <c r="F3269" s="9" t="s">
        <v>278</v>
      </c>
      <c r="G3269" s="9" t="s">
        <v>278</v>
      </c>
      <c r="H3269" s="9" t="s">
        <v>278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282</v>
      </c>
      <c r="T3269" s="277"/>
      <c r="U3269" s="63"/>
      <c r="V3269" s="345"/>
      <c r="W3269" s="337"/>
      <c r="X3269" s="63"/>
    </row>
    <row r="3270" spans="1:24" ht="15">
      <c r="A3270" s="28" t="s">
        <v>760</v>
      </c>
      <c r="B3270" s="229" t="s">
        <v>1654</v>
      </c>
      <c r="C3270" s="3"/>
      <c r="D3270" s="3"/>
      <c r="E3270" s="9" t="s">
        <v>278</v>
      </c>
      <c r="F3270" s="9" t="s">
        <v>278</v>
      </c>
      <c r="G3270" s="9" t="s">
        <v>278</v>
      </c>
      <c r="H3270" s="9" t="s">
        <v>278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287</v>
      </c>
      <c r="T3270" s="277"/>
      <c r="U3270" s="63"/>
      <c r="V3270" s="345"/>
      <c r="W3270" s="337"/>
      <c r="X3270" s="63"/>
    </row>
    <row r="3271" spans="1:24" ht="15">
      <c r="A3271" s="28" t="s">
        <v>764</v>
      </c>
      <c r="B3271" s="277" t="s">
        <v>2007</v>
      </c>
      <c r="C3271" s="3"/>
      <c r="D3271" s="3"/>
      <c r="E3271" s="9" t="s">
        <v>278</v>
      </c>
      <c r="F3271" s="9" t="s">
        <v>278</v>
      </c>
      <c r="G3271" s="9" t="s">
        <v>278</v>
      </c>
      <c r="H3271" s="9" t="s">
        <v>278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765</v>
      </c>
      <c r="B3272" s="63" t="s">
        <v>770</v>
      </c>
      <c r="E3272" s="9" t="s">
        <v>278</v>
      </c>
      <c r="F3272" s="9" t="s">
        <v>278</v>
      </c>
      <c r="G3272" s="9" t="s">
        <v>278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766</v>
      </c>
      <c r="B3273" s="28" t="s">
        <v>727</v>
      </c>
      <c r="E3273" s="9" t="s">
        <v>278</v>
      </c>
      <c r="F3273" s="9" t="s">
        <v>278</v>
      </c>
      <c r="G3273" s="9" t="s">
        <v>278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772</v>
      </c>
      <c r="B3274" s="229" t="s">
        <v>1658</v>
      </c>
      <c r="C3274" s="3"/>
      <c r="D3274" s="3"/>
      <c r="E3274" s="9" t="s">
        <v>278</v>
      </c>
      <c r="F3274" s="9" t="s">
        <v>278</v>
      </c>
      <c r="G3274" s="9" t="s">
        <v>278</v>
      </c>
      <c r="H3274" s="9" t="s">
        <v>278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780</v>
      </c>
      <c r="B3275" s="63" t="s">
        <v>752</v>
      </c>
      <c r="E3275" s="9" t="s">
        <v>278</v>
      </c>
      <c r="F3275" s="9" t="s">
        <v>278</v>
      </c>
      <c r="G3275" s="9" t="s">
        <v>278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784</v>
      </c>
      <c r="B3276" s="63" t="s">
        <v>787</v>
      </c>
      <c r="E3276" s="9" t="s">
        <v>278</v>
      </c>
      <c r="F3276" s="9" t="s">
        <v>278</v>
      </c>
      <c r="G3276" s="9" t="s">
        <v>278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785</v>
      </c>
      <c r="B3277" s="63" t="s">
        <v>781</v>
      </c>
      <c r="E3277" s="9" t="s">
        <v>278</v>
      </c>
      <c r="F3277" s="9" t="s">
        <v>278</v>
      </c>
      <c r="G3277" s="9" t="s">
        <v>278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786</v>
      </c>
      <c r="B3278" s="229" t="s">
        <v>1652</v>
      </c>
      <c r="C3278" s="3"/>
      <c r="D3278" s="3"/>
      <c r="E3278" s="9" t="s">
        <v>278</v>
      </c>
      <c r="F3278" s="9" t="s">
        <v>278</v>
      </c>
      <c r="G3278" s="9" t="s">
        <v>278</v>
      </c>
      <c r="H3278" s="9" t="s">
        <v>278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792</v>
      </c>
      <c r="B3279" s="63" t="s">
        <v>156</v>
      </c>
      <c r="E3279" s="9" t="s">
        <v>278</v>
      </c>
      <c r="F3279" s="9" t="s">
        <v>278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278</v>
      </c>
      <c r="N3279" s="67">
        <f t="shared" si="95"/>
        <v>1813.7000000000007</v>
      </c>
      <c r="P3279" t="s">
        <v>292</v>
      </c>
      <c r="T3279" s="63"/>
      <c r="U3279" s="63"/>
      <c r="V3279" s="345"/>
      <c r="W3279" s="337"/>
      <c r="X3279" s="63"/>
    </row>
    <row r="3280" spans="1:24" ht="15">
      <c r="A3280" s="28" t="s">
        <v>793</v>
      </c>
      <c r="B3280" s="277" t="s">
        <v>2006</v>
      </c>
      <c r="C3280" s="3"/>
      <c r="D3280" s="3"/>
      <c r="E3280" s="9" t="s">
        <v>278</v>
      </c>
      <c r="F3280" s="9" t="s">
        <v>278</v>
      </c>
      <c r="G3280" s="9" t="s">
        <v>278</v>
      </c>
      <c r="H3280" s="9" t="s">
        <v>278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794</v>
      </c>
      <c r="B3281" s="229" t="s">
        <v>1643</v>
      </c>
      <c r="C3281" s="3"/>
      <c r="D3281" s="3"/>
      <c r="E3281" s="9" t="s">
        <v>278</v>
      </c>
      <c r="F3281" s="9" t="s">
        <v>278</v>
      </c>
      <c r="G3281" s="9" t="s">
        <v>278</v>
      </c>
      <c r="H3281" s="9" t="s">
        <v>278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796</v>
      </c>
      <c r="B3282" s="277" t="s">
        <v>1998</v>
      </c>
      <c r="C3282" s="3"/>
      <c r="D3282" s="3"/>
      <c r="E3282" s="9" t="s">
        <v>278</v>
      </c>
      <c r="F3282" s="9" t="s">
        <v>278</v>
      </c>
      <c r="G3282" s="9" t="s">
        <v>278</v>
      </c>
      <c r="H3282" s="9" t="s">
        <v>278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797</v>
      </c>
      <c r="B3283" s="277" t="s">
        <v>2002</v>
      </c>
      <c r="C3283" s="3"/>
      <c r="D3283" s="3"/>
      <c r="E3283" s="9" t="s">
        <v>278</v>
      </c>
      <c r="F3283" s="9" t="s">
        <v>278</v>
      </c>
      <c r="G3283" s="9" t="s">
        <v>278</v>
      </c>
      <c r="H3283" s="9" t="s">
        <v>278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297</v>
      </c>
      <c r="T3283" s="277"/>
      <c r="U3283" s="63"/>
      <c r="V3283" s="345"/>
      <c r="W3283" s="337"/>
      <c r="X3283" s="63"/>
    </row>
    <row r="3284" spans="1:24" ht="15">
      <c r="A3284" s="28" t="s">
        <v>798</v>
      </c>
      <c r="B3284" s="229" t="s">
        <v>1653</v>
      </c>
      <c r="C3284" s="3"/>
      <c r="D3284" s="3"/>
      <c r="E3284" s="9" t="s">
        <v>278</v>
      </c>
      <c r="F3284" s="9" t="s">
        <v>278</v>
      </c>
      <c r="G3284" s="9" t="s">
        <v>278</v>
      </c>
      <c r="H3284" s="9" t="s">
        <v>278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801</v>
      </c>
      <c r="B3285" s="277" t="s">
        <v>2004</v>
      </c>
      <c r="C3285" s="3"/>
      <c r="D3285" s="3"/>
      <c r="E3285" s="9" t="s">
        <v>278</v>
      </c>
      <c r="F3285" s="9" t="s">
        <v>278</v>
      </c>
      <c r="G3285" s="9" t="s">
        <v>278</v>
      </c>
      <c r="H3285" s="9" t="s">
        <v>278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895</v>
      </c>
      <c r="B3286" s="229" t="s">
        <v>1655</v>
      </c>
      <c r="C3286" s="3"/>
      <c r="D3286" s="3"/>
      <c r="E3286" s="9" t="s">
        <v>278</v>
      </c>
      <c r="F3286" s="9" t="s">
        <v>278</v>
      </c>
      <c r="G3286" s="9" t="s">
        <v>278</v>
      </c>
      <c r="H3286" s="9" t="s">
        <v>278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896</v>
      </c>
      <c r="B3287" s="229" t="s">
        <v>1659</v>
      </c>
      <c r="C3287" s="3"/>
      <c r="D3287" s="3"/>
      <c r="E3287" s="9" t="s">
        <v>278</v>
      </c>
      <c r="F3287" s="9" t="s">
        <v>278</v>
      </c>
      <c r="G3287" s="9" t="s">
        <v>278</v>
      </c>
      <c r="H3287" s="9" t="s">
        <v>278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897</v>
      </c>
      <c r="B3288" s="28" t="s">
        <v>733</v>
      </c>
      <c r="E3288" s="9" t="s">
        <v>278</v>
      </c>
      <c r="F3288" s="9" t="s">
        <v>278</v>
      </c>
      <c r="G3288" s="9" t="s">
        <v>278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898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278</v>
      </c>
      <c r="K3289" s="9" t="s">
        <v>278</v>
      </c>
      <c r="L3289" s="9" t="s">
        <v>278</v>
      </c>
      <c r="N3289" s="67">
        <f t="shared" si="95"/>
        <v>1559.6999999999953</v>
      </c>
      <c r="P3289" t="s">
        <v>293</v>
      </c>
      <c r="T3289" s="277"/>
      <c r="U3289" s="63"/>
      <c r="V3289" s="346"/>
      <c r="W3289" s="337"/>
      <c r="X3289" s="63"/>
    </row>
    <row r="3290" spans="1:24" ht="15">
      <c r="A3290" s="28" t="s">
        <v>899</v>
      </c>
      <c r="B3290" s="63" t="s">
        <v>178</v>
      </c>
      <c r="E3290" s="214">
        <v>993.9</v>
      </c>
      <c r="F3290" s="217">
        <v>516.79999999999995</v>
      </c>
      <c r="G3290" s="9" t="s">
        <v>278</v>
      </c>
      <c r="H3290" s="9" t="s">
        <v>278</v>
      </c>
      <c r="I3290" s="9">
        <v>0</v>
      </c>
      <c r="J3290" s="9" t="s">
        <v>278</v>
      </c>
      <c r="K3290" s="9" t="s">
        <v>278</v>
      </c>
      <c r="L3290" s="9" t="s">
        <v>278</v>
      </c>
      <c r="N3290" s="67">
        <f t="shared" ref="N3290:N3321" si="96">SUM(E3290:L3290)</f>
        <v>1510.6999999999998</v>
      </c>
      <c r="P3290" t="s">
        <v>355</v>
      </c>
      <c r="S3290" t="s">
        <v>1780</v>
      </c>
      <c r="T3290" s="63"/>
      <c r="U3290" s="63"/>
      <c r="V3290" s="346"/>
      <c r="W3290" s="337"/>
      <c r="X3290" s="63"/>
    </row>
    <row r="3291" spans="1:24" ht="15">
      <c r="A3291" s="28" t="s">
        <v>900</v>
      </c>
      <c r="B3291" s="229" t="s">
        <v>1656</v>
      </c>
      <c r="C3291" s="3"/>
      <c r="D3291" s="3"/>
      <c r="E3291" s="9" t="s">
        <v>278</v>
      </c>
      <c r="F3291" s="9" t="s">
        <v>278</v>
      </c>
      <c r="G3291" s="9" t="s">
        <v>278</v>
      </c>
      <c r="H3291" s="9" t="s">
        <v>278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901</v>
      </c>
      <c r="B3292" s="63" t="s">
        <v>3360</v>
      </c>
      <c r="C3292" s="3"/>
      <c r="D3292" s="3"/>
      <c r="E3292" s="9" t="s">
        <v>278</v>
      </c>
      <c r="F3292" s="9" t="s">
        <v>278</v>
      </c>
      <c r="G3292" s="9" t="s">
        <v>278</v>
      </c>
      <c r="H3292" s="9" t="s">
        <v>278</v>
      </c>
      <c r="I3292" s="9">
        <v>0</v>
      </c>
      <c r="J3292" s="9" t="s">
        <v>278</v>
      </c>
      <c r="K3292" s="9" t="s">
        <v>278</v>
      </c>
      <c r="L3292" s="214">
        <v>1446.5999999999967</v>
      </c>
      <c r="M3292" s="67"/>
      <c r="N3292" s="67">
        <f t="shared" si="96"/>
        <v>1446.5999999999967</v>
      </c>
      <c r="P3292" t="s">
        <v>281</v>
      </c>
      <c r="S3292" s="21" t="s">
        <v>1780</v>
      </c>
      <c r="T3292" s="63"/>
      <c r="U3292" s="63"/>
      <c r="V3292" s="358"/>
      <c r="W3292" s="337"/>
      <c r="X3292" s="63"/>
    </row>
    <row r="3293" spans="1:24" ht="15">
      <c r="A3293" s="28" t="s">
        <v>902</v>
      </c>
      <c r="B3293" s="229" t="s">
        <v>1651</v>
      </c>
      <c r="C3293" s="3"/>
      <c r="D3293" s="3"/>
      <c r="E3293" s="9" t="s">
        <v>278</v>
      </c>
      <c r="F3293" s="9" t="s">
        <v>278</v>
      </c>
      <c r="G3293" s="9" t="s">
        <v>278</v>
      </c>
      <c r="H3293" s="9" t="s">
        <v>278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903</v>
      </c>
      <c r="B3294" s="229" t="s">
        <v>1642</v>
      </c>
      <c r="C3294" s="3"/>
      <c r="D3294" s="3"/>
      <c r="E3294" s="9" t="s">
        <v>278</v>
      </c>
      <c r="F3294" s="9" t="s">
        <v>278</v>
      </c>
      <c r="G3294" s="9" t="s">
        <v>278</v>
      </c>
      <c r="H3294" s="9" t="s">
        <v>278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904</v>
      </c>
      <c r="B3295" s="229" t="s">
        <v>1660</v>
      </c>
      <c r="C3295" s="3"/>
      <c r="D3295" s="3"/>
      <c r="E3295" s="9" t="s">
        <v>278</v>
      </c>
      <c r="F3295" s="9" t="s">
        <v>278</v>
      </c>
      <c r="G3295" s="9" t="s">
        <v>278</v>
      </c>
      <c r="H3295" s="9" t="s">
        <v>278</v>
      </c>
      <c r="I3295" s="9">
        <v>0</v>
      </c>
      <c r="J3295" s="67">
        <v>486.89999999999964</v>
      </c>
      <c r="K3295" s="212">
        <v>904.89999999999964</v>
      </c>
      <c r="L3295" s="9" t="s">
        <v>278</v>
      </c>
      <c r="N3295" s="67">
        <f t="shared" si="96"/>
        <v>1391.7999999999993</v>
      </c>
      <c r="P3295" t="s">
        <v>300</v>
      </c>
      <c r="T3295" s="63"/>
      <c r="U3295" s="63"/>
      <c r="V3295" s="345"/>
      <c r="W3295" s="337"/>
      <c r="X3295" s="63"/>
    </row>
    <row r="3296" spans="1:24" ht="15">
      <c r="A3296" s="28" t="s">
        <v>905</v>
      </c>
      <c r="B3296" s="277" t="s">
        <v>2022</v>
      </c>
      <c r="C3296" s="3"/>
      <c r="D3296" s="3"/>
      <c r="E3296" s="9" t="s">
        <v>278</v>
      </c>
      <c r="F3296" s="9" t="s">
        <v>278</v>
      </c>
      <c r="G3296" s="9" t="s">
        <v>278</v>
      </c>
      <c r="H3296" s="9" t="s">
        <v>278</v>
      </c>
      <c r="I3296" s="9">
        <v>0</v>
      </c>
      <c r="J3296" s="9" t="s">
        <v>278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906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278</v>
      </c>
      <c r="K3297" s="9" t="s">
        <v>278</v>
      </c>
      <c r="L3297" s="9" t="s">
        <v>278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907</v>
      </c>
      <c r="B3298" s="277" t="s">
        <v>2153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9" t="s">
        <v>278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908</v>
      </c>
      <c r="B3299" s="63" t="s">
        <v>158</v>
      </c>
      <c r="E3299" s="9" t="s">
        <v>278</v>
      </c>
      <c r="F3299" s="9" t="s">
        <v>278</v>
      </c>
      <c r="G3299" s="9">
        <v>639.20000000000005</v>
      </c>
      <c r="H3299" s="67">
        <v>628.79999999999745</v>
      </c>
      <c r="I3299" s="9">
        <v>0</v>
      </c>
      <c r="J3299" s="9" t="s">
        <v>278</v>
      </c>
      <c r="K3299" s="9" t="s">
        <v>278</v>
      </c>
      <c r="L3299" s="9" t="s">
        <v>278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909</v>
      </c>
      <c r="B3300" s="277" t="s">
        <v>2023</v>
      </c>
      <c r="C3300" s="3"/>
      <c r="D3300" s="3"/>
      <c r="E3300" s="9" t="s">
        <v>278</v>
      </c>
      <c r="F3300" s="9" t="s">
        <v>278</v>
      </c>
      <c r="G3300" s="9" t="s">
        <v>278</v>
      </c>
      <c r="H3300" s="9" t="s">
        <v>278</v>
      </c>
      <c r="I3300" s="9">
        <v>0</v>
      </c>
      <c r="J3300" s="9" t="s">
        <v>278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910</v>
      </c>
      <c r="B3301" s="277" t="s">
        <v>2005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67">
        <v>645.90000000000146</v>
      </c>
      <c r="K3301" s="9">
        <v>498.89999999999236</v>
      </c>
      <c r="L3301" s="9" t="s">
        <v>278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911</v>
      </c>
      <c r="B3302" s="277" t="s">
        <v>2019</v>
      </c>
      <c r="C3302" s="3"/>
      <c r="D3302" s="3"/>
      <c r="E3302" s="9" t="s">
        <v>278</v>
      </c>
      <c r="F3302" s="9" t="s">
        <v>278</v>
      </c>
      <c r="G3302" s="9" t="s">
        <v>278</v>
      </c>
      <c r="H3302" s="9" t="s">
        <v>278</v>
      </c>
      <c r="I3302" s="9">
        <v>0</v>
      </c>
      <c r="J3302" s="9" t="s">
        <v>278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912</v>
      </c>
      <c r="B3303" s="63" t="s">
        <v>743</v>
      </c>
      <c r="E3303" s="9" t="s">
        <v>278</v>
      </c>
      <c r="F3303" s="9" t="s">
        <v>278</v>
      </c>
      <c r="G3303" s="9" t="s">
        <v>278</v>
      </c>
      <c r="H3303" s="96">
        <v>1016.0000000000018</v>
      </c>
      <c r="I3303" s="9">
        <v>0</v>
      </c>
      <c r="J3303" s="9" t="s">
        <v>278</v>
      </c>
      <c r="K3303" s="9" t="s">
        <v>278</v>
      </c>
      <c r="L3303" s="9" t="s">
        <v>278</v>
      </c>
      <c r="N3303" s="67">
        <f t="shared" si="96"/>
        <v>1016.0000000000018</v>
      </c>
      <c r="P3303" t="s">
        <v>283</v>
      </c>
      <c r="T3303" s="277"/>
      <c r="U3303" s="63"/>
      <c r="V3303" s="345"/>
      <c r="W3303" s="337"/>
      <c r="X3303" s="63"/>
    </row>
    <row r="3304" spans="1:24" ht="15">
      <c r="A3304" s="28" t="s">
        <v>913</v>
      </c>
      <c r="B3304" s="277" t="s">
        <v>4490</v>
      </c>
      <c r="C3304" s="3"/>
      <c r="D3304" s="3"/>
      <c r="E3304" s="9" t="s">
        <v>278</v>
      </c>
      <c r="F3304" s="9" t="s">
        <v>278</v>
      </c>
      <c r="G3304" s="9" t="s">
        <v>278</v>
      </c>
      <c r="H3304" s="9" t="s">
        <v>278</v>
      </c>
      <c r="I3304" s="9">
        <v>0</v>
      </c>
      <c r="J3304" s="9" t="s">
        <v>278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914</v>
      </c>
      <c r="B3305" s="277" t="s">
        <v>2021</v>
      </c>
      <c r="C3305" s="3"/>
      <c r="D3305" s="3"/>
      <c r="E3305" s="9" t="s">
        <v>278</v>
      </c>
      <c r="F3305" s="9" t="s">
        <v>278</v>
      </c>
      <c r="G3305" s="9" t="s">
        <v>278</v>
      </c>
      <c r="H3305" s="9" t="s">
        <v>278</v>
      </c>
      <c r="I3305" s="9">
        <v>0</v>
      </c>
      <c r="J3305" s="9" t="s">
        <v>278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915</v>
      </c>
      <c r="B3306" s="63" t="s">
        <v>3373</v>
      </c>
      <c r="C3306" s="3"/>
      <c r="D3306" s="3"/>
      <c r="E3306" s="9" t="s">
        <v>278</v>
      </c>
      <c r="F3306" s="9" t="s">
        <v>278</v>
      </c>
      <c r="G3306" s="9" t="s">
        <v>278</v>
      </c>
      <c r="H3306" s="9" t="s">
        <v>278</v>
      </c>
      <c r="I3306" s="9">
        <v>0</v>
      </c>
      <c r="J3306" s="9" t="s">
        <v>278</v>
      </c>
      <c r="K3306" s="9" t="s">
        <v>278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916</v>
      </c>
      <c r="B3307" s="277" t="s">
        <v>1999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917</v>
      </c>
      <c r="B3308" s="63" t="s">
        <v>3361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 t="s">
        <v>278</v>
      </c>
      <c r="K3308" s="9" t="s">
        <v>278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918</v>
      </c>
      <c r="B3309" s="277" t="s">
        <v>2003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919</v>
      </c>
      <c r="B3310" s="277" t="s">
        <v>2026</v>
      </c>
      <c r="C3310" s="3"/>
      <c r="D3310" s="3"/>
      <c r="E3310" s="9" t="s">
        <v>278</v>
      </c>
      <c r="F3310" s="9" t="s">
        <v>278</v>
      </c>
      <c r="G3310" s="9" t="s">
        <v>278</v>
      </c>
      <c r="H3310" s="9" t="s">
        <v>278</v>
      </c>
      <c r="I3310" s="9">
        <v>0</v>
      </c>
      <c r="J3310" s="9" t="s">
        <v>278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920</v>
      </c>
      <c r="B3311" s="63" t="s">
        <v>3387</v>
      </c>
      <c r="C3311" s="3"/>
      <c r="D3311" s="3"/>
      <c r="E3311" s="9" t="s">
        <v>278</v>
      </c>
      <c r="F3311" s="9" t="s">
        <v>278</v>
      </c>
      <c r="G3311" s="9" t="s">
        <v>278</v>
      </c>
      <c r="H3311" s="9" t="s">
        <v>278</v>
      </c>
      <c r="I3311" s="9">
        <v>0</v>
      </c>
      <c r="J3311" s="9" t="s">
        <v>278</v>
      </c>
      <c r="K3311" s="9" t="s">
        <v>278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921</v>
      </c>
      <c r="B3312" s="277" t="s">
        <v>2049</v>
      </c>
      <c r="C3312" s="3"/>
      <c r="D3312" s="3"/>
      <c r="E3312" s="9" t="s">
        <v>278</v>
      </c>
      <c r="F3312" s="9" t="s">
        <v>278</v>
      </c>
      <c r="G3312" s="9" t="s">
        <v>278</v>
      </c>
      <c r="H3312" s="9" t="s">
        <v>278</v>
      </c>
      <c r="I3312" s="9">
        <v>0</v>
      </c>
      <c r="J3312" s="9" t="s">
        <v>278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922</v>
      </c>
      <c r="B3313" s="63" t="s">
        <v>3378</v>
      </c>
      <c r="C3313" s="3"/>
      <c r="D3313" s="3"/>
      <c r="E3313" s="9" t="s">
        <v>278</v>
      </c>
      <c r="F3313" s="9" t="s">
        <v>278</v>
      </c>
      <c r="G3313" s="9" t="s">
        <v>278</v>
      </c>
      <c r="H3313" s="9" t="s">
        <v>278</v>
      </c>
      <c r="I3313" s="9">
        <v>0</v>
      </c>
      <c r="J3313" s="9" t="s">
        <v>278</v>
      </c>
      <c r="K3313" s="9" t="s">
        <v>278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923</v>
      </c>
      <c r="B3314" s="277" t="s">
        <v>2020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924</v>
      </c>
      <c r="B3315" s="277" t="s">
        <v>2048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 t="s">
        <v>278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925</v>
      </c>
      <c r="B3316" s="63" t="s">
        <v>3364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 t="s">
        <v>278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926</v>
      </c>
      <c r="B3317" s="63" t="s">
        <v>3390</v>
      </c>
      <c r="C3317" s="3"/>
      <c r="D3317" s="3"/>
      <c r="E3317" s="9" t="s">
        <v>278</v>
      </c>
      <c r="F3317" s="9" t="s">
        <v>278</v>
      </c>
      <c r="G3317" s="9" t="s">
        <v>278</v>
      </c>
      <c r="H3317" s="9" t="s">
        <v>278</v>
      </c>
      <c r="I3317" s="9">
        <v>0</v>
      </c>
      <c r="J3317" s="9" t="s">
        <v>278</v>
      </c>
      <c r="K3317" s="9" t="s">
        <v>278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927</v>
      </c>
      <c r="B3318" s="63" t="s">
        <v>3379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 t="s">
        <v>278</v>
      </c>
      <c r="K3318" s="9" t="s">
        <v>278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928</v>
      </c>
      <c r="B3319" s="63" t="s">
        <v>3375</v>
      </c>
      <c r="C3319" s="3"/>
      <c r="D3319" s="3"/>
      <c r="E3319" s="9" t="s">
        <v>278</v>
      </c>
      <c r="F3319" s="9" t="s">
        <v>278</v>
      </c>
      <c r="G3319" s="9" t="s">
        <v>278</v>
      </c>
      <c r="H3319" s="9" t="s">
        <v>278</v>
      </c>
      <c r="I3319" s="9">
        <v>0</v>
      </c>
      <c r="J3319" s="9" t="s">
        <v>278</v>
      </c>
      <c r="K3319" s="9" t="s">
        <v>278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929</v>
      </c>
      <c r="B3320" s="63" t="s">
        <v>783</v>
      </c>
      <c r="E3320" s="9" t="s">
        <v>278</v>
      </c>
      <c r="F3320" s="9" t="s">
        <v>278</v>
      </c>
      <c r="G3320" s="9" t="s">
        <v>278</v>
      </c>
      <c r="H3320" s="67">
        <v>684.29999999999745</v>
      </c>
      <c r="I3320" s="9">
        <v>0</v>
      </c>
      <c r="J3320" s="9" t="s">
        <v>278</v>
      </c>
      <c r="K3320" s="9" t="s">
        <v>278</v>
      </c>
      <c r="L3320" s="9" t="s">
        <v>278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930</v>
      </c>
      <c r="B3321" s="277" t="s">
        <v>2046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931</v>
      </c>
      <c r="B3322" s="63" t="s">
        <v>3367</v>
      </c>
      <c r="C3322" s="3"/>
      <c r="D3322" s="3"/>
      <c r="E3322" s="9" t="s">
        <v>278</v>
      </c>
      <c r="F3322" s="9" t="s">
        <v>278</v>
      </c>
      <c r="G3322" s="9" t="s">
        <v>278</v>
      </c>
      <c r="H3322" s="9" t="s">
        <v>278</v>
      </c>
      <c r="I3322" s="9">
        <v>0</v>
      </c>
      <c r="J3322" s="9" t="s">
        <v>278</v>
      </c>
      <c r="K3322" s="9" t="s">
        <v>278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932</v>
      </c>
      <c r="B3323" s="63" t="s">
        <v>179</v>
      </c>
      <c r="E3323" s="217">
        <v>636.9</v>
      </c>
      <c r="F3323" s="9" t="s">
        <v>278</v>
      </c>
      <c r="G3323" s="9" t="s">
        <v>278</v>
      </c>
      <c r="H3323" s="9" t="s">
        <v>278</v>
      </c>
      <c r="I3323" s="9">
        <v>0</v>
      </c>
      <c r="J3323" s="9" t="s">
        <v>278</v>
      </c>
      <c r="K3323" s="9" t="s">
        <v>278</v>
      </c>
      <c r="L3323" s="9" t="s">
        <v>278</v>
      </c>
      <c r="N3323" s="67">
        <f t="shared" si="97"/>
        <v>636.9</v>
      </c>
      <c r="P3323" t="s">
        <v>292</v>
      </c>
      <c r="T3323" s="63"/>
      <c r="U3323" s="63"/>
      <c r="V3323" s="345"/>
      <c r="W3323" s="337"/>
      <c r="X3323" s="63"/>
    </row>
    <row r="3324" spans="1:24" ht="15">
      <c r="A3324" s="28" t="s">
        <v>933</v>
      </c>
      <c r="B3324" s="63" t="s">
        <v>3391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 t="s">
        <v>278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934</v>
      </c>
      <c r="B3325" s="63" t="s">
        <v>3388</v>
      </c>
      <c r="C3325" s="3"/>
      <c r="D3325" s="3"/>
      <c r="E3325" s="9" t="s">
        <v>278</v>
      </c>
      <c r="F3325" s="9" t="s">
        <v>278</v>
      </c>
      <c r="G3325" s="9" t="s">
        <v>278</v>
      </c>
      <c r="H3325" s="9" t="s">
        <v>278</v>
      </c>
      <c r="I3325" s="9">
        <v>0</v>
      </c>
      <c r="J3325" s="9" t="s">
        <v>278</v>
      </c>
      <c r="K3325" s="9" t="s">
        <v>278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2496</v>
      </c>
      <c r="B3326" s="63" t="s">
        <v>3368</v>
      </c>
      <c r="C3326" s="3"/>
      <c r="D3326" s="3"/>
      <c r="E3326" s="9" t="s">
        <v>278</v>
      </c>
      <c r="F3326" s="9" t="s">
        <v>278</v>
      </c>
      <c r="G3326" s="9" t="s">
        <v>278</v>
      </c>
      <c r="H3326" s="9" t="s">
        <v>278</v>
      </c>
      <c r="I3326" s="9">
        <v>0</v>
      </c>
      <c r="J3326" s="9" t="s">
        <v>278</v>
      </c>
      <c r="K3326" s="9" t="s">
        <v>278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3308</v>
      </c>
      <c r="B3327" s="63" t="s">
        <v>3372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 t="s">
        <v>278</v>
      </c>
      <c r="K3327" s="9" t="s">
        <v>278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3309</v>
      </c>
      <c r="B3328" s="63" t="s">
        <v>164</v>
      </c>
      <c r="E3328" s="9" t="s">
        <v>278</v>
      </c>
      <c r="F3328" s="9" t="s">
        <v>278</v>
      </c>
      <c r="G3328" s="9">
        <v>556.54999999999995</v>
      </c>
      <c r="H3328" s="9" t="s">
        <v>278</v>
      </c>
      <c r="I3328" s="9">
        <v>0</v>
      </c>
      <c r="J3328" s="9" t="s">
        <v>278</v>
      </c>
      <c r="K3328" s="9" t="s">
        <v>278</v>
      </c>
      <c r="L3328" s="9" t="s">
        <v>278</v>
      </c>
      <c r="N3328" s="67">
        <f t="shared" si="97"/>
        <v>556.54999999999995</v>
      </c>
    </row>
    <row r="3329" spans="1:14" ht="15">
      <c r="A3329" s="28" t="s">
        <v>3310</v>
      </c>
      <c r="B3329" s="63" t="s">
        <v>3365</v>
      </c>
      <c r="C3329" s="3"/>
      <c r="D3329" s="3"/>
      <c r="E3329" s="9" t="s">
        <v>278</v>
      </c>
      <c r="F3329" s="9" t="s">
        <v>278</v>
      </c>
      <c r="G3329" s="9" t="s">
        <v>278</v>
      </c>
      <c r="H3329" s="9" t="s">
        <v>278</v>
      </c>
      <c r="I3329" s="9">
        <v>0</v>
      </c>
      <c r="J3329" s="9" t="s">
        <v>278</v>
      </c>
      <c r="K3329" s="9" t="s">
        <v>278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3311</v>
      </c>
      <c r="B3330" s="63" t="s">
        <v>3363</v>
      </c>
      <c r="C3330" s="3"/>
      <c r="D3330" s="3"/>
      <c r="E3330" s="9" t="s">
        <v>278</v>
      </c>
      <c r="F3330" s="9" t="s">
        <v>278</v>
      </c>
      <c r="G3330" s="9" t="s">
        <v>278</v>
      </c>
      <c r="H3330" s="9" t="s">
        <v>278</v>
      </c>
      <c r="I3330" s="9">
        <v>0</v>
      </c>
      <c r="J3330" s="9" t="s">
        <v>278</v>
      </c>
      <c r="K3330" s="9" t="s">
        <v>278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3312</v>
      </c>
      <c r="B3331" s="63" t="s">
        <v>3370</v>
      </c>
      <c r="C3331" s="3"/>
      <c r="D3331" s="3"/>
      <c r="E3331" s="9" t="s">
        <v>278</v>
      </c>
      <c r="F3331" s="9" t="s">
        <v>278</v>
      </c>
      <c r="G3331" s="9" t="s">
        <v>278</v>
      </c>
      <c r="H3331" s="9" t="s">
        <v>278</v>
      </c>
      <c r="I3331" s="9">
        <v>0</v>
      </c>
      <c r="J3331" s="9" t="s">
        <v>278</v>
      </c>
      <c r="K3331" s="9" t="s">
        <v>278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3313</v>
      </c>
      <c r="B3332" s="63" t="s">
        <v>773</v>
      </c>
      <c r="E3332" s="9" t="s">
        <v>278</v>
      </c>
      <c r="F3332" s="9" t="s">
        <v>278</v>
      </c>
      <c r="G3332" s="9" t="s">
        <v>278</v>
      </c>
      <c r="H3332" s="67">
        <v>499.59999999999491</v>
      </c>
      <c r="I3332" s="9">
        <v>0</v>
      </c>
      <c r="J3332" s="9" t="s">
        <v>278</v>
      </c>
      <c r="K3332" s="9" t="s">
        <v>278</v>
      </c>
      <c r="L3332" s="9" t="s">
        <v>278</v>
      </c>
      <c r="N3332" s="67">
        <f t="shared" si="97"/>
        <v>499.59999999999491</v>
      </c>
    </row>
    <row r="3333" spans="1:14" ht="15">
      <c r="A3333" s="28" t="s">
        <v>3314</v>
      </c>
      <c r="B3333" s="63" t="s">
        <v>3362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3315</v>
      </c>
      <c r="B3334" s="63" t="s">
        <v>3374</v>
      </c>
      <c r="C3334" s="3"/>
      <c r="D3334" s="3"/>
      <c r="E3334" s="9" t="s">
        <v>278</v>
      </c>
      <c r="F3334" s="9" t="s">
        <v>278</v>
      </c>
      <c r="G3334" s="9" t="s">
        <v>278</v>
      </c>
      <c r="H3334" s="9" t="s">
        <v>278</v>
      </c>
      <c r="I3334" s="9">
        <v>0</v>
      </c>
      <c r="J3334" s="9" t="s">
        <v>278</v>
      </c>
      <c r="K3334" s="9" t="s">
        <v>278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3316</v>
      </c>
      <c r="B3335" s="63" t="s">
        <v>3371</v>
      </c>
      <c r="C3335" s="3"/>
      <c r="D3335" s="3"/>
      <c r="E3335" s="9" t="s">
        <v>278</v>
      </c>
      <c r="F3335" s="9" t="s">
        <v>278</v>
      </c>
      <c r="G3335" s="9" t="s">
        <v>278</v>
      </c>
      <c r="H3335" s="9" t="s">
        <v>278</v>
      </c>
      <c r="I3335" s="9">
        <v>0</v>
      </c>
      <c r="J3335" s="9" t="s">
        <v>278</v>
      </c>
      <c r="K3335" s="9" t="s">
        <v>278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3317</v>
      </c>
      <c r="B3336" s="63" t="s">
        <v>3376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 t="s">
        <v>278</v>
      </c>
      <c r="K3336" s="9" t="s">
        <v>278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3318</v>
      </c>
      <c r="B3337" s="63" t="s">
        <v>180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 t="s">
        <v>278</v>
      </c>
      <c r="K3337" s="9" t="s">
        <v>278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3319</v>
      </c>
      <c r="B3338" s="277" t="s">
        <v>2024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 t="s">
        <v>278</v>
      </c>
      <c r="K3338" s="9">
        <v>419.49999999999818</v>
      </c>
      <c r="L3338" s="9" t="s">
        <v>278</v>
      </c>
      <c r="N3338" s="67">
        <f t="shared" si="97"/>
        <v>419.49999999999818</v>
      </c>
    </row>
    <row r="3339" spans="1:14" ht="15">
      <c r="A3339" s="28" t="s">
        <v>3320</v>
      </c>
      <c r="B3339" s="63" t="s">
        <v>768</v>
      </c>
      <c r="E3339" s="9" t="s">
        <v>278</v>
      </c>
      <c r="F3339" s="9" t="s">
        <v>278</v>
      </c>
      <c r="G3339" s="9" t="s">
        <v>278</v>
      </c>
      <c r="H3339" s="67">
        <v>410.10000000000764</v>
      </c>
      <c r="I3339" s="9">
        <v>0</v>
      </c>
      <c r="J3339" s="9" t="s">
        <v>278</v>
      </c>
      <c r="K3339" s="9" t="s">
        <v>278</v>
      </c>
      <c r="L3339" s="9" t="s">
        <v>278</v>
      </c>
      <c r="N3339" s="67">
        <f t="shared" si="97"/>
        <v>410.10000000000764</v>
      </c>
    </row>
    <row r="3340" spans="1:14" ht="15">
      <c r="A3340" s="28" t="s">
        <v>3321</v>
      </c>
      <c r="B3340" s="63" t="s">
        <v>3366</v>
      </c>
      <c r="C3340" s="3"/>
      <c r="D3340" s="3"/>
      <c r="E3340" s="9" t="s">
        <v>278</v>
      </c>
      <c r="F3340" s="9" t="s">
        <v>278</v>
      </c>
      <c r="G3340" s="9" t="s">
        <v>278</v>
      </c>
      <c r="H3340" s="9" t="s">
        <v>278</v>
      </c>
      <c r="I3340" s="9">
        <v>0</v>
      </c>
      <c r="J3340" s="9" t="s">
        <v>278</v>
      </c>
      <c r="K3340" s="9" t="s">
        <v>278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3322</v>
      </c>
      <c r="B3341" s="277" t="s">
        <v>2000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67">
        <v>381.79999999999382</v>
      </c>
      <c r="K3341" s="9" t="s">
        <v>278</v>
      </c>
      <c r="L3341" s="9" t="s">
        <v>278</v>
      </c>
      <c r="N3341" s="67">
        <f t="shared" si="97"/>
        <v>381.79999999999382</v>
      </c>
    </row>
    <row r="3342" spans="1:14" ht="15">
      <c r="A3342" s="28" t="s">
        <v>3323</v>
      </c>
      <c r="B3342" s="277" t="s">
        <v>3359</v>
      </c>
      <c r="C3342" s="3"/>
      <c r="D3342" s="3"/>
      <c r="E3342" s="9" t="s">
        <v>278</v>
      </c>
      <c r="F3342" s="9" t="s">
        <v>278</v>
      </c>
      <c r="G3342" s="9" t="s">
        <v>278</v>
      </c>
      <c r="H3342" s="9" t="s">
        <v>278</v>
      </c>
      <c r="I3342" s="9">
        <v>0</v>
      </c>
      <c r="J3342" s="9" t="s">
        <v>278</v>
      </c>
      <c r="K3342" s="9" t="s">
        <v>278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3324</v>
      </c>
      <c r="B3343" s="63" t="s">
        <v>3369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 t="s">
        <v>278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3325</v>
      </c>
      <c r="B3344" s="277" t="s">
        <v>2025</v>
      </c>
      <c r="C3344" s="3"/>
      <c r="D3344" s="3"/>
      <c r="E3344" s="9" t="s">
        <v>278</v>
      </c>
      <c r="F3344" s="9" t="s">
        <v>278</v>
      </c>
      <c r="G3344" s="9" t="s">
        <v>278</v>
      </c>
      <c r="H3344" s="9" t="s">
        <v>278</v>
      </c>
      <c r="I3344" s="9">
        <v>0</v>
      </c>
      <c r="J3344" s="9" t="s">
        <v>278</v>
      </c>
      <c r="K3344" s="9">
        <v>330.90000000000146</v>
      </c>
      <c r="L3344" s="9" t="s">
        <v>278</v>
      </c>
      <c r="N3344" s="67">
        <f t="shared" si="97"/>
        <v>330.90000000000146</v>
      </c>
    </row>
    <row r="3345" spans="1:24" ht="15">
      <c r="A3345" s="28" t="s">
        <v>3326</v>
      </c>
      <c r="B3345" s="277" t="s">
        <v>3358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3327</v>
      </c>
      <c r="B3346" s="63" t="s">
        <v>3392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 t="s">
        <v>278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3328</v>
      </c>
      <c r="B3347" s="229" t="s">
        <v>1644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67">
        <v>160.59999999999491</v>
      </c>
      <c r="K3347" s="9" t="s">
        <v>278</v>
      </c>
      <c r="L3347" s="9" t="s">
        <v>278</v>
      </c>
      <c r="N3347" s="67">
        <f t="shared" si="97"/>
        <v>160.59999999999491</v>
      </c>
    </row>
    <row r="3348" spans="1:24" ht="15">
      <c r="A3348" s="28" t="s">
        <v>3329</v>
      </c>
      <c r="B3348" s="225" t="s">
        <v>1640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 t="s">
        <v>278</v>
      </c>
      <c r="L3348" s="9" t="s">
        <v>278</v>
      </c>
      <c r="N3348" s="67">
        <f t="shared" si="97"/>
        <v>0</v>
      </c>
    </row>
    <row r="3349" spans="1:24" ht="15">
      <c r="A3349" s="28" t="s">
        <v>3330</v>
      </c>
      <c r="B3349" s="229" t="s">
        <v>1650</v>
      </c>
      <c r="C3349" s="3"/>
      <c r="D3349" s="3"/>
      <c r="E3349" s="9" t="s">
        <v>278</v>
      </c>
      <c r="F3349" s="9" t="s">
        <v>278</v>
      </c>
      <c r="G3349" s="9" t="s">
        <v>278</v>
      </c>
      <c r="H3349" s="9" t="s">
        <v>278</v>
      </c>
      <c r="I3349" s="9">
        <v>0</v>
      </c>
      <c r="J3349" s="9" t="s">
        <v>278</v>
      </c>
      <c r="K3349" s="9" t="s">
        <v>278</v>
      </c>
      <c r="L3349" s="9" t="s">
        <v>278</v>
      </c>
      <c r="N3349" s="67">
        <f t="shared" si="97"/>
        <v>0</v>
      </c>
    </row>
    <row r="3350" spans="1:24" ht="15">
      <c r="A3350" s="28" t="s">
        <v>3331</v>
      </c>
      <c r="B3350" s="229" t="s">
        <v>1649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 t="s">
        <v>278</v>
      </c>
      <c r="K3350" s="9" t="s">
        <v>278</v>
      </c>
      <c r="L3350" s="9" t="s">
        <v>278</v>
      </c>
      <c r="N3350" s="67">
        <f t="shared" si="97"/>
        <v>0</v>
      </c>
    </row>
    <row r="3351" spans="1:24" ht="15">
      <c r="A3351" s="28" t="s">
        <v>4122</v>
      </c>
      <c r="B3351" s="229" t="s">
        <v>1647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9" t="s">
        <v>278</v>
      </c>
      <c r="K3351" s="9" t="s">
        <v>278</v>
      </c>
      <c r="L3351" s="9" t="s">
        <v>278</v>
      </c>
      <c r="N3351" s="67">
        <f t="shared" si="97"/>
        <v>0</v>
      </c>
    </row>
    <row r="3352" spans="1:24" ht="15">
      <c r="A3352" s="28" t="s">
        <v>4123</v>
      </c>
      <c r="B3352" s="229" t="s">
        <v>1675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 t="s">
        <v>278</v>
      </c>
      <c r="N3352" s="67">
        <f t="shared" si="97"/>
        <v>0</v>
      </c>
    </row>
    <row r="3353" spans="1:24" ht="15">
      <c r="A3353" s="28" t="s">
        <v>4124</v>
      </c>
      <c r="B3353" s="229" t="s">
        <v>1657</v>
      </c>
      <c r="C3353" s="3"/>
      <c r="D3353" s="3"/>
      <c r="E3353" s="9" t="s">
        <v>278</v>
      </c>
      <c r="F3353" s="9" t="s">
        <v>278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5681</v>
      </c>
      <c r="S3360" t="s">
        <v>1236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2763</v>
      </c>
      <c r="S3361" s="21" t="s">
        <v>1236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2750</v>
      </c>
      <c r="S3362" s="21" t="s">
        <v>1781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301</v>
      </c>
      <c r="S3363" t="s">
        <v>1781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333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2480</v>
      </c>
      <c r="S3365" t="s">
        <v>1781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5682</v>
      </c>
      <c r="S3366" s="21" t="s">
        <v>1236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333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340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278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371</v>
      </c>
      <c r="S3369" s="21" t="s">
        <v>1781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311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278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1237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278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333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282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278</v>
      </c>
      <c r="F3375" s="9" t="s">
        <v>278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1727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278</v>
      </c>
      <c r="N3376" s="67">
        <f t="shared" si="98"/>
        <v>23739.400000000129</v>
      </c>
      <c r="P3376" t="s">
        <v>306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293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278</v>
      </c>
      <c r="F3378" s="9" t="s">
        <v>278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281</v>
      </c>
      <c r="S3378" s="21" t="s">
        <v>1781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278</v>
      </c>
      <c r="L3379" s="9" t="s">
        <v>278</v>
      </c>
      <c r="N3379" s="67">
        <f t="shared" si="98"/>
        <v>21411.299999999988</v>
      </c>
      <c r="P3379" t="s">
        <v>371</v>
      </c>
      <c r="S3379" t="s">
        <v>1781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745</v>
      </c>
      <c r="E3380" s="9" t="s">
        <v>278</v>
      </c>
      <c r="F3380" s="9" t="s">
        <v>278</v>
      </c>
      <c r="G3380" s="9" t="s">
        <v>278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4831</v>
      </c>
      <c r="S3380" s="21" t="s">
        <v>1781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278</v>
      </c>
      <c r="F3381" s="9" t="s">
        <v>278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281</v>
      </c>
      <c r="S3381" t="s">
        <v>1781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278</v>
      </c>
      <c r="L3382" s="9" t="s">
        <v>278</v>
      </c>
      <c r="N3382" s="67">
        <f t="shared" si="98"/>
        <v>20600.499999999971</v>
      </c>
      <c r="P3382" t="s">
        <v>292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278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278</v>
      </c>
      <c r="N3383" s="67">
        <f t="shared" si="98"/>
        <v>20511.800000000003</v>
      </c>
      <c r="P3383" t="s">
        <v>287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732</v>
      </c>
      <c r="E3384" s="9" t="s">
        <v>278</v>
      </c>
      <c r="F3384" s="9" t="s">
        <v>278</v>
      </c>
      <c r="G3384" s="9" t="s">
        <v>278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331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752</v>
      </c>
      <c r="E3385" s="9" t="s">
        <v>278</v>
      </c>
      <c r="F3385" s="9" t="s">
        <v>278</v>
      </c>
      <c r="G3385" s="9" t="s">
        <v>278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302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761</v>
      </c>
      <c r="E3386" s="9" t="s">
        <v>278</v>
      </c>
      <c r="F3386" s="9" t="s">
        <v>278</v>
      </c>
      <c r="G3386" s="9" t="s">
        <v>278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316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278</v>
      </c>
      <c r="F3387" s="9" t="s">
        <v>278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287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799</v>
      </c>
      <c r="E3388" s="9" t="s">
        <v>278</v>
      </c>
      <c r="F3388" s="9" t="s">
        <v>278</v>
      </c>
      <c r="G3388" s="9" t="s">
        <v>278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322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778</v>
      </c>
      <c r="E3389" s="9" t="s">
        <v>278</v>
      </c>
      <c r="F3389" s="9" t="s">
        <v>278</v>
      </c>
      <c r="G3389" s="9" t="s">
        <v>278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287</v>
      </c>
      <c r="T3389" s="277"/>
      <c r="U3389" s="63"/>
      <c r="V3389" s="346"/>
      <c r="W3389" s="337"/>
      <c r="X3389" s="63"/>
    </row>
    <row r="3390" spans="1:24" ht="15">
      <c r="A3390" s="28" t="s">
        <v>274</v>
      </c>
      <c r="B3390" s="63" t="s">
        <v>782</v>
      </c>
      <c r="E3390" s="9" t="s">
        <v>278</v>
      </c>
      <c r="F3390" s="9" t="s">
        <v>278</v>
      </c>
      <c r="G3390" s="9" t="s">
        <v>278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284</v>
      </c>
      <c r="T3390" s="277"/>
      <c r="U3390" s="63"/>
      <c r="V3390" s="346"/>
      <c r="W3390" s="337"/>
      <c r="X3390" s="63"/>
    </row>
    <row r="3391" spans="1:24" ht="15">
      <c r="A3391" s="28" t="s">
        <v>275</v>
      </c>
      <c r="B3391" s="63" t="s">
        <v>789</v>
      </c>
      <c r="E3391" s="9" t="s">
        <v>278</v>
      </c>
      <c r="F3391" s="9" t="s">
        <v>278</v>
      </c>
      <c r="G3391" s="9" t="s">
        <v>278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276</v>
      </c>
      <c r="B3392" s="63" t="s">
        <v>737</v>
      </c>
      <c r="E3392" s="9" t="s">
        <v>278</v>
      </c>
      <c r="F3392" s="9" t="s">
        <v>278</v>
      </c>
      <c r="G3392" s="9" t="s">
        <v>278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292</v>
      </c>
      <c r="T3392" s="277"/>
      <c r="U3392" s="63"/>
      <c r="V3392" s="345"/>
      <c r="W3392" s="337"/>
      <c r="X3392" s="63"/>
    </row>
    <row r="3393" spans="1:24" ht="15">
      <c r="A3393" s="28" t="s">
        <v>277</v>
      </c>
      <c r="B3393" s="63" t="s">
        <v>748</v>
      </c>
      <c r="E3393" s="9" t="s">
        <v>278</v>
      </c>
      <c r="F3393" s="9" t="s">
        <v>278</v>
      </c>
      <c r="G3393" s="9" t="s">
        <v>278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283</v>
      </c>
      <c r="T3393" s="63"/>
      <c r="U3393" s="63"/>
      <c r="V3393" s="358"/>
      <c r="W3393" s="337"/>
      <c r="X3393" s="63"/>
    </row>
    <row r="3394" spans="1:24" ht="15">
      <c r="A3394" s="28" t="s">
        <v>734</v>
      </c>
      <c r="B3394" s="63" t="s">
        <v>756</v>
      </c>
      <c r="E3394" s="9" t="s">
        <v>278</v>
      </c>
      <c r="F3394" s="9" t="s">
        <v>278</v>
      </c>
      <c r="G3394" s="9" t="s">
        <v>278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735</v>
      </c>
      <c r="B3395" s="63" t="s">
        <v>747</v>
      </c>
      <c r="E3395" s="9" t="s">
        <v>278</v>
      </c>
      <c r="F3395" s="9" t="s">
        <v>278</v>
      </c>
      <c r="G3395" s="9" t="s">
        <v>278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736</v>
      </c>
      <c r="B3396" s="63" t="s">
        <v>795</v>
      </c>
      <c r="E3396" s="9" t="s">
        <v>278</v>
      </c>
      <c r="F3396" s="9" t="s">
        <v>278</v>
      </c>
      <c r="G3396" s="9" t="s">
        <v>278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738</v>
      </c>
      <c r="B3397" s="63" t="s">
        <v>781</v>
      </c>
      <c r="E3397" s="9" t="s">
        <v>278</v>
      </c>
      <c r="F3397" s="9" t="s">
        <v>278</v>
      </c>
      <c r="G3397" s="9" t="s">
        <v>278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744</v>
      </c>
      <c r="B3398" s="229" t="s">
        <v>1652</v>
      </c>
      <c r="C3398" s="3"/>
      <c r="D3398" s="3"/>
      <c r="E3398" s="9" t="s">
        <v>278</v>
      </c>
      <c r="F3398" s="9" t="s">
        <v>278</v>
      </c>
      <c r="G3398" s="9" t="s">
        <v>278</v>
      </c>
      <c r="H3398" s="9" t="s">
        <v>278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309</v>
      </c>
      <c r="T3398" s="63"/>
      <c r="U3398" s="63"/>
      <c r="V3398" s="358"/>
      <c r="W3398" s="337"/>
      <c r="X3398" s="63"/>
    </row>
    <row r="3399" spans="1:24" ht="15">
      <c r="A3399" s="28" t="s">
        <v>746</v>
      </c>
      <c r="B3399" s="63" t="s">
        <v>777</v>
      </c>
      <c r="E3399" s="9" t="s">
        <v>278</v>
      </c>
      <c r="F3399" s="9" t="s">
        <v>278</v>
      </c>
      <c r="G3399" s="9" t="s">
        <v>278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749</v>
      </c>
      <c r="B3400" s="63" t="s">
        <v>762</v>
      </c>
      <c r="E3400" s="9" t="s">
        <v>278</v>
      </c>
      <c r="F3400" s="9" t="s">
        <v>278</v>
      </c>
      <c r="G3400" s="9" t="s">
        <v>278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750</v>
      </c>
      <c r="B3401" s="229" t="s">
        <v>1659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292</v>
      </c>
      <c r="T3401" s="225"/>
      <c r="U3401" s="63"/>
      <c r="V3401" s="345"/>
      <c r="W3401" s="337"/>
      <c r="X3401" s="63"/>
    </row>
    <row r="3402" spans="1:24" ht="15">
      <c r="A3402" s="28" t="s">
        <v>753</v>
      </c>
      <c r="B3402" s="63" t="s">
        <v>770</v>
      </c>
      <c r="E3402" s="9" t="s">
        <v>278</v>
      </c>
      <c r="F3402" s="9" t="s">
        <v>278</v>
      </c>
      <c r="G3402" s="9" t="s">
        <v>278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755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278</v>
      </c>
      <c r="K3403" s="9" t="s">
        <v>278</v>
      </c>
      <c r="L3403" s="9" t="s">
        <v>278</v>
      </c>
      <c r="N3403" s="67">
        <f t="shared" si="99"/>
        <v>15620.950000000003</v>
      </c>
      <c r="P3403" t="s">
        <v>283</v>
      </c>
      <c r="T3403" s="277"/>
      <c r="U3403" s="63"/>
      <c r="V3403" s="345"/>
      <c r="W3403" s="337"/>
      <c r="X3403" s="63"/>
    </row>
    <row r="3404" spans="1:24" ht="15">
      <c r="A3404" s="28" t="s">
        <v>760</v>
      </c>
      <c r="B3404" s="63" t="s">
        <v>156</v>
      </c>
      <c r="E3404" s="9" t="s">
        <v>278</v>
      </c>
      <c r="F3404" s="9" t="s">
        <v>278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278</v>
      </c>
      <c r="N3404" s="67">
        <f t="shared" si="99"/>
        <v>15599.15000000012</v>
      </c>
      <c r="P3404" t="s">
        <v>292</v>
      </c>
      <c r="T3404" s="277"/>
      <c r="U3404" s="63"/>
      <c r="V3404" s="345"/>
      <c r="W3404" s="337"/>
      <c r="X3404" s="63"/>
    </row>
    <row r="3405" spans="1:24" ht="15">
      <c r="A3405" s="28" t="s">
        <v>764</v>
      </c>
      <c r="B3405" s="63" t="s">
        <v>763</v>
      </c>
      <c r="E3405" s="9" t="s">
        <v>278</v>
      </c>
      <c r="F3405" s="9" t="s">
        <v>278</v>
      </c>
      <c r="G3405" s="9" t="s">
        <v>278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765</v>
      </c>
      <c r="B3406" s="229" t="s">
        <v>1656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284</v>
      </c>
      <c r="T3406" s="63"/>
      <c r="U3406" s="63"/>
      <c r="V3406" s="345"/>
      <c r="W3406" s="337"/>
      <c r="X3406" s="63"/>
    </row>
    <row r="3407" spans="1:24" ht="15">
      <c r="A3407" s="28" t="s">
        <v>766</v>
      </c>
      <c r="B3407" s="225" t="s">
        <v>1661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772</v>
      </c>
      <c r="B3408" s="229" t="s">
        <v>1646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288</v>
      </c>
      <c r="T3408" s="277"/>
      <c r="U3408" s="63"/>
      <c r="V3408" s="346"/>
      <c r="W3408" s="337"/>
      <c r="X3408" s="63"/>
    </row>
    <row r="3409" spans="1:24" ht="15">
      <c r="A3409" s="28" t="s">
        <v>780</v>
      </c>
      <c r="B3409" s="63" t="s">
        <v>754</v>
      </c>
      <c r="E3409" s="9" t="s">
        <v>278</v>
      </c>
      <c r="F3409" s="9" t="s">
        <v>278</v>
      </c>
      <c r="G3409" s="9" t="s">
        <v>278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784</v>
      </c>
      <c r="B3410" s="229" t="s">
        <v>1653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785</v>
      </c>
      <c r="B3411" s="229" t="s">
        <v>1651</v>
      </c>
      <c r="C3411" s="3"/>
      <c r="D3411" s="3"/>
      <c r="E3411" s="9" t="s">
        <v>278</v>
      </c>
      <c r="F3411" s="9" t="s">
        <v>278</v>
      </c>
      <c r="G3411" s="9" t="s">
        <v>278</v>
      </c>
      <c r="H3411" s="9" t="s">
        <v>278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786</v>
      </c>
      <c r="B3412" s="28" t="s">
        <v>733</v>
      </c>
      <c r="E3412" s="9" t="s">
        <v>278</v>
      </c>
      <c r="F3412" s="9" t="s">
        <v>278</v>
      </c>
      <c r="G3412" s="9" t="s">
        <v>278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792</v>
      </c>
      <c r="B3413" s="28" t="s">
        <v>727</v>
      </c>
      <c r="E3413" s="9" t="s">
        <v>278</v>
      </c>
      <c r="F3413" s="9" t="s">
        <v>278</v>
      </c>
      <c r="G3413" s="9" t="s">
        <v>278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793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278</v>
      </c>
      <c r="K3414" s="9" t="s">
        <v>278</v>
      </c>
      <c r="L3414" s="9" t="s">
        <v>278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794</v>
      </c>
      <c r="B3415" s="229" t="s">
        <v>1658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796</v>
      </c>
      <c r="B3416" s="229" t="s">
        <v>1654</v>
      </c>
      <c r="C3416" s="3"/>
      <c r="D3416" s="3"/>
      <c r="E3416" s="9" t="s">
        <v>278</v>
      </c>
      <c r="F3416" s="9" t="s">
        <v>278</v>
      </c>
      <c r="G3416" s="9" t="s">
        <v>278</v>
      </c>
      <c r="H3416" s="9" t="s">
        <v>278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797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278</v>
      </c>
      <c r="I3417" s="9" t="s">
        <v>278</v>
      </c>
      <c r="J3417" s="9">
        <v>3179.3000000000575</v>
      </c>
      <c r="K3417" s="9" t="s">
        <v>278</v>
      </c>
      <c r="L3417" s="9" t="s">
        <v>278</v>
      </c>
      <c r="N3417" s="67">
        <f t="shared" si="99"/>
        <v>13299.000000000058</v>
      </c>
      <c r="P3417" t="s">
        <v>284</v>
      </c>
      <c r="T3417" s="277"/>
      <c r="U3417" s="63"/>
      <c r="V3417" s="345"/>
      <c r="W3417" s="337"/>
      <c r="X3417" s="63"/>
    </row>
    <row r="3418" spans="1:24" ht="15">
      <c r="A3418" s="28" t="s">
        <v>798</v>
      </c>
      <c r="B3418" s="229" t="s">
        <v>1655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801</v>
      </c>
      <c r="B3419" s="63" t="s">
        <v>787</v>
      </c>
      <c r="E3419" s="9" t="s">
        <v>278</v>
      </c>
      <c r="F3419" s="9" t="s">
        <v>278</v>
      </c>
      <c r="G3419" s="9" t="s">
        <v>278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895</v>
      </c>
      <c r="B3420" s="277" t="s">
        <v>2004</v>
      </c>
      <c r="C3420" s="3"/>
      <c r="D3420" s="3"/>
      <c r="E3420" s="9" t="s">
        <v>278</v>
      </c>
      <c r="F3420" s="9" t="s">
        <v>278</v>
      </c>
      <c r="G3420" s="9" t="s">
        <v>278</v>
      </c>
      <c r="H3420" s="9" t="s">
        <v>278</v>
      </c>
      <c r="I3420" s="9" t="s">
        <v>278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287</v>
      </c>
      <c r="T3420" s="225"/>
      <c r="U3420" s="63"/>
      <c r="V3420" s="346"/>
      <c r="W3420" s="337"/>
      <c r="X3420" s="63"/>
    </row>
    <row r="3421" spans="1:24" ht="15">
      <c r="A3421" s="28" t="s">
        <v>896</v>
      </c>
      <c r="B3421" s="229" t="s">
        <v>1642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897</v>
      </c>
      <c r="B3422" s="229" t="s">
        <v>1643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898</v>
      </c>
      <c r="B3423" s="277" t="s">
        <v>1998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 t="s">
        <v>278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899</v>
      </c>
      <c r="B3424" s="229" t="s">
        <v>1660</v>
      </c>
      <c r="C3424" s="3"/>
      <c r="D3424" s="3"/>
      <c r="E3424" s="9" t="s">
        <v>278</v>
      </c>
      <c r="F3424" s="9" t="s">
        <v>278</v>
      </c>
      <c r="G3424" s="9" t="s">
        <v>278</v>
      </c>
      <c r="H3424" s="9" t="s">
        <v>278</v>
      </c>
      <c r="I3424" s="9">
        <v>3449.0999999999985</v>
      </c>
      <c r="J3424" s="9">
        <v>3047.1999999999371</v>
      </c>
      <c r="K3424" s="217">
        <v>4598.7000000000335</v>
      </c>
      <c r="L3424" s="9" t="s">
        <v>278</v>
      </c>
      <c r="N3424" s="67">
        <f t="shared" ref="N3424:N3455" si="100">SUM(E3424:L3424)</f>
        <v>11094.999999999969</v>
      </c>
      <c r="P3424" t="s">
        <v>288</v>
      </c>
      <c r="T3424" s="63"/>
      <c r="U3424" s="63"/>
      <c r="V3424" s="346"/>
      <c r="W3424" s="337"/>
      <c r="X3424" s="63"/>
    </row>
    <row r="3425" spans="1:24" ht="15">
      <c r="A3425" s="28" t="s">
        <v>900</v>
      </c>
      <c r="B3425" s="277" t="s">
        <v>2007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 t="s">
        <v>278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901</v>
      </c>
      <c r="B3426" s="63" t="s">
        <v>158</v>
      </c>
      <c r="E3426" s="9" t="s">
        <v>278</v>
      </c>
      <c r="F3426" s="9" t="s">
        <v>278</v>
      </c>
      <c r="G3426" s="217">
        <v>4391.2</v>
      </c>
      <c r="H3426" s="9">
        <v>3036.2999999999993</v>
      </c>
      <c r="I3426" s="9">
        <v>3354.2</v>
      </c>
      <c r="J3426" s="9" t="s">
        <v>278</v>
      </c>
      <c r="K3426" s="9" t="s">
        <v>278</v>
      </c>
      <c r="L3426" s="9" t="s">
        <v>278</v>
      </c>
      <c r="N3426" s="67">
        <f t="shared" si="100"/>
        <v>10781.699999999999</v>
      </c>
      <c r="P3426" t="s">
        <v>283</v>
      </c>
      <c r="T3426" s="63"/>
      <c r="U3426" s="63"/>
      <c r="V3426" s="358"/>
      <c r="W3426" s="337"/>
      <c r="X3426" s="63"/>
    </row>
    <row r="3427" spans="1:24" ht="15">
      <c r="A3427" s="28" t="s">
        <v>902</v>
      </c>
      <c r="B3427" s="277" t="s">
        <v>2002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 t="s">
        <v>278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903</v>
      </c>
      <c r="B3428" s="277" t="s">
        <v>2014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 t="s">
        <v>278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904</v>
      </c>
      <c r="B3429" s="277" t="s">
        <v>2006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 t="s">
        <v>278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905</v>
      </c>
      <c r="B3430" s="277" t="s">
        <v>2003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 t="s">
        <v>278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906</v>
      </c>
      <c r="B3431" s="277" t="s">
        <v>2021</v>
      </c>
      <c r="E3431" s="9" t="s">
        <v>278</v>
      </c>
      <c r="F3431" s="9" t="s">
        <v>278</v>
      </c>
      <c r="G3431" s="9" t="s">
        <v>278</v>
      </c>
      <c r="H3431" s="9" t="s">
        <v>278</v>
      </c>
      <c r="I3431" s="9" t="s">
        <v>278</v>
      </c>
      <c r="J3431" s="9" t="s">
        <v>278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907</v>
      </c>
      <c r="B3432" s="277" t="s">
        <v>4490</v>
      </c>
      <c r="E3432" s="9" t="s">
        <v>278</v>
      </c>
      <c r="F3432" s="9" t="s">
        <v>278</v>
      </c>
      <c r="G3432" s="9" t="s">
        <v>278</v>
      </c>
      <c r="H3432" s="9" t="s">
        <v>278</v>
      </c>
      <c r="I3432" s="9" t="s">
        <v>278</v>
      </c>
      <c r="J3432" s="9" t="s">
        <v>278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908</v>
      </c>
      <c r="B3433" s="277" t="s">
        <v>2023</v>
      </c>
      <c r="E3433" s="9" t="s">
        <v>278</v>
      </c>
      <c r="F3433" s="9" t="s">
        <v>278</v>
      </c>
      <c r="G3433" s="9" t="s">
        <v>278</v>
      </c>
      <c r="H3433" s="9" t="s">
        <v>278</v>
      </c>
      <c r="I3433" s="9" t="s">
        <v>278</v>
      </c>
      <c r="J3433" s="9" t="s">
        <v>278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909</v>
      </c>
      <c r="B3434" s="63" t="s">
        <v>743</v>
      </c>
      <c r="E3434" s="9" t="s">
        <v>278</v>
      </c>
      <c r="F3434" s="9" t="s">
        <v>278</v>
      </c>
      <c r="G3434" s="9" t="s">
        <v>278</v>
      </c>
      <c r="H3434" s="9">
        <v>3231.6000000000004</v>
      </c>
      <c r="I3434" s="9">
        <v>3900.8999999999969</v>
      </c>
      <c r="J3434" s="9" t="s">
        <v>278</v>
      </c>
      <c r="K3434" s="9" t="s">
        <v>278</v>
      </c>
      <c r="L3434" s="9" t="s">
        <v>278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910</v>
      </c>
      <c r="B3435" s="277" t="s">
        <v>2046</v>
      </c>
      <c r="E3435" s="9" t="s">
        <v>278</v>
      </c>
      <c r="F3435" s="9" t="s">
        <v>278</v>
      </c>
      <c r="G3435" s="9" t="s">
        <v>278</v>
      </c>
      <c r="H3435" s="9" t="s">
        <v>278</v>
      </c>
      <c r="I3435" s="9" t="s">
        <v>278</v>
      </c>
      <c r="J3435" s="9" t="s">
        <v>278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911</v>
      </c>
      <c r="B3436" s="277" t="s">
        <v>2026</v>
      </c>
      <c r="E3436" s="9" t="s">
        <v>278</v>
      </c>
      <c r="F3436" s="9" t="s">
        <v>278</v>
      </c>
      <c r="G3436" s="9" t="s">
        <v>278</v>
      </c>
      <c r="H3436" s="9" t="s">
        <v>278</v>
      </c>
      <c r="I3436" s="9" t="s">
        <v>278</v>
      </c>
      <c r="J3436" s="9" t="s">
        <v>278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912</v>
      </c>
      <c r="B3437" s="277" t="s">
        <v>2005</v>
      </c>
      <c r="C3437" s="3"/>
      <c r="D3437" s="3"/>
      <c r="E3437" s="9" t="s">
        <v>278</v>
      </c>
      <c r="F3437" s="9" t="s">
        <v>278</v>
      </c>
      <c r="G3437" s="9" t="s">
        <v>278</v>
      </c>
      <c r="H3437" s="9" t="s">
        <v>278</v>
      </c>
      <c r="I3437" s="9" t="s">
        <v>278</v>
      </c>
      <c r="J3437" s="9">
        <v>3656.7000000000953</v>
      </c>
      <c r="K3437" s="9">
        <v>2995.0999999998912</v>
      </c>
      <c r="L3437" s="9" t="s">
        <v>278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913</v>
      </c>
      <c r="B3438" s="229" t="s">
        <v>1644</v>
      </c>
      <c r="C3438" s="3"/>
      <c r="D3438" s="3"/>
      <c r="E3438" s="9" t="s">
        <v>278</v>
      </c>
      <c r="F3438" s="9" t="s">
        <v>278</v>
      </c>
      <c r="G3438" s="9" t="s">
        <v>278</v>
      </c>
      <c r="H3438" s="9" t="s">
        <v>278</v>
      </c>
      <c r="I3438" s="9">
        <v>3666.3999999999996</v>
      </c>
      <c r="J3438" s="9">
        <v>2711.8999999999014</v>
      </c>
      <c r="K3438" s="9" t="s">
        <v>278</v>
      </c>
      <c r="L3438" s="9" t="s">
        <v>278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914</v>
      </c>
      <c r="B3439" s="277" t="s">
        <v>2020</v>
      </c>
      <c r="E3439" s="9" t="s">
        <v>278</v>
      </c>
      <c r="F3439" s="9" t="s">
        <v>278</v>
      </c>
      <c r="G3439" s="9" t="s">
        <v>278</v>
      </c>
      <c r="H3439" s="9" t="s">
        <v>278</v>
      </c>
      <c r="I3439" s="9" t="s">
        <v>278</v>
      </c>
      <c r="J3439" s="9" t="s">
        <v>278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282</v>
      </c>
      <c r="T3439" s="63"/>
      <c r="U3439" s="63"/>
      <c r="V3439" s="345"/>
      <c r="W3439" s="337"/>
      <c r="X3439" s="63"/>
    </row>
    <row r="3440" spans="1:24" ht="15">
      <c r="A3440" s="28" t="s">
        <v>915</v>
      </c>
      <c r="B3440" s="63" t="s">
        <v>768</v>
      </c>
      <c r="E3440" s="9" t="s">
        <v>278</v>
      </c>
      <c r="F3440" s="9" t="s">
        <v>278</v>
      </c>
      <c r="G3440" s="9" t="s">
        <v>278</v>
      </c>
      <c r="H3440" s="9">
        <v>2866.7500000000036</v>
      </c>
      <c r="I3440" s="9">
        <v>3367.25</v>
      </c>
      <c r="J3440" s="9" t="s">
        <v>278</v>
      </c>
      <c r="K3440" s="9" t="s">
        <v>278</v>
      </c>
      <c r="L3440" s="9" t="s">
        <v>278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916</v>
      </c>
      <c r="B3441" s="277" t="s">
        <v>1999</v>
      </c>
      <c r="C3441" s="3"/>
      <c r="D3441" s="3"/>
      <c r="E3441" s="9" t="s">
        <v>278</v>
      </c>
      <c r="F3441" s="9" t="s">
        <v>278</v>
      </c>
      <c r="G3441" s="9" t="s">
        <v>278</v>
      </c>
      <c r="H3441" s="9" t="s">
        <v>278</v>
      </c>
      <c r="I3441" s="9" t="s">
        <v>278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917</v>
      </c>
      <c r="B3442" s="63" t="s">
        <v>178</v>
      </c>
      <c r="E3442" s="9">
        <v>3402.3</v>
      </c>
      <c r="F3442" s="9">
        <v>2716.45</v>
      </c>
      <c r="G3442" s="9" t="s">
        <v>278</v>
      </c>
      <c r="H3442" s="9" t="s">
        <v>278</v>
      </c>
      <c r="I3442" s="9" t="s">
        <v>278</v>
      </c>
      <c r="J3442" s="9" t="s">
        <v>278</v>
      </c>
      <c r="K3442" s="9" t="s">
        <v>278</v>
      </c>
      <c r="L3442" s="9" t="s">
        <v>278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918</v>
      </c>
      <c r="B3443" s="277" t="s">
        <v>2153</v>
      </c>
      <c r="E3443" s="9" t="s">
        <v>278</v>
      </c>
      <c r="F3443" s="9" t="s">
        <v>278</v>
      </c>
      <c r="G3443" s="9" t="s">
        <v>278</v>
      </c>
      <c r="H3443" s="9" t="s">
        <v>278</v>
      </c>
      <c r="I3443" s="9" t="s">
        <v>278</v>
      </c>
      <c r="J3443" s="9" t="s">
        <v>278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919</v>
      </c>
      <c r="B3444" s="277" t="s">
        <v>2019</v>
      </c>
      <c r="E3444" s="9" t="s">
        <v>278</v>
      </c>
      <c r="F3444" s="9" t="s">
        <v>278</v>
      </c>
      <c r="G3444" s="9" t="s">
        <v>278</v>
      </c>
      <c r="H3444" s="9" t="s">
        <v>278</v>
      </c>
      <c r="I3444" s="9" t="s">
        <v>278</v>
      </c>
      <c r="J3444" s="9" t="s">
        <v>278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920</v>
      </c>
      <c r="B3445" s="277" t="s">
        <v>2022</v>
      </c>
      <c r="E3445" s="9" t="s">
        <v>278</v>
      </c>
      <c r="F3445" s="9" t="s">
        <v>278</v>
      </c>
      <c r="G3445" s="9" t="s">
        <v>278</v>
      </c>
      <c r="H3445" s="9" t="s">
        <v>278</v>
      </c>
      <c r="I3445" s="9" t="s">
        <v>278</v>
      </c>
      <c r="J3445" s="9" t="s">
        <v>278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921</v>
      </c>
      <c r="B3446" s="63" t="s">
        <v>3388</v>
      </c>
      <c r="E3446" s="9" t="s">
        <v>278</v>
      </c>
      <c r="F3446" s="9" t="s">
        <v>278</v>
      </c>
      <c r="G3446" s="9" t="s">
        <v>278</v>
      </c>
      <c r="H3446" s="9" t="s">
        <v>278</v>
      </c>
      <c r="I3446" s="9" t="s">
        <v>278</v>
      </c>
      <c r="J3446" s="9" t="s">
        <v>278</v>
      </c>
      <c r="K3446" s="9" t="s">
        <v>278</v>
      </c>
      <c r="L3446" s="212">
        <v>4934.399999999996</v>
      </c>
      <c r="M3446" s="67"/>
      <c r="N3446" s="67">
        <f t="shared" si="100"/>
        <v>4934.399999999996</v>
      </c>
      <c r="P3446" t="s">
        <v>300</v>
      </c>
      <c r="T3446" s="63"/>
      <c r="U3446" s="63"/>
      <c r="V3446" s="345"/>
      <c r="W3446" s="337"/>
      <c r="X3446" s="63"/>
    </row>
    <row r="3447" spans="1:24" ht="15">
      <c r="A3447" s="28" t="s">
        <v>922</v>
      </c>
      <c r="B3447" s="277" t="s">
        <v>2024</v>
      </c>
      <c r="E3447" s="9" t="s">
        <v>278</v>
      </c>
      <c r="F3447" s="9" t="s">
        <v>278</v>
      </c>
      <c r="G3447" s="9" t="s">
        <v>278</v>
      </c>
      <c r="H3447" s="9" t="s">
        <v>278</v>
      </c>
      <c r="I3447" s="9" t="s">
        <v>278</v>
      </c>
      <c r="J3447" s="9" t="s">
        <v>278</v>
      </c>
      <c r="K3447" s="9">
        <v>4384.2499999999764</v>
      </c>
      <c r="L3447" s="9" t="s">
        <v>278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923</v>
      </c>
      <c r="B3448" s="277" t="s">
        <v>2049</v>
      </c>
      <c r="E3448" s="9" t="s">
        <v>278</v>
      </c>
      <c r="F3448" s="9" t="s">
        <v>278</v>
      </c>
      <c r="G3448" s="9" t="s">
        <v>278</v>
      </c>
      <c r="H3448" s="9" t="s">
        <v>278</v>
      </c>
      <c r="I3448" s="9" t="s">
        <v>278</v>
      </c>
      <c r="J3448" s="9" t="s">
        <v>278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924</v>
      </c>
      <c r="B3449" s="63" t="s">
        <v>3375</v>
      </c>
      <c r="E3449" s="9" t="s">
        <v>278</v>
      </c>
      <c r="F3449" s="9" t="s">
        <v>278</v>
      </c>
      <c r="G3449" s="9" t="s">
        <v>278</v>
      </c>
      <c r="H3449" s="9" t="s">
        <v>278</v>
      </c>
      <c r="I3449" s="9" t="s">
        <v>278</v>
      </c>
      <c r="J3449" s="9" t="s">
        <v>278</v>
      </c>
      <c r="K3449" s="9" t="s">
        <v>278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925</v>
      </c>
      <c r="B3450" s="225" t="s">
        <v>1640</v>
      </c>
      <c r="C3450" s="3"/>
      <c r="D3450" s="3"/>
      <c r="E3450" s="9" t="s">
        <v>278</v>
      </c>
      <c r="F3450" s="9" t="s">
        <v>278</v>
      </c>
      <c r="G3450" s="9" t="s">
        <v>278</v>
      </c>
      <c r="H3450" s="9" t="s">
        <v>278</v>
      </c>
      <c r="I3450" s="9">
        <v>4226.1000000000022</v>
      </c>
      <c r="J3450" s="9" t="s">
        <v>278</v>
      </c>
      <c r="K3450" s="9" t="s">
        <v>278</v>
      </c>
      <c r="L3450" s="9" t="s">
        <v>278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926</v>
      </c>
      <c r="B3451" s="63" t="s">
        <v>3387</v>
      </c>
      <c r="E3451" s="9" t="s">
        <v>278</v>
      </c>
      <c r="F3451" s="9" t="s">
        <v>278</v>
      </c>
      <c r="G3451" s="9" t="s">
        <v>278</v>
      </c>
      <c r="H3451" s="9" t="s">
        <v>278</v>
      </c>
      <c r="I3451" s="9" t="s">
        <v>278</v>
      </c>
      <c r="J3451" s="9" t="s">
        <v>278</v>
      </c>
      <c r="K3451" s="9" t="s">
        <v>278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927</v>
      </c>
      <c r="B3452" s="63" t="s">
        <v>180</v>
      </c>
      <c r="E3452" s="9" t="s">
        <v>278</v>
      </c>
      <c r="F3452" s="9" t="s">
        <v>278</v>
      </c>
      <c r="G3452" s="9" t="s">
        <v>278</v>
      </c>
      <c r="H3452" s="9" t="s">
        <v>278</v>
      </c>
      <c r="I3452" s="9" t="s">
        <v>278</v>
      </c>
      <c r="J3452" s="9" t="s">
        <v>278</v>
      </c>
      <c r="K3452" s="9" t="s">
        <v>278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928</v>
      </c>
      <c r="B3453" s="63" t="s">
        <v>3378</v>
      </c>
      <c r="E3453" s="9" t="s">
        <v>278</v>
      </c>
      <c r="F3453" s="9" t="s">
        <v>278</v>
      </c>
      <c r="G3453" s="9" t="s">
        <v>278</v>
      </c>
      <c r="H3453" s="9" t="s">
        <v>278</v>
      </c>
      <c r="I3453" s="9" t="s">
        <v>278</v>
      </c>
      <c r="J3453" s="9" t="s">
        <v>278</v>
      </c>
      <c r="K3453" s="9" t="s">
        <v>278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929</v>
      </c>
      <c r="B3454" s="63" t="s">
        <v>3379</v>
      </c>
      <c r="E3454" s="9" t="s">
        <v>278</v>
      </c>
      <c r="F3454" s="9" t="s">
        <v>278</v>
      </c>
      <c r="G3454" s="9" t="s">
        <v>278</v>
      </c>
      <c r="H3454" s="9" t="s">
        <v>278</v>
      </c>
      <c r="I3454" s="9" t="s">
        <v>278</v>
      </c>
      <c r="J3454" s="9" t="s">
        <v>278</v>
      </c>
      <c r="K3454" s="9" t="s">
        <v>278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930</v>
      </c>
      <c r="B3455" s="277" t="s">
        <v>2048</v>
      </c>
      <c r="E3455" s="9" t="s">
        <v>278</v>
      </c>
      <c r="F3455" s="9" t="s">
        <v>278</v>
      </c>
      <c r="G3455" s="9" t="s">
        <v>278</v>
      </c>
      <c r="H3455" s="9" t="s">
        <v>278</v>
      </c>
      <c r="I3455" s="9" t="s">
        <v>278</v>
      </c>
      <c r="J3455" s="9" t="s">
        <v>278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931</v>
      </c>
      <c r="B3456" s="229" t="s">
        <v>1649</v>
      </c>
      <c r="C3456" s="3"/>
      <c r="D3456" s="3"/>
      <c r="E3456" s="9" t="s">
        <v>278</v>
      </c>
      <c r="F3456" s="9" t="s">
        <v>278</v>
      </c>
      <c r="G3456" s="9" t="s">
        <v>278</v>
      </c>
      <c r="H3456" s="9" t="s">
        <v>278</v>
      </c>
      <c r="I3456" s="9">
        <v>3940.0999999999985</v>
      </c>
      <c r="J3456" s="9" t="s">
        <v>278</v>
      </c>
      <c r="K3456" s="9" t="s">
        <v>278</v>
      </c>
      <c r="L3456" s="9" t="s">
        <v>278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932</v>
      </c>
      <c r="B3457" s="63" t="s">
        <v>3390</v>
      </c>
      <c r="E3457" s="9" t="s">
        <v>278</v>
      </c>
      <c r="F3457" s="9" t="s">
        <v>278</v>
      </c>
      <c r="G3457" s="9" t="s">
        <v>278</v>
      </c>
      <c r="H3457" s="9" t="s">
        <v>278</v>
      </c>
      <c r="I3457" s="9" t="s">
        <v>278</v>
      </c>
      <c r="J3457" s="9" t="s">
        <v>278</v>
      </c>
      <c r="K3457" s="9" t="s">
        <v>278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933</v>
      </c>
      <c r="B3458" s="63" t="s">
        <v>3366</v>
      </c>
      <c r="E3458" s="9" t="s">
        <v>278</v>
      </c>
      <c r="F3458" s="9" t="s">
        <v>278</v>
      </c>
      <c r="G3458" s="9" t="s">
        <v>278</v>
      </c>
      <c r="H3458" s="9" t="s">
        <v>278</v>
      </c>
      <c r="I3458" s="9" t="s">
        <v>278</v>
      </c>
      <c r="J3458" s="9" t="s">
        <v>278</v>
      </c>
      <c r="K3458" s="9" t="s">
        <v>278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934</v>
      </c>
      <c r="B3459" s="63" t="s">
        <v>3374</v>
      </c>
      <c r="E3459" s="9" t="s">
        <v>278</v>
      </c>
      <c r="F3459" s="9" t="s">
        <v>278</v>
      </c>
      <c r="G3459" s="9" t="s">
        <v>278</v>
      </c>
      <c r="H3459" s="9" t="s">
        <v>278</v>
      </c>
      <c r="I3459" s="9" t="s">
        <v>278</v>
      </c>
      <c r="J3459" s="9" t="s">
        <v>278</v>
      </c>
      <c r="K3459" s="9" t="s">
        <v>278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2496</v>
      </c>
      <c r="B3460" s="63" t="s">
        <v>3391</v>
      </c>
      <c r="E3460" s="9" t="s">
        <v>278</v>
      </c>
      <c r="F3460" s="9" t="s">
        <v>278</v>
      </c>
      <c r="G3460" s="9" t="s">
        <v>278</v>
      </c>
      <c r="H3460" s="9" t="s">
        <v>278</v>
      </c>
      <c r="I3460" s="9" t="s">
        <v>278</v>
      </c>
      <c r="J3460" s="9" t="s">
        <v>278</v>
      </c>
      <c r="K3460" s="9" t="s">
        <v>278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3308</v>
      </c>
      <c r="B3461" s="229" t="s">
        <v>1647</v>
      </c>
      <c r="C3461" s="3"/>
      <c r="D3461" s="3"/>
      <c r="E3461" s="9" t="s">
        <v>278</v>
      </c>
      <c r="F3461" s="9" t="s">
        <v>278</v>
      </c>
      <c r="G3461" s="9" t="s">
        <v>278</v>
      </c>
      <c r="H3461" s="9" t="s">
        <v>278</v>
      </c>
      <c r="I3461" s="9">
        <v>3695.1000000000022</v>
      </c>
      <c r="J3461" s="9" t="s">
        <v>278</v>
      </c>
      <c r="K3461" s="9" t="s">
        <v>278</v>
      </c>
      <c r="L3461" s="9" t="s">
        <v>278</v>
      </c>
      <c r="N3461" s="67">
        <f t="shared" si="101"/>
        <v>3695.1000000000022</v>
      </c>
    </row>
    <row r="3462" spans="1:24" ht="15">
      <c r="A3462" s="28" t="s">
        <v>3309</v>
      </c>
      <c r="B3462" s="63" t="s">
        <v>3365</v>
      </c>
      <c r="E3462" s="9" t="s">
        <v>278</v>
      </c>
      <c r="F3462" s="9" t="s">
        <v>278</v>
      </c>
      <c r="G3462" s="9" t="s">
        <v>278</v>
      </c>
      <c r="H3462" s="9" t="s">
        <v>278</v>
      </c>
      <c r="I3462" s="9" t="s">
        <v>278</v>
      </c>
      <c r="J3462" s="9" t="s">
        <v>278</v>
      </c>
      <c r="K3462" s="9" t="s">
        <v>278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3310</v>
      </c>
      <c r="B3463" s="229" t="s">
        <v>1650</v>
      </c>
      <c r="C3463" s="3"/>
      <c r="D3463" s="3"/>
      <c r="E3463" s="9" t="s">
        <v>278</v>
      </c>
      <c r="F3463" s="9" t="s">
        <v>278</v>
      </c>
      <c r="G3463" s="9" t="s">
        <v>278</v>
      </c>
      <c r="H3463" s="9" t="s">
        <v>278</v>
      </c>
      <c r="I3463" s="9">
        <v>3525.3500000000022</v>
      </c>
      <c r="J3463" s="9" t="s">
        <v>278</v>
      </c>
      <c r="K3463" s="9" t="s">
        <v>278</v>
      </c>
      <c r="L3463" s="9" t="s">
        <v>278</v>
      </c>
      <c r="N3463" s="67">
        <f t="shared" si="101"/>
        <v>3525.3500000000022</v>
      </c>
    </row>
    <row r="3464" spans="1:24" ht="15">
      <c r="A3464" s="28" t="s">
        <v>3311</v>
      </c>
      <c r="B3464" s="63" t="s">
        <v>3367</v>
      </c>
      <c r="E3464" s="9" t="s">
        <v>278</v>
      </c>
      <c r="F3464" s="9" t="s">
        <v>278</v>
      </c>
      <c r="G3464" s="9" t="s">
        <v>278</v>
      </c>
      <c r="H3464" s="9" t="s">
        <v>278</v>
      </c>
      <c r="I3464" s="9" t="s">
        <v>278</v>
      </c>
      <c r="J3464" s="9" t="s">
        <v>278</v>
      </c>
      <c r="K3464" s="9" t="s">
        <v>278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3312</v>
      </c>
      <c r="B3465" s="63" t="s">
        <v>3369</v>
      </c>
      <c r="E3465" s="9" t="s">
        <v>278</v>
      </c>
      <c r="F3465" s="9" t="s">
        <v>278</v>
      </c>
      <c r="G3465" s="9" t="s">
        <v>278</v>
      </c>
      <c r="H3465" s="9" t="s">
        <v>278</v>
      </c>
      <c r="I3465" s="9" t="s">
        <v>278</v>
      </c>
      <c r="J3465" s="9" t="s">
        <v>278</v>
      </c>
      <c r="K3465" s="9" t="s">
        <v>278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3313</v>
      </c>
      <c r="B3466" s="277" t="s">
        <v>3358</v>
      </c>
      <c r="E3466" s="9" t="s">
        <v>278</v>
      </c>
      <c r="F3466" s="9" t="s">
        <v>278</v>
      </c>
      <c r="G3466" s="9" t="s">
        <v>278</v>
      </c>
      <c r="H3466" s="9" t="s">
        <v>278</v>
      </c>
      <c r="I3466" s="9" t="s">
        <v>278</v>
      </c>
      <c r="J3466" s="9" t="s">
        <v>278</v>
      </c>
      <c r="K3466" s="9" t="s">
        <v>278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3314</v>
      </c>
      <c r="B3467" s="63" t="s">
        <v>3364</v>
      </c>
      <c r="E3467" s="9" t="s">
        <v>278</v>
      </c>
      <c r="F3467" s="9" t="s">
        <v>278</v>
      </c>
      <c r="G3467" s="9" t="s">
        <v>278</v>
      </c>
      <c r="H3467" s="9" t="s">
        <v>278</v>
      </c>
      <c r="I3467" s="9" t="s">
        <v>278</v>
      </c>
      <c r="J3467" s="9" t="s">
        <v>278</v>
      </c>
      <c r="K3467" s="9" t="s">
        <v>278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3315</v>
      </c>
      <c r="B3468" s="63" t="s">
        <v>3392</v>
      </c>
      <c r="E3468" s="9" t="s">
        <v>278</v>
      </c>
      <c r="F3468" s="9" t="s">
        <v>278</v>
      </c>
      <c r="G3468" s="9" t="s">
        <v>278</v>
      </c>
      <c r="H3468" s="9" t="s">
        <v>278</v>
      </c>
      <c r="I3468" s="9" t="s">
        <v>278</v>
      </c>
      <c r="J3468" s="9" t="s">
        <v>278</v>
      </c>
      <c r="K3468" s="9" t="s">
        <v>278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3316</v>
      </c>
      <c r="B3469" s="63" t="s">
        <v>3372</v>
      </c>
      <c r="E3469" s="9" t="s">
        <v>278</v>
      </c>
      <c r="F3469" s="9" t="s">
        <v>278</v>
      </c>
      <c r="G3469" s="9" t="s">
        <v>278</v>
      </c>
      <c r="H3469" s="9" t="s">
        <v>278</v>
      </c>
      <c r="I3469" s="9" t="s">
        <v>278</v>
      </c>
      <c r="J3469" s="9" t="s">
        <v>278</v>
      </c>
      <c r="K3469" s="9" t="s">
        <v>278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3317</v>
      </c>
      <c r="B3470" s="63" t="s">
        <v>3361</v>
      </c>
      <c r="E3470" s="9" t="s">
        <v>278</v>
      </c>
      <c r="F3470" s="9" t="s">
        <v>278</v>
      </c>
      <c r="G3470" s="9" t="s">
        <v>278</v>
      </c>
      <c r="H3470" s="9" t="s">
        <v>278</v>
      </c>
      <c r="I3470" s="9" t="s">
        <v>278</v>
      </c>
      <c r="J3470" s="9" t="s">
        <v>278</v>
      </c>
      <c r="K3470" s="9" t="s">
        <v>278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3318</v>
      </c>
      <c r="B3471" s="63" t="s">
        <v>3373</v>
      </c>
      <c r="E3471" s="9" t="s">
        <v>278</v>
      </c>
      <c r="F3471" s="9" t="s">
        <v>278</v>
      </c>
      <c r="G3471" s="9" t="s">
        <v>278</v>
      </c>
      <c r="H3471" s="9" t="s">
        <v>278</v>
      </c>
      <c r="I3471" s="9" t="s">
        <v>278</v>
      </c>
      <c r="J3471" s="9" t="s">
        <v>278</v>
      </c>
      <c r="K3471" s="9" t="s">
        <v>278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3319</v>
      </c>
      <c r="B3472" s="63" t="s">
        <v>3368</v>
      </c>
      <c r="E3472" s="9" t="s">
        <v>278</v>
      </c>
      <c r="F3472" s="9" t="s">
        <v>278</v>
      </c>
      <c r="G3472" s="9" t="s">
        <v>278</v>
      </c>
      <c r="H3472" s="9" t="s">
        <v>278</v>
      </c>
      <c r="I3472" s="9" t="s">
        <v>278</v>
      </c>
      <c r="J3472" s="9" t="s">
        <v>278</v>
      </c>
      <c r="K3472" s="9" t="s">
        <v>278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3320</v>
      </c>
      <c r="B3473" s="63" t="s">
        <v>3362</v>
      </c>
      <c r="E3473" s="9" t="s">
        <v>278</v>
      </c>
      <c r="F3473" s="9" t="s">
        <v>278</v>
      </c>
      <c r="G3473" s="9" t="s">
        <v>278</v>
      </c>
      <c r="H3473" s="9" t="s">
        <v>278</v>
      </c>
      <c r="I3473" s="9" t="s">
        <v>278</v>
      </c>
      <c r="J3473" s="9" t="s">
        <v>278</v>
      </c>
      <c r="K3473" s="9" t="s">
        <v>278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3321</v>
      </c>
      <c r="B3474" s="63" t="s">
        <v>3371</v>
      </c>
      <c r="E3474" s="9" t="s">
        <v>278</v>
      </c>
      <c r="F3474" s="9" t="s">
        <v>278</v>
      </c>
      <c r="G3474" s="9" t="s">
        <v>278</v>
      </c>
      <c r="H3474" s="9" t="s">
        <v>278</v>
      </c>
      <c r="I3474" s="9" t="s">
        <v>278</v>
      </c>
      <c r="J3474" s="9" t="s">
        <v>278</v>
      </c>
      <c r="K3474" s="9" t="s">
        <v>278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3322</v>
      </c>
      <c r="B3475" s="63" t="s">
        <v>164</v>
      </c>
      <c r="E3475" s="9" t="s">
        <v>278</v>
      </c>
      <c r="F3475" s="9" t="s">
        <v>278</v>
      </c>
      <c r="G3475" s="9">
        <v>2971</v>
      </c>
      <c r="H3475" s="9" t="s">
        <v>278</v>
      </c>
      <c r="I3475" s="9" t="s">
        <v>278</v>
      </c>
      <c r="J3475" s="9" t="s">
        <v>278</v>
      </c>
      <c r="K3475" s="9" t="s">
        <v>278</v>
      </c>
      <c r="L3475" s="9" t="s">
        <v>278</v>
      </c>
      <c r="N3475" s="67">
        <f t="shared" si="101"/>
        <v>2971</v>
      </c>
    </row>
    <row r="3476" spans="1:14" ht="15">
      <c r="A3476" s="28" t="s">
        <v>3323</v>
      </c>
      <c r="B3476" s="229" t="s">
        <v>1675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2970.8000000000011</v>
      </c>
      <c r="J3476" s="9" t="s">
        <v>278</v>
      </c>
      <c r="K3476" s="9" t="s">
        <v>278</v>
      </c>
      <c r="L3476" s="9" t="s">
        <v>278</v>
      </c>
      <c r="N3476" s="67">
        <f t="shared" si="101"/>
        <v>2970.8000000000011</v>
      </c>
    </row>
    <row r="3477" spans="1:14" ht="15">
      <c r="A3477" s="28" t="s">
        <v>3324</v>
      </c>
      <c r="B3477" s="277" t="s">
        <v>2025</v>
      </c>
      <c r="E3477" s="9" t="s">
        <v>278</v>
      </c>
      <c r="F3477" s="9" t="s">
        <v>278</v>
      </c>
      <c r="G3477" s="9" t="s">
        <v>278</v>
      </c>
      <c r="H3477" s="9" t="s">
        <v>278</v>
      </c>
      <c r="I3477" s="9" t="s">
        <v>278</v>
      </c>
      <c r="J3477" s="9" t="s">
        <v>278</v>
      </c>
      <c r="K3477" s="9">
        <v>2961.6499999999996</v>
      </c>
      <c r="L3477" s="9" t="s">
        <v>278</v>
      </c>
      <c r="N3477" s="67">
        <f t="shared" si="101"/>
        <v>2961.6499999999996</v>
      </c>
    </row>
    <row r="3478" spans="1:14" ht="15">
      <c r="A3478" s="28" t="s">
        <v>3325</v>
      </c>
      <c r="B3478" s="229" t="s">
        <v>1657</v>
      </c>
      <c r="C3478" s="3"/>
      <c r="D3478" s="3"/>
      <c r="E3478" s="9" t="s">
        <v>278</v>
      </c>
      <c r="F3478" s="9" t="s">
        <v>278</v>
      </c>
      <c r="G3478" s="9" t="s">
        <v>278</v>
      </c>
      <c r="H3478" s="9" t="s">
        <v>278</v>
      </c>
      <c r="I3478" s="9">
        <v>2958</v>
      </c>
      <c r="J3478" s="9" t="s">
        <v>278</v>
      </c>
      <c r="K3478" s="9" t="s">
        <v>278</v>
      </c>
      <c r="L3478" s="9" t="s">
        <v>278</v>
      </c>
      <c r="N3478" s="67">
        <f t="shared" si="101"/>
        <v>2958</v>
      </c>
    </row>
    <row r="3479" spans="1:14" ht="15">
      <c r="A3479" s="28" t="s">
        <v>3326</v>
      </c>
      <c r="B3479" s="63" t="s">
        <v>3370</v>
      </c>
      <c r="E3479" s="9" t="s">
        <v>278</v>
      </c>
      <c r="F3479" s="9" t="s">
        <v>278</v>
      </c>
      <c r="G3479" s="9" t="s">
        <v>278</v>
      </c>
      <c r="H3479" s="9" t="s">
        <v>278</v>
      </c>
      <c r="I3479" s="9" t="s">
        <v>278</v>
      </c>
      <c r="J3479" s="9" t="s">
        <v>278</v>
      </c>
      <c r="K3479" s="9" t="s">
        <v>278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3327</v>
      </c>
      <c r="B3480" s="63" t="s">
        <v>3360</v>
      </c>
      <c r="E3480" s="9" t="s">
        <v>278</v>
      </c>
      <c r="F3480" s="9" t="s">
        <v>278</v>
      </c>
      <c r="G3480" s="9" t="s">
        <v>278</v>
      </c>
      <c r="H3480" s="9" t="s">
        <v>278</v>
      </c>
      <c r="I3480" s="9" t="s">
        <v>278</v>
      </c>
      <c r="J3480" s="9" t="s">
        <v>278</v>
      </c>
      <c r="K3480" s="9" t="s">
        <v>278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3328</v>
      </c>
      <c r="B3481" s="63" t="s">
        <v>3363</v>
      </c>
      <c r="E3481" s="9" t="s">
        <v>278</v>
      </c>
      <c r="F3481" s="9" t="s">
        <v>278</v>
      </c>
      <c r="G3481" s="9" t="s">
        <v>278</v>
      </c>
      <c r="H3481" s="9" t="s">
        <v>278</v>
      </c>
      <c r="I3481" s="9" t="s">
        <v>278</v>
      </c>
      <c r="J3481" s="9" t="s">
        <v>278</v>
      </c>
      <c r="K3481" s="9" t="s">
        <v>278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3329</v>
      </c>
      <c r="B3482" s="63" t="s">
        <v>179</v>
      </c>
      <c r="E3482" s="9">
        <v>2735.75</v>
      </c>
      <c r="F3482" s="9" t="s">
        <v>278</v>
      </c>
      <c r="G3482" s="9" t="s">
        <v>278</v>
      </c>
      <c r="H3482" s="9" t="s">
        <v>278</v>
      </c>
      <c r="I3482" s="9" t="s">
        <v>278</v>
      </c>
      <c r="J3482" s="9" t="s">
        <v>278</v>
      </c>
      <c r="K3482" s="9" t="s">
        <v>278</v>
      </c>
      <c r="L3482" s="9" t="s">
        <v>278</v>
      </c>
      <c r="N3482" s="67">
        <f t="shared" si="101"/>
        <v>2735.75</v>
      </c>
    </row>
    <row r="3483" spans="1:14" ht="15">
      <c r="A3483" s="28" t="s">
        <v>3330</v>
      </c>
      <c r="B3483" s="63" t="s">
        <v>783</v>
      </c>
      <c r="E3483" s="9" t="s">
        <v>278</v>
      </c>
      <c r="F3483" s="9" t="s">
        <v>278</v>
      </c>
      <c r="G3483" s="9" t="s">
        <v>278</v>
      </c>
      <c r="H3483" s="9">
        <v>2604.0499999999993</v>
      </c>
      <c r="I3483" s="9" t="s">
        <v>278</v>
      </c>
      <c r="J3483" s="9" t="s">
        <v>278</v>
      </c>
      <c r="K3483" s="9" t="s">
        <v>278</v>
      </c>
      <c r="L3483" s="9" t="s">
        <v>278</v>
      </c>
      <c r="N3483" s="67">
        <f t="shared" si="101"/>
        <v>2604.0499999999993</v>
      </c>
    </row>
    <row r="3484" spans="1:14" ht="15">
      <c r="A3484" s="28" t="s">
        <v>3331</v>
      </c>
      <c r="B3484" s="277" t="s">
        <v>2000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 t="s">
        <v>278</v>
      </c>
      <c r="J3484" s="9">
        <v>2458.3999999998978</v>
      </c>
      <c r="K3484" s="9" t="s">
        <v>278</v>
      </c>
      <c r="L3484" s="9" t="s">
        <v>278</v>
      </c>
      <c r="N3484" s="67">
        <f t="shared" si="101"/>
        <v>2458.3999999998978</v>
      </c>
    </row>
    <row r="3485" spans="1:14" ht="15">
      <c r="A3485" s="28" t="s">
        <v>4122</v>
      </c>
      <c r="B3485" s="63" t="s">
        <v>773</v>
      </c>
      <c r="E3485" s="9" t="s">
        <v>278</v>
      </c>
      <c r="F3485" s="9" t="s">
        <v>278</v>
      </c>
      <c r="G3485" s="9" t="s">
        <v>278</v>
      </c>
      <c r="H3485" s="9">
        <v>2154.899999999996</v>
      </c>
      <c r="I3485" s="9" t="s">
        <v>278</v>
      </c>
      <c r="J3485" s="9" t="s">
        <v>278</v>
      </c>
      <c r="K3485" s="9" t="s">
        <v>278</v>
      </c>
      <c r="L3485" s="9" t="s">
        <v>278</v>
      </c>
      <c r="N3485" s="67">
        <f t="shared" si="101"/>
        <v>2154.899999999996</v>
      </c>
    </row>
    <row r="3486" spans="1:14" ht="15">
      <c r="A3486" s="28" t="s">
        <v>4123</v>
      </c>
      <c r="B3486" s="277" t="s">
        <v>3359</v>
      </c>
      <c r="E3486" s="9" t="s">
        <v>278</v>
      </c>
      <c r="F3486" s="9" t="s">
        <v>278</v>
      </c>
      <c r="G3486" s="9" t="s">
        <v>278</v>
      </c>
      <c r="H3486" s="9" t="s">
        <v>278</v>
      </c>
      <c r="I3486" s="9" t="s">
        <v>278</v>
      </c>
      <c r="J3486" s="9" t="s">
        <v>278</v>
      </c>
      <c r="K3486" s="9" t="s">
        <v>278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4124</v>
      </c>
      <c r="B3487" s="63" t="s">
        <v>3376</v>
      </c>
      <c r="E3487" s="9" t="s">
        <v>278</v>
      </c>
      <c r="F3487" s="9" t="s">
        <v>278</v>
      </c>
      <c r="G3487" s="9" t="s">
        <v>278</v>
      </c>
      <c r="H3487" s="9" t="s">
        <v>278</v>
      </c>
      <c r="I3487" s="9" t="s">
        <v>278</v>
      </c>
      <c r="J3487" s="9" t="s">
        <v>278</v>
      </c>
      <c r="K3487" s="9" t="s">
        <v>278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371</v>
      </c>
      <c r="S3494" t="s">
        <v>1803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355</v>
      </c>
      <c r="S3495" t="s">
        <v>1803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373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278</v>
      </c>
      <c r="F3497" s="9" t="s">
        <v>278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339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369</v>
      </c>
      <c r="S3498" t="s">
        <v>1803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279</v>
      </c>
      <c r="F3499" s="9">
        <v>110.4</v>
      </c>
      <c r="G3499" s="214">
        <v>425.5</v>
      </c>
      <c r="H3499" s="9" t="s">
        <v>278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281</v>
      </c>
      <c r="S3499" t="s">
        <v>1803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336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319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278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283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289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279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342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278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331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316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278</v>
      </c>
      <c r="F3508" s="9" t="s">
        <v>278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789</v>
      </c>
      <c r="E3509" s="9" t="s">
        <v>278</v>
      </c>
      <c r="F3509" s="9" t="s">
        <v>278</v>
      </c>
      <c r="G3509" s="9" t="s">
        <v>278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300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278</v>
      </c>
      <c r="F3510" s="9" t="s">
        <v>278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737</v>
      </c>
      <c r="E3511" s="9" t="s">
        <v>278</v>
      </c>
      <c r="F3511" s="9" t="s">
        <v>278</v>
      </c>
      <c r="G3511" s="9" t="s">
        <v>278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283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288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279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283</v>
      </c>
      <c r="T3513" s="63"/>
      <c r="U3513" s="63"/>
      <c r="V3513" s="50"/>
    </row>
    <row r="3514" spans="1:22" ht="15">
      <c r="A3514" s="28" t="s">
        <v>38</v>
      </c>
      <c r="B3514" s="63" t="s">
        <v>743</v>
      </c>
      <c r="E3514" s="9" t="s">
        <v>278</v>
      </c>
      <c r="F3514" s="9" t="s">
        <v>278</v>
      </c>
      <c r="G3514" s="9" t="s">
        <v>278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284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279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287</v>
      </c>
      <c r="T3515" s="63"/>
      <c r="U3515" s="63"/>
      <c r="V3515" s="50"/>
    </row>
    <row r="3516" spans="1:22" ht="15">
      <c r="A3516" s="28" t="s">
        <v>146</v>
      </c>
      <c r="B3516" s="63" t="s">
        <v>773</v>
      </c>
      <c r="E3516" s="9" t="s">
        <v>278</v>
      </c>
      <c r="F3516" s="9" t="s">
        <v>278</v>
      </c>
      <c r="G3516" s="9" t="s">
        <v>278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297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278</v>
      </c>
      <c r="F3517" s="212">
        <v>314</v>
      </c>
      <c r="G3517" s="9">
        <v>40.5</v>
      </c>
      <c r="H3517" s="64" t="s">
        <v>279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300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278</v>
      </c>
      <c r="H3518" s="9" t="s">
        <v>278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308</v>
      </c>
      <c r="T3518" s="63"/>
      <c r="U3518" s="63"/>
      <c r="V3518" s="50"/>
    </row>
    <row r="3519" spans="1:22" ht="15">
      <c r="A3519" s="28" t="s">
        <v>157</v>
      </c>
      <c r="B3519" s="63" t="s">
        <v>761</v>
      </c>
      <c r="E3519" s="9" t="s">
        <v>278</v>
      </c>
      <c r="F3519" s="9" t="s">
        <v>278</v>
      </c>
      <c r="G3519" s="9" t="s">
        <v>278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292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282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278</v>
      </c>
      <c r="F3521" s="64" t="s">
        <v>279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756</v>
      </c>
      <c r="E3522" s="9" t="s">
        <v>278</v>
      </c>
      <c r="F3522" s="9" t="s">
        <v>278</v>
      </c>
      <c r="G3522" s="9" t="s">
        <v>278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288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279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287</v>
      </c>
      <c r="T3523" s="63"/>
      <c r="U3523" s="63"/>
      <c r="V3523" s="50"/>
    </row>
    <row r="3524" spans="1:22" ht="15">
      <c r="A3524" s="28" t="s">
        <v>274</v>
      </c>
      <c r="B3524" s="63" t="s">
        <v>4</v>
      </c>
      <c r="E3524" s="64" t="s">
        <v>279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275</v>
      </c>
      <c r="B3525" s="63" t="s">
        <v>768</v>
      </c>
      <c r="E3525" s="9" t="s">
        <v>278</v>
      </c>
      <c r="F3525" s="9" t="s">
        <v>278</v>
      </c>
      <c r="G3525" s="9" t="s">
        <v>278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293</v>
      </c>
      <c r="T3525" s="63"/>
      <c r="U3525" s="63"/>
      <c r="V3525" s="50"/>
    </row>
    <row r="3526" spans="1:22" ht="15">
      <c r="A3526" s="28" t="s">
        <v>276</v>
      </c>
      <c r="B3526" s="63" t="s">
        <v>763</v>
      </c>
      <c r="E3526" s="9" t="s">
        <v>278</v>
      </c>
      <c r="F3526" s="9" t="s">
        <v>278</v>
      </c>
      <c r="G3526" s="9" t="s">
        <v>278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277</v>
      </c>
      <c r="B3527" s="63" t="s">
        <v>154</v>
      </c>
      <c r="E3527" s="9" t="s">
        <v>278</v>
      </c>
      <c r="F3527" s="9" t="s">
        <v>278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734</v>
      </c>
      <c r="B3528" s="63" t="s">
        <v>754</v>
      </c>
      <c r="E3528" s="9" t="s">
        <v>278</v>
      </c>
      <c r="F3528" s="9" t="s">
        <v>278</v>
      </c>
      <c r="G3528" s="9" t="s">
        <v>278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735</v>
      </c>
      <c r="B3529" s="63" t="s">
        <v>748</v>
      </c>
      <c r="E3529" s="9" t="s">
        <v>278</v>
      </c>
      <c r="F3529" s="9" t="s">
        <v>278</v>
      </c>
      <c r="G3529" s="9" t="s">
        <v>278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736</v>
      </c>
      <c r="B3530" s="63" t="s">
        <v>777</v>
      </c>
      <c r="E3530" s="9" t="s">
        <v>278</v>
      </c>
      <c r="F3530" s="9" t="s">
        <v>278</v>
      </c>
      <c r="G3530" s="9" t="s">
        <v>278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738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744</v>
      </c>
      <c r="B3532" s="63" t="s">
        <v>781</v>
      </c>
      <c r="E3532" s="9" t="s">
        <v>278</v>
      </c>
      <c r="F3532" s="9" t="s">
        <v>278</v>
      </c>
      <c r="G3532" s="9" t="s">
        <v>278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746</v>
      </c>
      <c r="B3533" s="63" t="s">
        <v>762</v>
      </c>
      <c r="E3533" s="9" t="s">
        <v>278</v>
      </c>
      <c r="F3533" s="9" t="s">
        <v>278</v>
      </c>
      <c r="G3533" s="9" t="s">
        <v>278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749</v>
      </c>
      <c r="B3534" s="63" t="s">
        <v>787</v>
      </c>
      <c r="E3534" s="9" t="s">
        <v>278</v>
      </c>
      <c r="F3534" s="9" t="s">
        <v>278</v>
      </c>
      <c r="G3534" s="9" t="s">
        <v>278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750</v>
      </c>
      <c r="B3535" s="63" t="s">
        <v>752</v>
      </c>
      <c r="E3535" s="9" t="s">
        <v>278</v>
      </c>
      <c r="F3535" s="9" t="s">
        <v>278</v>
      </c>
      <c r="G3535" s="9" t="s">
        <v>278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753</v>
      </c>
      <c r="B3536" s="63" t="s">
        <v>799</v>
      </c>
      <c r="E3536" s="9" t="s">
        <v>278</v>
      </c>
      <c r="F3536" s="9" t="s">
        <v>278</v>
      </c>
      <c r="G3536" s="9" t="s">
        <v>278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755</v>
      </c>
      <c r="B3537" s="63" t="s">
        <v>156</v>
      </c>
      <c r="E3537" s="9" t="s">
        <v>278</v>
      </c>
      <c r="F3537" s="9" t="s">
        <v>278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760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279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764</v>
      </c>
      <c r="B3539" s="28" t="s">
        <v>732</v>
      </c>
      <c r="E3539" s="9" t="s">
        <v>278</v>
      </c>
      <c r="F3539" s="9" t="s">
        <v>278</v>
      </c>
      <c r="G3539" s="9" t="s">
        <v>278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765</v>
      </c>
      <c r="B3540" s="63" t="s">
        <v>770</v>
      </c>
      <c r="E3540" s="9" t="s">
        <v>278</v>
      </c>
      <c r="F3540" s="9" t="s">
        <v>278</v>
      </c>
      <c r="G3540" s="9" t="s">
        <v>278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766</v>
      </c>
      <c r="B3541" s="63" t="s">
        <v>745</v>
      </c>
      <c r="E3541" s="9" t="s">
        <v>278</v>
      </c>
      <c r="F3541" s="9" t="s">
        <v>278</v>
      </c>
      <c r="G3541" s="9" t="s">
        <v>278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772</v>
      </c>
      <c r="B3542" s="28" t="s">
        <v>727</v>
      </c>
      <c r="E3542" s="9" t="s">
        <v>278</v>
      </c>
      <c r="F3542" s="9" t="s">
        <v>278</v>
      </c>
      <c r="G3542" s="9" t="s">
        <v>278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780</v>
      </c>
      <c r="B3543" s="63" t="s">
        <v>783</v>
      </c>
      <c r="E3543" s="9" t="s">
        <v>278</v>
      </c>
      <c r="F3543" s="9" t="s">
        <v>278</v>
      </c>
      <c r="G3543" s="9" t="s">
        <v>278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784</v>
      </c>
      <c r="B3544" s="63" t="s">
        <v>778</v>
      </c>
      <c r="E3544" s="9" t="s">
        <v>278</v>
      </c>
      <c r="F3544" s="9" t="s">
        <v>278</v>
      </c>
      <c r="G3544" s="9" t="s">
        <v>278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785</v>
      </c>
      <c r="B3545" s="63" t="s">
        <v>158</v>
      </c>
      <c r="E3545" s="9" t="s">
        <v>278</v>
      </c>
      <c r="F3545" s="9" t="s">
        <v>278</v>
      </c>
      <c r="G3545" s="9">
        <v>79.2</v>
      </c>
      <c r="H3545" s="64" t="s">
        <v>279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786</v>
      </c>
      <c r="B3546" s="28" t="s">
        <v>733</v>
      </c>
      <c r="E3546" s="9" t="s">
        <v>278</v>
      </c>
      <c r="F3546" s="9" t="s">
        <v>278</v>
      </c>
      <c r="G3546" s="9" t="s">
        <v>278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792</v>
      </c>
      <c r="B3547" s="63" t="s">
        <v>747</v>
      </c>
      <c r="E3547" s="9" t="s">
        <v>278</v>
      </c>
      <c r="F3547" s="9" t="s">
        <v>278</v>
      </c>
      <c r="G3547" s="9" t="s">
        <v>278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793</v>
      </c>
      <c r="B3548" s="63" t="s">
        <v>164</v>
      </c>
      <c r="E3548" s="9" t="s">
        <v>278</v>
      </c>
      <c r="F3548" s="9" t="s">
        <v>278</v>
      </c>
      <c r="G3548" s="9">
        <v>37.25</v>
      </c>
      <c r="H3548" s="9" t="s">
        <v>278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794</v>
      </c>
      <c r="B3549" s="63" t="s">
        <v>782</v>
      </c>
      <c r="E3549" s="9" t="s">
        <v>278</v>
      </c>
      <c r="F3549" s="9" t="s">
        <v>278</v>
      </c>
      <c r="G3549" s="9" t="s">
        <v>278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796</v>
      </c>
      <c r="B3550" s="63" t="s">
        <v>179</v>
      </c>
      <c r="E3550" s="9">
        <v>2.4</v>
      </c>
      <c r="F3550" s="9" t="s">
        <v>278</v>
      </c>
      <c r="G3550" s="9" t="s">
        <v>278</v>
      </c>
      <c r="H3550" s="9" t="s">
        <v>278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797</v>
      </c>
      <c r="B3551" s="277" t="s">
        <v>2006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798</v>
      </c>
      <c r="B3552" s="229" t="s">
        <v>1656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801</v>
      </c>
      <c r="B3553" s="277" t="s">
        <v>1999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895</v>
      </c>
      <c r="B3554" s="229" t="s">
        <v>1651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896</v>
      </c>
      <c r="B3555" s="229" t="s">
        <v>1646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897</v>
      </c>
      <c r="B3556" s="277" t="s">
        <v>2005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898</v>
      </c>
      <c r="B3557" s="277" t="s">
        <v>2019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899</v>
      </c>
      <c r="B3558" s="229" t="s">
        <v>1652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900</v>
      </c>
      <c r="B3559" s="277" t="s">
        <v>2049</v>
      </c>
      <c r="C3559" s="3"/>
      <c r="D3559" s="3"/>
      <c r="E3559" s="9" t="s">
        <v>278</v>
      </c>
      <c r="F3559" s="9" t="s">
        <v>278</v>
      </c>
      <c r="G3559" s="9" t="s">
        <v>278</v>
      </c>
      <c r="H3559" s="9" t="s">
        <v>278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901</v>
      </c>
      <c r="B3560" s="277" t="s">
        <v>2002</v>
      </c>
      <c r="C3560" s="3"/>
      <c r="D3560" s="3"/>
      <c r="E3560" s="9" t="s">
        <v>278</v>
      </c>
      <c r="F3560" s="9" t="s">
        <v>278</v>
      </c>
      <c r="G3560" s="9" t="s">
        <v>278</v>
      </c>
      <c r="H3560" s="9" t="s">
        <v>278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902</v>
      </c>
      <c r="B3561" s="277" t="s">
        <v>2020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903</v>
      </c>
      <c r="B3562" s="277" t="s">
        <v>2000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904</v>
      </c>
      <c r="B3563" s="277" t="s">
        <v>2014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905</v>
      </c>
      <c r="B3564" s="277" t="s">
        <v>2021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906</v>
      </c>
      <c r="B3565" s="229" t="s">
        <v>1654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907</v>
      </c>
      <c r="B3566" s="277" t="s">
        <v>2007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908</v>
      </c>
      <c r="B3567" s="277" t="s">
        <v>2003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909</v>
      </c>
      <c r="B3568" s="225" t="s">
        <v>1640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910</v>
      </c>
      <c r="B3569" s="229" t="s">
        <v>1642</v>
      </c>
      <c r="C3569" s="3"/>
      <c r="D3569" s="3"/>
      <c r="E3569" s="9" t="s">
        <v>278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911</v>
      </c>
      <c r="B3570" s="277" t="s">
        <v>4490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912</v>
      </c>
      <c r="B3571" s="63" t="s">
        <v>795</v>
      </c>
      <c r="E3571" s="9" t="s">
        <v>278</v>
      </c>
      <c r="F3571" s="9" t="s">
        <v>278</v>
      </c>
      <c r="G3571" s="9" t="s">
        <v>278</v>
      </c>
      <c r="H3571" s="64" t="s">
        <v>279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913</v>
      </c>
      <c r="B3572" s="277" t="s">
        <v>2022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914</v>
      </c>
      <c r="B3573" s="229" t="s">
        <v>1644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915</v>
      </c>
      <c r="B3574" s="277" t="s">
        <v>2023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916</v>
      </c>
      <c r="B3575" s="229" t="s">
        <v>1643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917</v>
      </c>
      <c r="B3576" s="229" t="s">
        <v>1653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918</v>
      </c>
      <c r="B3577" s="229" t="s">
        <v>1660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919</v>
      </c>
      <c r="B3578" s="229" t="s">
        <v>1650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920</v>
      </c>
      <c r="B3579" s="229" t="s">
        <v>1655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921</v>
      </c>
      <c r="B3580" s="277" t="s">
        <v>2024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922</v>
      </c>
      <c r="B3581" s="229" t="s">
        <v>1649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923</v>
      </c>
      <c r="B3582" s="229" t="s">
        <v>1659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924</v>
      </c>
      <c r="B3583" s="277" t="s">
        <v>2046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925</v>
      </c>
      <c r="B3584" s="277" t="s">
        <v>2048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926</v>
      </c>
      <c r="B3585" s="229" t="s">
        <v>1647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927</v>
      </c>
      <c r="B3586" s="277" t="s">
        <v>2153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928</v>
      </c>
      <c r="B3587" s="277" t="s">
        <v>2025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929</v>
      </c>
      <c r="B3588" s="277" t="s">
        <v>1998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930</v>
      </c>
      <c r="B3589" s="229" t="s">
        <v>1675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931</v>
      </c>
      <c r="B3590" s="225" t="s">
        <v>1661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932</v>
      </c>
      <c r="B3591" s="277" t="s">
        <v>2026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933</v>
      </c>
      <c r="B3592" s="229" t="s">
        <v>1658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934</v>
      </c>
      <c r="B3593" s="229" t="s">
        <v>1657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2496</v>
      </c>
      <c r="B3594" s="277" t="s">
        <v>2004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3308</v>
      </c>
      <c r="B3595" s="63" t="s">
        <v>3370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3309</v>
      </c>
      <c r="B3596" s="63" t="s">
        <v>3364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3310</v>
      </c>
      <c r="B3597" s="63" t="s">
        <v>3363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3311</v>
      </c>
      <c r="B3598" s="63" t="s">
        <v>3379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3312</v>
      </c>
      <c r="B3599" s="63" t="s">
        <v>3378</v>
      </c>
      <c r="C3599" s="3"/>
      <c r="D3599" s="3"/>
      <c r="E3599" s="9" t="s">
        <v>278</v>
      </c>
      <c r="F3599" s="9" t="s">
        <v>278</v>
      </c>
      <c r="G3599" s="9" t="s">
        <v>278</v>
      </c>
      <c r="H3599" s="9" t="s">
        <v>278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3313</v>
      </c>
      <c r="B3600" s="63" t="s">
        <v>3366</v>
      </c>
      <c r="C3600" s="3"/>
      <c r="D3600" s="3"/>
      <c r="E3600" s="9" t="s">
        <v>278</v>
      </c>
      <c r="F3600" s="9" t="s">
        <v>278</v>
      </c>
      <c r="G3600" s="9" t="s">
        <v>278</v>
      </c>
      <c r="H3600" s="9" t="s">
        <v>278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3314</v>
      </c>
      <c r="B3601" s="63" t="s">
        <v>3360</v>
      </c>
      <c r="C3601" s="3"/>
      <c r="D3601" s="3"/>
      <c r="E3601" s="9" t="s">
        <v>278</v>
      </c>
      <c r="F3601" s="9" t="s">
        <v>278</v>
      </c>
      <c r="G3601" s="9" t="s">
        <v>278</v>
      </c>
      <c r="H3601" s="9" t="s">
        <v>278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3315</v>
      </c>
      <c r="B3602" s="63" t="s">
        <v>3391</v>
      </c>
      <c r="C3602" s="3"/>
      <c r="D3602" s="3"/>
      <c r="E3602" s="9" t="s">
        <v>278</v>
      </c>
      <c r="F3602" s="9" t="s">
        <v>278</v>
      </c>
      <c r="G3602" s="9" t="s">
        <v>278</v>
      </c>
      <c r="H3602" s="9" t="s">
        <v>278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3316</v>
      </c>
      <c r="B3603" s="277" t="s">
        <v>3359</v>
      </c>
      <c r="C3603" s="3"/>
      <c r="D3603" s="3"/>
      <c r="E3603" s="9" t="s">
        <v>278</v>
      </c>
      <c r="F3603" s="9" t="s">
        <v>278</v>
      </c>
      <c r="G3603" s="9" t="s">
        <v>278</v>
      </c>
      <c r="H3603" s="9" t="s">
        <v>278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3317</v>
      </c>
      <c r="B3604" s="63" t="s">
        <v>3375</v>
      </c>
      <c r="C3604" s="3"/>
      <c r="D3604" s="3"/>
      <c r="E3604" s="9" t="s">
        <v>278</v>
      </c>
      <c r="F3604" s="9" t="s">
        <v>278</v>
      </c>
      <c r="G3604" s="9" t="s">
        <v>278</v>
      </c>
      <c r="H3604" s="9" t="s">
        <v>278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3318</v>
      </c>
      <c r="B3605" s="63" t="s">
        <v>3372</v>
      </c>
      <c r="C3605" s="3"/>
      <c r="D3605" s="3"/>
      <c r="E3605" s="9" t="s">
        <v>278</v>
      </c>
      <c r="F3605" s="9" t="s">
        <v>278</v>
      </c>
      <c r="G3605" s="9" t="s">
        <v>278</v>
      </c>
      <c r="H3605" s="9" t="s">
        <v>278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3319</v>
      </c>
      <c r="B3606" s="63" t="s">
        <v>3387</v>
      </c>
      <c r="C3606" s="3"/>
      <c r="D3606" s="3"/>
      <c r="E3606" s="9" t="s">
        <v>278</v>
      </c>
      <c r="F3606" s="9" t="s">
        <v>278</v>
      </c>
      <c r="G3606" s="9" t="s">
        <v>278</v>
      </c>
      <c r="H3606" s="9" t="s">
        <v>278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3320</v>
      </c>
      <c r="B3607" s="63" t="s">
        <v>180</v>
      </c>
      <c r="C3607" s="3"/>
      <c r="D3607" s="3"/>
      <c r="E3607" s="9" t="s">
        <v>278</v>
      </c>
      <c r="F3607" s="9" t="s">
        <v>278</v>
      </c>
      <c r="G3607" s="9" t="s">
        <v>278</v>
      </c>
      <c r="H3607" s="9" t="s">
        <v>278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3321</v>
      </c>
      <c r="B3608" s="63" t="s">
        <v>3388</v>
      </c>
      <c r="C3608" s="3"/>
      <c r="D3608" s="3"/>
      <c r="E3608" s="9" t="s">
        <v>278</v>
      </c>
      <c r="F3608" s="9" t="s">
        <v>278</v>
      </c>
      <c r="G3608" s="9" t="s">
        <v>278</v>
      </c>
      <c r="H3608" s="9" t="s">
        <v>278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3322</v>
      </c>
      <c r="B3609" s="63" t="s">
        <v>3367</v>
      </c>
      <c r="C3609" s="3"/>
      <c r="D3609" s="3"/>
      <c r="E3609" s="9" t="s">
        <v>278</v>
      </c>
      <c r="F3609" s="9" t="s">
        <v>278</v>
      </c>
      <c r="G3609" s="9" t="s">
        <v>278</v>
      </c>
      <c r="H3609" s="9" t="s">
        <v>278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3323</v>
      </c>
      <c r="B3610" s="63" t="s">
        <v>3361</v>
      </c>
      <c r="C3610" s="3"/>
      <c r="D3610" s="3"/>
      <c r="E3610" s="9" t="s">
        <v>278</v>
      </c>
      <c r="F3610" s="9" t="s">
        <v>278</v>
      </c>
      <c r="G3610" s="9" t="s">
        <v>278</v>
      </c>
      <c r="H3610" s="9" t="s">
        <v>278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3324</v>
      </c>
      <c r="B3611" s="63" t="s">
        <v>3368</v>
      </c>
      <c r="C3611" s="3"/>
      <c r="D3611" s="3"/>
      <c r="E3611" s="9" t="s">
        <v>278</v>
      </c>
      <c r="F3611" s="9" t="s">
        <v>278</v>
      </c>
      <c r="G3611" s="9" t="s">
        <v>278</v>
      </c>
      <c r="H3611" s="9" t="s">
        <v>278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3325</v>
      </c>
      <c r="B3612" s="63" t="s">
        <v>3365</v>
      </c>
      <c r="C3612" s="3"/>
      <c r="D3612" s="3"/>
      <c r="E3612" s="9" t="s">
        <v>278</v>
      </c>
      <c r="F3612" s="9" t="s">
        <v>278</v>
      </c>
      <c r="G3612" s="9" t="s">
        <v>278</v>
      </c>
      <c r="H3612" s="9" t="s">
        <v>278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3326</v>
      </c>
      <c r="B3613" s="63" t="s">
        <v>3376</v>
      </c>
      <c r="C3613" s="3"/>
      <c r="D3613" s="3"/>
      <c r="E3613" s="9" t="s">
        <v>278</v>
      </c>
      <c r="F3613" s="9" t="s">
        <v>278</v>
      </c>
      <c r="G3613" s="9" t="s">
        <v>278</v>
      </c>
      <c r="H3613" s="9" t="s">
        <v>278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3327</v>
      </c>
      <c r="B3614" s="63" t="s">
        <v>3371</v>
      </c>
      <c r="C3614" s="3"/>
      <c r="D3614" s="3"/>
      <c r="E3614" s="9" t="s">
        <v>278</v>
      </c>
      <c r="F3614" s="9" t="s">
        <v>278</v>
      </c>
      <c r="G3614" s="9" t="s">
        <v>278</v>
      </c>
      <c r="H3614" s="9" t="s">
        <v>278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3328</v>
      </c>
      <c r="B3615" s="277" t="s">
        <v>3358</v>
      </c>
      <c r="C3615" s="3"/>
      <c r="D3615" s="3"/>
      <c r="E3615" s="9" t="s">
        <v>278</v>
      </c>
      <c r="F3615" s="9" t="s">
        <v>278</v>
      </c>
      <c r="G3615" s="9" t="s">
        <v>278</v>
      </c>
      <c r="H3615" s="9" t="s">
        <v>278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3329</v>
      </c>
      <c r="B3616" s="63" t="s">
        <v>3373</v>
      </c>
      <c r="C3616" s="3"/>
      <c r="D3616" s="3"/>
      <c r="E3616" s="9" t="s">
        <v>278</v>
      </c>
      <c r="F3616" s="9" t="s">
        <v>278</v>
      </c>
      <c r="G3616" s="9" t="s">
        <v>278</v>
      </c>
      <c r="H3616" s="9" t="s">
        <v>278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3330</v>
      </c>
      <c r="B3617" s="63" t="s">
        <v>3392</v>
      </c>
      <c r="C3617" s="3"/>
      <c r="D3617" s="3"/>
      <c r="E3617" s="9" t="s">
        <v>278</v>
      </c>
      <c r="F3617" s="9" t="s">
        <v>278</v>
      </c>
      <c r="G3617" s="9" t="s">
        <v>278</v>
      </c>
      <c r="H3617" s="9" t="s">
        <v>278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3331</v>
      </c>
      <c r="B3618" s="63" t="s">
        <v>3362</v>
      </c>
      <c r="C3618" s="3"/>
      <c r="D3618" s="3"/>
      <c r="E3618" s="9" t="s">
        <v>278</v>
      </c>
      <c r="F3618" s="9" t="s">
        <v>278</v>
      </c>
      <c r="G3618" s="9" t="s">
        <v>278</v>
      </c>
      <c r="H3618" s="9" t="s">
        <v>278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4122</v>
      </c>
      <c r="B3619" s="63" t="s">
        <v>3369</v>
      </c>
      <c r="C3619" s="3"/>
      <c r="D3619" s="3"/>
      <c r="E3619" s="9" t="s">
        <v>278</v>
      </c>
      <c r="F3619" s="9" t="s">
        <v>278</v>
      </c>
      <c r="G3619" s="9" t="s">
        <v>278</v>
      </c>
      <c r="H3619" s="9" t="s">
        <v>278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4123</v>
      </c>
      <c r="B3620" s="63" t="s">
        <v>3390</v>
      </c>
      <c r="C3620" s="3"/>
      <c r="D3620" s="3"/>
      <c r="E3620" s="9" t="s">
        <v>278</v>
      </c>
      <c r="F3620" s="9" t="s">
        <v>278</v>
      </c>
      <c r="G3620" s="9" t="s">
        <v>278</v>
      </c>
      <c r="H3620" s="9" t="s">
        <v>278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4124</v>
      </c>
      <c r="B3621" s="63" t="s">
        <v>3374</v>
      </c>
      <c r="C3621" s="3"/>
      <c r="D3621" s="3"/>
      <c r="E3621" s="9" t="s">
        <v>278</v>
      </c>
      <c r="F3621" s="9" t="s">
        <v>278</v>
      </c>
      <c r="G3621" s="9" t="s">
        <v>278</v>
      </c>
      <c r="H3621" s="9" t="s">
        <v>278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9">
        <v>331.69999999999709</v>
      </c>
      <c r="N3628" s="67">
        <f t="shared" ref="N3628:N3659" si="104">SUM(E3628:L3628)</f>
        <v>2547.8000000000056</v>
      </c>
      <c r="P3628" t="s">
        <v>2769</v>
      </c>
      <c r="S3628" t="s">
        <v>2770</v>
      </c>
      <c r="T3628" s="63"/>
      <c r="U3628" s="63"/>
      <c r="V3628" s="358"/>
      <c r="W3628" s="337"/>
      <c r="X3628" s="63"/>
      <c r="Z3628" s="5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9">
        <v>374.49999999999636</v>
      </c>
      <c r="N3629" s="67">
        <f t="shared" si="104"/>
        <v>2522.5000000000064</v>
      </c>
      <c r="P3629" t="s">
        <v>1244</v>
      </c>
      <c r="T3629" s="277"/>
      <c r="U3629" s="63"/>
      <c r="V3629" s="345"/>
      <c r="W3629" s="337"/>
      <c r="X3629" s="63"/>
      <c r="Z3629" s="5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9">
        <v>371.100000000004</v>
      </c>
      <c r="N3630" s="67">
        <f t="shared" si="104"/>
        <v>2349.9999999999945</v>
      </c>
      <c r="P3630" t="s">
        <v>374</v>
      </c>
      <c r="S3630" t="s">
        <v>1804</v>
      </c>
      <c r="T3630" s="225"/>
      <c r="U3630" s="63"/>
      <c r="V3630" s="345"/>
      <c r="W3630" s="337"/>
      <c r="X3630" s="63"/>
      <c r="Z3630" s="5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9">
        <v>279.200000000008</v>
      </c>
      <c r="N3631" s="67">
        <f t="shared" si="104"/>
        <v>2316.2000000000248</v>
      </c>
      <c r="P3631" t="s">
        <v>2481</v>
      </c>
      <c r="S3631" t="s">
        <v>1804</v>
      </c>
      <c r="T3631" s="277"/>
      <c r="U3631" s="63"/>
      <c r="V3631" s="345"/>
      <c r="W3631" s="337"/>
      <c r="X3631" s="63"/>
      <c r="Z3631" s="5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9">
        <v>314.19999999999709</v>
      </c>
      <c r="N3632" s="67">
        <f t="shared" si="104"/>
        <v>2220.099999999994</v>
      </c>
      <c r="P3632" t="s">
        <v>314</v>
      </c>
      <c r="T3632" s="225"/>
      <c r="U3632" s="63"/>
      <c r="V3632" s="345"/>
      <c r="W3632" s="337"/>
      <c r="X3632" s="63"/>
      <c r="Z3632" s="5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9">
        <v>331.09999999999491</v>
      </c>
      <c r="N3633" s="67">
        <f t="shared" si="104"/>
        <v>2188.9999999999955</v>
      </c>
      <c r="P3633" t="s">
        <v>2482</v>
      </c>
      <c r="S3633" s="21" t="s">
        <v>2483</v>
      </c>
      <c r="T3633" s="225"/>
      <c r="U3633" s="63"/>
      <c r="V3633" s="345"/>
      <c r="W3633" s="337"/>
      <c r="X3633" s="63"/>
      <c r="Z3633" s="5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9">
        <v>255</v>
      </c>
      <c r="N3634" s="67">
        <f t="shared" si="104"/>
        <v>2165.2999999999911</v>
      </c>
      <c r="P3634" t="s">
        <v>1245</v>
      </c>
      <c r="T3634" s="63"/>
      <c r="U3634" s="63"/>
      <c r="V3634" s="358"/>
      <c r="W3634" s="337"/>
      <c r="X3634" s="63"/>
      <c r="Z3634" s="5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9">
        <v>251.30000000000655</v>
      </c>
      <c r="N3635" s="67">
        <f t="shared" si="104"/>
        <v>2099.4000000000015</v>
      </c>
      <c r="P3635" t="s">
        <v>309</v>
      </c>
      <c r="T3635" s="277"/>
      <c r="U3635" s="63"/>
      <c r="V3635" s="345"/>
      <c r="W3635" s="337"/>
      <c r="X3635" s="63"/>
      <c r="Z3635" s="50"/>
    </row>
    <row r="3636" spans="1:26" ht="15">
      <c r="A3636" s="28" t="s">
        <v>14</v>
      </c>
      <c r="B3636" s="63" t="s">
        <v>143</v>
      </c>
      <c r="E3636" s="9" t="s">
        <v>278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9">
        <v>270.70000000000073</v>
      </c>
      <c r="N3636" s="67">
        <f t="shared" si="104"/>
        <v>1894.5000000000036</v>
      </c>
      <c r="P3636" t="s">
        <v>292</v>
      </c>
      <c r="T3636" s="277"/>
      <c r="U3636" s="63"/>
      <c r="V3636" s="345"/>
      <c r="W3636" s="337"/>
      <c r="X3636" s="63"/>
      <c r="Z3636" s="5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9">
        <v>372.00000000000364</v>
      </c>
      <c r="N3637" s="67">
        <f t="shared" si="104"/>
        <v>1870.5500000000015</v>
      </c>
      <c r="P3637" t="s">
        <v>297</v>
      </c>
      <c r="T3637" s="63"/>
      <c r="U3637" s="63"/>
      <c r="V3637" s="358"/>
      <c r="W3637" s="337"/>
      <c r="X3637" s="63"/>
      <c r="Z3637" s="5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9">
        <v>294.89999999999418</v>
      </c>
      <c r="N3638" s="67">
        <f t="shared" si="104"/>
        <v>1762.9999999999879</v>
      </c>
      <c r="T3638" s="225"/>
      <c r="U3638" s="63"/>
      <c r="V3638" s="345"/>
      <c r="W3638" s="337"/>
      <c r="X3638" s="63"/>
      <c r="Z3638" s="5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9">
        <v>300.20000000000073</v>
      </c>
      <c r="N3639" s="67">
        <f t="shared" si="104"/>
        <v>1762.2999999999902</v>
      </c>
      <c r="P3639" t="s">
        <v>287</v>
      </c>
      <c r="T3639" s="63"/>
      <c r="U3639" s="63"/>
      <c r="V3639" s="345"/>
      <c r="W3639" s="337"/>
      <c r="X3639" s="63"/>
      <c r="Z3639" s="5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9">
        <v>362.69999999998981</v>
      </c>
      <c r="N3640" s="67">
        <f t="shared" si="104"/>
        <v>1728.2000000000007</v>
      </c>
      <c r="P3640" t="s">
        <v>293</v>
      </c>
      <c r="T3640" s="277"/>
      <c r="U3640" s="63"/>
      <c r="V3640" s="345"/>
      <c r="W3640" s="337"/>
      <c r="X3640" s="63"/>
      <c r="Z3640" s="50"/>
    </row>
    <row r="3641" spans="1:26" ht="15">
      <c r="A3641" s="28" t="s">
        <v>24</v>
      </c>
      <c r="B3641" s="63" t="s">
        <v>142</v>
      </c>
      <c r="E3641" s="9" t="s">
        <v>278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9">
        <v>254.99999999999636</v>
      </c>
      <c r="N3641" s="67">
        <f t="shared" si="104"/>
        <v>1709.9999999999941</v>
      </c>
      <c r="P3641" t="s">
        <v>300</v>
      </c>
      <c r="T3641" s="63"/>
      <c r="U3641" s="63"/>
      <c r="V3641" s="345"/>
      <c r="W3641" s="337"/>
      <c r="X3641" s="63"/>
      <c r="Z3641" s="50"/>
    </row>
    <row r="3642" spans="1:26" ht="15">
      <c r="A3642" s="28" t="s">
        <v>26</v>
      </c>
      <c r="B3642" s="63" t="s">
        <v>155</v>
      </c>
      <c r="E3642" s="9" t="s">
        <v>278</v>
      </c>
      <c r="F3642" s="9" t="s">
        <v>278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9">
        <v>288.79999999999927</v>
      </c>
      <c r="N3642" s="67">
        <f t="shared" si="104"/>
        <v>1599.7999999999979</v>
      </c>
      <c r="P3642" t="s">
        <v>321</v>
      </c>
      <c r="S3642" s="21" t="s">
        <v>1804</v>
      </c>
      <c r="T3642" s="277"/>
      <c r="U3642" s="63"/>
      <c r="V3642" s="345"/>
      <c r="W3642" s="337"/>
      <c r="X3642" s="63"/>
      <c r="Z3642" s="5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279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9">
        <v>246.59999999999491</v>
      </c>
      <c r="N3643" s="67">
        <f t="shared" si="104"/>
        <v>1574.8999999999971</v>
      </c>
      <c r="T3643" s="63"/>
      <c r="U3643" s="63"/>
      <c r="V3643" s="358"/>
      <c r="W3643" s="337"/>
      <c r="X3643" s="63"/>
      <c r="Z3643" s="50"/>
    </row>
    <row r="3644" spans="1:26" ht="15">
      <c r="A3644" s="28" t="s">
        <v>30</v>
      </c>
      <c r="B3644" s="63" t="s">
        <v>162</v>
      </c>
      <c r="E3644" s="9" t="s">
        <v>278</v>
      </c>
      <c r="F3644" s="9" t="s">
        <v>278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9">
        <v>243.69999999999345</v>
      </c>
      <c r="N3644" s="67">
        <f t="shared" si="104"/>
        <v>1468.3999999999796</v>
      </c>
      <c r="P3644" t="s">
        <v>324</v>
      </c>
      <c r="S3644" t="s">
        <v>1804</v>
      </c>
      <c r="T3644" s="63"/>
      <c r="U3644" s="63"/>
      <c r="V3644" s="345"/>
      <c r="W3644" s="337"/>
      <c r="X3644" s="63"/>
      <c r="Z3644" s="50"/>
    </row>
    <row r="3645" spans="1:26" ht="15">
      <c r="A3645" s="28" t="s">
        <v>32</v>
      </c>
      <c r="B3645" s="63" t="s">
        <v>141</v>
      </c>
      <c r="E3645" s="9" t="s">
        <v>278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9">
        <v>361</v>
      </c>
      <c r="N3645" s="67">
        <f t="shared" si="104"/>
        <v>1437.9499999999994</v>
      </c>
      <c r="P3645" t="s">
        <v>293</v>
      </c>
      <c r="T3645" s="277"/>
      <c r="U3645" s="63"/>
      <c r="V3645" s="345"/>
      <c r="W3645" s="337"/>
      <c r="X3645" s="63"/>
      <c r="Z3645" s="50"/>
    </row>
    <row r="3646" spans="1:26" ht="15">
      <c r="A3646" s="28" t="s">
        <v>34</v>
      </c>
      <c r="B3646" s="63" t="s">
        <v>787</v>
      </c>
      <c r="E3646" s="9" t="s">
        <v>278</v>
      </c>
      <c r="F3646" s="9" t="s">
        <v>278</v>
      </c>
      <c r="G3646" s="9" t="s">
        <v>278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212">
        <v>531.100000000004</v>
      </c>
      <c r="N3646" s="67">
        <f t="shared" si="104"/>
        <v>1416.9000000000087</v>
      </c>
      <c r="P3646" t="s">
        <v>302</v>
      </c>
      <c r="T3646" s="63"/>
      <c r="U3646" s="63"/>
      <c r="V3646" s="358"/>
      <c r="W3646" s="337"/>
      <c r="X3646" s="63"/>
      <c r="Z3646" s="50"/>
    </row>
    <row r="3647" spans="1:26" ht="15">
      <c r="A3647" s="28" t="s">
        <v>36</v>
      </c>
      <c r="B3647" s="63" t="s">
        <v>154</v>
      </c>
      <c r="E3647" s="9" t="s">
        <v>278</v>
      </c>
      <c r="F3647" s="9" t="s">
        <v>278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9">
        <v>233.10000000000946</v>
      </c>
      <c r="N3647" s="67">
        <f t="shared" si="104"/>
        <v>1338.6000000000072</v>
      </c>
      <c r="T3647" s="63"/>
      <c r="U3647" s="63"/>
      <c r="V3647" s="358"/>
      <c r="W3647" s="337"/>
      <c r="X3647" s="63"/>
      <c r="Z3647" s="5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278</v>
      </c>
      <c r="L3648" s="9" t="s">
        <v>278</v>
      </c>
      <c r="N3648" s="67">
        <f t="shared" si="104"/>
        <v>1318.0999999999976</v>
      </c>
      <c r="P3648" t="s">
        <v>300</v>
      </c>
      <c r="T3648" s="277"/>
      <c r="U3648" s="63"/>
      <c r="V3648" s="346"/>
      <c r="W3648" s="337"/>
      <c r="X3648" s="63"/>
      <c r="Z3648" s="50"/>
    </row>
    <row r="3649" spans="1:26" ht="15">
      <c r="A3649" s="28" t="s">
        <v>145</v>
      </c>
      <c r="B3649" s="63" t="s">
        <v>782</v>
      </c>
      <c r="E3649" s="9" t="s">
        <v>278</v>
      </c>
      <c r="F3649" s="9" t="s">
        <v>278</v>
      </c>
      <c r="G3649" s="9" t="s">
        <v>278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9">
        <v>355.79999999998472</v>
      </c>
      <c r="N3649" s="67">
        <f t="shared" si="104"/>
        <v>1310.0999999999876</v>
      </c>
      <c r="P3649" t="s">
        <v>287</v>
      </c>
      <c r="T3649" s="277"/>
      <c r="U3649" s="63"/>
      <c r="V3649" s="345"/>
      <c r="W3649" s="337"/>
      <c r="X3649" s="63"/>
      <c r="Z3649" s="50"/>
    </row>
    <row r="3650" spans="1:26" ht="15">
      <c r="A3650" s="28" t="s">
        <v>146</v>
      </c>
      <c r="B3650" s="63" t="s">
        <v>144</v>
      </c>
      <c r="E3650" s="9" t="s">
        <v>278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278</v>
      </c>
      <c r="N3650" s="67">
        <f t="shared" si="104"/>
        <v>1298.7</v>
      </c>
      <c r="T3650" s="277"/>
      <c r="U3650" s="63"/>
      <c r="V3650" s="345"/>
      <c r="W3650" s="337"/>
      <c r="X3650" s="63"/>
      <c r="Z3650" s="5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278</v>
      </c>
      <c r="L3651" s="9" t="s">
        <v>278</v>
      </c>
      <c r="N3651" s="67">
        <f t="shared" si="104"/>
        <v>1248.3000000000018</v>
      </c>
      <c r="P3651" t="s">
        <v>284</v>
      </c>
      <c r="T3651" s="63"/>
      <c r="U3651" s="63"/>
      <c r="V3651" s="358"/>
      <c r="W3651" s="337"/>
      <c r="X3651" s="63"/>
      <c r="Z3651" s="50"/>
    </row>
    <row r="3652" spans="1:26" ht="15">
      <c r="A3652" s="28" t="s">
        <v>151</v>
      </c>
      <c r="B3652" s="63" t="s">
        <v>752</v>
      </c>
      <c r="E3652" s="9" t="s">
        <v>278</v>
      </c>
      <c r="F3652" s="9" t="s">
        <v>278</v>
      </c>
      <c r="G3652" s="9" t="s">
        <v>278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9">
        <v>240.00000000000364</v>
      </c>
      <c r="N3652" s="67">
        <f t="shared" si="104"/>
        <v>1247.5999999999894</v>
      </c>
      <c r="P3652" t="s">
        <v>300</v>
      </c>
      <c r="T3652" s="277"/>
      <c r="U3652" s="63"/>
      <c r="V3652" s="345"/>
      <c r="W3652" s="337"/>
      <c r="X3652" s="63"/>
      <c r="Z3652" s="5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278</v>
      </c>
      <c r="N3653" s="67">
        <f t="shared" si="104"/>
        <v>1245.0000000000048</v>
      </c>
      <c r="T3653" s="225"/>
      <c r="U3653" s="63"/>
      <c r="V3653" s="345"/>
      <c r="W3653" s="337"/>
      <c r="X3653" s="63"/>
      <c r="Z3653" s="50"/>
    </row>
    <row r="3654" spans="1:26" ht="15">
      <c r="A3654" s="28" t="s">
        <v>159</v>
      </c>
      <c r="B3654" s="63" t="s">
        <v>153</v>
      </c>
      <c r="E3654" s="9" t="s">
        <v>278</v>
      </c>
      <c r="F3654" s="9" t="s">
        <v>278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9">
        <v>143.99999999999636</v>
      </c>
      <c r="N3654" s="67">
        <f t="shared" si="104"/>
        <v>1231.0000000000036</v>
      </c>
      <c r="P3654" t="s">
        <v>282</v>
      </c>
      <c r="T3654" s="63"/>
      <c r="U3654" s="63"/>
      <c r="V3654" s="345"/>
      <c r="W3654" s="337"/>
      <c r="X3654" s="63"/>
      <c r="Z3654" s="50"/>
    </row>
    <row r="3655" spans="1:26" ht="15">
      <c r="A3655" s="28" t="s">
        <v>160</v>
      </c>
      <c r="B3655" s="28" t="s">
        <v>732</v>
      </c>
      <c r="E3655" s="9" t="s">
        <v>278</v>
      </c>
      <c r="F3655" s="9" t="s">
        <v>278</v>
      </c>
      <c r="G3655" s="9" t="s">
        <v>278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9">
        <v>240.00000000000728</v>
      </c>
      <c r="N3655" s="67">
        <f t="shared" si="104"/>
        <v>1145.8000000000029</v>
      </c>
      <c r="P3655" t="s">
        <v>297</v>
      </c>
      <c r="T3655" s="277"/>
      <c r="U3655" s="63"/>
      <c r="V3655" s="345"/>
      <c r="W3655" s="337"/>
      <c r="X3655" s="63"/>
      <c r="Z3655" s="50"/>
    </row>
    <row r="3656" spans="1:26" ht="15">
      <c r="A3656" s="28" t="s">
        <v>161</v>
      </c>
      <c r="B3656" s="63" t="s">
        <v>799</v>
      </c>
      <c r="E3656" s="9" t="s">
        <v>278</v>
      </c>
      <c r="F3656" s="9" t="s">
        <v>278</v>
      </c>
      <c r="G3656" s="9" t="s">
        <v>278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9">
        <v>326.30000000000291</v>
      </c>
      <c r="N3656" s="67">
        <f t="shared" si="104"/>
        <v>1107.1999999999935</v>
      </c>
      <c r="P3656" t="s">
        <v>293</v>
      </c>
      <c r="T3656" s="63"/>
      <c r="U3656" s="63"/>
      <c r="V3656" s="358"/>
      <c r="W3656" s="337"/>
      <c r="X3656" s="63"/>
      <c r="Z3656" s="50"/>
    </row>
    <row r="3657" spans="1:26" ht="15">
      <c r="A3657" s="28" t="s">
        <v>163</v>
      </c>
      <c r="B3657" s="63" t="s">
        <v>777</v>
      </c>
      <c r="E3657" s="9" t="s">
        <v>278</v>
      </c>
      <c r="F3657" s="9" t="s">
        <v>278</v>
      </c>
      <c r="G3657" s="9" t="s">
        <v>278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9">
        <v>224.99999999999636</v>
      </c>
      <c r="N3657" s="67">
        <f t="shared" si="104"/>
        <v>1090.3000000000029</v>
      </c>
      <c r="P3657" t="s">
        <v>300</v>
      </c>
      <c r="T3657" s="277"/>
      <c r="U3657" s="63"/>
      <c r="V3657" s="346"/>
      <c r="W3657" s="337"/>
      <c r="X3657" s="63"/>
      <c r="Z3657" s="50"/>
    </row>
    <row r="3658" spans="1:26" ht="15">
      <c r="A3658" s="28" t="s">
        <v>274</v>
      </c>
      <c r="B3658" s="63" t="s">
        <v>745</v>
      </c>
      <c r="E3658" s="9" t="s">
        <v>278</v>
      </c>
      <c r="F3658" s="9" t="s">
        <v>278</v>
      </c>
      <c r="G3658" s="9" t="s">
        <v>278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9">
        <v>321.00000000000364</v>
      </c>
      <c r="N3658" s="67">
        <f t="shared" si="104"/>
        <v>1087.700000000008</v>
      </c>
      <c r="T3658" s="277"/>
      <c r="U3658" s="63"/>
      <c r="V3658" s="346"/>
      <c r="W3658" s="337"/>
      <c r="X3658" s="63"/>
      <c r="Z3658" s="50"/>
    </row>
    <row r="3659" spans="1:26" ht="15">
      <c r="A3659" s="28" t="s">
        <v>275</v>
      </c>
      <c r="B3659" s="63" t="s">
        <v>778</v>
      </c>
      <c r="E3659" s="9" t="s">
        <v>278</v>
      </c>
      <c r="F3659" s="9" t="s">
        <v>278</v>
      </c>
      <c r="G3659" s="9" t="s">
        <v>278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9">
        <v>273.90000000000509</v>
      </c>
      <c r="N3659" s="67">
        <f t="shared" si="104"/>
        <v>1084.8000000000175</v>
      </c>
      <c r="P3659" t="s">
        <v>284</v>
      </c>
      <c r="T3659" s="63"/>
      <c r="U3659" s="63"/>
      <c r="V3659" s="345"/>
      <c r="W3659" s="337"/>
      <c r="X3659" s="63"/>
      <c r="Z3659" s="50"/>
    </row>
    <row r="3660" spans="1:26" ht="15">
      <c r="A3660" s="28" t="s">
        <v>276</v>
      </c>
      <c r="B3660" s="63" t="s">
        <v>737</v>
      </c>
      <c r="E3660" s="9" t="s">
        <v>278</v>
      </c>
      <c r="F3660" s="9" t="s">
        <v>278</v>
      </c>
      <c r="G3660" s="9" t="s">
        <v>278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9">
        <v>301.79999999999563</v>
      </c>
      <c r="N3660" s="67">
        <f t="shared" ref="N3660:N3691" si="105">SUM(E3660:L3660)</f>
        <v>1058.2999999999938</v>
      </c>
      <c r="T3660" s="277"/>
      <c r="U3660" s="63"/>
      <c r="V3660" s="345"/>
      <c r="W3660" s="337"/>
      <c r="X3660" s="63"/>
      <c r="Z3660" s="50"/>
    </row>
    <row r="3661" spans="1:26" ht="15">
      <c r="A3661" s="28" t="s">
        <v>277</v>
      </c>
      <c r="B3661" s="63" t="s">
        <v>762</v>
      </c>
      <c r="E3661" s="9" t="s">
        <v>278</v>
      </c>
      <c r="F3661" s="9" t="s">
        <v>278</v>
      </c>
      <c r="G3661" s="9" t="s">
        <v>278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9">
        <v>232.19999999999709</v>
      </c>
      <c r="N3661" s="67">
        <f t="shared" si="105"/>
        <v>1039.5500000000065</v>
      </c>
      <c r="T3661" s="63"/>
      <c r="U3661" s="63"/>
      <c r="V3661" s="358"/>
      <c r="W3661" s="337"/>
      <c r="X3661" s="63"/>
      <c r="Z3661" s="50"/>
    </row>
    <row r="3662" spans="1:26" ht="15">
      <c r="A3662" s="28" t="s">
        <v>734</v>
      </c>
      <c r="B3662" s="63" t="s">
        <v>747</v>
      </c>
      <c r="E3662" s="9" t="s">
        <v>278</v>
      </c>
      <c r="F3662" s="9" t="s">
        <v>278</v>
      </c>
      <c r="G3662" s="9" t="s">
        <v>278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9">
        <v>259.50000000000728</v>
      </c>
      <c r="N3662" s="67">
        <f t="shared" si="105"/>
        <v>1032.2000000000044</v>
      </c>
      <c r="P3662" t="s">
        <v>281</v>
      </c>
      <c r="S3662" s="21" t="s">
        <v>1804</v>
      </c>
      <c r="T3662" s="277"/>
      <c r="U3662" s="63"/>
      <c r="V3662" s="346"/>
      <c r="W3662" s="337"/>
      <c r="X3662" s="63"/>
      <c r="Z3662" s="50"/>
    </row>
    <row r="3663" spans="1:26" ht="15">
      <c r="A3663" s="28" t="s">
        <v>735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278</v>
      </c>
      <c r="K3663" s="9" t="s">
        <v>278</v>
      </c>
      <c r="L3663" s="9" t="s">
        <v>278</v>
      </c>
      <c r="N3663" s="67">
        <f t="shared" si="105"/>
        <v>1025.4000000000037</v>
      </c>
      <c r="T3663" s="277"/>
      <c r="U3663" s="63"/>
      <c r="V3663" s="345"/>
      <c r="W3663" s="337"/>
      <c r="X3663" s="63"/>
      <c r="Z3663" s="50"/>
    </row>
    <row r="3664" spans="1:26" ht="15">
      <c r="A3664" s="28" t="s">
        <v>736</v>
      </c>
      <c r="B3664" s="229" t="s">
        <v>1642</v>
      </c>
      <c r="C3664" s="3"/>
      <c r="D3664" s="3"/>
      <c r="E3664" s="9" t="s">
        <v>278</v>
      </c>
      <c r="F3664" s="9" t="s">
        <v>278</v>
      </c>
      <c r="G3664" s="9" t="s">
        <v>278</v>
      </c>
      <c r="H3664" s="9" t="s">
        <v>278</v>
      </c>
      <c r="I3664" s="9">
        <v>0</v>
      </c>
      <c r="J3664" s="9">
        <v>221.49999999999818</v>
      </c>
      <c r="K3664" s="217">
        <v>478.5</v>
      </c>
      <c r="L3664" s="9">
        <v>324.79999999999563</v>
      </c>
      <c r="N3664" s="67">
        <f t="shared" si="105"/>
        <v>1024.7999999999938</v>
      </c>
      <c r="P3664" t="s">
        <v>283</v>
      </c>
      <c r="T3664" s="63"/>
      <c r="U3664" s="63"/>
      <c r="V3664" s="345"/>
      <c r="W3664" s="337"/>
      <c r="X3664" s="63"/>
      <c r="Z3664" s="50"/>
    </row>
    <row r="3665" spans="1:26" ht="15">
      <c r="A3665" s="28" t="s">
        <v>738</v>
      </c>
      <c r="B3665" s="63" t="s">
        <v>754</v>
      </c>
      <c r="E3665" s="9" t="s">
        <v>278</v>
      </c>
      <c r="F3665" s="9" t="s">
        <v>278</v>
      </c>
      <c r="G3665" s="9" t="s">
        <v>278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9">
        <v>254.69999999999891</v>
      </c>
      <c r="N3665" s="67">
        <f t="shared" si="105"/>
        <v>1009.25</v>
      </c>
      <c r="T3665" s="63"/>
      <c r="U3665" s="63"/>
      <c r="V3665" s="345"/>
      <c r="W3665" s="337"/>
      <c r="X3665" s="63"/>
      <c r="Z3665" s="50"/>
    </row>
    <row r="3666" spans="1:26" ht="15">
      <c r="A3666" s="28" t="s">
        <v>744</v>
      </c>
      <c r="B3666" s="63" t="s">
        <v>756</v>
      </c>
      <c r="E3666" s="9" t="s">
        <v>278</v>
      </c>
      <c r="F3666" s="9" t="s">
        <v>278</v>
      </c>
      <c r="G3666" s="9" t="s">
        <v>278</v>
      </c>
      <c r="H3666" s="9">
        <v>226</v>
      </c>
      <c r="I3666" s="9">
        <v>0</v>
      </c>
      <c r="J3666" s="9">
        <v>100.5</v>
      </c>
      <c r="K3666" s="9">
        <v>373</v>
      </c>
      <c r="L3666" s="9">
        <v>264.50000000000728</v>
      </c>
      <c r="N3666" s="67">
        <f t="shared" si="105"/>
        <v>964.00000000000728</v>
      </c>
      <c r="T3666" s="63"/>
      <c r="U3666" s="63"/>
      <c r="V3666" s="358"/>
      <c r="W3666" s="337"/>
      <c r="X3666" s="63"/>
      <c r="Z3666" s="50"/>
    </row>
    <row r="3667" spans="1:26" ht="15">
      <c r="A3667" s="28" t="s">
        <v>746</v>
      </c>
      <c r="B3667" s="63" t="s">
        <v>748</v>
      </c>
      <c r="E3667" s="9" t="s">
        <v>278</v>
      </c>
      <c r="F3667" s="9" t="s">
        <v>278</v>
      </c>
      <c r="G3667" s="9" t="s">
        <v>278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9">
        <v>335.30000000000291</v>
      </c>
      <c r="N3667" s="67">
        <f t="shared" si="105"/>
        <v>960.80000000000655</v>
      </c>
      <c r="T3667" s="63"/>
      <c r="U3667" s="63"/>
      <c r="V3667" s="358"/>
      <c r="W3667" s="337"/>
      <c r="X3667" s="63"/>
      <c r="Z3667" s="50"/>
    </row>
    <row r="3668" spans="1:26" ht="15">
      <c r="A3668" s="28" t="s">
        <v>749</v>
      </c>
      <c r="B3668" s="28" t="s">
        <v>733</v>
      </c>
      <c r="E3668" s="9" t="s">
        <v>278</v>
      </c>
      <c r="F3668" s="9" t="s">
        <v>278</v>
      </c>
      <c r="G3668" s="9" t="s">
        <v>278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9">
        <v>322.10000000000582</v>
      </c>
      <c r="N3668" s="67">
        <f t="shared" si="105"/>
        <v>955.20000000001164</v>
      </c>
      <c r="T3668" s="63"/>
      <c r="U3668" s="63"/>
      <c r="V3668" s="358"/>
      <c r="W3668" s="337"/>
      <c r="X3668" s="63"/>
      <c r="Z3668" s="50"/>
    </row>
    <row r="3669" spans="1:26" ht="15">
      <c r="A3669" s="28" t="s">
        <v>750</v>
      </c>
      <c r="B3669" s="277" t="s">
        <v>2014</v>
      </c>
      <c r="C3669" s="3"/>
      <c r="D3669" s="3"/>
      <c r="E3669" s="9" t="s">
        <v>278</v>
      </c>
      <c r="F3669" s="9" t="s">
        <v>278</v>
      </c>
      <c r="G3669" s="9" t="s">
        <v>278</v>
      </c>
      <c r="H3669" s="9" t="s">
        <v>278</v>
      </c>
      <c r="I3669" s="9">
        <v>0</v>
      </c>
      <c r="J3669" s="9">
        <v>148.20000000000073</v>
      </c>
      <c r="K3669" s="217">
        <v>456.59999999998763</v>
      </c>
      <c r="L3669" s="9">
        <v>317.80000000000655</v>
      </c>
      <c r="N3669" s="67">
        <f t="shared" si="105"/>
        <v>922.59999999999491</v>
      </c>
      <c r="P3669" t="s">
        <v>292</v>
      </c>
      <c r="T3669" s="225"/>
      <c r="U3669" s="63"/>
      <c r="V3669" s="345"/>
      <c r="W3669" s="337"/>
      <c r="X3669" s="63"/>
      <c r="Z3669" s="50"/>
    </row>
    <row r="3670" spans="1:26" ht="15">
      <c r="A3670" s="28" t="s">
        <v>753</v>
      </c>
      <c r="B3670" s="277" t="s">
        <v>2007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>
        <v>0</v>
      </c>
      <c r="J3670" s="217">
        <v>319.59999999999127</v>
      </c>
      <c r="K3670" s="9">
        <v>398.79999999999563</v>
      </c>
      <c r="L3670" s="9">
        <v>204.00000000000728</v>
      </c>
      <c r="N3670" s="67">
        <f t="shared" si="105"/>
        <v>922.39999999999418</v>
      </c>
      <c r="P3670" t="s">
        <v>283</v>
      </c>
      <c r="T3670" s="63"/>
      <c r="U3670" s="63"/>
      <c r="V3670" s="358"/>
      <c r="W3670" s="337"/>
      <c r="X3670" s="63"/>
      <c r="Z3670" s="50"/>
    </row>
    <row r="3671" spans="1:26" ht="15">
      <c r="A3671" s="28" t="s">
        <v>755</v>
      </c>
      <c r="B3671" s="63" t="s">
        <v>795</v>
      </c>
      <c r="E3671" s="9" t="s">
        <v>278</v>
      </c>
      <c r="F3671" s="9" t="s">
        <v>278</v>
      </c>
      <c r="G3671" s="9" t="s">
        <v>278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9">
        <v>312.89999999999782</v>
      </c>
      <c r="N3671" s="67">
        <f t="shared" si="105"/>
        <v>915.649999999996</v>
      </c>
      <c r="P3671" t="s">
        <v>288</v>
      </c>
      <c r="T3671" s="277"/>
      <c r="U3671" s="63"/>
      <c r="V3671" s="345"/>
      <c r="W3671" s="337"/>
      <c r="X3671" s="63"/>
      <c r="Z3671" s="50"/>
    </row>
    <row r="3672" spans="1:26" ht="15">
      <c r="A3672" s="28" t="s">
        <v>760</v>
      </c>
      <c r="B3672" s="63" t="s">
        <v>156</v>
      </c>
      <c r="E3672" s="9" t="s">
        <v>278</v>
      </c>
      <c r="F3672" s="9" t="s">
        <v>278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278</v>
      </c>
      <c r="N3672" s="67">
        <f t="shared" si="105"/>
        <v>894.94999999999379</v>
      </c>
      <c r="P3672" t="s">
        <v>297</v>
      </c>
      <c r="T3672" s="277"/>
      <c r="U3672" s="63"/>
      <c r="V3672" s="345"/>
      <c r="W3672" s="337"/>
      <c r="X3672" s="63"/>
      <c r="Z3672" s="50"/>
    </row>
    <row r="3673" spans="1:26" ht="15">
      <c r="A3673" s="28" t="s">
        <v>764</v>
      </c>
      <c r="B3673" s="63" t="s">
        <v>789</v>
      </c>
      <c r="E3673" s="9" t="s">
        <v>278</v>
      </c>
      <c r="F3673" s="9" t="s">
        <v>278</v>
      </c>
      <c r="G3673" s="9" t="s">
        <v>278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9">
        <v>328.79999999999927</v>
      </c>
      <c r="N3673" s="67">
        <f t="shared" si="105"/>
        <v>885.89999999997963</v>
      </c>
      <c r="T3673" s="63"/>
      <c r="U3673" s="63"/>
      <c r="V3673" s="345"/>
      <c r="W3673" s="337"/>
      <c r="X3673" s="63"/>
      <c r="Z3673" s="50"/>
    </row>
    <row r="3674" spans="1:26" ht="15">
      <c r="A3674" s="28" t="s">
        <v>765</v>
      </c>
      <c r="B3674" s="63" t="s">
        <v>178</v>
      </c>
      <c r="E3674" s="217">
        <v>436.65</v>
      </c>
      <c r="F3674" s="217">
        <v>446.9</v>
      </c>
      <c r="G3674" s="9" t="s">
        <v>278</v>
      </c>
      <c r="H3674" s="9" t="s">
        <v>278</v>
      </c>
      <c r="I3674" s="9">
        <v>0</v>
      </c>
      <c r="J3674" s="9" t="s">
        <v>278</v>
      </c>
      <c r="K3674" s="9" t="s">
        <v>278</v>
      </c>
      <c r="L3674" s="9" t="s">
        <v>278</v>
      </c>
      <c r="N3674" s="67">
        <f t="shared" si="105"/>
        <v>883.55</v>
      </c>
      <c r="P3674" t="s">
        <v>311</v>
      </c>
      <c r="T3674" s="63"/>
      <c r="U3674" s="63"/>
      <c r="V3674" s="345"/>
      <c r="W3674" s="337"/>
      <c r="X3674" s="63"/>
      <c r="Z3674" s="50"/>
    </row>
    <row r="3675" spans="1:26" ht="15">
      <c r="A3675" s="28" t="s">
        <v>766</v>
      </c>
      <c r="B3675" s="277" t="s">
        <v>2006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>
        <v>0</v>
      </c>
      <c r="J3675" s="9">
        <v>111.39999999999054</v>
      </c>
      <c r="K3675" s="9">
        <v>304.10000000000036</v>
      </c>
      <c r="L3675" s="217">
        <v>460.80000000001019</v>
      </c>
      <c r="N3675" s="67">
        <f t="shared" si="105"/>
        <v>876.30000000000109</v>
      </c>
      <c r="P3675" t="s">
        <v>284</v>
      </c>
      <c r="T3675" s="63"/>
      <c r="U3675" s="63"/>
      <c r="V3675" s="345"/>
      <c r="W3675" s="337"/>
      <c r="X3675" s="63"/>
      <c r="Z3675" s="50"/>
    </row>
    <row r="3676" spans="1:26" ht="15">
      <c r="A3676" s="28" t="s">
        <v>772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278</v>
      </c>
      <c r="K3676" s="9" t="s">
        <v>278</v>
      </c>
      <c r="L3676" s="9" t="s">
        <v>278</v>
      </c>
      <c r="N3676" s="67">
        <f t="shared" si="105"/>
        <v>872.8999999999985</v>
      </c>
      <c r="P3676" t="s">
        <v>284</v>
      </c>
      <c r="T3676" s="277"/>
      <c r="U3676" s="63"/>
      <c r="V3676" s="346"/>
      <c r="W3676" s="337"/>
      <c r="X3676" s="63"/>
      <c r="Z3676" s="50"/>
    </row>
    <row r="3677" spans="1:26" ht="15">
      <c r="A3677" s="28" t="s">
        <v>780</v>
      </c>
      <c r="B3677" s="229" t="s">
        <v>1656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0</v>
      </c>
      <c r="J3677" s="217">
        <v>311.19999999999345</v>
      </c>
      <c r="K3677" s="9">
        <v>190.49999999999636</v>
      </c>
      <c r="L3677" s="9">
        <v>368</v>
      </c>
      <c r="N3677" s="67">
        <f t="shared" si="105"/>
        <v>869.69999999998981</v>
      </c>
      <c r="P3677" t="s">
        <v>297</v>
      </c>
      <c r="T3677" s="277"/>
      <c r="U3677" s="63"/>
      <c r="V3677" s="345"/>
      <c r="W3677" s="337"/>
      <c r="X3677" s="63"/>
      <c r="Z3677" s="50"/>
    </row>
    <row r="3678" spans="1:26" ht="15">
      <c r="A3678" s="28" t="s">
        <v>784</v>
      </c>
      <c r="B3678" s="28" t="s">
        <v>727</v>
      </c>
      <c r="E3678" s="9" t="s">
        <v>278</v>
      </c>
      <c r="F3678" s="9" t="s">
        <v>278</v>
      </c>
      <c r="G3678" s="9" t="s">
        <v>278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9">
        <v>356.59999999999854</v>
      </c>
      <c r="N3678" s="67">
        <f t="shared" si="105"/>
        <v>869.39999999999418</v>
      </c>
      <c r="T3678" s="63"/>
      <c r="U3678" s="63"/>
      <c r="V3678" s="358"/>
      <c r="W3678" s="337"/>
      <c r="X3678" s="63"/>
      <c r="Z3678" s="50"/>
    </row>
    <row r="3679" spans="1:26" ht="15">
      <c r="A3679" s="28" t="s">
        <v>785</v>
      </c>
      <c r="B3679" s="229" t="s">
        <v>1652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>
        <v>0</v>
      </c>
      <c r="J3679" s="213">
        <v>357</v>
      </c>
      <c r="K3679" s="9">
        <v>318.799999999992</v>
      </c>
      <c r="L3679" s="9">
        <v>189.00000000000728</v>
      </c>
      <c r="N3679" s="67">
        <f t="shared" si="105"/>
        <v>864.79999999999927</v>
      </c>
      <c r="P3679" t="s">
        <v>282</v>
      </c>
      <c r="T3679" s="277"/>
      <c r="U3679" s="63"/>
      <c r="V3679" s="345"/>
      <c r="W3679" s="337"/>
      <c r="X3679" s="63"/>
      <c r="Z3679" s="50"/>
    </row>
    <row r="3680" spans="1:26" ht="15">
      <c r="A3680" s="28" t="s">
        <v>786</v>
      </c>
      <c r="B3680" s="277" t="s">
        <v>1998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0</v>
      </c>
      <c r="J3680" s="9">
        <v>201.49999999999272</v>
      </c>
      <c r="K3680" s="9">
        <v>401.80000000000655</v>
      </c>
      <c r="L3680" s="9">
        <v>236.69999999998981</v>
      </c>
      <c r="N3680" s="67">
        <f t="shared" si="105"/>
        <v>839.99999999998909</v>
      </c>
      <c r="T3680" s="225"/>
      <c r="U3680" s="63"/>
      <c r="V3680" s="345"/>
      <c r="W3680" s="337"/>
      <c r="X3680" s="63"/>
      <c r="Z3680" s="50"/>
    </row>
    <row r="3681" spans="1:26" ht="15">
      <c r="A3681" s="28" t="s">
        <v>792</v>
      </c>
      <c r="B3681" s="229" t="s">
        <v>1651</v>
      </c>
      <c r="C3681" s="3"/>
      <c r="D3681" s="3"/>
      <c r="E3681" s="9" t="s">
        <v>278</v>
      </c>
      <c r="F3681" s="9" t="s">
        <v>278</v>
      </c>
      <c r="G3681" s="9" t="s">
        <v>278</v>
      </c>
      <c r="H3681" s="9" t="s">
        <v>278</v>
      </c>
      <c r="I3681" s="9">
        <v>0</v>
      </c>
      <c r="J3681" s="9">
        <v>168.59999999999854</v>
      </c>
      <c r="K3681" s="9">
        <v>389.49999999999636</v>
      </c>
      <c r="L3681" s="9">
        <v>281.70000000001164</v>
      </c>
      <c r="N3681" s="67">
        <f t="shared" si="105"/>
        <v>839.80000000000655</v>
      </c>
      <c r="T3681" s="63"/>
      <c r="U3681" s="63"/>
      <c r="V3681" s="345"/>
      <c r="W3681" s="337"/>
      <c r="X3681" s="63"/>
      <c r="Z3681" s="50"/>
    </row>
    <row r="3682" spans="1:26" ht="15">
      <c r="A3682" s="28" t="s">
        <v>793</v>
      </c>
      <c r="B3682" s="63" t="s">
        <v>761</v>
      </c>
      <c r="E3682" s="9" t="s">
        <v>278</v>
      </c>
      <c r="F3682" s="9" t="s">
        <v>278</v>
      </c>
      <c r="G3682" s="9" t="s">
        <v>278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9">
        <v>274.79999999999563</v>
      </c>
      <c r="N3682" s="67">
        <f t="shared" si="105"/>
        <v>816.50000000000364</v>
      </c>
      <c r="T3682" s="63"/>
      <c r="U3682" s="63"/>
      <c r="V3682" s="358"/>
      <c r="W3682" s="337"/>
      <c r="X3682" s="63"/>
      <c r="Z3682" s="50"/>
    </row>
    <row r="3683" spans="1:26" ht="15">
      <c r="A3683" s="28" t="s">
        <v>794</v>
      </c>
      <c r="B3683" s="63" t="s">
        <v>763</v>
      </c>
      <c r="E3683" s="9" t="s">
        <v>278</v>
      </c>
      <c r="F3683" s="9" t="s">
        <v>278</v>
      </c>
      <c r="G3683" s="9" t="s">
        <v>278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9">
        <v>357.50000000000182</v>
      </c>
      <c r="N3683" s="67">
        <f t="shared" si="105"/>
        <v>806.10000000000582</v>
      </c>
      <c r="T3683" s="63"/>
      <c r="U3683" s="63"/>
      <c r="V3683" s="358"/>
      <c r="W3683" s="337"/>
      <c r="X3683" s="63"/>
      <c r="Z3683" s="50"/>
    </row>
    <row r="3684" spans="1:26" ht="15">
      <c r="A3684" s="28" t="s">
        <v>796</v>
      </c>
      <c r="B3684" s="63" t="s">
        <v>781</v>
      </c>
      <c r="E3684" s="9" t="s">
        <v>278</v>
      </c>
      <c r="F3684" s="9" t="s">
        <v>278</v>
      </c>
      <c r="G3684" s="9" t="s">
        <v>278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9">
        <v>144.00000000000364</v>
      </c>
      <c r="N3684" s="67">
        <f t="shared" si="105"/>
        <v>780.79999999999745</v>
      </c>
      <c r="T3684" s="63"/>
      <c r="U3684" s="63"/>
      <c r="V3684" s="345"/>
      <c r="W3684" s="337"/>
      <c r="X3684" s="63"/>
      <c r="Z3684" s="50"/>
    </row>
    <row r="3685" spans="1:26" ht="15">
      <c r="A3685" s="28" t="s">
        <v>797</v>
      </c>
      <c r="B3685" s="229" t="s">
        <v>1659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>
        <v>0</v>
      </c>
      <c r="J3685" s="9">
        <v>287.49999999998909</v>
      </c>
      <c r="K3685" s="9">
        <v>224.3999999999869</v>
      </c>
      <c r="L3685" s="9">
        <v>247.20000000000073</v>
      </c>
      <c r="N3685" s="67">
        <f t="shared" si="105"/>
        <v>759.09999999997672</v>
      </c>
      <c r="T3685" s="277"/>
      <c r="U3685" s="63"/>
      <c r="V3685" s="345"/>
      <c r="W3685" s="337"/>
      <c r="X3685" s="63"/>
      <c r="Z3685" s="50"/>
    </row>
    <row r="3686" spans="1:26" ht="15">
      <c r="A3686" s="28" t="s">
        <v>798</v>
      </c>
      <c r="B3686" s="229" t="s">
        <v>1646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>
        <v>0</v>
      </c>
      <c r="J3686" s="217">
        <v>306.29999999998836</v>
      </c>
      <c r="K3686" s="9">
        <v>180</v>
      </c>
      <c r="L3686" s="9">
        <v>271.20000000000437</v>
      </c>
      <c r="N3686" s="67">
        <f t="shared" si="105"/>
        <v>757.49999999999272</v>
      </c>
      <c r="P3686" t="s">
        <v>287</v>
      </c>
      <c r="T3686" s="63"/>
      <c r="U3686" s="63"/>
      <c r="V3686" s="345"/>
      <c r="W3686" s="337"/>
      <c r="X3686" s="63"/>
      <c r="Z3686" s="50"/>
    </row>
    <row r="3687" spans="1:26" ht="15">
      <c r="A3687" s="28" t="s">
        <v>801</v>
      </c>
      <c r="B3687" s="277" t="s">
        <v>2003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>
        <v>0</v>
      </c>
      <c r="J3687" s="9">
        <v>259.89999999999964</v>
      </c>
      <c r="K3687" s="9">
        <v>101.99999999999636</v>
      </c>
      <c r="L3687" s="9">
        <v>389.40000000000146</v>
      </c>
      <c r="N3687" s="67">
        <f t="shared" si="105"/>
        <v>751.29999999999745</v>
      </c>
      <c r="T3687" s="225"/>
      <c r="U3687" s="63"/>
      <c r="V3687" s="345"/>
      <c r="W3687" s="337"/>
      <c r="X3687" s="63"/>
      <c r="Z3687" s="50"/>
    </row>
    <row r="3688" spans="1:26" ht="15">
      <c r="A3688" s="28" t="s">
        <v>895</v>
      </c>
      <c r="B3688" s="229" t="s">
        <v>1655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>
        <v>0</v>
      </c>
      <c r="J3688" s="9">
        <v>266.200000000008</v>
      </c>
      <c r="K3688" s="9">
        <v>281.99999999999272</v>
      </c>
      <c r="L3688" s="9">
        <v>202.49999999999636</v>
      </c>
      <c r="N3688" s="67">
        <f t="shared" si="105"/>
        <v>750.69999999999709</v>
      </c>
      <c r="T3688" s="225"/>
      <c r="U3688" s="63"/>
      <c r="V3688" s="346"/>
      <c r="W3688" s="337"/>
      <c r="X3688" s="63"/>
      <c r="Z3688" s="50"/>
    </row>
    <row r="3689" spans="1:26" ht="15">
      <c r="A3689" s="28" t="s">
        <v>896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278</v>
      </c>
      <c r="I3689" s="9">
        <v>0</v>
      </c>
      <c r="J3689" s="9">
        <v>41.999999999998181</v>
      </c>
      <c r="K3689" s="9" t="s">
        <v>278</v>
      </c>
      <c r="L3689" s="9" t="s">
        <v>278</v>
      </c>
      <c r="N3689" s="67">
        <f t="shared" si="105"/>
        <v>742.69999999999823</v>
      </c>
      <c r="P3689" t="s">
        <v>287</v>
      </c>
      <c r="T3689" s="63"/>
      <c r="U3689" s="63"/>
      <c r="V3689" s="358"/>
      <c r="W3689" s="337"/>
      <c r="X3689" s="63"/>
      <c r="Z3689" s="50"/>
    </row>
    <row r="3690" spans="1:26" ht="15">
      <c r="A3690" s="28" t="s">
        <v>897</v>
      </c>
      <c r="B3690" s="277" t="s">
        <v>2153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>
        <v>0</v>
      </c>
      <c r="J3690" s="9" t="s">
        <v>278</v>
      </c>
      <c r="K3690" s="9">
        <v>378.50000000000364</v>
      </c>
      <c r="L3690" s="9">
        <v>360.49999999999636</v>
      </c>
      <c r="N3690" s="67">
        <f t="shared" si="105"/>
        <v>739</v>
      </c>
      <c r="T3690" s="63"/>
      <c r="U3690" s="63"/>
      <c r="V3690" s="345"/>
      <c r="W3690" s="337"/>
      <c r="X3690" s="63"/>
      <c r="Z3690" s="50"/>
    </row>
    <row r="3691" spans="1:26" ht="15">
      <c r="A3691" s="28" t="s">
        <v>898</v>
      </c>
      <c r="B3691" s="277" t="s">
        <v>2026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>
        <v>0</v>
      </c>
      <c r="J3691" s="9" t="s">
        <v>278</v>
      </c>
      <c r="K3691" s="217">
        <v>448.99999999999818</v>
      </c>
      <c r="L3691" s="9">
        <v>285.30000000000655</v>
      </c>
      <c r="N3691" s="67">
        <f t="shared" si="105"/>
        <v>734.30000000000473</v>
      </c>
      <c r="P3691" t="s">
        <v>288</v>
      </c>
      <c r="T3691" s="277"/>
      <c r="U3691" s="63"/>
      <c r="V3691" s="346"/>
      <c r="W3691" s="337"/>
      <c r="X3691" s="63"/>
      <c r="Z3691" s="50"/>
    </row>
    <row r="3692" spans="1:26" ht="15">
      <c r="A3692" s="28" t="s">
        <v>899</v>
      </c>
      <c r="B3692" s="229" t="s">
        <v>1643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>
        <v>0</v>
      </c>
      <c r="J3692" s="9">
        <v>105.00000000000182</v>
      </c>
      <c r="K3692" s="9">
        <v>424.60000000000036</v>
      </c>
      <c r="L3692" s="9">
        <v>202.20000000000437</v>
      </c>
      <c r="N3692" s="67">
        <f t="shared" ref="N3692:N3723" si="106">SUM(E3692:L3692)</f>
        <v>731.80000000000655</v>
      </c>
      <c r="T3692" s="63"/>
      <c r="U3692" s="63"/>
      <c r="V3692" s="346"/>
      <c r="W3692" s="337"/>
      <c r="X3692" s="63"/>
      <c r="Z3692" s="50"/>
    </row>
    <row r="3693" spans="1:26" ht="15">
      <c r="A3693" s="28" t="s">
        <v>900</v>
      </c>
      <c r="B3693" s="277" t="s">
        <v>2049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>
        <v>0</v>
      </c>
      <c r="J3693" s="9" t="s">
        <v>278</v>
      </c>
      <c r="K3693" s="9">
        <v>240.00000000000364</v>
      </c>
      <c r="L3693" s="217">
        <v>466.99999999999636</v>
      </c>
      <c r="N3693" s="67">
        <f t="shared" si="106"/>
        <v>707</v>
      </c>
      <c r="P3693" t="s">
        <v>283</v>
      </c>
      <c r="T3693" s="277"/>
      <c r="U3693" s="63"/>
      <c r="V3693" s="345"/>
      <c r="W3693" s="337"/>
      <c r="X3693" s="63"/>
      <c r="Z3693" s="50"/>
    </row>
    <row r="3694" spans="1:26" ht="15">
      <c r="A3694" s="28" t="s">
        <v>901</v>
      </c>
      <c r="B3694" s="229" t="s">
        <v>1654</v>
      </c>
      <c r="C3694" s="3"/>
      <c r="D3694" s="3"/>
      <c r="E3694" s="9" t="s">
        <v>278</v>
      </c>
      <c r="F3694" s="9" t="s">
        <v>278</v>
      </c>
      <c r="G3694" s="9" t="s">
        <v>278</v>
      </c>
      <c r="H3694" s="9" t="s">
        <v>278</v>
      </c>
      <c r="I3694" s="9">
        <v>0</v>
      </c>
      <c r="J3694" s="9">
        <v>163.49999999999636</v>
      </c>
      <c r="K3694" s="9">
        <v>313.00000000000364</v>
      </c>
      <c r="L3694" s="9">
        <v>212.99999999999272</v>
      </c>
      <c r="N3694" s="67">
        <f t="shared" si="106"/>
        <v>689.49999999999272</v>
      </c>
      <c r="T3694" s="63"/>
      <c r="U3694" s="63"/>
      <c r="V3694" s="358"/>
      <c r="W3694" s="337"/>
      <c r="X3694" s="63"/>
      <c r="Z3694" s="50"/>
    </row>
    <row r="3695" spans="1:26" ht="15">
      <c r="A3695" s="28" t="s">
        <v>902</v>
      </c>
      <c r="B3695" s="277" t="s">
        <v>2048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>
        <v>0</v>
      </c>
      <c r="J3695" s="9" t="s">
        <v>278</v>
      </c>
      <c r="K3695" s="9">
        <v>347.09999999999854</v>
      </c>
      <c r="L3695" s="9">
        <v>341.5</v>
      </c>
      <c r="N3695" s="67">
        <f t="shared" si="106"/>
        <v>688.59999999999854</v>
      </c>
      <c r="T3695" s="63"/>
      <c r="U3695" s="63"/>
      <c r="V3695" s="346"/>
      <c r="W3695" s="337"/>
      <c r="X3695" s="63"/>
      <c r="Z3695" s="50"/>
    </row>
    <row r="3696" spans="1:26" ht="15">
      <c r="A3696" s="28" t="s">
        <v>903</v>
      </c>
      <c r="B3696" s="63" t="s">
        <v>770</v>
      </c>
      <c r="E3696" s="9" t="s">
        <v>278</v>
      </c>
      <c r="F3696" s="9" t="s">
        <v>278</v>
      </c>
      <c r="G3696" s="9" t="s">
        <v>278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9">
        <v>226.80000000000291</v>
      </c>
      <c r="N3696" s="67">
        <f t="shared" si="106"/>
        <v>687.90000000000509</v>
      </c>
      <c r="T3696" s="63"/>
      <c r="U3696" s="63"/>
      <c r="V3696" s="345"/>
      <c r="W3696" s="337"/>
      <c r="X3696" s="63"/>
      <c r="Z3696" s="50"/>
    </row>
    <row r="3697" spans="1:26" ht="15">
      <c r="A3697" s="28" t="s">
        <v>904</v>
      </c>
      <c r="B3697" s="229" t="s">
        <v>1658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>
        <v>0</v>
      </c>
      <c r="J3697" s="217">
        <v>313.90000000000146</v>
      </c>
      <c r="K3697" s="9">
        <v>180</v>
      </c>
      <c r="L3697" s="9">
        <v>190.50000000000728</v>
      </c>
      <c r="N3697" s="67">
        <f t="shared" si="106"/>
        <v>684.40000000000873</v>
      </c>
      <c r="P3697" t="s">
        <v>284</v>
      </c>
      <c r="T3697" s="63"/>
      <c r="U3697" s="63"/>
      <c r="V3697" s="345"/>
      <c r="W3697" s="337"/>
      <c r="X3697" s="63"/>
      <c r="Z3697" s="50"/>
    </row>
    <row r="3698" spans="1:26" ht="15">
      <c r="A3698" s="28" t="s">
        <v>905</v>
      </c>
      <c r="B3698" s="277" t="s">
        <v>2021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>
        <v>0</v>
      </c>
      <c r="J3698" s="9" t="s">
        <v>278</v>
      </c>
      <c r="K3698" s="9">
        <v>427.30000000000655</v>
      </c>
      <c r="L3698" s="9">
        <v>257.09999999999491</v>
      </c>
      <c r="N3698" s="67">
        <f t="shared" si="106"/>
        <v>684.40000000000146</v>
      </c>
      <c r="T3698" s="225"/>
      <c r="U3698" s="63"/>
      <c r="V3698" s="345"/>
      <c r="W3698" s="337"/>
      <c r="X3698" s="63"/>
      <c r="Z3698" s="50"/>
    </row>
    <row r="3699" spans="1:26" ht="15">
      <c r="A3699" s="28" t="s">
        <v>906</v>
      </c>
      <c r="B3699" s="277" t="s">
        <v>2004</v>
      </c>
      <c r="C3699" s="3"/>
      <c r="D3699" s="3"/>
      <c r="E3699" s="9" t="s">
        <v>278</v>
      </c>
      <c r="F3699" s="9" t="s">
        <v>278</v>
      </c>
      <c r="G3699" s="9" t="s">
        <v>278</v>
      </c>
      <c r="H3699" s="9" t="s">
        <v>278</v>
      </c>
      <c r="I3699" s="9">
        <v>0</v>
      </c>
      <c r="J3699" s="9">
        <v>172.89999999999782</v>
      </c>
      <c r="K3699" s="9">
        <v>250.50000000000728</v>
      </c>
      <c r="L3699" s="9">
        <v>259.79999999999563</v>
      </c>
      <c r="N3699" s="67">
        <f t="shared" si="106"/>
        <v>683.20000000000073</v>
      </c>
      <c r="T3699" s="63"/>
      <c r="U3699" s="63"/>
      <c r="V3699" s="358"/>
      <c r="W3699" s="337"/>
      <c r="X3699" s="63"/>
      <c r="Z3699" s="50"/>
    </row>
    <row r="3700" spans="1:26" ht="15">
      <c r="A3700" s="28" t="s">
        <v>907</v>
      </c>
      <c r="B3700" s="225" t="s">
        <v>1661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>
        <v>0</v>
      </c>
      <c r="J3700" s="9">
        <v>152.00000000000728</v>
      </c>
      <c r="K3700" s="9">
        <v>240.50000000000728</v>
      </c>
      <c r="L3700" s="9">
        <v>284.40000000000509</v>
      </c>
      <c r="N3700" s="67">
        <f t="shared" si="106"/>
        <v>676.90000000001965</v>
      </c>
      <c r="T3700" s="277"/>
      <c r="U3700" s="63"/>
      <c r="V3700" s="345"/>
      <c r="W3700" s="337"/>
      <c r="X3700" s="63"/>
      <c r="Z3700" s="50"/>
    </row>
    <row r="3701" spans="1:26" ht="15">
      <c r="A3701" s="28" t="s">
        <v>908</v>
      </c>
      <c r="B3701" s="229" t="s">
        <v>1653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>
        <v>0</v>
      </c>
      <c r="J3701" s="9">
        <v>126.49999999999636</v>
      </c>
      <c r="K3701" s="9">
        <v>239.00000000000364</v>
      </c>
      <c r="L3701" s="9">
        <v>275.20000000000073</v>
      </c>
      <c r="N3701" s="67">
        <f t="shared" si="106"/>
        <v>640.70000000000073</v>
      </c>
      <c r="T3701" s="277"/>
      <c r="U3701" s="63"/>
      <c r="V3701" s="345"/>
      <c r="W3701" s="337"/>
      <c r="X3701" s="63"/>
      <c r="Z3701" s="50"/>
    </row>
    <row r="3702" spans="1:26" ht="15">
      <c r="A3702" s="28" t="s">
        <v>909</v>
      </c>
      <c r="B3702" s="277" t="s">
        <v>2002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>
        <v>0</v>
      </c>
      <c r="J3702" s="9">
        <v>137.89999999999782</v>
      </c>
      <c r="K3702" s="9">
        <v>256.99999999999636</v>
      </c>
      <c r="L3702" s="9">
        <v>243.59999999999854</v>
      </c>
      <c r="N3702" s="67">
        <f t="shared" si="106"/>
        <v>638.49999999999272</v>
      </c>
      <c r="T3702" s="63"/>
      <c r="U3702" s="63"/>
      <c r="V3702" s="345"/>
      <c r="W3702" s="337"/>
      <c r="X3702" s="63"/>
      <c r="Z3702" s="50"/>
    </row>
    <row r="3703" spans="1:26" ht="15">
      <c r="A3703" s="28" t="s">
        <v>910</v>
      </c>
      <c r="B3703" s="277" t="s">
        <v>2023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>
        <v>0</v>
      </c>
      <c r="J3703" s="9" t="s">
        <v>278</v>
      </c>
      <c r="K3703" s="9">
        <v>411.09999999999854</v>
      </c>
      <c r="L3703" s="9">
        <v>206.99999999999636</v>
      </c>
      <c r="N3703" s="67">
        <f t="shared" si="106"/>
        <v>618.09999999999491</v>
      </c>
      <c r="T3703" s="63"/>
      <c r="U3703" s="63"/>
      <c r="V3703" s="345"/>
      <c r="W3703" s="337"/>
      <c r="X3703" s="63"/>
      <c r="Z3703" s="50"/>
    </row>
    <row r="3704" spans="1:26" ht="15">
      <c r="A3704" s="28" t="s">
        <v>911</v>
      </c>
      <c r="B3704" s="277" t="s">
        <v>2046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0</v>
      </c>
      <c r="J3704" s="9" t="s">
        <v>278</v>
      </c>
      <c r="K3704" s="9">
        <v>244.00000000000182</v>
      </c>
      <c r="L3704" s="9">
        <v>344.59999999999854</v>
      </c>
      <c r="N3704" s="67">
        <f t="shared" si="106"/>
        <v>588.60000000000036</v>
      </c>
      <c r="T3704" s="277"/>
      <c r="U3704" s="63"/>
      <c r="V3704" s="345"/>
      <c r="W3704" s="337"/>
      <c r="X3704" s="63"/>
      <c r="Z3704" s="50"/>
    </row>
    <row r="3705" spans="1:26" ht="15">
      <c r="A3705" s="28" t="s">
        <v>912</v>
      </c>
      <c r="B3705" s="277" t="s">
        <v>1999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>
        <v>0</v>
      </c>
      <c r="J3705" s="9">
        <v>92.100000000000364</v>
      </c>
      <c r="K3705" s="9">
        <v>209.79999999999927</v>
      </c>
      <c r="L3705" s="9">
        <v>278.69999999999891</v>
      </c>
      <c r="N3705" s="67">
        <f t="shared" si="106"/>
        <v>580.59999999999854</v>
      </c>
      <c r="T3705" s="277"/>
      <c r="U3705" s="63"/>
      <c r="V3705" s="345"/>
      <c r="W3705" s="337"/>
      <c r="X3705" s="63"/>
      <c r="Z3705" s="50"/>
    </row>
    <row r="3706" spans="1:26" ht="15">
      <c r="A3706" s="28" t="s">
        <v>913</v>
      </c>
      <c r="B3706" s="63" t="s">
        <v>3362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>
        <v>0</v>
      </c>
      <c r="J3706" s="9" t="s">
        <v>278</v>
      </c>
      <c r="K3706" s="9" t="s">
        <v>278</v>
      </c>
      <c r="L3706" s="214">
        <v>566.50000000000364</v>
      </c>
      <c r="M3706" s="67"/>
      <c r="N3706" s="67">
        <f t="shared" si="106"/>
        <v>566.50000000000364</v>
      </c>
      <c r="P3706" t="s">
        <v>281</v>
      </c>
      <c r="S3706" s="21" t="s">
        <v>1804</v>
      </c>
      <c r="T3706" s="63"/>
      <c r="U3706" s="63"/>
      <c r="V3706" s="358"/>
      <c r="W3706" s="337"/>
      <c r="X3706" s="63"/>
      <c r="Z3706" s="50"/>
    </row>
    <row r="3707" spans="1:26" ht="15">
      <c r="A3707" s="28" t="s">
        <v>914</v>
      </c>
      <c r="B3707" s="277" t="s">
        <v>4490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>
        <v>0</v>
      </c>
      <c r="J3707" s="9" t="s">
        <v>278</v>
      </c>
      <c r="K3707" s="9">
        <v>291.80000000000655</v>
      </c>
      <c r="L3707" s="9">
        <v>240.59999999999127</v>
      </c>
      <c r="N3707" s="67">
        <f t="shared" si="106"/>
        <v>532.39999999999782</v>
      </c>
      <c r="T3707" s="63"/>
      <c r="U3707" s="63"/>
      <c r="V3707" s="345"/>
      <c r="W3707" s="337"/>
      <c r="X3707" s="63"/>
      <c r="Z3707" s="50"/>
    </row>
    <row r="3708" spans="1:26" ht="15">
      <c r="A3708" s="28" t="s">
        <v>915</v>
      </c>
      <c r="B3708" s="277" t="s">
        <v>2019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>
        <v>0</v>
      </c>
      <c r="J3708" s="9" t="s">
        <v>278</v>
      </c>
      <c r="K3708" s="9">
        <v>320.00000000000728</v>
      </c>
      <c r="L3708" s="9">
        <v>211.80000000000291</v>
      </c>
      <c r="N3708" s="67">
        <f t="shared" si="106"/>
        <v>531.80000000001019</v>
      </c>
      <c r="T3708" s="63"/>
      <c r="U3708" s="63"/>
      <c r="V3708" s="358"/>
      <c r="W3708" s="337"/>
      <c r="X3708" s="63"/>
      <c r="Z3708" s="50"/>
    </row>
    <row r="3709" spans="1:26" ht="15">
      <c r="A3709" s="28" t="s">
        <v>916</v>
      </c>
      <c r="B3709" s="63" t="s">
        <v>158</v>
      </c>
      <c r="E3709" s="9" t="s">
        <v>278</v>
      </c>
      <c r="F3709" s="9" t="s">
        <v>278</v>
      </c>
      <c r="G3709" s="9">
        <v>242.9</v>
      </c>
      <c r="H3709" s="9">
        <v>279.80000000000109</v>
      </c>
      <c r="I3709" s="9">
        <v>0</v>
      </c>
      <c r="J3709" s="9" t="s">
        <v>278</v>
      </c>
      <c r="K3709" s="9" t="s">
        <v>278</v>
      </c>
      <c r="L3709" s="9" t="s">
        <v>278</v>
      </c>
      <c r="N3709" s="67">
        <f t="shared" si="106"/>
        <v>522.70000000000107</v>
      </c>
      <c r="T3709" s="277"/>
      <c r="U3709" s="63"/>
      <c r="V3709" s="345"/>
      <c r="W3709" s="337"/>
      <c r="X3709" s="63"/>
      <c r="Z3709" s="50"/>
    </row>
    <row r="3710" spans="1:26" ht="15">
      <c r="A3710" s="28" t="s">
        <v>917</v>
      </c>
      <c r="B3710" s="63" t="s">
        <v>3372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>
        <v>0</v>
      </c>
      <c r="J3710" s="9" t="s">
        <v>278</v>
      </c>
      <c r="K3710" s="9" t="s">
        <v>278</v>
      </c>
      <c r="L3710" s="213">
        <v>469.79999999999927</v>
      </c>
      <c r="M3710" s="67"/>
      <c r="N3710" s="67">
        <f t="shared" si="106"/>
        <v>469.79999999999927</v>
      </c>
      <c r="P3710" t="s">
        <v>282</v>
      </c>
      <c r="T3710" s="63"/>
      <c r="U3710" s="63"/>
      <c r="V3710" s="358"/>
      <c r="W3710" s="337"/>
      <c r="X3710" s="63"/>
      <c r="Z3710" s="50"/>
    </row>
    <row r="3711" spans="1:26" ht="15">
      <c r="A3711" s="28" t="s">
        <v>918</v>
      </c>
      <c r="B3711" s="229" t="s">
        <v>1660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>
        <v>0</v>
      </c>
      <c r="J3711" s="9">
        <v>160.99999999999636</v>
      </c>
      <c r="K3711" s="9">
        <v>283.40000000000146</v>
      </c>
      <c r="L3711" s="9" t="s">
        <v>278</v>
      </c>
      <c r="N3711" s="67">
        <f t="shared" si="106"/>
        <v>444.39999999999782</v>
      </c>
      <c r="T3711" s="277"/>
      <c r="U3711" s="63"/>
      <c r="V3711" s="346"/>
      <c r="W3711" s="337"/>
      <c r="X3711" s="63"/>
      <c r="Z3711" s="50"/>
    </row>
    <row r="3712" spans="1:26" ht="15">
      <c r="A3712" s="28" t="s">
        <v>919</v>
      </c>
      <c r="B3712" s="63" t="s">
        <v>3360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>
        <v>0</v>
      </c>
      <c r="J3712" s="9" t="s">
        <v>278</v>
      </c>
      <c r="K3712" s="9" t="s">
        <v>278</v>
      </c>
      <c r="L3712" s="217">
        <v>418.20000000000073</v>
      </c>
      <c r="M3712" s="67"/>
      <c r="N3712" s="67">
        <f t="shared" si="106"/>
        <v>418.20000000000073</v>
      </c>
      <c r="P3712" t="s">
        <v>297</v>
      </c>
      <c r="T3712" s="63"/>
      <c r="U3712" s="63"/>
      <c r="V3712" s="345"/>
      <c r="W3712" s="337"/>
      <c r="X3712" s="63"/>
      <c r="Z3712" s="50"/>
    </row>
    <row r="3713" spans="1:26" ht="15">
      <c r="A3713" s="28" t="s">
        <v>920</v>
      </c>
      <c r="B3713" s="63" t="s">
        <v>3371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>
        <v>0</v>
      </c>
      <c r="J3713" s="9" t="s">
        <v>278</v>
      </c>
      <c r="K3713" s="9" t="s">
        <v>278</v>
      </c>
      <c r="L3713" s="217">
        <v>415.20000000000073</v>
      </c>
      <c r="M3713" s="67"/>
      <c r="N3713" s="67">
        <f t="shared" si="106"/>
        <v>415.20000000000073</v>
      </c>
      <c r="P3713" t="s">
        <v>292</v>
      </c>
      <c r="T3713" s="63"/>
      <c r="U3713" s="63"/>
      <c r="V3713" s="358"/>
      <c r="W3713" s="337"/>
      <c r="X3713" s="63"/>
      <c r="Z3713" s="50"/>
    </row>
    <row r="3714" spans="1:26" ht="15">
      <c r="A3714" s="28" t="s">
        <v>921</v>
      </c>
      <c r="B3714" s="63" t="s">
        <v>3378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>
        <v>0</v>
      </c>
      <c r="J3714" s="9" t="s">
        <v>278</v>
      </c>
      <c r="K3714" s="9" t="s">
        <v>278</v>
      </c>
      <c r="L3714" s="217">
        <v>412</v>
      </c>
      <c r="M3714" s="67"/>
      <c r="N3714" s="67">
        <f t="shared" si="106"/>
        <v>412</v>
      </c>
      <c r="P3714" t="s">
        <v>287</v>
      </c>
      <c r="T3714" s="63"/>
      <c r="U3714" s="63"/>
      <c r="V3714" s="345"/>
      <c r="W3714" s="337"/>
      <c r="X3714" s="63"/>
      <c r="Z3714" s="50"/>
    </row>
    <row r="3715" spans="1:26" ht="15">
      <c r="A3715" s="28" t="s">
        <v>922</v>
      </c>
      <c r="B3715" s="63" t="s">
        <v>180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>
        <v>0</v>
      </c>
      <c r="J3715" s="9" t="s">
        <v>278</v>
      </c>
      <c r="K3715" s="9" t="s">
        <v>278</v>
      </c>
      <c r="L3715" s="217">
        <v>403</v>
      </c>
      <c r="M3715" s="67"/>
      <c r="N3715" s="67">
        <f t="shared" si="106"/>
        <v>403</v>
      </c>
      <c r="P3715" t="s">
        <v>288</v>
      </c>
      <c r="T3715" s="63"/>
      <c r="U3715" s="63"/>
      <c r="V3715" s="346"/>
      <c r="W3715" s="337"/>
      <c r="X3715" s="63"/>
      <c r="Z3715" s="50"/>
    </row>
    <row r="3716" spans="1:26" ht="15">
      <c r="A3716" s="28" t="s">
        <v>923</v>
      </c>
      <c r="B3716" s="63" t="s">
        <v>3391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>
        <v>0</v>
      </c>
      <c r="J3716" s="9" t="s">
        <v>278</v>
      </c>
      <c r="K3716" s="9" t="s">
        <v>278</v>
      </c>
      <c r="L3716" s="217">
        <v>390</v>
      </c>
      <c r="M3716" s="67"/>
      <c r="N3716" s="67">
        <f t="shared" si="106"/>
        <v>390</v>
      </c>
      <c r="P3716" t="s">
        <v>288</v>
      </c>
      <c r="T3716" s="63"/>
      <c r="U3716" s="63"/>
      <c r="V3716" s="345"/>
      <c r="W3716" s="337"/>
      <c r="X3716" s="63"/>
      <c r="Z3716" s="50"/>
    </row>
    <row r="3717" spans="1:26" ht="15">
      <c r="A3717" s="28" t="s">
        <v>924</v>
      </c>
      <c r="B3717" s="277" t="s">
        <v>2005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>
        <v>0</v>
      </c>
      <c r="J3717" s="9">
        <v>170.00000000000364</v>
      </c>
      <c r="K3717" s="9">
        <v>215.99999999999272</v>
      </c>
      <c r="L3717" s="9" t="s">
        <v>278</v>
      </c>
      <c r="N3717" s="67">
        <f t="shared" si="106"/>
        <v>385.99999999999636</v>
      </c>
      <c r="T3717" s="28"/>
      <c r="U3717" s="63"/>
      <c r="V3717" s="345"/>
      <c r="W3717" s="337"/>
      <c r="X3717" s="63"/>
      <c r="Z3717" s="50"/>
    </row>
    <row r="3718" spans="1:26" ht="15">
      <c r="A3718" s="28" t="s">
        <v>925</v>
      </c>
      <c r="B3718" s="63" t="s">
        <v>3370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>
        <v>0</v>
      </c>
      <c r="J3718" s="9" t="s">
        <v>278</v>
      </c>
      <c r="K3718" s="9" t="s">
        <v>278</v>
      </c>
      <c r="L3718" s="9">
        <v>380.10000000000218</v>
      </c>
      <c r="M3718" s="67"/>
      <c r="N3718" s="67">
        <f t="shared" si="106"/>
        <v>380.10000000000218</v>
      </c>
      <c r="T3718" s="277"/>
      <c r="U3718" s="63"/>
      <c r="V3718" s="345"/>
      <c r="W3718" s="337"/>
      <c r="X3718" s="63"/>
      <c r="Z3718" s="50"/>
    </row>
    <row r="3719" spans="1:26" ht="15">
      <c r="A3719" s="28" t="s">
        <v>926</v>
      </c>
      <c r="B3719" s="277" t="s">
        <v>2024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>
        <v>0</v>
      </c>
      <c r="J3719" s="9" t="s">
        <v>278</v>
      </c>
      <c r="K3719" s="9">
        <v>375.39999999999418</v>
      </c>
      <c r="L3719" s="9" t="s">
        <v>278</v>
      </c>
      <c r="N3719" s="67">
        <f t="shared" si="106"/>
        <v>375.39999999999418</v>
      </c>
      <c r="T3719" s="225"/>
      <c r="U3719" s="63"/>
      <c r="V3719" s="345"/>
      <c r="W3719" s="337"/>
      <c r="X3719" s="63"/>
      <c r="Z3719" s="50"/>
    </row>
    <row r="3720" spans="1:26" ht="15">
      <c r="A3720" s="28" t="s">
        <v>927</v>
      </c>
      <c r="B3720" s="277" t="s">
        <v>2000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>
        <v>0</v>
      </c>
      <c r="J3720" s="212">
        <v>369.79999999999745</v>
      </c>
      <c r="K3720" s="9" t="s">
        <v>278</v>
      </c>
      <c r="L3720" s="9" t="s">
        <v>278</v>
      </c>
      <c r="N3720" s="67">
        <f t="shared" si="106"/>
        <v>369.79999999999745</v>
      </c>
      <c r="P3720" t="s">
        <v>300</v>
      </c>
      <c r="T3720" s="277"/>
      <c r="U3720" s="63"/>
      <c r="V3720" s="345"/>
      <c r="W3720" s="337"/>
      <c r="X3720" s="63"/>
      <c r="Z3720" s="50"/>
    </row>
    <row r="3721" spans="1:26" ht="15">
      <c r="A3721" s="28" t="s">
        <v>928</v>
      </c>
      <c r="B3721" s="63" t="s">
        <v>3376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>
        <v>0</v>
      </c>
      <c r="J3721" s="9" t="s">
        <v>278</v>
      </c>
      <c r="K3721" s="9" t="s">
        <v>278</v>
      </c>
      <c r="L3721" s="9">
        <v>335.90000000000146</v>
      </c>
      <c r="M3721" s="67"/>
      <c r="N3721" s="67">
        <f t="shared" si="106"/>
        <v>335.90000000000146</v>
      </c>
      <c r="T3721" s="63"/>
      <c r="U3721" s="63"/>
      <c r="V3721" s="358"/>
      <c r="W3721" s="337"/>
      <c r="X3721" s="63"/>
      <c r="Z3721" s="50"/>
    </row>
    <row r="3722" spans="1:26" ht="15">
      <c r="A3722" s="28" t="s">
        <v>929</v>
      </c>
      <c r="B3722" s="63" t="s">
        <v>3373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>
        <v>0</v>
      </c>
      <c r="J3722" s="9" t="s">
        <v>278</v>
      </c>
      <c r="K3722" s="9" t="s">
        <v>278</v>
      </c>
      <c r="L3722" s="9">
        <v>329.70000000000437</v>
      </c>
      <c r="M3722" s="67"/>
      <c r="N3722" s="67">
        <f t="shared" si="106"/>
        <v>329.70000000000437</v>
      </c>
      <c r="T3722" s="63"/>
      <c r="U3722" s="63"/>
      <c r="V3722" s="358"/>
      <c r="W3722" s="337"/>
      <c r="X3722" s="63"/>
      <c r="Z3722" s="50"/>
    </row>
    <row r="3723" spans="1:26" ht="15">
      <c r="A3723" s="28" t="s">
        <v>930</v>
      </c>
      <c r="B3723" s="63" t="s">
        <v>3387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>
        <v>0</v>
      </c>
      <c r="J3723" s="9" t="s">
        <v>278</v>
      </c>
      <c r="K3723" s="9" t="s">
        <v>278</v>
      </c>
      <c r="L3723" s="9">
        <v>317.30000000001019</v>
      </c>
      <c r="M3723" s="67"/>
      <c r="N3723" s="67">
        <f t="shared" si="106"/>
        <v>317.30000000001019</v>
      </c>
      <c r="T3723" s="225"/>
      <c r="U3723" s="63"/>
      <c r="V3723" s="345"/>
      <c r="W3723" s="337"/>
      <c r="X3723" s="63"/>
      <c r="Z3723" s="50"/>
    </row>
    <row r="3724" spans="1:26" ht="15">
      <c r="A3724" s="28" t="s">
        <v>931</v>
      </c>
      <c r="B3724" s="63" t="s">
        <v>179</v>
      </c>
      <c r="E3724" s="9">
        <v>315.8</v>
      </c>
      <c r="F3724" s="9" t="s">
        <v>278</v>
      </c>
      <c r="G3724" s="9" t="s">
        <v>278</v>
      </c>
      <c r="H3724" s="9" t="s">
        <v>278</v>
      </c>
      <c r="I3724" s="9">
        <v>0</v>
      </c>
      <c r="J3724" s="9" t="s">
        <v>278</v>
      </c>
      <c r="K3724" s="9" t="s">
        <v>278</v>
      </c>
      <c r="L3724" s="9" t="s">
        <v>278</v>
      </c>
      <c r="N3724" s="67">
        <f t="shared" ref="N3724:N3755" si="107">SUM(E3724:L3724)</f>
        <v>315.8</v>
      </c>
      <c r="T3724" s="28"/>
      <c r="U3724" s="63"/>
      <c r="V3724" s="345"/>
      <c r="W3724" s="337"/>
      <c r="X3724" s="63"/>
      <c r="Z3724" s="50"/>
    </row>
    <row r="3725" spans="1:26" ht="15">
      <c r="A3725" s="28" t="s">
        <v>932</v>
      </c>
      <c r="B3725" s="277" t="s">
        <v>2020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>
        <v>0</v>
      </c>
      <c r="J3725" s="9" t="s">
        <v>278</v>
      </c>
      <c r="K3725" s="9">
        <v>289.60000000000218</v>
      </c>
      <c r="L3725" s="9">
        <v>25.200000000000728</v>
      </c>
      <c r="N3725" s="67">
        <f t="shared" si="107"/>
        <v>314.80000000000291</v>
      </c>
      <c r="T3725" s="63"/>
      <c r="U3725" s="63"/>
      <c r="V3725" s="345"/>
      <c r="W3725" s="337"/>
      <c r="X3725" s="63"/>
      <c r="Z3725" s="50"/>
    </row>
    <row r="3726" spans="1:26" ht="15">
      <c r="A3726" s="28" t="s">
        <v>933</v>
      </c>
      <c r="B3726" s="63" t="s">
        <v>3364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>
        <v>0</v>
      </c>
      <c r="J3726" s="9" t="s">
        <v>278</v>
      </c>
      <c r="K3726" s="9" t="s">
        <v>278</v>
      </c>
      <c r="L3726" s="9">
        <v>296.40000000000509</v>
      </c>
      <c r="M3726" s="67"/>
      <c r="N3726" s="67">
        <f t="shared" si="107"/>
        <v>296.40000000000509</v>
      </c>
      <c r="T3726" s="277"/>
      <c r="U3726" s="63"/>
      <c r="V3726" s="346"/>
      <c r="W3726" s="337"/>
      <c r="X3726" s="63"/>
      <c r="Z3726" s="50"/>
    </row>
    <row r="3727" spans="1:26" ht="15">
      <c r="A3727" s="28" t="s">
        <v>934</v>
      </c>
      <c r="B3727" s="63" t="s">
        <v>3374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>
        <v>0</v>
      </c>
      <c r="J3727" s="9" t="s">
        <v>278</v>
      </c>
      <c r="K3727" s="9" t="s">
        <v>278</v>
      </c>
      <c r="L3727" s="9">
        <v>290.70000000000437</v>
      </c>
      <c r="M3727" s="67"/>
      <c r="N3727" s="67">
        <f t="shared" si="107"/>
        <v>290.70000000000437</v>
      </c>
      <c r="T3727" s="277"/>
      <c r="U3727" s="63"/>
      <c r="V3727" s="345"/>
      <c r="W3727" s="337"/>
      <c r="X3727" s="63"/>
      <c r="Z3727" s="50"/>
    </row>
    <row r="3728" spans="1:26" ht="15">
      <c r="A3728" s="28" t="s">
        <v>2496</v>
      </c>
      <c r="B3728" s="63" t="s">
        <v>3363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>
        <v>0</v>
      </c>
      <c r="J3728" s="9" t="s">
        <v>278</v>
      </c>
      <c r="K3728" s="9" t="s">
        <v>278</v>
      </c>
      <c r="L3728" s="9">
        <v>283.10000000000218</v>
      </c>
      <c r="M3728" s="67"/>
      <c r="N3728" s="67">
        <f t="shared" si="107"/>
        <v>283.10000000000218</v>
      </c>
    </row>
    <row r="3729" spans="1:14" ht="15">
      <c r="A3729" s="28" t="s">
        <v>3308</v>
      </c>
      <c r="B3729" s="63" t="s">
        <v>3390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>
        <v>0</v>
      </c>
      <c r="J3729" s="9" t="s">
        <v>278</v>
      </c>
      <c r="K3729" s="9" t="s">
        <v>278</v>
      </c>
      <c r="L3729" s="9">
        <v>277.39999999999054</v>
      </c>
      <c r="M3729" s="67"/>
      <c r="N3729" s="67">
        <f t="shared" si="107"/>
        <v>277.39999999999054</v>
      </c>
    </row>
    <row r="3730" spans="1:14" ht="15">
      <c r="A3730" s="28" t="s">
        <v>3309</v>
      </c>
      <c r="B3730" s="63" t="s">
        <v>3365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>
        <v>0</v>
      </c>
      <c r="J3730" s="9" t="s">
        <v>278</v>
      </c>
      <c r="K3730" s="9" t="s">
        <v>278</v>
      </c>
      <c r="L3730" s="9">
        <v>275.30000000000291</v>
      </c>
      <c r="M3730" s="67"/>
      <c r="N3730" s="67">
        <f t="shared" si="107"/>
        <v>275.30000000000291</v>
      </c>
    </row>
    <row r="3731" spans="1:14" ht="15">
      <c r="A3731" s="28" t="s">
        <v>3310</v>
      </c>
      <c r="B3731" s="63" t="s">
        <v>3366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>
        <v>0</v>
      </c>
      <c r="J3731" s="9" t="s">
        <v>278</v>
      </c>
      <c r="K3731" s="9" t="s">
        <v>278</v>
      </c>
      <c r="L3731" s="9">
        <v>265.69999999999709</v>
      </c>
      <c r="M3731" s="67"/>
      <c r="N3731" s="67">
        <f t="shared" si="107"/>
        <v>265.69999999999709</v>
      </c>
    </row>
    <row r="3732" spans="1:14" ht="15">
      <c r="A3732" s="28" t="s">
        <v>3311</v>
      </c>
      <c r="B3732" s="63" t="s">
        <v>783</v>
      </c>
      <c r="E3732" s="9" t="s">
        <v>278</v>
      </c>
      <c r="F3732" s="9" t="s">
        <v>278</v>
      </c>
      <c r="G3732" s="9" t="s">
        <v>278</v>
      </c>
      <c r="H3732" s="9">
        <v>263.69999999999709</v>
      </c>
      <c r="I3732" s="9">
        <v>0</v>
      </c>
      <c r="J3732" s="9" t="s">
        <v>278</v>
      </c>
      <c r="K3732" s="9" t="s">
        <v>278</v>
      </c>
      <c r="L3732" s="9" t="s">
        <v>278</v>
      </c>
      <c r="N3732" s="67">
        <f t="shared" si="107"/>
        <v>263.69999999999709</v>
      </c>
    </row>
    <row r="3733" spans="1:14" ht="15">
      <c r="A3733" s="28" t="s">
        <v>3312</v>
      </c>
      <c r="B3733" s="63" t="s">
        <v>773</v>
      </c>
      <c r="E3733" s="9" t="s">
        <v>278</v>
      </c>
      <c r="F3733" s="9" t="s">
        <v>278</v>
      </c>
      <c r="G3733" s="9" t="s">
        <v>278</v>
      </c>
      <c r="H3733" s="9">
        <v>262.09999999999491</v>
      </c>
      <c r="I3733" s="9">
        <v>0</v>
      </c>
      <c r="J3733" s="9" t="s">
        <v>278</v>
      </c>
      <c r="K3733" s="9" t="s">
        <v>278</v>
      </c>
      <c r="L3733" s="9" t="s">
        <v>278</v>
      </c>
      <c r="N3733" s="67">
        <f t="shared" si="107"/>
        <v>262.09999999999491</v>
      </c>
    </row>
    <row r="3734" spans="1:14" ht="15">
      <c r="A3734" s="28" t="s">
        <v>3313</v>
      </c>
      <c r="B3734" s="63" t="s">
        <v>3367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>
        <v>0</v>
      </c>
      <c r="J3734" s="9" t="s">
        <v>278</v>
      </c>
      <c r="K3734" s="9" t="s">
        <v>278</v>
      </c>
      <c r="L3734" s="9">
        <v>246.00000000000364</v>
      </c>
      <c r="M3734" s="67"/>
      <c r="N3734" s="67">
        <f t="shared" si="107"/>
        <v>246.00000000000364</v>
      </c>
    </row>
    <row r="3735" spans="1:14" ht="15">
      <c r="A3735" s="28" t="s">
        <v>3314</v>
      </c>
      <c r="B3735" s="63" t="s">
        <v>3361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>
        <v>0</v>
      </c>
      <c r="J3735" s="9" t="s">
        <v>278</v>
      </c>
      <c r="K3735" s="9" t="s">
        <v>278</v>
      </c>
      <c r="L3735" s="9">
        <v>241.80000000000109</v>
      </c>
      <c r="M3735" s="67"/>
      <c r="N3735" s="67">
        <f t="shared" si="107"/>
        <v>241.80000000000109</v>
      </c>
    </row>
    <row r="3736" spans="1:14" ht="15">
      <c r="A3736" s="28" t="s">
        <v>3315</v>
      </c>
      <c r="B3736" s="63" t="s">
        <v>3375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>
        <v>0</v>
      </c>
      <c r="J3736" s="9" t="s">
        <v>278</v>
      </c>
      <c r="K3736" s="9" t="s">
        <v>278</v>
      </c>
      <c r="L3736" s="9">
        <v>219.80000000001019</v>
      </c>
      <c r="M3736" s="67"/>
      <c r="N3736" s="67">
        <f t="shared" si="107"/>
        <v>219.80000000001019</v>
      </c>
    </row>
    <row r="3737" spans="1:14" ht="15">
      <c r="A3737" s="28" t="s">
        <v>3316</v>
      </c>
      <c r="B3737" s="277" t="s">
        <v>2022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>
        <v>0</v>
      </c>
      <c r="J3737" s="9" t="s">
        <v>278</v>
      </c>
      <c r="K3737" s="9">
        <v>8.4000000000014552</v>
      </c>
      <c r="L3737" s="9">
        <v>206.29999999999927</v>
      </c>
      <c r="N3737" s="67">
        <f t="shared" si="107"/>
        <v>214.70000000000073</v>
      </c>
    </row>
    <row r="3738" spans="1:14" ht="15">
      <c r="A3738" s="28" t="s">
        <v>3317</v>
      </c>
      <c r="B3738" s="63" t="s">
        <v>3368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>
        <v>0</v>
      </c>
      <c r="J3738" s="9" t="s">
        <v>278</v>
      </c>
      <c r="K3738" s="9" t="s">
        <v>278</v>
      </c>
      <c r="L3738" s="9">
        <v>208.200000000008</v>
      </c>
      <c r="M3738" s="67"/>
      <c r="N3738" s="67">
        <f t="shared" si="107"/>
        <v>208.200000000008</v>
      </c>
    </row>
    <row r="3739" spans="1:14" ht="15">
      <c r="A3739" s="28" t="s">
        <v>3318</v>
      </c>
      <c r="B3739" s="63" t="s">
        <v>3379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>
        <v>0</v>
      </c>
      <c r="J3739" s="9" t="s">
        <v>278</v>
      </c>
      <c r="K3739" s="9" t="s">
        <v>278</v>
      </c>
      <c r="L3739" s="9">
        <v>205.49999999999636</v>
      </c>
      <c r="M3739" s="67"/>
      <c r="N3739" s="67">
        <f t="shared" si="107"/>
        <v>205.49999999999636</v>
      </c>
    </row>
    <row r="3740" spans="1:14" ht="15">
      <c r="A3740" s="28" t="s">
        <v>3319</v>
      </c>
      <c r="B3740" s="277" t="s">
        <v>3358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>
        <v>0</v>
      </c>
      <c r="J3740" s="9" t="s">
        <v>278</v>
      </c>
      <c r="K3740" s="9" t="s">
        <v>278</v>
      </c>
      <c r="L3740" s="9">
        <v>202.70000000000255</v>
      </c>
      <c r="M3740" s="67"/>
      <c r="N3740" s="67">
        <f t="shared" si="107"/>
        <v>202.70000000000255</v>
      </c>
    </row>
    <row r="3741" spans="1:14" ht="15">
      <c r="A3741" s="28" t="s">
        <v>3320</v>
      </c>
      <c r="B3741" s="63" t="s">
        <v>3388</v>
      </c>
      <c r="C3741" s="3"/>
      <c r="D3741" s="3"/>
      <c r="E3741" s="9" t="s">
        <v>278</v>
      </c>
      <c r="F3741" s="9" t="s">
        <v>278</v>
      </c>
      <c r="G3741" s="9" t="s">
        <v>278</v>
      </c>
      <c r="H3741" s="9" t="s">
        <v>278</v>
      </c>
      <c r="I3741" s="9">
        <v>0</v>
      </c>
      <c r="J3741" s="9" t="s">
        <v>278</v>
      </c>
      <c r="K3741" s="9" t="s">
        <v>278</v>
      </c>
      <c r="L3741" s="9">
        <v>189.89999999999782</v>
      </c>
      <c r="M3741" s="67"/>
      <c r="N3741" s="67">
        <f t="shared" si="107"/>
        <v>189.89999999999782</v>
      </c>
    </row>
    <row r="3742" spans="1:14" ht="15">
      <c r="A3742" s="28" t="s">
        <v>3321</v>
      </c>
      <c r="B3742" s="277" t="s">
        <v>3359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>
        <v>0</v>
      </c>
      <c r="J3742" s="9" t="s">
        <v>278</v>
      </c>
      <c r="K3742" s="9" t="s">
        <v>278</v>
      </c>
      <c r="L3742" s="9">
        <v>172.19999999999345</v>
      </c>
      <c r="M3742" s="67"/>
      <c r="N3742" s="67">
        <f t="shared" si="107"/>
        <v>172.19999999999345</v>
      </c>
    </row>
    <row r="3743" spans="1:14" ht="15">
      <c r="A3743" s="28" t="s">
        <v>3322</v>
      </c>
      <c r="B3743" s="277" t="s">
        <v>2025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>
        <v>0</v>
      </c>
      <c r="J3743" s="9" t="s">
        <v>278</v>
      </c>
      <c r="K3743" s="9">
        <v>157.50000000000728</v>
      </c>
      <c r="L3743" s="9" t="s">
        <v>278</v>
      </c>
      <c r="N3743" s="67">
        <f t="shared" si="107"/>
        <v>157.50000000000728</v>
      </c>
    </row>
    <row r="3744" spans="1:14" ht="15">
      <c r="A3744" s="28" t="s">
        <v>3323</v>
      </c>
      <c r="B3744" s="63" t="s">
        <v>164</v>
      </c>
      <c r="E3744" s="9" t="s">
        <v>278</v>
      </c>
      <c r="F3744" s="9" t="s">
        <v>278</v>
      </c>
      <c r="G3744" s="9">
        <v>156.85</v>
      </c>
      <c r="H3744" s="9" t="s">
        <v>278</v>
      </c>
      <c r="I3744" s="9">
        <v>0</v>
      </c>
      <c r="J3744" s="9" t="s">
        <v>278</v>
      </c>
      <c r="K3744" s="9" t="s">
        <v>278</v>
      </c>
      <c r="L3744" s="9" t="s">
        <v>278</v>
      </c>
      <c r="N3744" s="67">
        <f t="shared" si="107"/>
        <v>156.85</v>
      </c>
    </row>
    <row r="3745" spans="1:14" ht="15">
      <c r="A3745" s="28" t="s">
        <v>3324</v>
      </c>
      <c r="B3745" s="63" t="s">
        <v>3392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>
        <v>0</v>
      </c>
      <c r="J3745" s="9" t="s">
        <v>278</v>
      </c>
      <c r="K3745" s="9" t="s">
        <v>278</v>
      </c>
      <c r="L3745" s="9">
        <v>141</v>
      </c>
      <c r="M3745" s="67"/>
      <c r="N3745" s="67">
        <f t="shared" si="107"/>
        <v>141</v>
      </c>
    </row>
    <row r="3746" spans="1:14" ht="15">
      <c r="A3746" s="28" t="s">
        <v>3325</v>
      </c>
      <c r="B3746" s="229" t="s">
        <v>1644</v>
      </c>
      <c r="C3746" s="3"/>
      <c r="D3746" s="3"/>
      <c r="E3746" s="9" t="s">
        <v>278</v>
      </c>
      <c r="F3746" s="9" t="s">
        <v>278</v>
      </c>
      <c r="G3746" s="9" t="s">
        <v>278</v>
      </c>
      <c r="H3746" s="9" t="s">
        <v>278</v>
      </c>
      <c r="I3746" s="9">
        <v>0</v>
      </c>
      <c r="J3746" s="9">
        <v>137.79999999999927</v>
      </c>
      <c r="K3746" s="9" t="s">
        <v>278</v>
      </c>
      <c r="L3746" s="9" t="s">
        <v>278</v>
      </c>
      <c r="N3746" s="67">
        <f t="shared" si="107"/>
        <v>137.79999999999927</v>
      </c>
    </row>
    <row r="3747" spans="1:14" ht="15">
      <c r="A3747" s="28" t="s">
        <v>3326</v>
      </c>
      <c r="B3747" s="63" t="s">
        <v>768</v>
      </c>
      <c r="E3747" s="9" t="s">
        <v>278</v>
      </c>
      <c r="F3747" s="9" t="s">
        <v>278</v>
      </c>
      <c r="G3747" s="9" t="s">
        <v>278</v>
      </c>
      <c r="H3747" s="9">
        <v>99.5</v>
      </c>
      <c r="I3747" s="9">
        <v>0</v>
      </c>
      <c r="J3747" s="9" t="s">
        <v>278</v>
      </c>
      <c r="K3747" s="9" t="s">
        <v>278</v>
      </c>
      <c r="L3747" s="9" t="s">
        <v>278</v>
      </c>
      <c r="N3747" s="67">
        <f t="shared" si="107"/>
        <v>99.5</v>
      </c>
    </row>
    <row r="3748" spans="1:14" ht="15">
      <c r="A3748" s="28" t="s">
        <v>3327</v>
      </c>
      <c r="B3748" s="63" t="s">
        <v>3369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>
        <v>0</v>
      </c>
      <c r="J3748" s="9" t="s">
        <v>278</v>
      </c>
      <c r="K3748" s="9" t="s">
        <v>278</v>
      </c>
      <c r="L3748" s="9">
        <v>79.500000000007276</v>
      </c>
      <c r="M3748" s="67"/>
      <c r="N3748" s="67">
        <f t="shared" si="107"/>
        <v>79.500000000007276</v>
      </c>
    </row>
    <row r="3749" spans="1:14" ht="15">
      <c r="A3749" s="28" t="s">
        <v>3328</v>
      </c>
      <c r="B3749" s="63" t="s">
        <v>743</v>
      </c>
      <c r="E3749" s="9" t="s">
        <v>278</v>
      </c>
      <c r="F3749" s="9" t="s">
        <v>278</v>
      </c>
      <c r="G3749" s="9" t="s">
        <v>278</v>
      </c>
      <c r="H3749" s="9">
        <v>74.900000000001455</v>
      </c>
      <c r="I3749" s="9">
        <v>0</v>
      </c>
      <c r="J3749" s="9" t="s">
        <v>278</v>
      </c>
      <c r="K3749" s="9" t="s">
        <v>278</v>
      </c>
      <c r="L3749" s="9" t="s">
        <v>278</v>
      </c>
      <c r="N3749" s="67">
        <f t="shared" si="107"/>
        <v>74.900000000001455</v>
      </c>
    </row>
    <row r="3750" spans="1:14" ht="15">
      <c r="A3750" s="28" t="s">
        <v>3329</v>
      </c>
      <c r="B3750" s="225" t="s">
        <v>1640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0</v>
      </c>
      <c r="J3750" s="9" t="s">
        <v>278</v>
      </c>
      <c r="K3750" s="9" t="s">
        <v>278</v>
      </c>
      <c r="L3750" s="9" t="s">
        <v>278</v>
      </c>
      <c r="N3750" s="67">
        <f t="shared" si="107"/>
        <v>0</v>
      </c>
    </row>
    <row r="3751" spans="1:14" ht="15">
      <c r="A3751" s="28" t="s">
        <v>3330</v>
      </c>
      <c r="B3751" s="229" t="s">
        <v>1650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>
        <v>0</v>
      </c>
      <c r="J3751" s="9" t="s">
        <v>278</v>
      </c>
      <c r="K3751" s="9" t="s">
        <v>278</v>
      </c>
      <c r="L3751" s="9" t="s">
        <v>278</v>
      </c>
      <c r="N3751" s="67">
        <f t="shared" si="107"/>
        <v>0</v>
      </c>
    </row>
    <row r="3752" spans="1:14" ht="15">
      <c r="A3752" s="28" t="s">
        <v>3331</v>
      </c>
      <c r="B3752" s="229" t="s">
        <v>1649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>
        <v>0</v>
      </c>
      <c r="J3752" s="9" t="s">
        <v>278</v>
      </c>
      <c r="K3752" s="9" t="s">
        <v>278</v>
      </c>
      <c r="L3752" s="9" t="s">
        <v>278</v>
      </c>
      <c r="N3752" s="67">
        <f t="shared" si="107"/>
        <v>0</v>
      </c>
    </row>
    <row r="3753" spans="1:14" ht="15">
      <c r="A3753" s="28" t="s">
        <v>4122</v>
      </c>
      <c r="B3753" s="229" t="s">
        <v>1647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>
        <v>0</v>
      </c>
      <c r="J3753" s="9" t="s">
        <v>278</v>
      </c>
      <c r="K3753" s="9" t="s">
        <v>278</v>
      </c>
      <c r="L3753" s="9" t="s">
        <v>278</v>
      </c>
      <c r="N3753" s="67">
        <f t="shared" si="107"/>
        <v>0</v>
      </c>
    </row>
    <row r="3754" spans="1:14" ht="15">
      <c r="A3754" s="28" t="s">
        <v>4123</v>
      </c>
      <c r="B3754" s="229" t="s">
        <v>1675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>
        <v>0</v>
      </c>
      <c r="J3754" s="9" t="s">
        <v>278</v>
      </c>
      <c r="K3754" s="9" t="s">
        <v>278</v>
      </c>
      <c r="L3754" s="9" t="s">
        <v>278</v>
      </c>
      <c r="N3754" s="67">
        <f t="shared" si="107"/>
        <v>0</v>
      </c>
    </row>
    <row r="3755" spans="1:14" ht="15">
      <c r="A3755" s="28" t="s">
        <v>4124</v>
      </c>
      <c r="B3755" s="229" t="s">
        <v>1657</v>
      </c>
      <c r="C3755" s="3"/>
      <c r="D3755" s="3"/>
      <c r="E3755" s="9" t="s">
        <v>278</v>
      </c>
      <c r="F3755" s="9" t="s">
        <v>278</v>
      </c>
      <c r="G3755" s="9" t="s">
        <v>278</v>
      </c>
      <c r="H3755" s="9" t="s">
        <v>278</v>
      </c>
      <c r="I3755" s="9">
        <v>0</v>
      </c>
      <c r="J3755" s="9" t="s">
        <v>278</v>
      </c>
      <c r="K3755" s="9" t="s">
        <v>278</v>
      </c>
      <c r="L3755" s="9" t="s">
        <v>278</v>
      </c>
      <c r="N3755" s="67">
        <f t="shared" si="107"/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4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1">
        <v>2023</v>
      </c>
      <c r="N3761" s="70" t="s">
        <v>40</v>
      </c>
    </row>
    <row r="3762" spans="1:24" ht="15">
      <c r="A3762" s="28" t="s">
        <v>0</v>
      </c>
      <c r="B3762" s="63" t="s">
        <v>11</v>
      </c>
      <c r="E3762" s="217">
        <v>356.2</v>
      </c>
      <c r="F3762" s="217">
        <v>735.7</v>
      </c>
      <c r="G3762" s="213">
        <v>559.9</v>
      </c>
      <c r="H3762" s="9">
        <v>92.300000000006548</v>
      </c>
      <c r="I3762" s="96">
        <v>593.80000000000018</v>
      </c>
      <c r="J3762" s="96">
        <v>436.34999999999854</v>
      </c>
      <c r="K3762" s="9">
        <v>321.09999999999854</v>
      </c>
      <c r="L3762" s="214">
        <v>929.60000000000218</v>
      </c>
      <c r="N3762" s="67">
        <f t="shared" ref="N3762:N3793" si="108">SUM(E3762:L3762)</f>
        <v>4024.9500000000062</v>
      </c>
      <c r="P3762" t="s">
        <v>5753</v>
      </c>
      <c r="S3762" s="21" t="s">
        <v>5754</v>
      </c>
      <c r="T3762" s="63"/>
      <c r="U3762" s="63"/>
      <c r="V3762" s="358"/>
      <c r="W3762" s="337"/>
      <c r="X3762" s="63"/>
    </row>
    <row r="3763" spans="1:24" ht="15">
      <c r="A3763" s="28" t="s">
        <v>2</v>
      </c>
      <c r="B3763" s="63" t="s">
        <v>25</v>
      </c>
      <c r="E3763" s="9">
        <v>235.4</v>
      </c>
      <c r="F3763" s="212">
        <v>847.5</v>
      </c>
      <c r="G3763" s="217">
        <v>544.9</v>
      </c>
      <c r="H3763" s="217">
        <v>402.10000000000218</v>
      </c>
      <c r="I3763" s="67">
        <v>387.29999999999927</v>
      </c>
      <c r="J3763" s="67">
        <v>261.19999999999709</v>
      </c>
      <c r="K3763" s="9">
        <v>476.49999999999636</v>
      </c>
      <c r="L3763" s="9">
        <v>375.59999999999854</v>
      </c>
      <c r="N3763" s="67">
        <f t="shared" si="108"/>
        <v>3530.4999999999936</v>
      </c>
      <c r="P3763" t="s">
        <v>1253</v>
      </c>
      <c r="T3763" s="277"/>
      <c r="U3763" s="63"/>
      <c r="V3763" s="345"/>
      <c r="W3763" s="337"/>
      <c r="X3763" s="63"/>
    </row>
    <row r="3764" spans="1:24" ht="15">
      <c r="A3764" s="28" t="s">
        <v>3</v>
      </c>
      <c r="B3764" s="63" t="s">
        <v>33</v>
      </c>
      <c r="E3764" s="213">
        <v>371.6</v>
      </c>
      <c r="F3764" s="9">
        <v>617.70000000000005</v>
      </c>
      <c r="G3764" s="217">
        <v>463.5</v>
      </c>
      <c r="H3764" s="213">
        <v>460.59999999999854</v>
      </c>
      <c r="I3764" s="67">
        <v>475.00000000000045</v>
      </c>
      <c r="J3764" s="67">
        <v>99.200000000004366</v>
      </c>
      <c r="K3764" s="217">
        <v>539.99999999999636</v>
      </c>
      <c r="L3764" s="9">
        <v>340.39999999999054</v>
      </c>
      <c r="N3764" s="67">
        <f t="shared" si="108"/>
        <v>3367.9999999999905</v>
      </c>
      <c r="P3764" t="s">
        <v>2784</v>
      </c>
      <c r="S3764" s="21" t="s">
        <v>1556</v>
      </c>
      <c r="T3764" s="225"/>
      <c r="U3764" s="63"/>
      <c r="V3764" s="345"/>
      <c r="W3764" s="337"/>
      <c r="X3764" s="63"/>
    </row>
    <row r="3765" spans="1:24" ht="15">
      <c r="A3765" s="28" t="s">
        <v>5</v>
      </c>
      <c r="B3765" s="63" t="s">
        <v>15</v>
      </c>
      <c r="E3765" s="9">
        <v>154.5</v>
      </c>
      <c r="F3765" s="9">
        <v>545.4</v>
      </c>
      <c r="G3765" s="9">
        <v>332.1</v>
      </c>
      <c r="H3765" s="217">
        <v>407.89999999999418</v>
      </c>
      <c r="I3765" s="67">
        <v>308.400000000001</v>
      </c>
      <c r="J3765" s="96">
        <v>487.299999999992</v>
      </c>
      <c r="K3765" s="9">
        <v>464.70000000000437</v>
      </c>
      <c r="L3765" s="217">
        <v>627.70000000000073</v>
      </c>
      <c r="N3765" s="67">
        <f t="shared" si="108"/>
        <v>3327.9999999999923</v>
      </c>
      <c r="P3765" t="s">
        <v>2464</v>
      </c>
      <c r="T3765" s="277"/>
      <c r="U3765" s="63"/>
      <c r="V3765" s="345"/>
      <c r="W3765" s="337"/>
      <c r="X3765" s="63"/>
    </row>
    <row r="3766" spans="1:24" ht="15">
      <c r="A3766" s="28" t="s">
        <v>7</v>
      </c>
      <c r="B3766" s="63" t="s">
        <v>31</v>
      </c>
      <c r="E3766" s="9">
        <v>36.5</v>
      </c>
      <c r="F3766" s="213">
        <v>824.4</v>
      </c>
      <c r="G3766" s="9">
        <v>259.5</v>
      </c>
      <c r="H3766" s="9">
        <v>349.5</v>
      </c>
      <c r="I3766" s="67">
        <v>425.10000000000173</v>
      </c>
      <c r="J3766" s="67">
        <v>348.29999999999927</v>
      </c>
      <c r="K3766" s="9">
        <v>306</v>
      </c>
      <c r="L3766" s="217">
        <v>686</v>
      </c>
      <c r="N3766" s="67">
        <f t="shared" si="108"/>
        <v>3235.3000000000011</v>
      </c>
      <c r="P3766" t="s">
        <v>291</v>
      </c>
      <c r="T3766" s="225"/>
      <c r="U3766" s="63"/>
      <c r="V3766" s="345"/>
      <c r="W3766" s="337"/>
      <c r="X3766" s="63"/>
    </row>
    <row r="3767" spans="1:24" ht="15">
      <c r="A3767" s="28" t="s">
        <v>8</v>
      </c>
      <c r="B3767" s="63" t="s">
        <v>17</v>
      </c>
      <c r="E3767" s="217">
        <v>365.5</v>
      </c>
      <c r="F3767" s="217">
        <v>674.1</v>
      </c>
      <c r="G3767" s="9">
        <v>241.6</v>
      </c>
      <c r="H3767" s="9">
        <v>343.20000000000437</v>
      </c>
      <c r="I3767" s="67">
        <v>467.00000000000091</v>
      </c>
      <c r="J3767" s="67">
        <v>370.80000000000291</v>
      </c>
      <c r="K3767" s="9">
        <v>299.80000000000291</v>
      </c>
      <c r="L3767" s="9">
        <v>404.60000000000582</v>
      </c>
      <c r="N3767" s="67">
        <f t="shared" si="108"/>
        <v>3166.6000000000167</v>
      </c>
      <c r="P3767" t="s">
        <v>286</v>
      </c>
      <c r="T3767" s="225"/>
      <c r="U3767" s="63"/>
      <c r="V3767" s="345"/>
      <c r="W3767" s="337"/>
      <c r="X3767" s="63"/>
    </row>
    <row r="3768" spans="1:24" ht="15">
      <c r="A3768" s="28" t="s">
        <v>10</v>
      </c>
      <c r="B3768" s="63" t="s">
        <v>21</v>
      </c>
      <c r="E3768" s="217">
        <v>289.7</v>
      </c>
      <c r="F3768" s="217">
        <v>647.70000000000005</v>
      </c>
      <c r="G3768" s="9">
        <v>367</v>
      </c>
      <c r="H3768" s="9">
        <v>198.50000000000728</v>
      </c>
      <c r="I3768" s="67">
        <v>405.69999999999709</v>
      </c>
      <c r="J3768" s="67">
        <v>263.49999999999636</v>
      </c>
      <c r="K3768" s="9">
        <v>420.40000000000146</v>
      </c>
      <c r="L3768" s="9">
        <v>515.69999999999345</v>
      </c>
      <c r="N3768" s="67">
        <f t="shared" si="108"/>
        <v>3108.1999999999957</v>
      </c>
      <c r="P3768" t="s">
        <v>317</v>
      </c>
      <c r="T3768" s="63"/>
      <c r="U3768" s="63"/>
      <c r="V3768" s="358"/>
      <c r="W3768" s="337"/>
      <c r="X3768" s="63"/>
    </row>
    <row r="3769" spans="1:24" ht="15">
      <c r="A3769" s="28" t="s">
        <v>12</v>
      </c>
      <c r="B3769" s="63" t="s">
        <v>143</v>
      </c>
      <c r="E3769" s="9" t="s">
        <v>278</v>
      </c>
      <c r="F3769" s="217">
        <v>660.6</v>
      </c>
      <c r="G3769" s="217">
        <v>401.2</v>
      </c>
      <c r="H3769" s="9">
        <v>268.80000000000291</v>
      </c>
      <c r="I3769" s="67">
        <v>178.400000000001</v>
      </c>
      <c r="J3769" s="67">
        <v>297.30000000000655</v>
      </c>
      <c r="K3769" s="9">
        <v>435.80000000000291</v>
      </c>
      <c r="L3769" s="217">
        <v>702.49999999999636</v>
      </c>
      <c r="N3769" s="67">
        <f t="shared" si="108"/>
        <v>2944.6000000000095</v>
      </c>
      <c r="P3769" t="s">
        <v>5755</v>
      </c>
      <c r="T3769" s="277"/>
      <c r="U3769" s="63"/>
      <c r="V3769" s="345"/>
      <c r="W3769" s="337"/>
      <c r="X3769" s="63"/>
    </row>
    <row r="3770" spans="1:24" ht="15">
      <c r="A3770" s="28" t="s">
        <v>14</v>
      </c>
      <c r="B3770" s="63" t="s">
        <v>154</v>
      </c>
      <c r="E3770" s="9" t="s">
        <v>278</v>
      </c>
      <c r="F3770" s="9" t="s">
        <v>278</v>
      </c>
      <c r="G3770" s="214">
        <v>869.4</v>
      </c>
      <c r="H3770" s="9">
        <v>275.19999999999709</v>
      </c>
      <c r="I3770" s="67">
        <v>487.69999999999891</v>
      </c>
      <c r="J3770" s="67">
        <v>150.40000000000146</v>
      </c>
      <c r="K3770" s="9">
        <v>409.90000000000146</v>
      </c>
      <c r="L3770" s="213">
        <v>703.30000000000655</v>
      </c>
      <c r="N3770" s="67">
        <f t="shared" si="108"/>
        <v>2895.9000000000055</v>
      </c>
      <c r="P3770" t="s">
        <v>371</v>
      </c>
      <c r="S3770" t="s">
        <v>1805</v>
      </c>
      <c r="T3770" s="277"/>
      <c r="U3770" s="63"/>
      <c r="V3770" s="345"/>
      <c r="W3770" s="337"/>
      <c r="X3770" s="63"/>
    </row>
    <row r="3771" spans="1:24" ht="15">
      <c r="A3771" s="28" t="s">
        <v>16</v>
      </c>
      <c r="B3771" s="63" t="s">
        <v>9</v>
      </c>
      <c r="E3771" s="9">
        <v>105.3</v>
      </c>
      <c r="F3771" s="214">
        <v>851.2</v>
      </c>
      <c r="G3771" s="217">
        <v>512.4</v>
      </c>
      <c r="H3771" s="9">
        <v>139.59999999999854</v>
      </c>
      <c r="I3771" s="67">
        <v>462.69999999999936</v>
      </c>
      <c r="J3771" s="67">
        <v>128.39999999999418</v>
      </c>
      <c r="K3771" s="9">
        <v>270.99999999999818</v>
      </c>
      <c r="L3771" s="9">
        <v>356.59999999998763</v>
      </c>
      <c r="N3771" s="67">
        <f t="shared" si="108"/>
        <v>2827.199999999978</v>
      </c>
      <c r="P3771" t="s">
        <v>355</v>
      </c>
      <c r="S3771" t="s">
        <v>1805</v>
      </c>
      <c r="T3771" s="63"/>
      <c r="U3771" s="63"/>
      <c r="V3771" s="358"/>
      <c r="W3771" s="337"/>
      <c r="X3771" s="63"/>
    </row>
    <row r="3772" spans="1:24" ht="15">
      <c r="A3772" s="28" t="s">
        <v>18</v>
      </c>
      <c r="B3772" s="63" t="s">
        <v>37</v>
      </c>
      <c r="E3772" s="9">
        <v>180</v>
      </c>
      <c r="F3772" s="217">
        <v>662.6</v>
      </c>
      <c r="G3772" s="9">
        <v>116</v>
      </c>
      <c r="H3772" s="9">
        <v>257.50000000000364</v>
      </c>
      <c r="I3772" s="67">
        <v>417.80000000000018</v>
      </c>
      <c r="J3772" s="67">
        <v>352.80000000000655</v>
      </c>
      <c r="K3772" s="217">
        <v>572.60000000000946</v>
      </c>
      <c r="L3772" s="9">
        <v>251.49999999998909</v>
      </c>
      <c r="N3772" s="67">
        <f t="shared" si="108"/>
        <v>2810.8000000000088</v>
      </c>
      <c r="P3772" t="s">
        <v>320</v>
      </c>
      <c r="T3772" s="225"/>
      <c r="U3772" s="63"/>
      <c r="V3772" s="345"/>
      <c r="W3772" s="337"/>
      <c r="X3772" s="63"/>
    </row>
    <row r="3773" spans="1:24" ht="15">
      <c r="A3773" s="28" t="s">
        <v>20</v>
      </c>
      <c r="B3773" s="63" t="s">
        <v>13</v>
      </c>
      <c r="E3773" s="9">
        <v>260.8</v>
      </c>
      <c r="F3773" s="9">
        <v>364</v>
      </c>
      <c r="G3773" s="217">
        <v>529.70000000000005</v>
      </c>
      <c r="H3773" s="9">
        <v>337.29999999999563</v>
      </c>
      <c r="I3773" s="67">
        <v>319.09999999999991</v>
      </c>
      <c r="J3773" s="67">
        <v>274.79999999999927</v>
      </c>
      <c r="K3773" s="9">
        <v>83.099999999998545</v>
      </c>
      <c r="L3773" s="217">
        <v>626.80000000000109</v>
      </c>
      <c r="N3773" s="67">
        <f t="shared" si="108"/>
        <v>2795.5999999999945</v>
      </c>
      <c r="P3773" t="s">
        <v>304</v>
      </c>
      <c r="T3773" s="63"/>
      <c r="U3773" s="63"/>
      <c r="V3773" s="345"/>
      <c r="W3773" s="337"/>
      <c r="X3773" s="63"/>
    </row>
    <row r="3774" spans="1:24" ht="15">
      <c r="A3774" s="28" t="s">
        <v>22</v>
      </c>
      <c r="B3774" s="63" t="s">
        <v>778</v>
      </c>
      <c r="E3774" s="9" t="s">
        <v>278</v>
      </c>
      <c r="F3774" s="9" t="s">
        <v>278</v>
      </c>
      <c r="G3774" s="9" t="s">
        <v>278</v>
      </c>
      <c r="H3774" s="9">
        <v>265.09999999999854</v>
      </c>
      <c r="I3774" s="96">
        <v>535.60000000000218</v>
      </c>
      <c r="J3774" s="67">
        <v>332.70000000000073</v>
      </c>
      <c r="K3774" s="9">
        <v>479.70000000000437</v>
      </c>
      <c r="L3774" s="212">
        <v>794.80000000000291</v>
      </c>
      <c r="N3774" s="67">
        <f t="shared" si="108"/>
        <v>2407.9000000000087</v>
      </c>
      <c r="P3774" t="s">
        <v>319</v>
      </c>
      <c r="T3774" s="277"/>
      <c r="U3774" s="63"/>
      <c r="V3774" s="345"/>
      <c r="W3774" s="337"/>
      <c r="X3774" s="63"/>
    </row>
    <row r="3775" spans="1:24" ht="15">
      <c r="A3775" s="28" t="s">
        <v>24</v>
      </c>
      <c r="B3775" s="63" t="s">
        <v>23</v>
      </c>
      <c r="E3775" s="9">
        <v>90.6</v>
      </c>
      <c r="F3775" s="217">
        <v>803.8</v>
      </c>
      <c r="G3775" s="217">
        <v>399.95</v>
      </c>
      <c r="H3775" s="9">
        <v>145.70000000000437</v>
      </c>
      <c r="I3775" s="67">
        <v>276.00000000000091</v>
      </c>
      <c r="J3775" s="131">
        <v>559.39999999999782</v>
      </c>
      <c r="K3775" s="9">
        <v>17.899999999997817</v>
      </c>
      <c r="L3775" s="9">
        <v>33.799999999999272</v>
      </c>
      <c r="N3775" s="67">
        <f t="shared" si="108"/>
        <v>2327.15</v>
      </c>
      <c r="P3775" t="s">
        <v>368</v>
      </c>
      <c r="S3775" s="21" t="s">
        <v>1805</v>
      </c>
      <c r="T3775" s="63"/>
      <c r="U3775" s="63"/>
      <c r="V3775" s="345"/>
      <c r="W3775" s="337"/>
      <c r="X3775" s="63"/>
    </row>
    <row r="3776" spans="1:24" ht="15">
      <c r="A3776" s="28" t="s">
        <v>26</v>
      </c>
      <c r="B3776" s="63" t="s">
        <v>141</v>
      </c>
      <c r="E3776" s="9" t="s">
        <v>278</v>
      </c>
      <c r="F3776" s="9">
        <v>387.8</v>
      </c>
      <c r="G3776" s="9">
        <v>318.10000000000002</v>
      </c>
      <c r="H3776" s="212">
        <v>477.50000000000364</v>
      </c>
      <c r="I3776" s="67">
        <v>398.49999999999955</v>
      </c>
      <c r="J3776" s="67">
        <v>96.499999999996362</v>
      </c>
      <c r="K3776" s="9">
        <v>207.39999999999782</v>
      </c>
      <c r="L3776" s="9">
        <v>372.59999999999854</v>
      </c>
      <c r="N3776" s="67">
        <f t="shared" si="108"/>
        <v>2258.399999999996</v>
      </c>
      <c r="P3776" t="s">
        <v>300</v>
      </c>
      <c r="T3776" s="277"/>
      <c r="U3776" s="63"/>
      <c r="V3776" s="345"/>
      <c r="W3776" s="337"/>
      <c r="X3776" s="63"/>
    </row>
    <row r="3777" spans="1:24" ht="15">
      <c r="A3777" s="28" t="s">
        <v>28</v>
      </c>
      <c r="B3777" s="63" t="s">
        <v>142</v>
      </c>
      <c r="E3777" s="9" t="s">
        <v>278</v>
      </c>
      <c r="F3777" s="9">
        <v>557.20000000000005</v>
      </c>
      <c r="G3777" s="9">
        <v>195.8</v>
      </c>
      <c r="H3777" s="9">
        <v>237.09999999999491</v>
      </c>
      <c r="I3777" s="67">
        <v>525.30000000000064</v>
      </c>
      <c r="J3777" s="67">
        <v>111.29999999999927</v>
      </c>
      <c r="K3777" s="9">
        <v>323.20000000000073</v>
      </c>
      <c r="L3777" s="9">
        <v>305.89999999999782</v>
      </c>
      <c r="N3777" s="67">
        <f t="shared" si="108"/>
        <v>2255.7999999999934</v>
      </c>
      <c r="T3777" s="63"/>
      <c r="U3777" s="63"/>
      <c r="V3777" s="358"/>
      <c r="W3777" s="337"/>
      <c r="X3777" s="63"/>
    </row>
    <row r="3778" spans="1:24" ht="15">
      <c r="A3778" s="28" t="s">
        <v>30</v>
      </c>
      <c r="B3778" s="63" t="s">
        <v>777</v>
      </c>
      <c r="E3778" s="9" t="s">
        <v>278</v>
      </c>
      <c r="F3778" s="9" t="s">
        <v>278</v>
      </c>
      <c r="G3778" s="9" t="s">
        <v>278</v>
      </c>
      <c r="H3778" s="214">
        <v>530.00000000000364</v>
      </c>
      <c r="I3778" s="67">
        <v>508.10000000000309</v>
      </c>
      <c r="J3778" s="67">
        <v>302.40000000000146</v>
      </c>
      <c r="K3778" s="9">
        <v>482.70000000000073</v>
      </c>
      <c r="L3778" s="9">
        <v>425.00000000000364</v>
      </c>
      <c r="N3778" s="67">
        <f t="shared" si="108"/>
        <v>2248.2000000000126</v>
      </c>
      <c r="P3778" t="s">
        <v>281</v>
      </c>
      <c r="S3778" t="s">
        <v>1805</v>
      </c>
      <c r="T3778" s="63"/>
      <c r="U3778" s="63"/>
      <c r="V3778" s="345"/>
      <c r="W3778" s="337"/>
      <c r="X3778" s="63"/>
    </row>
    <row r="3779" spans="1:24" ht="15">
      <c r="A3779" s="28" t="s">
        <v>32</v>
      </c>
      <c r="B3779" s="63" t="s">
        <v>19</v>
      </c>
      <c r="E3779" s="217">
        <v>324.60000000000002</v>
      </c>
      <c r="F3779" s="9">
        <v>510.6</v>
      </c>
      <c r="G3779" s="9">
        <v>173.4</v>
      </c>
      <c r="H3779" s="9">
        <v>370.29999999999927</v>
      </c>
      <c r="I3779" s="96">
        <v>574.39999999999964</v>
      </c>
      <c r="J3779" s="67">
        <v>264.10000000000218</v>
      </c>
      <c r="K3779" s="9" t="s">
        <v>278</v>
      </c>
      <c r="L3779" s="9" t="s">
        <v>278</v>
      </c>
      <c r="N3779" s="67">
        <f t="shared" si="108"/>
        <v>2217.400000000001</v>
      </c>
      <c r="P3779" t="s">
        <v>328</v>
      </c>
      <c r="T3779" s="277"/>
      <c r="U3779" s="63"/>
      <c r="V3779" s="345"/>
      <c r="W3779" s="337"/>
      <c r="X3779" s="63"/>
    </row>
    <row r="3780" spans="1:24" ht="15">
      <c r="A3780" s="28" t="s">
        <v>34</v>
      </c>
      <c r="B3780" s="63" t="s">
        <v>27</v>
      </c>
      <c r="E3780" s="212">
        <v>414.2</v>
      </c>
      <c r="F3780" s="9">
        <v>523.1</v>
      </c>
      <c r="G3780" s="9">
        <v>217.2</v>
      </c>
      <c r="H3780" s="9">
        <v>213.29999999999563</v>
      </c>
      <c r="I3780" s="67">
        <v>358.09999999999854</v>
      </c>
      <c r="J3780" s="67">
        <v>92.899999999997817</v>
      </c>
      <c r="K3780" s="9">
        <v>186.79999999999745</v>
      </c>
      <c r="L3780" s="9">
        <v>205.80000000000291</v>
      </c>
      <c r="N3780" s="67">
        <f t="shared" si="108"/>
        <v>2211.3999999999924</v>
      </c>
      <c r="P3780" t="s">
        <v>300</v>
      </c>
      <c r="T3780" s="63"/>
      <c r="U3780" s="63"/>
      <c r="V3780" s="358"/>
      <c r="W3780" s="337"/>
      <c r="X3780" s="63"/>
    </row>
    <row r="3781" spans="1:24" ht="15">
      <c r="A3781" s="28" t="s">
        <v>36</v>
      </c>
      <c r="B3781" s="63" t="s">
        <v>39</v>
      </c>
      <c r="E3781" s="217">
        <v>316.10000000000002</v>
      </c>
      <c r="F3781" s="9">
        <v>515.6</v>
      </c>
      <c r="G3781" s="9">
        <v>386</v>
      </c>
      <c r="H3781" s="9">
        <v>299</v>
      </c>
      <c r="I3781" s="67">
        <v>375.29999999999927</v>
      </c>
      <c r="J3781" s="67">
        <v>93.600000000002183</v>
      </c>
      <c r="K3781" s="9">
        <v>201.20000000000073</v>
      </c>
      <c r="L3781" s="9" t="s">
        <v>278</v>
      </c>
      <c r="N3781" s="67">
        <f t="shared" si="108"/>
        <v>2186.800000000002</v>
      </c>
      <c r="P3781" t="s">
        <v>288</v>
      </c>
      <c r="T3781" s="63"/>
      <c r="U3781" s="63"/>
      <c r="V3781" s="358"/>
      <c r="W3781" s="337"/>
      <c r="X3781" s="63"/>
    </row>
    <row r="3782" spans="1:24" ht="15">
      <c r="A3782" s="28" t="s">
        <v>38</v>
      </c>
      <c r="B3782" s="63" t="s">
        <v>144</v>
      </c>
      <c r="E3782" s="9" t="s">
        <v>278</v>
      </c>
      <c r="F3782" s="217">
        <v>699.7</v>
      </c>
      <c r="G3782" s="9">
        <v>176.6</v>
      </c>
      <c r="H3782" s="9">
        <v>242.20000000000618</v>
      </c>
      <c r="I3782" s="67">
        <v>320.80000000000018</v>
      </c>
      <c r="J3782" s="96">
        <v>450.09999999999491</v>
      </c>
      <c r="K3782" s="9">
        <v>39.000000000001819</v>
      </c>
      <c r="L3782" s="9" t="s">
        <v>278</v>
      </c>
      <c r="N3782" s="67">
        <f t="shared" si="108"/>
        <v>1928.4000000000033</v>
      </c>
      <c r="P3782" t="s">
        <v>328</v>
      </c>
      <c r="T3782" s="277"/>
      <c r="U3782" s="63"/>
      <c r="V3782" s="346"/>
      <c r="W3782" s="337"/>
      <c r="X3782" s="63"/>
    </row>
    <row r="3783" spans="1:24" ht="15">
      <c r="A3783" s="28" t="s">
        <v>145</v>
      </c>
      <c r="B3783" s="63" t="s">
        <v>1</v>
      </c>
      <c r="E3783" s="217">
        <v>329.5</v>
      </c>
      <c r="F3783" s="9">
        <v>343.9</v>
      </c>
      <c r="G3783" s="9">
        <v>175.5</v>
      </c>
      <c r="H3783" s="9">
        <v>7.1999999999952706</v>
      </c>
      <c r="I3783" s="67">
        <v>443.40000000000009</v>
      </c>
      <c r="J3783" s="67">
        <v>415.29999999999927</v>
      </c>
      <c r="K3783" s="9">
        <v>49.399999999997817</v>
      </c>
      <c r="L3783" s="9">
        <v>149.50000000000546</v>
      </c>
      <c r="N3783" s="67">
        <f t="shared" si="108"/>
        <v>1913.699999999998</v>
      </c>
      <c r="P3783" t="s">
        <v>297</v>
      </c>
      <c r="T3783" s="277"/>
      <c r="U3783" s="63"/>
      <c r="V3783" s="345"/>
      <c r="W3783" s="337"/>
      <c r="X3783" s="63"/>
    </row>
    <row r="3784" spans="1:24" ht="15">
      <c r="A3784" s="28" t="s">
        <v>146</v>
      </c>
      <c r="B3784" s="63" t="s">
        <v>745</v>
      </c>
      <c r="E3784" s="9" t="s">
        <v>278</v>
      </c>
      <c r="F3784" s="9" t="s">
        <v>278</v>
      </c>
      <c r="G3784" s="9" t="s">
        <v>278</v>
      </c>
      <c r="H3784" s="9">
        <v>252.89999999999782</v>
      </c>
      <c r="I3784" s="67">
        <v>402.29999999999927</v>
      </c>
      <c r="J3784" s="67">
        <v>331.40000000000509</v>
      </c>
      <c r="K3784" s="9">
        <v>423.70000000000437</v>
      </c>
      <c r="L3784" s="9">
        <v>455.50000000000364</v>
      </c>
      <c r="N3784" s="67">
        <f t="shared" si="108"/>
        <v>1865.8000000000102</v>
      </c>
      <c r="T3784" s="277"/>
      <c r="U3784" s="63"/>
      <c r="V3784" s="345"/>
      <c r="W3784" s="337"/>
      <c r="X3784" s="63"/>
    </row>
    <row r="3785" spans="1:24" ht="15">
      <c r="A3785" s="28" t="s">
        <v>147</v>
      </c>
      <c r="B3785" s="63" t="s">
        <v>6</v>
      </c>
      <c r="E3785" s="9">
        <v>283</v>
      </c>
      <c r="F3785" s="9">
        <v>458.5</v>
      </c>
      <c r="G3785" s="9">
        <v>392.9</v>
      </c>
      <c r="H3785" s="9">
        <v>269.00000000001091</v>
      </c>
      <c r="I3785" s="67">
        <v>358.90000000000009</v>
      </c>
      <c r="J3785" s="67">
        <v>75.399999999997817</v>
      </c>
      <c r="K3785" s="9" t="s">
        <v>278</v>
      </c>
      <c r="L3785" s="9" t="s">
        <v>278</v>
      </c>
      <c r="N3785" s="67">
        <f t="shared" si="108"/>
        <v>1837.7000000000089</v>
      </c>
      <c r="T3785" s="63"/>
      <c r="U3785" s="63"/>
      <c r="V3785" s="358"/>
      <c r="W3785" s="337"/>
      <c r="X3785" s="63"/>
    </row>
    <row r="3786" spans="1:24" ht="15">
      <c r="A3786" s="28" t="s">
        <v>151</v>
      </c>
      <c r="B3786" s="225" t="s">
        <v>1661</v>
      </c>
      <c r="C3786" s="3"/>
      <c r="D3786" s="3"/>
      <c r="E3786" s="9" t="s">
        <v>278</v>
      </c>
      <c r="F3786" s="9" t="s">
        <v>278</v>
      </c>
      <c r="G3786" s="9" t="s">
        <v>278</v>
      </c>
      <c r="H3786" s="9" t="s">
        <v>278</v>
      </c>
      <c r="I3786" s="67">
        <v>496.10000000000036</v>
      </c>
      <c r="J3786" s="67">
        <v>143.00000000000364</v>
      </c>
      <c r="K3786" s="9">
        <v>474.69999999999709</v>
      </c>
      <c r="L3786" s="217">
        <v>683.70000000000073</v>
      </c>
      <c r="N3786" s="67">
        <f t="shared" si="108"/>
        <v>1797.5000000000018</v>
      </c>
      <c r="P3786" t="s">
        <v>292</v>
      </c>
      <c r="T3786" s="277"/>
      <c r="U3786" s="63"/>
      <c r="V3786" s="345"/>
      <c r="W3786" s="337"/>
      <c r="X3786" s="63"/>
    </row>
    <row r="3787" spans="1:24" ht="15">
      <c r="A3787" s="28" t="s">
        <v>157</v>
      </c>
      <c r="B3787" s="63" t="s">
        <v>155</v>
      </c>
      <c r="E3787" s="9" t="s">
        <v>278</v>
      </c>
      <c r="F3787" s="9" t="s">
        <v>278</v>
      </c>
      <c r="G3787" s="9">
        <v>222.6</v>
      </c>
      <c r="H3787" s="9">
        <v>185.50000000000546</v>
      </c>
      <c r="I3787" s="67">
        <v>513.49999999999909</v>
      </c>
      <c r="J3787" s="67">
        <v>28.69999999999709</v>
      </c>
      <c r="K3787" s="9">
        <v>424.299999999992</v>
      </c>
      <c r="L3787" s="9">
        <v>398.49999999999636</v>
      </c>
      <c r="N3787" s="67">
        <f t="shared" si="108"/>
        <v>1773.0999999999899</v>
      </c>
      <c r="T3787" s="225"/>
      <c r="U3787" s="63"/>
      <c r="V3787" s="345"/>
      <c r="W3787" s="337"/>
      <c r="X3787" s="63"/>
    </row>
    <row r="3788" spans="1:24" ht="15">
      <c r="A3788" s="28" t="s">
        <v>159</v>
      </c>
      <c r="B3788" s="63" t="s">
        <v>770</v>
      </c>
      <c r="E3788" s="9" t="s">
        <v>278</v>
      </c>
      <c r="F3788" s="9" t="s">
        <v>278</v>
      </c>
      <c r="G3788" s="9" t="s">
        <v>278</v>
      </c>
      <c r="H3788" s="9">
        <v>192.89999999999782</v>
      </c>
      <c r="I3788" s="67">
        <v>452.80000000000064</v>
      </c>
      <c r="J3788" s="67">
        <v>318.5</v>
      </c>
      <c r="K3788" s="9">
        <v>444.30000000000655</v>
      </c>
      <c r="L3788" s="9">
        <v>343.20000000000437</v>
      </c>
      <c r="N3788" s="67">
        <f t="shared" si="108"/>
        <v>1751.7000000000094</v>
      </c>
      <c r="T3788" s="63"/>
      <c r="U3788" s="63"/>
      <c r="V3788" s="345"/>
      <c r="W3788" s="337"/>
      <c r="X3788" s="63"/>
    </row>
    <row r="3789" spans="1:24" ht="15">
      <c r="A3789" s="28" t="s">
        <v>160</v>
      </c>
      <c r="B3789" s="63" t="s">
        <v>761</v>
      </c>
      <c r="E3789" s="9" t="s">
        <v>278</v>
      </c>
      <c r="F3789" s="9" t="s">
        <v>278</v>
      </c>
      <c r="G3789" s="9" t="s">
        <v>278</v>
      </c>
      <c r="H3789" s="217">
        <v>404.00000000000728</v>
      </c>
      <c r="I3789" s="67">
        <v>369</v>
      </c>
      <c r="J3789" s="67">
        <v>90.400000000012369</v>
      </c>
      <c r="K3789" s="9">
        <v>354.30000000000655</v>
      </c>
      <c r="L3789" s="9">
        <v>525.59999999999491</v>
      </c>
      <c r="N3789" s="67">
        <f t="shared" si="108"/>
        <v>1743.3000000000211</v>
      </c>
      <c r="P3789" t="s">
        <v>292</v>
      </c>
      <c r="T3789" s="277"/>
      <c r="U3789" s="63"/>
      <c r="V3789" s="345"/>
      <c r="W3789" s="337"/>
      <c r="X3789" s="63"/>
    </row>
    <row r="3790" spans="1:24" ht="15">
      <c r="A3790" s="28" t="s">
        <v>161</v>
      </c>
      <c r="B3790" s="63" t="s">
        <v>789</v>
      </c>
      <c r="E3790" s="9" t="s">
        <v>278</v>
      </c>
      <c r="F3790" s="9" t="s">
        <v>278</v>
      </c>
      <c r="G3790" s="9" t="s">
        <v>278</v>
      </c>
      <c r="H3790" s="9">
        <v>253.29999999999927</v>
      </c>
      <c r="I3790" s="67">
        <v>398.09999999999945</v>
      </c>
      <c r="J3790" s="67">
        <v>385.19999999999709</v>
      </c>
      <c r="K3790" s="9">
        <v>203.19999999998618</v>
      </c>
      <c r="L3790" s="9">
        <v>494.79999999999563</v>
      </c>
      <c r="N3790" s="67">
        <f t="shared" si="108"/>
        <v>1734.5999999999776</v>
      </c>
      <c r="T3790" s="63"/>
      <c r="U3790" s="63"/>
      <c r="V3790" s="358"/>
      <c r="W3790" s="337"/>
      <c r="X3790" s="63"/>
    </row>
    <row r="3791" spans="1:24" ht="15">
      <c r="A3791" s="28" t="s">
        <v>163</v>
      </c>
      <c r="B3791" s="63" t="s">
        <v>782</v>
      </c>
      <c r="E3791" s="9" t="s">
        <v>278</v>
      </c>
      <c r="F3791" s="9" t="s">
        <v>278</v>
      </c>
      <c r="G3791" s="9" t="s">
        <v>278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9">
        <v>308.09999999999491</v>
      </c>
      <c r="N3791" s="67">
        <f t="shared" si="108"/>
        <v>1716.5999999999976</v>
      </c>
      <c r="P3791" t="s">
        <v>300</v>
      </c>
      <c r="T3791" s="277"/>
      <c r="U3791" s="63"/>
      <c r="V3791" s="346"/>
      <c r="W3791" s="337"/>
      <c r="X3791" s="63"/>
    </row>
    <row r="3792" spans="1:24" ht="15">
      <c r="A3792" s="28" t="s">
        <v>274</v>
      </c>
      <c r="B3792" s="63" t="s">
        <v>162</v>
      </c>
      <c r="E3792" s="9" t="s">
        <v>278</v>
      </c>
      <c r="F3792" s="9" t="s">
        <v>278</v>
      </c>
      <c r="G3792" s="9">
        <v>107.9</v>
      </c>
      <c r="H3792" s="9">
        <v>142.20000000000437</v>
      </c>
      <c r="I3792" s="67">
        <v>332.40000000000055</v>
      </c>
      <c r="J3792" s="67">
        <v>271.80000000000109</v>
      </c>
      <c r="K3792" s="214">
        <v>654.59999999999127</v>
      </c>
      <c r="L3792" s="9">
        <v>202.49999999999636</v>
      </c>
      <c r="N3792" s="67">
        <f t="shared" si="108"/>
        <v>1711.3999999999937</v>
      </c>
      <c r="P3792" t="s">
        <v>281</v>
      </c>
      <c r="S3792" s="21" t="s">
        <v>1805</v>
      </c>
      <c r="T3792" s="277"/>
      <c r="U3792" s="63"/>
      <c r="V3792" s="346"/>
      <c r="W3792" s="337"/>
      <c r="X3792" s="63"/>
    </row>
    <row r="3793" spans="1:24" ht="15">
      <c r="A3793" s="28" t="s">
        <v>275</v>
      </c>
      <c r="B3793" s="229" t="s">
        <v>1643</v>
      </c>
      <c r="C3793" s="3"/>
      <c r="D3793" s="3"/>
      <c r="E3793" s="9" t="s">
        <v>278</v>
      </c>
      <c r="F3793" s="9" t="s">
        <v>278</v>
      </c>
      <c r="G3793" s="9" t="s">
        <v>278</v>
      </c>
      <c r="H3793" s="9" t="s">
        <v>278</v>
      </c>
      <c r="I3793" s="67">
        <v>323.20000000000073</v>
      </c>
      <c r="J3793" s="67">
        <v>324.20000000000255</v>
      </c>
      <c r="K3793" s="217">
        <v>511.00000000000364</v>
      </c>
      <c r="L3793" s="9">
        <v>531.60000000000218</v>
      </c>
      <c r="N3793" s="67">
        <f t="shared" si="108"/>
        <v>1690.0000000000091</v>
      </c>
      <c r="P3793" t="s">
        <v>293</v>
      </c>
      <c r="T3793" s="63"/>
      <c r="U3793" s="63"/>
      <c r="V3793" s="345"/>
      <c r="W3793" s="337"/>
      <c r="X3793" s="63"/>
    </row>
    <row r="3794" spans="1:24" ht="15">
      <c r="A3794" s="28" t="s">
        <v>276</v>
      </c>
      <c r="B3794" s="63" t="s">
        <v>747</v>
      </c>
      <c r="E3794" s="9" t="s">
        <v>278</v>
      </c>
      <c r="F3794" s="9" t="s">
        <v>278</v>
      </c>
      <c r="G3794" s="9" t="s">
        <v>278</v>
      </c>
      <c r="H3794" s="9">
        <v>268.39999999999782</v>
      </c>
      <c r="I3794" s="96">
        <v>556.50000000000136</v>
      </c>
      <c r="J3794" s="67">
        <v>267.29999999999927</v>
      </c>
      <c r="K3794" s="9">
        <v>293.30000000000655</v>
      </c>
      <c r="L3794" s="9">
        <v>251.30000000000655</v>
      </c>
      <c r="N3794" s="67">
        <f t="shared" ref="N3794:N3825" si="109">SUM(E3794:L3794)</f>
        <v>1636.8000000000116</v>
      </c>
      <c r="P3794" t="s">
        <v>292</v>
      </c>
      <c r="T3794" s="277"/>
      <c r="U3794" s="63"/>
      <c r="V3794" s="345"/>
      <c r="W3794" s="337"/>
      <c r="X3794" s="63"/>
    </row>
    <row r="3795" spans="1:24" ht="15">
      <c r="A3795" s="28" t="s">
        <v>277</v>
      </c>
      <c r="B3795" s="229" t="s">
        <v>1646</v>
      </c>
      <c r="C3795" s="3"/>
      <c r="D3795" s="3"/>
      <c r="E3795" s="9" t="s">
        <v>278</v>
      </c>
      <c r="F3795" s="9" t="s">
        <v>278</v>
      </c>
      <c r="G3795" s="9" t="s">
        <v>278</v>
      </c>
      <c r="H3795" s="9" t="s">
        <v>278</v>
      </c>
      <c r="I3795" s="67">
        <v>490.09999999999991</v>
      </c>
      <c r="J3795" s="67">
        <v>158.3999999999869</v>
      </c>
      <c r="K3795" s="9">
        <v>500.299999999992</v>
      </c>
      <c r="L3795" s="9">
        <v>445.50000000000364</v>
      </c>
      <c r="N3795" s="67">
        <f t="shared" si="109"/>
        <v>1594.2999999999824</v>
      </c>
      <c r="T3795" s="63"/>
      <c r="U3795" s="63"/>
      <c r="V3795" s="358"/>
      <c r="W3795" s="337"/>
      <c r="X3795" s="63"/>
    </row>
    <row r="3796" spans="1:24" ht="15">
      <c r="A3796" s="28" t="s">
        <v>734</v>
      </c>
      <c r="B3796" s="63" t="s">
        <v>748</v>
      </c>
      <c r="E3796" s="9" t="s">
        <v>278</v>
      </c>
      <c r="F3796" s="9" t="s">
        <v>278</v>
      </c>
      <c r="G3796" s="9" t="s">
        <v>278</v>
      </c>
      <c r="H3796" s="9">
        <v>307.59999999999491</v>
      </c>
      <c r="I3796" s="67">
        <v>382.900000000001</v>
      </c>
      <c r="J3796" s="67">
        <v>86.200000000000728</v>
      </c>
      <c r="K3796" s="217">
        <v>585.29999999999927</v>
      </c>
      <c r="L3796" s="9">
        <v>231.30000000000291</v>
      </c>
      <c r="N3796" s="67">
        <f t="shared" si="109"/>
        <v>1593.2999999999988</v>
      </c>
      <c r="P3796" t="s">
        <v>283</v>
      </c>
      <c r="T3796" s="277"/>
      <c r="U3796" s="63"/>
      <c r="V3796" s="346"/>
      <c r="W3796" s="337"/>
      <c r="X3796" s="63"/>
    </row>
    <row r="3797" spans="1:24" ht="15">
      <c r="A3797" s="28" t="s">
        <v>735</v>
      </c>
      <c r="B3797" s="28" t="s">
        <v>732</v>
      </c>
      <c r="E3797" s="9" t="s">
        <v>278</v>
      </c>
      <c r="F3797" s="9" t="s">
        <v>278</v>
      </c>
      <c r="G3797" s="9" t="s">
        <v>278</v>
      </c>
      <c r="H3797" s="217">
        <v>427.10000000000218</v>
      </c>
      <c r="I3797" s="67">
        <v>322.70000000000073</v>
      </c>
      <c r="J3797" s="67">
        <v>249.69999999999709</v>
      </c>
      <c r="K3797" s="9">
        <v>218.09999999999491</v>
      </c>
      <c r="L3797" s="9">
        <v>374.30000000000291</v>
      </c>
      <c r="N3797" s="67">
        <f t="shared" si="109"/>
        <v>1591.8999999999978</v>
      </c>
      <c r="P3797" t="s">
        <v>284</v>
      </c>
      <c r="T3797" s="277"/>
      <c r="U3797" s="63"/>
      <c r="V3797" s="345"/>
      <c r="W3797" s="337"/>
      <c r="X3797" s="63"/>
    </row>
    <row r="3798" spans="1:24" ht="15">
      <c r="A3798" s="28" t="s">
        <v>736</v>
      </c>
      <c r="B3798" s="229" t="s">
        <v>1655</v>
      </c>
      <c r="C3798" s="3"/>
      <c r="D3798" s="3"/>
      <c r="E3798" s="9" t="s">
        <v>278</v>
      </c>
      <c r="F3798" s="9" t="s">
        <v>278</v>
      </c>
      <c r="G3798" s="9" t="s">
        <v>278</v>
      </c>
      <c r="H3798" s="9" t="s">
        <v>278</v>
      </c>
      <c r="I3798" s="67">
        <v>423.50000000000182</v>
      </c>
      <c r="J3798" s="96">
        <v>520.60000000000582</v>
      </c>
      <c r="K3798" s="9">
        <v>395.69999999999345</v>
      </c>
      <c r="L3798" s="9">
        <v>247.39999999999054</v>
      </c>
      <c r="N3798" s="67">
        <f t="shared" si="109"/>
        <v>1587.1999999999916</v>
      </c>
      <c r="P3798" t="s">
        <v>284</v>
      </c>
      <c r="T3798" s="63"/>
      <c r="U3798" s="63"/>
      <c r="V3798" s="345"/>
      <c r="W3798" s="337"/>
      <c r="X3798" s="63"/>
    </row>
    <row r="3799" spans="1:24" ht="15">
      <c r="A3799" s="28" t="s">
        <v>738</v>
      </c>
      <c r="B3799" s="63" t="s">
        <v>795</v>
      </c>
      <c r="E3799" s="9" t="s">
        <v>278</v>
      </c>
      <c r="F3799" s="9" t="s">
        <v>278</v>
      </c>
      <c r="G3799" s="9" t="s">
        <v>278</v>
      </c>
      <c r="H3799" s="9">
        <v>197.59999999999854</v>
      </c>
      <c r="I3799" s="133">
        <v>625.59999999999991</v>
      </c>
      <c r="J3799" s="96">
        <v>523.90000000000146</v>
      </c>
      <c r="K3799" s="9">
        <v>134.19999999999891</v>
      </c>
      <c r="L3799" s="9">
        <v>85.200000000000728</v>
      </c>
      <c r="N3799" s="67">
        <f t="shared" si="109"/>
        <v>1566.4999999999995</v>
      </c>
      <c r="P3799" t="s">
        <v>296</v>
      </c>
      <c r="T3799" s="63"/>
      <c r="U3799" s="63"/>
      <c r="V3799" s="345"/>
      <c r="W3799" s="337"/>
      <c r="X3799" s="63"/>
    </row>
    <row r="3800" spans="1:24" ht="15">
      <c r="A3800" s="28" t="s">
        <v>744</v>
      </c>
      <c r="B3800" s="63" t="s">
        <v>153</v>
      </c>
      <c r="E3800" s="9" t="s">
        <v>278</v>
      </c>
      <c r="F3800" s="9" t="s">
        <v>278</v>
      </c>
      <c r="G3800" s="9">
        <v>293.7</v>
      </c>
      <c r="H3800" s="9">
        <v>104.60000000000582</v>
      </c>
      <c r="I3800" s="67">
        <v>131.59999999999945</v>
      </c>
      <c r="J3800" s="67">
        <v>274.00000000000364</v>
      </c>
      <c r="K3800" s="217">
        <v>545.10000000000582</v>
      </c>
      <c r="L3800" s="9">
        <v>169.79999999999927</v>
      </c>
      <c r="N3800" s="67">
        <f t="shared" si="109"/>
        <v>1518.8000000000141</v>
      </c>
      <c r="P3800" t="s">
        <v>292</v>
      </c>
      <c r="T3800" s="63"/>
      <c r="U3800" s="63"/>
      <c r="V3800" s="358"/>
      <c r="W3800" s="337"/>
      <c r="X3800" s="63"/>
    </row>
    <row r="3801" spans="1:24" ht="15">
      <c r="A3801" s="28" t="s">
        <v>746</v>
      </c>
      <c r="B3801" s="229" t="s">
        <v>1660</v>
      </c>
      <c r="C3801" s="3"/>
      <c r="D3801" s="3"/>
      <c r="E3801" s="9" t="s">
        <v>278</v>
      </c>
      <c r="F3801" s="9" t="s">
        <v>278</v>
      </c>
      <c r="G3801" s="9" t="s">
        <v>278</v>
      </c>
      <c r="H3801" s="9" t="s">
        <v>278</v>
      </c>
      <c r="I3801" s="96">
        <v>554.5</v>
      </c>
      <c r="J3801" s="67">
        <v>377.29999999999563</v>
      </c>
      <c r="K3801" s="217">
        <v>550.10000000000582</v>
      </c>
      <c r="L3801" s="9" t="s">
        <v>278</v>
      </c>
      <c r="N3801" s="67">
        <f t="shared" si="109"/>
        <v>1481.9000000000015</v>
      </c>
      <c r="P3801" t="s">
        <v>328</v>
      </c>
      <c r="T3801" s="63"/>
      <c r="U3801" s="63"/>
      <c r="V3801" s="358"/>
      <c r="W3801" s="337"/>
      <c r="X3801" s="63"/>
    </row>
    <row r="3802" spans="1:24" ht="15">
      <c r="A3802" s="28" t="s">
        <v>749</v>
      </c>
      <c r="B3802" s="63" t="s">
        <v>4</v>
      </c>
      <c r="E3802" s="9">
        <v>190</v>
      </c>
      <c r="F3802" s="9">
        <v>589</v>
      </c>
      <c r="G3802" s="9">
        <v>86.8</v>
      </c>
      <c r="H3802" s="9">
        <v>266.89999999999964</v>
      </c>
      <c r="I3802" s="67">
        <v>344.39999999999964</v>
      </c>
      <c r="J3802" s="9" t="s">
        <v>278</v>
      </c>
      <c r="K3802" s="9" t="s">
        <v>278</v>
      </c>
      <c r="L3802" s="9" t="s">
        <v>278</v>
      </c>
      <c r="N3802" s="67">
        <f t="shared" si="109"/>
        <v>1477.0999999999992</v>
      </c>
      <c r="T3802" s="63"/>
      <c r="U3802" s="63"/>
      <c r="V3802" s="358"/>
      <c r="W3802" s="337"/>
      <c r="X3802" s="63"/>
    </row>
    <row r="3803" spans="1:24" ht="15">
      <c r="A3803" s="28" t="s">
        <v>750</v>
      </c>
      <c r="B3803" s="63" t="s">
        <v>756</v>
      </c>
      <c r="E3803" s="9" t="s">
        <v>278</v>
      </c>
      <c r="F3803" s="9" t="s">
        <v>278</v>
      </c>
      <c r="G3803" s="9" t="s">
        <v>278</v>
      </c>
      <c r="H3803" s="9">
        <v>186.30000000000291</v>
      </c>
      <c r="I3803" s="131">
        <v>666.39999999999873</v>
      </c>
      <c r="J3803" s="67">
        <v>81.200000000000728</v>
      </c>
      <c r="K3803" s="9">
        <v>208.89999999999964</v>
      </c>
      <c r="L3803" s="9">
        <v>307.90000000000509</v>
      </c>
      <c r="N3803" s="67">
        <f t="shared" si="109"/>
        <v>1450.7000000000071</v>
      </c>
      <c r="P3803" t="s">
        <v>281</v>
      </c>
      <c r="S3803" s="21" t="s">
        <v>1805</v>
      </c>
      <c r="T3803" s="225"/>
      <c r="U3803" s="63"/>
      <c r="V3803" s="345"/>
      <c r="W3803" s="337"/>
      <c r="X3803" s="63"/>
    </row>
    <row r="3804" spans="1:24" ht="15">
      <c r="A3804" s="28" t="s">
        <v>753</v>
      </c>
      <c r="B3804" s="28" t="s">
        <v>727</v>
      </c>
      <c r="E3804" s="9" t="s">
        <v>278</v>
      </c>
      <c r="F3804" s="9" t="s">
        <v>278</v>
      </c>
      <c r="G3804" s="9" t="s">
        <v>278</v>
      </c>
      <c r="H3804" s="9">
        <v>212.60000000000218</v>
      </c>
      <c r="I3804" s="67">
        <v>374.70000000000073</v>
      </c>
      <c r="J3804" s="132">
        <v>551.99999999999818</v>
      </c>
      <c r="K3804" s="9">
        <v>18.400000000001455</v>
      </c>
      <c r="L3804" s="9">
        <v>277.399999999996</v>
      </c>
      <c r="N3804" s="67">
        <f t="shared" si="109"/>
        <v>1435.0999999999985</v>
      </c>
      <c r="P3804" t="s">
        <v>300</v>
      </c>
      <c r="T3804" s="63"/>
      <c r="U3804" s="63"/>
      <c r="V3804" s="358"/>
      <c r="W3804" s="337"/>
      <c r="X3804" s="63"/>
    </row>
    <row r="3805" spans="1:24" ht="15">
      <c r="A3805" s="28" t="s">
        <v>755</v>
      </c>
      <c r="B3805" s="63" t="s">
        <v>754</v>
      </c>
      <c r="E3805" s="9" t="s">
        <v>278</v>
      </c>
      <c r="F3805" s="9" t="s">
        <v>278</v>
      </c>
      <c r="G3805" s="9" t="s">
        <v>278</v>
      </c>
      <c r="H3805" s="217">
        <v>376.90000000000146</v>
      </c>
      <c r="I3805" s="96">
        <v>533.10000000000082</v>
      </c>
      <c r="J3805" s="67">
        <v>291.49999999999272</v>
      </c>
      <c r="K3805" s="9">
        <v>143.19999999999709</v>
      </c>
      <c r="L3805" s="9">
        <v>84.699999999998909</v>
      </c>
      <c r="N3805" s="67">
        <f t="shared" si="109"/>
        <v>1429.399999999991</v>
      </c>
      <c r="P3805" t="s">
        <v>317</v>
      </c>
      <c r="T3805" s="277"/>
      <c r="U3805" s="63"/>
      <c r="V3805" s="345"/>
      <c r="W3805" s="337"/>
      <c r="X3805" s="63"/>
    </row>
    <row r="3806" spans="1:24" ht="15">
      <c r="A3806" s="28" t="s">
        <v>760</v>
      </c>
      <c r="B3806" s="63" t="s">
        <v>799</v>
      </c>
      <c r="E3806" s="9" t="s">
        <v>278</v>
      </c>
      <c r="F3806" s="9" t="s">
        <v>278</v>
      </c>
      <c r="G3806" s="9" t="s">
        <v>278</v>
      </c>
      <c r="H3806" s="9">
        <v>307.5</v>
      </c>
      <c r="I3806" s="67">
        <v>435.59999999999854</v>
      </c>
      <c r="J3806" s="67">
        <v>38.69999999999709</v>
      </c>
      <c r="K3806" s="9">
        <v>437.89999999999782</v>
      </c>
      <c r="L3806" s="9">
        <v>184.50000000000364</v>
      </c>
      <c r="N3806" s="67">
        <f t="shared" si="109"/>
        <v>1404.1999999999971</v>
      </c>
      <c r="T3806" s="277"/>
      <c r="U3806" s="63"/>
      <c r="V3806" s="345"/>
      <c r="W3806" s="337"/>
      <c r="X3806" s="63"/>
    </row>
    <row r="3807" spans="1:24" ht="15">
      <c r="A3807" s="28" t="s">
        <v>764</v>
      </c>
      <c r="B3807" s="63" t="s">
        <v>787</v>
      </c>
      <c r="E3807" s="9" t="s">
        <v>278</v>
      </c>
      <c r="F3807" s="9" t="s">
        <v>278</v>
      </c>
      <c r="G3807" s="9" t="s">
        <v>278</v>
      </c>
      <c r="H3807" s="9">
        <v>239.29999999999927</v>
      </c>
      <c r="I3807" s="67">
        <v>445.70000000000027</v>
      </c>
      <c r="J3807" s="67">
        <v>263.60000000000218</v>
      </c>
      <c r="K3807" s="9">
        <v>157.40000000000509</v>
      </c>
      <c r="L3807" s="9">
        <v>296.90000000000327</v>
      </c>
      <c r="N3807" s="67">
        <f t="shared" si="109"/>
        <v>1402.9000000000101</v>
      </c>
      <c r="T3807" s="63"/>
      <c r="U3807" s="63"/>
      <c r="V3807" s="345"/>
      <c r="W3807" s="337"/>
      <c r="X3807" s="63"/>
    </row>
    <row r="3808" spans="1:24" ht="15">
      <c r="A3808" s="28" t="s">
        <v>765</v>
      </c>
      <c r="B3808" s="229" t="s">
        <v>1654</v>
      </c>
      <c r="C3808" s="3"/>
      <c r="D3808" s="3"/>
      <c r="E3808" s="9" t="s">
        <v>278</v>
      </c>
      <c r="F3808" s="9" t="s">
        <v>278</v>
      </c>
      <c r="G3808" s="9" t="s">
        <v>278</v>
      </c>
      <c r="H3808" s="9" t="s">
        <v>278</v>
      </c>
      <c r="I3808" s="132">
        <v>644.39999999999873</v>
      </c>
      <c r="J3808" s="67">
        <v>176.69999999999709</v>
      </c>
      <c r="K3808" s="9">
        <v>46.300000000006548</v>
      </c>
      <c r="L3808" s="9">
        <v>463.89999999999054</v>
      </c>
      <c r="N3808" s="67">
        <f t="shared" si="109"/>
        <v>1331.2999999999929</v>
      </c>
      <c r="P3808" t="s">
        <v>300</v>
      </c>
      <c r="T3808" s="63"/>
      <c r="U3808" s="63"/>
      <c r="V3808" s="345"/>
      <c r="W3808" s="337"/>
      <c r="X3808" s="63"/>
    </row>
    <row r="3809" spans="1:24" ht="15">
      <c r="A3809" s="28" t="s">
        <v>766</v>
      </c>
      <c r="B3809" s="63" t="s">
        <v>762</v>
      </c>
      <c r="E3809" s="9" t="s">
        <v>278</v>
      </c>
      <c r="F3809" s="9" t="s">
        <v>278</v>
      </c>
      <c r="G3809" s="9" t="s">
        <v>278</v>
      </c>
      <c r="H3809" s="217">
        <v>393.89999999999782</v>
      </c>
      <c r="I3809" s="67">
        <v>269.80000000000064</v>
      </c>
      <c r="J3809" s="67">
        <v>223.00000000000728</v>
      </c>
      <c r="K3809" s="9">
        <v>303.90000000000873</v>
      </c>
      <c r="L3809" s="9">
        <v>138.49999999999818</v>
      </c>
      <c r="N3809" s="67">
        <f t="shared" si="109"/>
        <v>1329.1000000000126</v>
      </c>
      <c r="P3809" t="s">
        <v>288</v>
      </c>
      <c r="T3809" s="63"/>
      <c r="U3809" s="63"/>
      <c r="V3809" s="345"/>
      <c r="W3809" s="337"/>
      <c r="X3809" s="63"/>
    </row>
    <row r="3810" spans="1:24" ht="15">
      <c r="A3810" s="28" t="s">
        <v>772</v>
      </c>
      <c r="B3810" s="63" t="s">
        <v>29</v>
      </c>
      <c r="E3810" s="9">
        <v>56.2</v>
      </c>
      <c r="F3810" s="9">
        <v>492.5</v>
      </c>
      <c r="G3810" s="212">
        <v>576.5</v>
      </c>
      <c r="H3810" s="9" t="s">
        <v>278</v>
      </c>
      <c r="I3810" s="9" t="s">
        <v>278</v>
      </c>
      <c r="J3810" s="67">
        <v>175.39999999999964</v>
      </c>
      <c r="K3810" s="9" t="s">
        <v>278</v>
      </c>
      <c r="L3810" s="9" t="s">
        <v>278</v>
      </c>
      <c r="N3810" s="67">
        <f t="shared" si="109"/>
        <v>1300.5999999999997</v>
      </c>
      <c r="P3810" t="s">
        <v>300</v>
      </c>
      <c r="T3810" s="277"/>
      <c r="U3810" s="63"/>
      <c r="V3810" s="346"/>
      <c r="W3810" s="337"/>
      <c r="X3810" s="63"/>
    </row>
    <row r="3811" spans="1:24" ht="15">
      <c r="A3811" s="28" t="s">
        <v>780</v>
      </c>
      <c r="B3811" s="28" t="s">
        <v>733</v>
      </c>
      <c r="E3811" s="9" t="s">
        <v>278</v>
      </c>
      <c r="F3811" s="9" t="s">
        <v>278</v>
      </c>
      <c r="G3811" s="9" t="s">
        <v>278</v>
      </c>
      <c r="H3811" s="9">
        <v>169.40000000000327</v>
      </c>
      <c r="I3811" s="67">
        <v>405.20000000000073</v>
      </c>
      <c r="J3811" s="67">
        <v>210.90000000000509</v>
      </c>
      <c r="K3811" s="9">
        <v>453.60000000000582</v>
      </c>
      <c r="L3811" s="9">
        <v>58.80000000000291</v>
      </c>
      <c r="N3811" s="67">
        <f t="shared" si="109"/>
        <v>1297.9000000000178</v>
      </c>
      <c r="T3811" s="277"/>
      <c r="U3811" s="63"/>
      <c r="V3811" s="345"/>
      <c r="W3811" s="337"/>
      <c r="X3811" s="63"/>
    </row>
    <row r="3812" spans="1:24" ht="15">
      <c r="A3812" s="28" t="s">
        <v>784</v>
      </c>
      <c r="B3812" s="229" t="s">
        <v>1652</v>
      </c>
      <c r="C3812" s="3"/>
      <c r="D3812" s="3"/>
      <c r="E3812" s="9" t="s">
        <v>278</v>
      </c>
      <c r="F3812" s="9" t="s">
        <v>278</v>
      </c>
      <c r="G3812" s="9" t="s">
        <v>278</v>
      </c>
      <c r="H3812" s="9" t="s">
        <v>278</v>
      </c>
      <c r="I3812" s="67">
        <v>330.30000000000018</v>
      </c>
      <c r="J3812" s="67">
        <v>419.60000000000582</v>
      </c>
      <c r="K3812" s="9">
        <v>268.90000000000146</v>
      </c>
      <c r="L3812" s="9">
        <v>273.60000000000946</v>
      </c>
      <c r="N3812" s="67">
        <f t="shared" si="109"/>
        <v>1292.4000000000169</v>
      </c>
      <c r="T3812" s="63"/>
      <c r="U3812" s="63"/>
      <c r="V3812" s="358"/>
      <c r="W3812" s="337"/>
      <c r="X3812" s="63"/>
    </row>
    <row r="3813" spans="1:24" ht="15">
      <c r="A3813" s="28" t="s">
        <v>785</v>
      </c>
      <c r="B3813" s="229" t="s">
        <v>1658</v>
      </c>
      <c r="C3813" s="3"/>
      <c r="D3813" s="3"/>
      <c r="E3813" s="9" t="s">
        <v>278</v>
      </c>
      <c r="F3813" s="9" t="s">
        <v>278</v>
      </c>
      <c r="G3813" s="9" t="s">
        <v>278</v>
      </c>
      <c r="H3813" s="9" t="s">
        <v>278</v>
      </c>
      <c r="I3813" s="67">
        <v>221.29999999999927</v>
      </c>
      <c r="J3813" s="96">
        <v>425.20000000000073</v>
      </c>
      <c r="K3813" s="9">
        <v>388.40000000000146</v>
      </c>
      <c r="L3813" s="9">
        <v>257.20000000000437</v>
      </c>
      <c r="N3813" s="67">
        <f t="shared" si="109"/>
        <v>1292.1000000000058</v>
      </c>
      <c r="P3813" t="s">
        <v>293</v>
      </c>
      <c r="T3813" s="277"/>
      <c r="U3813" s="63"/>
      <c r="V3813" s="345"/>
      <c r="W3813" s="337"/>
      <c r="X3813" s="63"/>
    </row>
    <row r="3814" spans="1:24" ht="15">
      <c r="A3814" s="28" t="s">
        <v>786</v>
      </c>
      <c r="B3814" s="229" t="s">
        <v>1651</v>
      </c>
      <c r="C3814" s="3"/>
      <c r="D3814" s="3"/>
      <c r="E3814" s="9" t="s">
        <v>278</v>
      </c>
      <c r="F3814" s="9" t="s">
        <v>278</v>
      </c>
      <c r="G3814" s="9" t="s">
        <v>278</v>
      </c>
      <c r="H3814" s="9" t="s">
        <v>278</v>
      </c>
      <c r="I3814" s="67">
        <v>80.500000000000455</v>
      </c>
      <c r="J3814" s="67">
        <v>294.69999999999709</v>
      </c>
      <c r="K3814" s="9">
        <v>374.99999999999636</v>
      </c>
      <c r="L3814" s="9">
        <v>532.90000000000873</v>
      </c>
      <c r="N3814" s="67">
        <f t="shared" si="109"/>
        <v>1283.1000000000026</v>
      </c>
      <c r="T3814" s="225"/>
      <c r="U3814" s="63"/>
      <c r="V3814" s="345"/>
      <c r="W3814" s="337"/>
      <c r="X3814" s="63"/>
    </row>
    <row r="3815" spans="1:24" ht="15">
      <c r="A3815" s="28" t="s">
        <v>792</v>
      </c>
      <c r="B3815" s="63" t="s">
        <v>35</v>
      </c>
      <c r="E3815" s="9">
        <v>169.8</v>
      </c>
      <c r="F3815" s="9">
        <v>391.8</v>
      </c>
      <c r="G3815" s="9">
        <v>389.7</v>
      </c>
      <c r="H3815" s="9">
        <v>111.20000000000437</v>
      </c>
      <c r="I3815" s="67">
        <v>218.5</v>
      </c>
      <c r="J3815" s="9" t="s">
        <v>278</v>
      </c>
      <c r="K3815" s="9" t="s">
        <v>278</v>
      </c>
      <c r="L3815" s="9" t="s">
        <v>278</v>
      </c>
      <c r="N3815" s="67">
        <f t="shared" si="109"/>
        <v>1281.0000000000043</v>
      </c>
      <c r="T3815" s="63"/>
      <c r="U3815" s="63"/>
      <c r="V3815" s="345"/>
      <c r="W3815" s="337"/>
      <c r="X3815" s="63"/>
    </row>
    <row r="3816" spans="1:24" ht="15">
      <c r="A3816" s="28" t="s">
        <v>793</v>
      </c>
      <c r="B3816" s="277" t="s">
        <v>2003</v>
      </c>
      <c r="C3816" s="3"/>
      <c r="D3816" s="3"/>
      <c r="E3816" s="9" t="s">
        <v>278</v>
      </c>
      <c r="F3816" s="9" t="s">
        <v>278</v>
      </c>
      <c r="G3816" s="9" t="s">
        <v>278</v>
      </c>
      <c r="H3816" s="9" t="s">
        <v>278</v>
      </c>
      <c r="I3816" s="9" t="s">
        <v>278</v>
      </c>
      <c r="J3816" s="133">
        <v>544.60000000000036</v>
      </c>
      <c r="K3816" s="9">
        <v>334.69999999999709</v>
      </c>
      <c r="L3816" s="9">
        <v>359.59999999999854</v>
      </c>
      <c r="N3816" s="67">
        <f t="shared" si="109"/>
        <v>1238.899999999996</v>
      </c>
      <c r="P3816" t="s">
        <v>282</v>
      </c>
      <c r="T3816" s="63"/>
      <c r="U3816" s="63"/>
      <c r="V3816" s="358"/>
      <c r="W3816" s="337"/>
      <c r="X3816" s="63"/>
    </row>
    <row r="3817" spans="1:24" ht="15">
      <c r="A3817" s="28" t="s">
        <v>794</v>
      </c>
      <c r="B3817" s="63" t="s">
        <v>752</v>
      </c>
      <c r="E3817" s="9" t="s">
        <v>278</v>
      </c>
      <c r="F3817" s="9" t="s">
        <v>278</v>
      </c>
      <c r="G3817" s="9" t="s">
        <v>278</v>
      </c>
      <c r="H3817" s="9">
        <v>190.89999999999782</v>
      </c>
      <c r="I3817" s="67">
        <v>242.30000000000109</v>
      </c>
      <c r="J3817" s="67">
        <v>110.09999999999854</v>
      </c>
      <c r="K3817" s="9">
        <v>394.79999999999563</v>
      </c>
      <c r="L3817" s="9">
        <v>295</v>
      </c>
      <c r="N3817" s="67">
        <f t="shared" si="109"/>
        <v>1233.0999999999931</v>
      </c>
      <c r="T3817" s="63"/>
      <c r="U3817" s="63"/>
      <c r="V3817" s="358"/>
      <c r="W3817" s="337"/>
      <c r="X3817" s="63"/>
    </row>
    <row r="3818" spans="1:24" ht="15">
      <c r="A3818" s="28" t="s">
        <v>796</v>
      </c>
      <c r="B3818" s="229" t="s">
        <v>1659</v>
      </c>
      <c r="C3818" s="3"/>
      <c r="D3818" s="3"/>
      <c r="E3818" s="9" t="s">
        <v>278</v>
      </c>
      <c r="F3818" s="9" t="s">
        <v>278</v>
      </c>
      <c r="G3818" s="9" t="s">
        <v>278</v>
      </c>
      <c r="H3818" s="9" t="s">
        <v>278</v>
      </c>
      <c r="I3818" s="67">
        <v>391.89999999999964</v>
      </c>
      <c r="J3818" s="67">
        <v>332.799999999992</v>
      </c>
      <c r="K3818" s="9">
        <v>345.8999999999869</v>
      </c>
      <c r="L3818" s="9">
        <v>146.29999999999927</v>
      </c>
      <c r="N3818" s="67">
        <f t="shared" si="109"/>
        <v>1216.8999999999778</v>
      </c>
      <c r="T3818" s="63"/>
      <c r="U3818" s="63"/>
      <c r="V3818" s="345"/>
      <c r="W3818" s="337"/>
      <c r="X3818" s="63"/>
    </row>
    <row r="3819" spans="1:24" ht="15">
      <c r="A3819" s="28" t="s">
        <v>797</v>
      </c>
      <c r="B3819" s="277" t="s">
        <v>2153</v>
      </c>
      <c r="C3819" s="3"/>
      <c r="D3819" s="3"/>
      <c r="E3819" s="9" t="s">
        <v>278</v>
      </c>
      <c r="F3819" s="9" t="s">
        <v>278</v>
      </c>
      <c r="G3819" s="9" t="s">
        <v>278</v>
      </c>
      <c r="H3819" s="9" t="s">
        <v>278</v>
      </c>
      <c r="I3819" s="9" t="s">
        <v>278</v>
      </c>
      <c r="J3819" s="9" t="s">
        <v>278</v>
      </c>
      <c r="K3819" s="217">
        <v>525.20000000000437</v>
      </c>
      <c r="L3819" s="217">
        <v>687.89999999999964</v>
      </c>
      <c r="N3819" s="67">
        <f t="shared" si="109"/>
        <v>1213.100000000004</v>
      </c>
      <c r="P3819" t="s">
        <v>304</v>
      </c>
      <c r="T3819" s="277"/>
      <c r="U3819" s="63"/>
      <c r="V3819" s="345"/>
      <c r="W3819" s="337"/>
      <c r="X3819" s="63"/>
    </row>
    <row r="3820" spans="1:24" ht="15">
      <c r="A3820" s="28" t="s">
        <v>798</v>
      </c>
      <c r="B3820" s="63" t="s">
        <v>781</v>
      </c>
      <c r="E3820" s="9" t="s">
        <v>278</v>
      </c>
      <c r="F3820" s="9" t="s">
        <v>278</v>
      </c>
      <c r="G3820" s="9" t="s">
        <v>278</v>
      </c>
      <c r="H3820" s="9">
        <v>183.29999999999745</v>
      </c>
      <c r="I3820" s="67">
        <v>466.70000000000164</v>
      </c>
      <c r="J3820" s="67">
        <v>103.09999999999491</v>
      </c>
      <c r="K3820" s="9">
        <v>161.49999999999818</v>
      </c>
      <c r="L3820" s="9">
        <v>293.69999999999709</v>
      </c>
      <c r="N3820" s="67">
        <f t="shared" si="109"/>
        <v>1208.2999999999893</v>
      </c>
      <c r="T3820" s="63"/>
      <c r="U3820" s="63"/>
      <c r="V3820" s="345"/>
      <c r="W3820" s="337"/>
      <c r="X3820" s="63"/>
    </row>
    <row r="3821" spans="1:24" ht="15">
      <c r="A3821" s="28" t="s">
        <v>801</v>
      </c>
      <c r="B3821" s="63" t="s">
        <v>763</v>
      </c>
      <c r="E3821" s="9" t="s">
        <v>278</v>
      </c>
      <c r="F3821" s="9" t="s">
        <v>278</v>
      </c>
      <c r="G3821" s="9" t="s">
        <v>278</v>
      </c>
      <c r="H3821" s="9">
        <v>262.39999999999782</v>
      </c>
      <c r="I3821" s="67">
        <v>316.40000000000009</v>
      </c>
      <c r="J3821" s="67">
        <v>96</v>
      </c>
      <c r="K3821" s="9">
        <v>303.90000000000146</v>
      </c>
      <c r="L3821" s="9">
        <v>113.59999999999854</v>
      </c>
      <c r="N3821" s="67">
        <f t="shared" si="109"/>
        <v>1092.2999999999979</v>
      </c>
      <c r="T3821" s="225"/>
      <c r="U3821" s="63"/>
      <c r="V3821" s="345"/>
      <c r="W3821" s="337"/>
      <c r="X3821" s="63"/>
    </row>
    <row r="3822" spans="1:24" ht="15">
      <c r="A3822" s="28" t="s">
        <v>895</v>
      </c>
      <c r="B3822" s="277" t="s">
        <v>1999</v>
      </c>
      <c r="C3822" s="3"/>
      <c r="D3822" s="3"/>
      <c r="E3822" s="9" t="s">
        <v>278</v>
      </c>
      <c r="F3822" s="9" t="s">
        <v>278</v>
      </c>
      <c r="G3822" s="9" t="s">
        <v>278</v>
      </c>
      <c r="H3822" s="9" t="s">
        <v>278</v>
      </c>
      <c r="I3822" s="9" t="s">
        <v>278</v>
      </c>
      <c r="J3822" s="67">
        <v>315.90000000000146</v>
      </c>
      <c r="K3822" s="9">
        <v>491.89999999999782</v>
      </c>
      <c r="L3822" s="9">
        <v>262.19999999999709</v>
      </c>
      <c r="N3822" s="67">
        <f t="shared" si="109"/>
        <v>1069.9999999999964</v>
      </c>
      <c r="T3822" s="225"/>
      <c r="U3822" s="63"/>
      <c r="V3822" s="346"/>
      <c r="W3822" s="337"/>
      <c r="X3822" s="63"/>
    </row>
    <row r="3823" spans="1:24" ht="15">
      <c r="A3823" s="28" t="s">
        <v>896</v>
      </c>
      <c r="B3823" s="277" t="s">
        <v>2048</v>
      </c>
      <c r="C3823" s="3"/>
      <c r="D3823" s="3"/>
      <c r="E3823" s="9" t="s">
        <v>278</v>
      </c>
      <c r="F3823" s="9" t="s">
        <v>278</v>
      </c>
      <c r="G3823" s="9" t="s">
        <v>278</v>
      </c>
      <c r="H3823" s="9" t="s">
        <v>278</v>
      </c>
      <c r="I3823" s="9" t="s">
        <v>278</v>
      </c>
      <c r="J3823" s="9" t="s">
        <v>278</v>
      </c>
      <c r="K3823" s="213">
        <v>595.39999999999964</v>
      </c>
      <c r="L3823" s="9">
        <v>455.60000000000036</v>
      </c>
      <c r="N3823" s="67">
        <f t="shared" si="109"/>
        <v>1051</v>
      </c>
      <c r="P3823" t="s">
        <v>282</v>
      </c>
      <c r="T3823" s="63"/>
      <c r="U3823" s="63"/>
      <c r="V3823" s="358"/>
      <c r="W3823" s="337"/>
      <c r="X3823" s="63"/>
    </row>
    <row r="3824" spans="1:24" ht="15">
      <c r="A3824" s="28" t="s">
        <v>897</v>
      </c>
      <c r="B3824" s="229" t="s">
        <v>1656</v>
      </c>
      <c r="C3824" s="3"/>
      <c r="D3824" s="3"/>
      <c r="E3824" s="9" t="s">
        <v>278</v>
      </c>
      <c r="F3824" s="9" t="s">
        <v>278</v>
      </c>
      <c r="G3824" s="9" t="s">
        <v>278</v>
      </c>
      <c r="H3824" s="9" t="s">
        <v>278</v>
      </c>
      <c r="I3824" s="67">
        <v>148.50000000000045</v>
      </c>
      <c r="J3824" s="96">
        <v>452.59999999999491</v>
      </c>
      <c r="K3824" s="9">
        <v>195.29999999999563</v>
      </c>
      <c r="L3824" s="9">
        <v>197.20000000000073</v>
      </c>
      <c r="N3824" s="67">
        <f t="shared" si="109"/>
        <v>993.59999999999172</v>
      </c>
      <c r="P3824" t="s">
        <v>292</v>
      </c>
      <c r="T3824" s="63"/>
      <c r="U3824" s="63"/>
      <c r="V3824" s="345"/>
      <c r="W3824" s="337"/>
      <c r="X3824" s="63"/>
    </row>
    <row r="3825" spans="1:24" ht="15">
      <c r="A3825" s="28" t="s">
        <v>898</v>
      </c>
      <c r="B3825" s="63" t="s">
        <v>737</v>
      </c>
      <c r="E3825" s="9" t="s">
        <v>278</v>
      </c>
      <c r="F3825" s="9" t="s">
        <v>278</v>
      </c>
      <c r="G3825" s="9" t="s">
        <v>278</v>
      </c>
      <c r="H3825" s="9">
        <v>60.19999999999709</v>
      </c>
      <c r="I3825" s="67">
        <v>362.49999999999909</v>
      </c>
      <c r="J3825" s="67">
        <v>233.79999999998472</v>
      </c>
      <c r="K3825" s="9">
        <v>157.90000000000327</v>
      </c>
      <c r="L3825" s="9">
        <v>57.799999999999272</v>
      </c>
      <c r="N3825" s="67">
        <f t="shared" si="109"/>
        <v>872.19999999998345</v>
      </c>
      <c r="T3825" s="277"/>
      <c r="U3825" s="63"/>
      <c r="V3825" s="346"/>
      <c r="W3825" s="337"/>
      <c r="X3825" s="63"/>
    </row>
    <row r="3826" spans="1:24" ht="15">
      <c r="A3826" s="28" t="s">
        <v>899</v>
      </c>
      <c r="B3826" s="277" t="s">
        <v>2019</v>
      </c>
      <c r="C3826" s="3"/>
      <c r="D3826" s="3"/>
      <c r="E3826" s="9" t="s">
        <v>278</v>
      </c>
      <c r="F3826" s="9" t="s">
        <v>278</v>
      </c>
      <c r="G3826" s="9" t="s">
        <v>278</v>
      </c>
      <c r="H3826" s="9" t="s">
        <v>278</v>
      </c>
      <c r="I3826" s="9" t="s">
        <v>278</v>
      </c>
      <c r="J3826" s="9" t="s">
        <v>278</v>
      </c>
      <c r="K3826" s="9">
        <v>252.50000000000364</v>
      </c>
      <c r="L3826" s="217">
        <v>617.80000000000291</v>
      </c>
      <c r="N3826" s="67">
        <f t="shared" ref="N3826:N3857" si="110">SUM(E3826:L3826)</f>
        <v>870.30000000000655</v>
      </c>
      <c r="P3826" t="s">
        <v>293</v>
      </c>
      <c r="T3826" s="63"/>
      <c r="U3826" s="63"/>
      <c r="V3826" s="346"/>
      <c r="W3826" s="337"/>
      <c r="X3826" s="63"/>
    </row>
    <row r="3827" spans="1:24" ht="15">
      <c r="A3827" s="28" t="s">
        <v>900</v>
      </c>
      <c r="B3827" s="277" t="s">
        <v>2046</v>
      </c>
      <c r="C3827" s="3"/>
      <c r="D3827" s="3"/>
      <c r="E3827" s="9" t="s">
        <v>278</v>
      </c>
      <c r="F3827" s="9" t="s">
        <v>278</v>
      </c>
      <c r="G3827" s="9" t="s">
        <v>278</v>
      </c>
      <c r="H3827" s="9" t="s">
        <v>278</v>
      </c>
      <c r="I3827" s="9" t="s">
        <v>278</v>
      </c>
      <c r="J3827" s="9" t="s">
        <v>278</v>
      </c>
      <c r="K3827" s="9">
        <v>247</v>
      </c>
      <c r="L3827" s="9">
        <v>611.49999999999818</v>
      </c>
      <c r="N3827" s="67">
        <f t="shared" si="110"/>
        <v>858.49999999999818</v>
      </c>
      <c r="T3827" s="277"/>
      <c r="U3827" s="63"/>
      <c r="V3827" s="345"/>
      <c r="W3827" s="337"/>
      <c r="X3827" s="63"/>
    </row>
    <row r="3828" spans="1:24" ht="15">
      <c r="A3828" s="28" t="s">
        <v>901</v>
      </c>
      <c r="B3828" s="277" t="s">
        <v>4490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278</v>
      </c>
      <c r="J3828" s="9" t="s">
        <v>278</v>
      </c>
      <c r="K3828" s="9">
        <v>316.00000000000364</v>
      </c>
      <c r="L3828" s="9">
        <v>528.99999999999272</v>
      </c>
      <c r="N3828" s="67">
        <f t="shared" si="110"/>
        <v>844.99999999999636</v>
      </c>
      <c r="T3828" s="63"/>
      <c r="U3828" s="63"/>
      <c r="V3828" s="358"/>
      <c r="W3828" s="337"/>
      <c r="X3828" s="63"/>
    </row>
    <row r="3829" spans="1:24" ht="15">
      <c r="A3829" s="28" t="s">
        <v>902</v>
      </c>
      <c r="B3829" s="277" t="s">
        <v>2002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278</v>
      </c>
      <c r="J3829" s="67">
        <v>119.19999999999709</v>
      </c>
      <c r="K3829" s="9">
        <v>364.80000000000655</v>
      </c>
      <c r="L3829" s="9">
        <v>357.09999999999491</v>
      </c>
      <c r="N3829" s="67">
        <f t="shared" si="110"/>
        <v>841.09999999999854</v>
      </c>
      <c r="T3829" s="63"/>
      <c r="U3829" s="63"/>
      <c r="V3829" s="346"/>
      <c r="W3829" s="337"/>
      <c r="X3829" s="63"/>
    </row>
    <row r="3830" spans="1:24" ht="15">
      <c r="A3830" s="28" t="s">
        <v>903</v>
      </c>
      <c r="B3830" s="63" t="s">
        <v>178</v>
      </c>
      <c r="E3830" s="217">
        <v>325.3</v>
      </c>
      <c r="F3830" s="9">
        <v>449.3</v>
      </c>
      <c r="G3830" s="9" t="s">
        <v>278</v>
      </c>
      <c r="H3830" s="9" t="s">
        <v>278</v>
      </c>
      <c r="I3830" s="9" t="s">
        <v>278</v>
      </c>
      <c r="J3830" s="9" t="s">
        <v>278</v>
      </c>
      <c r="K3830" s="9" t="s">
        <v>278</v>
      </c>
      <c r="L3830" s="9" t="s">
        <v>278</v>
      </c>
      <c r="N3830" s="67">
        <f t="shared" si="110"/>
        <v>774.6</v>
      </c>
      <c r="P3830" t="s">
        <v>292</v>
      </c>
      <c r="T3830" s="63"/>
      <c r="U3830" s="63"/>
      <c r="V3830" s="345"/>
      <c r="W3830" s="337"/>
      <c r="X3830" s="63"/>
    </row>
    <row r="3831" spans="1:24" ht="15">
      <c r="A3831" s="28" t="s">
        <v>904</v>
      </c>
      <c r="B3831" s="277" t="s">
        <v>2014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278</v>
      </c>
      <c r="J3831" s="67">
        <v>264.99999999999272</v>
      </c>
      <c r="K3831" s="9">
        <v>288.59999999999491</v>
      </c>
      <c r="L3831" s="9">
        <v>215.80000000000291</v>
      </c>
      <c r="N3831" s="67">
        <f t="shared" si="110"/>
        <v>769.39999999999054</v>
      </c>
      <c r="T3831" s="63"/>
      <c r="U3831" s="63"/>
      <c r="V3831" s="345"/>
      <c r="W3831" s="337"/>
      <c r="X3831" s="63"/>
    </row>
    <row r="3832" spans="1:24" ht="15">
      <c r="A3832" s="28" t="s">
        <v>905</v>
      </c>
      <c r="B3832" s="277" t="s">
        <v>2007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278</v>
      </c>
      <c r="J3832" s="67">
        <v>295.99999999999636</v>
      </c>
      <c r="K3832" s="9">
        <v>213.19999999999709</v>
      </c>
      <c r="L3832" s="9">
        <v>257.30000000000291</v>
      </c>
      <c r="N3832" s="67">
        <f t="shared" si="110"/>
        <v>766.49999999999636</v>
      </c>
      <c r="T3832" s="225"/>
      <c r="U3832" s="63"/>
      <c r="V3832" s="345"/>
      <c r="W3832" s="337"/>
      <c r="X3832" s="63"/>
    </row>
    <row r="3833" spans="1:24" ht="15">
      <c r="A3833" s="28" t="s">
        <v>906</v>
      </c>
      <c r="B3833" s="63" t="s">
        <v>743</v>
      </c>
      <c r="E3833" s="9" t="s">
        <v>278</v>
      </c>
      <c r="F3833" s="9" t="s">
        <v>278</v>
      </c>
      <c r="G3833" s="9" t="s">
        <v>278</v>
      </c>
      <c r="H3833" s="217">
        <v>443.79999999999927</v>
      </c>
      <c r="I3833" s="67">
        <v>308.89999999999873</v>
      </c>
      <c r="J3833" s="9" t="s">
        <v>278</v>
      </c>
      <c r="K3833" s="9" t="s">
        <v>278</v>
      </c>
      <c r="L3833" s="9" t="s">
        <v>278</v>
      </c>
      <c r="N3833" s="67">
        <f t="shared" si="110"/>
        <v>752.699999999998</v>
      </c>
      <c r="P3833" t="s">
        <v>283</v>
      </c>
      <c r="T3833" s="63"/>
      <c r="U3833" s="63"/>
      <c r="V3833" s="358"/>
      <c r="W3833" s="337"/>
      <c r="X3833" s="63"/>
    </row>
    <row r="3834" spans="1:24" ht="15">
      <c r="A3834" s="28" t="s">
        <v>907</v>
      </c>
      <c r="B3834" s="229" t="s">
        <v>1642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67">
        <v>257.5</v>
      </c>
      <c r="J3834" s="67">
        <v>144.39999999999964</v>
      </c>
      <c r="K3834" s="9">
        <v>155.69999999999891</v>
      </c>
      <c r="L3834" s="9">
        <v>194.799999999992</v>
      </c>
      <c r="N3834" s="67">
        <f t="shared" si="110"/>
        <v>752.39999999999054</v>
      </c>
      <c r="T3834" s="277"/>
      <c r="U3834" s="63"/>
      <c r="V3834" s="345"/>
      <c r="W3834" s="337"/>
      <c r="X3834" s="63"/>
    </row>
    <row r="3835" spans="1:24" ht="15">
      <c r="A3835" s="28" t="s">
        <v>908</v>
      </c>
      <c r="B3835" s="277" t="s">
        <v>2023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278</v>
      </c>
      <c r="J3835" s="9" t="s">
        <v>278</v>
      </c>
      <c r="K3835" s="9">
        <v>401.09999999999491</v>
      </c>
      <c r="L3835" s="9">
        <v>272.49999999999636</v>
      </c>
      <c r="N3835" s="67">
        <f t="shared" si="110"/>
        <v>673.59999999999127</v>
      </c>
      <c r="T3835" s="277"/>
      <c r="U3835" s="63"/>
      <c r="V3835" s="345"/>
      <c r="W3835" s="337"/>
      <c r="X3835" s="63"/>
    </row>
    <row r="3836" spans="1:24" ht="15">
      <c r="A3836" s="28" t="s">
        <v>909</v>
      </c>
      <c r="B3836" s="277" t="s">
        <v>1998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278</v>
      </c>
      <c r="J3836" s="67">
        <v>126.79999999998836</v>
      </c>
      <c r="K3836" s="9">
        <v>127.80000000000291</v>
      </c>
      <c r="L3836" s="9">
        <v>404.69999999999345</v>
      </c>
      <c r="N3836" s="67">
        <f t="shared" si="110"/>
        <v>659.29999999998472</v>
      </c>
      <c r="T3836" s="63"/>
      <c r="U3836" s="63"/>
      <c r="V3836" s="345"/>
      <c r="W3836" s="337"/>
      <c r="X3836" s="63"/>
    </row>
    <row r="3837" spans="1:24" ht="15">
      <c r="A3837" s="28" t="s">
        <v>910</v>
      </c>
      <c r="B3837" s="63" t="s">
        <v>156</v>
      </c>
      <c r="E3837" s="9" t="s">
        <v>278</v>
      </c>
      <c r="F3837" s="9" t="s">
        <v>278</v>
      </c>
      <c r="G3837" s="9">
        <v>56.4</v>
      </c>
      <c r="H3837" s="9">
        <v>240.79999999999563</v>
      </c>
      <c r="I3837" s="67">
        <v>193.40000000000009</v>
      </c>
      <c r="J3837" s="67">
        <v>70</v>
      </c>
      <c r="K3837" s="9">
        <v>96.69999999999709</v>
      </c>
      <c r="L3837" s="9" t="s">
        <v>278</v>
      </c>
      <c r="N3837" s="67">
        <f t="shared" si="110"/>
        <v>657.29999999999279</v>
      </c>
      <c r="T3837" s="63"/>
      <c r="U3837" s="63"/>
      <c r="V3837" s="345"/>
      <c r="W3837" s="337"/>
      <c r="X3837" s="63"/>
    </row>
    <row r="3838" spans="1:24" ht="15">
      <c r="A3838" s="28" t="s">
        <v>911</v>
      </c>
      <c r="B3838" s="229" t="s">
        <v>1653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67">
        <v>358.19999999999982</v>
      </c>
      <c r="J3838" s="67">
        <v>5.2000000000007276</v>
      </c>
      <c r="K3838" s="9">
        <v>161.10000000000218</v>
      </c>
      <c r="L3838" s="9">
        <v>125.20000000000073</v>
      </c>
      <c r="N3838" s="67">
        <f t="shared" si="110"/>
        <v>649.70000000000346</v>
      </c>
      <c r="T3838" s="277"/>
      <c r="U3838" s="63"/>
      <c r="V3838" s="345"/>
      <c r="W3838" s="337"/>
      <c r="X3838" s="63"/>
    </row>
    <row r="3839" spans="1:24" ht="15">
      <c r="A3839" s="28" t="s">
        <v>912</v>
      </c>
      <c r="B3839" s="277" t="s">
        <v>2004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278</v>
      </c>
      <c r="J3839" s="67">
        <v>30.500000000007276</v>
      </c>
      <c r="K3839" s="9">
        <v>312.40000000000873</v>
      </c>
      <c r="L3839" s="9">
        <v>290.19999999999709</v>
      </c>
      <c r="N3839" s="67">
        <f t="shared" si="110"/>
        <v>633.1000000000131</v>
      </c>
      <c r="T3839" s="277"/>
      <c r="U3839" s="63"/>
      <c r="V3839" s="345"/>
      <c r="W3839" s="337"/>
      <c r="X3839" s="63"/>
    </row>
    <row r="3840" spans="1:24" ht="15">
      <c r="A3840" s="28" t="s">
        <v>913</v>
      </c>
      <c r="B3840" s="277" t="s">
        <v>2021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278</v>
      </c>
      <c r="J3840" s="9" t="s">
        <v>278</v>
      </c>
      <c r="K3840" s="9">
        <v>110.90000000000509</v>
      </c>
      <c r="L3840" s="9">
        <v>503.69999999999709</v>
      </c>
      <c r="N3840" s="67">
        <f t="shared" si="110"/>
        <v>614.60000000000218</v>
      </c>
      <c r="T3840" s="63"/>
      <c r="U3840" s="63"/>
      <c r="V3840" s="358"/>
      <c r="W3840" s="337"/>
      <c r="X3840" s="63"/>
    </row>
    <row r="3841" spans="1:24" ht="15">
      <c r="A3841" s="28" t="s">
        <v>914</v>
      </c>
      <c r="B3841" s="63" t="s">
        <v>180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278</v>
      </c>
      <c r="J3841" s="9" t="s">
        <v>278</v>
      </c>
      <c r="K3841" s="9" t="s">
        <v>278</v>
      </c>
      <c r="L3841" s="9">
        <v>583.09999999999491</v>
      </c>
      <c r="M3841" s="67"/>
      <c r="N3841" s="67">
        <f t="shared" si="110"/>
        <v>583.09999999999491</v>
      </c>
      <c r="S3841" s="118"/>
      <c r="T3841" s="63"/>
      <c r="U3841" s="63"/>
      <c r="V3841" s="345"/>
      <c r="W3841" s="337"/>
      <c r="X3841" s="63"/>
    </row>
    <row r="3842" spans="1:24" ht="15">
      <c r="A3842" s="28" t="s">
        <v>915</v>
      </c>
      <c r="B3842" s="229" t="s">
        <v>1657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6">
        <v>579.599999999999</v>
      </c>
      <c r="J3842" s="9" t="s">
        <v>278</v>
      </c>
      <c r="K3842" s="9" t="s">
        <v>278</v>
      </c>
      <c r="L3842" s="9" t="s">
        <v>278</v>
      </c>
      <c r="N3842" s="67">
        <f t="shared" si="110"/>
        <v>579.599999999999</v>
      </c>
      <c r="P3842" t="s">
        <v>284</v>
      </c>
      <c r="T3842" s="63"/>
      <c r="U3842" s="63"/>
      <c r="V3842" s="358"/>
      <c r="W3842" s="337"/>
      <c r="X3842" s="63"/>
    </row>
    <row r="3843" spans="1:24" ht="15">
      <c r="A3843" s="28" t="s">
        <v>916</v>
      </c>
      <c r="B3843" s="63" t="s">
        <v>3367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278</v>
      </c>
      <c r="J3843" s="9" t="s">
        <v>278</v>
      </c>
      <c r="K3843" s="9" t="s">
        <v>278</v>
      </c>
      <c r="L3843" s="9">
        <v>497.69999999999709</v>
      </c>
      <c r="M3843" s="67"/>
      <c r="N3843" s="67">
        <f t="shared" si="110"/>
        <v>497.69999999999709</v>
      </c>
      <c r="S3843" s="118"/>
      <c r="T3843" s="277"/>
      <c r="U3843" s="63"/>
      <c r="V3843" s="345"/>
      <c r="W3843" s="337"/>
      <c r="X3843" s="63"/>
    </row>
    <row r="3844" spans="1:24" ht="15">
      <c r="A3844" s="28" t="s">
        <v>917</v>
      </c>
      <c r="B3844" s="63" t="s">
        <v>179</v>
      </c>
      <c r="E3844" s="214">
        <v>480.2</v>
      </c>
      <c r="F3844" s="9" t="s">
        <v>278</v>
      </c>
      <c r="G3844" s="9" t="s">
        <v>278</v>
      </c>
      <c r="H3844" s="9" t="s">
        <v>278</v>
      </c>
      <c r="I3844" s="9" t="s">
        <v>278</v>
      </c>
      <c r="J3844" s="9" t="s">
        <v>278</v>
      </c>
      <c r="K3844" s="9" t="s">
        <v>278</v>
      </c>
      <c r="L3844" s="9" t="s">
        <v>278</v>
      </c>
      <c r="N3844" s="67">
        <f t="shared" si="110"/>
        <v>480.2</v>
      </c>
      <c r="P3844" t="s">
        <v>281</v>
      </c>
      <c r="S3844" t="s">
        <v>1805</v>
      </c>
      <c r="T3844" s="63"/>
      <c r="U3844" s="63"/>
      <c r="V3844" s="358"/>
      <c r="W3844" s="337"/>
      <c r="X3844" s="63"/>
    </row>
    <row r="3845" spans="1:24" ht="15">
      <c r="A3845" s="28" t="s">
        <v>918</v>
      </c>
      <c r="B3845" s="277" t="s">
        <v>2020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278</v>
      </c>
      <c r="J3845" s="9" t="s">
        <v>278</v>
      </c>
      <c r="K3845" s="9">
        <v>381.50000000000364</v>
      </c>
      <c r="L3845" s="9">
        <v>88.5</v>
      </c>
      <c r="N3845" s="67">
        <f t="shared" si="110"/>
        <v>470.00000000000364</v>
      </c>
      <c r="T3845" s="277"/>
      <c r="U3845" s="63"/>
      <c r="V3845" s="346"/>
      <c r="W3845" s="337"/>
      <c r="X3845" s="63"/>
    </row>
    <row r="3846" spans="1:24" ht="15">
      <c r="A3846" s="28" t="s">
        <v>919</v>
      </c>
      <c r="B3846" s="63" t="s">
        <v>158</v>
      </c>
      <c r="E3846" s="9" t="s">
        <v>278</v>
      </c>
      <c r="F3846" s="9" t="s">
        <v>278</v>
      </c>
      <c r="G3846" s="9">
        <v>226.4</v>
      </c>
      <c r="H3846" s="9">
        <v>121.19999999999891</v>
      </c>
      <c r="I3846" s="67">
        <v>93.700000000000273</v>
      </c>
      <c r="J3846" s="9" t="s">
        <v>278</v>
      </c>
      <c r="K3846" s="9" t="s">
        <v>278</v>
      </c>
      <c r="L3846" s="9" t="s">
        <v>278</v>
      </c>
      <c r="N3846" s="67">
        <f t="shared" si="110"/>
        <v>441.29999999999916</v>
      </c>
      <c r="T3846" s="63"/>
      <c r="U3846" s="63"/>
      <c r="V3846" s="345"/>
      <c r="W3846" s="337"/>
      <c r="X3846" s="63"/>
    </row>
    <row r="3847" spans="1:24" ht="15">
      <c r="A3847" s="28" t="s">
        <v>920</v>
      </c>
      <c r="B3847" s="63" t="s">
        <v>164</v>
      </c>
      <c r="E3847" s="9" t="s">
        <v>278</v>
      </c>
      <c r="F3847" s="9" t="s">
        <v>278</v>
      </c>
      <c r="G3847" s="217">
        <v>433</v>
      </c>
      <c r="H3847" s="9" t="s">
        <v>278</v>
      </c>
      <c r="I3847" s="9" t="s">
        <v>278</v>
      </c>
      <c r="J3847" s="9" t="s">
        <v>278</v>
      </c>
      <c r="K3847" s="9" t="s">
        <v>278</v>
      </c>
      <c r="L3847" s="9" t="s">
        <v>278</v>
      </c>
      <c r="N3847" s="67">
        <f t="shared" si="110"/>
        <v>433</v>
      </c>
      <c r="P3847" t="s">
        <v>287</v>
      </c>
      <c r="T3847" s="63"/>
      <c r="U3847" s="63"/>
      <c r="V3847" s="358"/>
      <c r="W3847" s="337"/>
      <c r="X3847" s="63"/>
    </row>
    <row r="3848" spans="1:24" ht="15">
      <c r="A3848" s="28" t="s">
        <v>921</v>
      </c>
      <c r="B3848" s="63" t="s">
        <v>3361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278</v>
      </c>
      <c r="J3848" s="9" t="s">
        <v>278</v>
      </c>
      <c r="K3848" s="9" t="s">
        <v>278</v>
      </c>
      <c r="L3848" s="9">
        <v>430.30000000000109</v>
      </c>
      <c r="M3848" s="67"/>
      <c r="N3848" s="67">
        <f t="shared" si="110"/>
        <v>430.30000000000109</v>
      </c>
      <c r="S3848" s="118"/>
      <c r="T3848" s="63"/>
      <c r="U3848" s="63"/>
      <c r="V3848" s="345"/>
      <c r="W3848" s="337"/>
      <c r="X3848" s="63"/>
    </row>
    <row r="3849" spans="1:24" ht="15">
      <c r="A3849" s="28" t="s">
        <v>922</v>
      </c>
      <c r="B3849" s="63" t="s">
        <v>768</v>
      </c>
      <c r="E3849" s="9" t="s">
        <v>278</v>
      </c>
      <c r="F3849" s="9" t="s">
        <v>278</v>
      </c>
      <c r="G3849" s="9" t="s">
        <v>278</v>
      </c>
      <c r="H3849" s="9">
        <v>72.500000000007276</v>
      </c>
      <c r="I3849" s="67">
        <v>341.10000000000036</v>
      </c>
      <c r="J3849" s="9" t="s">
        <v>278</v>
      </c>
      <c r="K3849" s="9" t="s">
        <v>278</v>
      </c>
      <c r="L3849" s="9" t="s">
        <v>278</v>
      </c>
      <c r="N3849" s="67">
        <f t="shared" si="110"/>
        <v>413.60000000000764</v>
      </c>
      <c r="T3849" s="63"/>
      <c r="U3849" s="63"/>
      <c r="V3849" s="346"/>
      <c r="W3849" s="337"/>
      <c r="X3849" s="63"/>
    </row>
    <row r="3850" spans="1:24" ht="15">
      <c r="A3850" s="28" t="s">
        <v>923</v>
      </c>
      <c r="B3850" s="277" t="s">
        <v>2000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278</v>
      </c>
      <c r="J3850" s="67">
        <v>392.29999999999927</v>
      </c>
      <c r="K3850" s="9" t="s">
        <v>278</v>
      </c>
      <c r="L3850" s="9" t="s">
        <v>278</v>
      </c>
      <c r="N3850" s="67">
        <f t="shared" si="110"/>
        <v>392.29999999999927</v>
      </c>
      <c r="T3850" s="63"/>
      <c r="U3850" s="63"/>
      <c r="V3850" s="345"/>
      <c r="W3850" s="337"/>
      <c r="X3850" s="63"/>
    </row>
    <row r="3851" spans="1:24" ht="15">
      <c r="A3851" s="28" t="s">
        <v>924</v>
      </c>
      <c r="B3851" s="229" t="s">
        <v>1675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67">
        <v>385.49999999999955</v>
      </c>
      <c r="J3851" s="9" t="s">
        <v>278</v>
      </c>
      <c r="K3851" s="9" t="s">
        <v>278</v>
      </c>
      <c r="L3851" s="9" t="s">
        <v>278</v>
      </c>
      <c r="N3851" s="67">
        <f t="shared" si="110"/>
        <v>385.49999999999955</v>
      </c>
      <c r="T3851" s="28"/>
      <c r="U3851" s="63"/>
      <c r="V3851" s="345"/>
      <c r="W3851" s="337"/>
      <c r="X3851" s="63"/>
    </row>
    <row r="3852" spans="1:24" ht="15">
      <c r="A3852" s="28" t="s">
        <v>925</v>
      </c>
      <c r="B3852" s="277" t="s">
        <v>2049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278</v>
      </c>
      <c r="J3852" s="9" t="s">
        <v>278</v>
      </c>
      <c r="K3852" s="9">
        <v>137.49999999999818</v>
      </c>
      <c r="L3852" s="9">
        <v>247.09999999999673</v>
      </c>
      <c r="N3852" s="67">
        <f t="shared" si="110"/>
        <v>384.59999999999491</v>
      </c>
      <c r="T3852" s="277"/>
      <c r="U3852" s="63"/>
      <c r="V3852" s="345"/>
      <c r="W3852" s="337"/>
      <c r="X3852" s="63"/>
    </row>
    <row r="3853" spans="1:24" ht="15">
      <c r="A3853" s="28" t="s">
        <v>926</v>
      </c>
      <c r="B3853" s="225" t="s">
        <v>1640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67">
        <v>383.70000000000118</v>
      </c>
      <c r="J3853" s="9" t="s">
        <v>278</v>
      </c>
      <c r="K3853" s="9" t="s">
        <v>278</v>
      </c>
      <c r="L3853" s="9" t="s">
        <v>278</v>
      </c>
      <c r="N3853" s="67">
        <f t="shared" si="110"/>
        <v>383.70000000000118</v>
      </c>
      <c r="T3853" s="225"/>
      <c r="U3853" s="63"/>
      <c r="V3853" s="345"/>
      <c r="W3853" s="337"/>
      <c r="X3853" s="63"/>
    </row>
    <row r="3854" spans="1:24" ht="15">
      <c r="A3854" s="28" t="s">
        <v>927</v>
      </c>
      <c r="B3854" s="277" t="s">
        <v>2022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278</v>
      </c>
      <c r="J3854" s="9" t="s">
        <v>278</v>
      </c>
      <c r="K3854" s="9">
        <v>82.599999999998545</v>
      </c>
      <c r="L3854" s="9">
        <v>300.19999999999345</v>
      </c>
      <c r="N3854" s="67">
        <f t="shared" si="110"/>
        <v>382.799999999992</v>
      </c>
      <c r="T3854" s="277"/>
      <c r="U3854" s="63"/>
      <c r="V3854" s="345"/>
      <c r="W3854" s="337"/>
      <c r="X3854" s="63"/>
    </row>
    <row r="3855" spans="1:24" ht="15">
      <c r="A3855" s="28" t="s">
        <v>928</v>
      </c>
      <c r="B3855" s="229" t="s">
        <v>1644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67">
        <v>104.29999999999973</v>
      </c>
      <c r="J3855" s="67">
        <v>276.30000000000291</v>
      </c>
      <c r="K3855" s="9" t="s">
        <v>278</v>
      </c>
      <c r="L3855" s="9" t="s">
        <v>278</v>
      </c>
      <c r="N3855" s="67">
        <f t="shared" si="110"/>
        <v>380.60000000000264</v>
      </c>
      <c r="T3855" s="63"/>
      <c r="U3855" s="63"/>
      <c r="V3855" s="358"/>
      <c r="W3855" s="337"/>
      <c r="X3855" s="63"/>
    </row>
    <row r="3856" spans="1:24" ht="15">
      <c r="A3856" s="28" t="s">
        <v>929</v>
      </c>
      <c r="B3856" s="229" t="s">
        <v>1650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67">
        <v>379.59999999999945</v>
      </c>
      <c r="J3856" s="9" t="s">
        <v>278</v>
      </c>
      <c r="K3856" s="9" t="s">
        <v>278</v>
      </c>
      <c r="L3856" s="9" t="s">
        <v>278</v>
      </c>
      <c r="N3856" s="67">
        <f t="shared" si="110"/>
        <v>379.59999999999945</v>
      </c>
      <c r="T3856" s="63"/>
      <c r="U3856" s="63"/>
      <c r="V3856" s="358"/>
      <c r="W3856" s="337"/>
      <c r="X3856" s="63"/>
    </row>
    <row r="3857" spans="1:24" ht="15">
      <c r="A3857" s="28" t="s">
        <v>930</v>
      </c>
      <c r="B3857" s="63" t="s">
        <v>3368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278</v>
      </c>
      <c r="J3857" s="9" t="s">
        <v>278</v>
      </c>
      <c r="K3857" s="9" t="s">
        <v>278</v>
      </c>
      <c r="L3857" s="9">
        <v>367.00000000000364</v>
      </c>
      <c r="M3857" s="67"/>
      <c r="N3857" s="67">
        <f t="shared" si="110"/>
        <v>367.00000000000364</v>
      </c>
      <c r="S3857" s="118"/>
      <c r="T3857" s="225"/>
      <c r="U3857" s="63"/>
      <c r="V3857" s="345"/>
      <c r="W3857" s="337"/>
      <c r="X3857" s="63"/>
    </row>
    <row r="3858" spans="1:24" ht="15">
      <c r="A3858" s="28" t="s">
        <v>931</v>
      </c>
      <c r="B3858" s="63" t="s">
        <v>3379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278</v>
      </c>
      <c r="J3858" s="9" t="s">
        <v>278</v>
      </c>
      <c r="K3858" s="9" t="s">
        <v>278</v>
      </c>
      <c r="L3858" s="9">
        <v>365.99999999999272</v>
      </c>
      <c r="M3858" s="67"/>
      <c r="N3858" s="67">
        <f t="shared" ref="N3858:N3889" si="111">SUM(E3858:L3858)</f>
        <v>365.99999999999272</v>
      </c>
      <c r="S3858" s="118"/>
      <c r="T3858" s="28"/>
      <c r="U3858" s="63"/>
      <c r="V3858" s="345"/>
      <c r="W3858" s="337"/>
      <c r="X3858" s="63"/>
    </row>
    <row r="3859" spans="1:24" ht="15">
      <c r="A3859" s="28" t="s">
        <v>932</v>
      </c>
      <c r="B3859" s="277" t="s">
        <v>2006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278</v>
      </c>
      <c r="J3859" s="67">
        <v>63.699999999993452</v>
      </c>
      <c r="K3859" s="9">
        <v>244.40000000000146</v>
      </c>
      <c r="L3859" s="9">
        <v>50.800000000006548</v>
      </c>
      <c r="N3859" s="67">
        <f t="shared" si="111"/>
        <v>358.90000000000146</v>
      </c>
      <c r="T3859" s="63"/>
      <c r="U3859" s="63"/>
      <c r="V3859" s="345"/>
      <c r="W3859" s="337"/>
      <c r="X3859" s="63"/>
    </row>
    <row r="3860" spans="1:24" ht="15">
      <c r="A3860" s="28" t="s">
        <v>933</v>
      </c>
      <c r="B3860" s="277" t="s">
        <v>2026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278</v>
      </c>
      <c r="J3860" s="9" t="s">
        <v>278</v>
      </c>
      <c r="K3860" s="9">
        <v>226.49999999999818</v>
      </c>
      <c r="L3860" s="9">
        <v>131.59999999999491</v>
      </c>
      <c r="N3860" s="67">
        <f t="shared" si="111"/>
        <v>358.09999999999309</v>
      </c>
      <c r="T3860" s="277"/>
      <c r="U3860" s="63"/>
      <c r="V3860" s="346"/>
      <c r="W3860" s="337"/>
      <c r="X3860" s="63"/>
    </row>
    <row r="3861" spans="1:24" ht="15">
      <c r="A3861" s="28" t="s">
        <v>934</v>
      </c>
      <c r="B3861" s="63" t="s">
        <v>3362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278</v>
      </c>
      <c r="J3861" s="9" t="s">
        <v>278</v>
      </c>
      <c r="K3861" s="9" t="s">
        <v>278</v>
      </c>
      <c r="L3861" s="9">
        <v>351.80000000000655</v>
      </c>
      <c r="M3861" s="67"/>
      <c r="N3861" s="67">
        <f t="shared" si="111"/>
        <v>351.80000000000655</v>
      </c>
      <c r="S3861" s="118"/>
      <c r="T3861" s="277"/>
      <c r="U3861" s="63"/>
      <c r="V3861" s="345"/>
      <c r="W3861" s="337"/>
      <c r="X3861" s="63"/>
    </row>
    <row r="3862" spans="1:24" ht="15">
      <c r="A3862" s="28" t="s">
        <v>2496</v>
      </c>
      <c r="B3862" s="63" t="s">
        <v>3364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278</v>
      </c>
      <c r="J3862" s="9" t="s">
        <v>278</v>
      </c>
      <c r="K3862" s="9" t="s">
        <v>278</v>
      </c>
      <c r="L3862" s="9">
        <v>351.80000000000291</v>
      </c>
      <c r="M3862" s="67"/>
      <c r="N3862" s="67">
        <f t="shared" si="111"/>
        <v>351.80000000000291</v>
      </c>
      <c r="S3862" s="118"/>
      <c r="T3862" s="119"/>
      <c r="U3862" s="119"/>
      <c r="V3862" s="359"/>
      <c r="W3862" s="67"/>
    </row>
    <row r="3863" spans="1:24" ht="15">
      <c r="A3863" s="28" t="s">
        <v>3308</v>
      </c>
      <c r="B3863" s="63" t="s">
        <v>3374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278</v>
      </c>
      <c r="J3863" s="9" t="s">
        <v>278</v>
      </c>
      <c r="K3863" s="9" t="s">
        <v>278</v>
      </c>
      <c r="L3863" s="9">
        <v>339.00000000000364</v>
      </c>
      <c r="M3863" s="67"/>
      <c r="N3863" s="67">
        <f t="shared" si="111"/>
        <v>339.00000000000364</v>
      </c>
      <c r="S3863" s="118"/>
      <c r="T3863" s="119"/>
      <c r="U3863" s="119"/>
      <c r="V3863" s="359"/>
      <c r="W3863" s="67"/>
    </row>
    <row r="3864" spans="1:24" ht="15">
      <c r="A3864" s="28" t="s">
        <v>3309</v>
      </c>
      <c r="B3864" s="63" t="s">
        <v>3378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278</v>
      </c>
      <c r="J3864" s="9" t="s">
        <v>278</v>
      </c>
      <c r="K3864" s="9" t="s">
        <v>278</v>
      </c>
      <c r="L3864" s="9">
        <v>329.49999999999636</v>
      </c>
      <c r="M3864" s="67"/>
      <c r="N3864" s="67">
        <f t="shared" si="111"/>
        <v>329.49999999999636</v>
      </c>
      <c r="S3864" s="118"/>
      <c r="T3864" s="119"/>
      <c r="U3864" s="119"/>
      <c r="V3864" s="359"/>
      <c r="W3864" s="67"/>
    </row>
    <row r="3865" spans="1:24" ht="15">
      <c r="A3865" s="28" t="s">
        <v>3310</v>
      </c>
      <c r="B3865" s="277" t="s">
        <v>2025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278</v>
      </c>
      <c r="J3865" s="9" t="s">
        <v>278</v>
      </c>
      <c r="K3865" s="9">
        <v>316.10000000000582</v>
      </c>
      <c r="L3865" s="9" t="s">
        <v>278</v>
      </c>
      <c r="N3865" s="67">
        <f t="shared" si="111"/>
        <v>316.10000000000582</v>
      </c>
      <c r="T3865" s="119"/>
      <c r="U3865" s="119"/>
      <c r="V3865" s="359"/>
      <c r="W3865" s="67"/>
    </row>
    <row r="3866" spans="1:24" ht="15">
      <c r="A3866" s="28" t="s">
        <v>3311</v>
      </c>
      <c r="B3866" s="63" t="s">
        <v>3387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278</v>
      </c>
      <c r="J3866" s="9" t="s">
        <v>278</v>
      </c>
      <c r="K3866" s="9" t="s">
        <v>278</v>
      </c>
      <c r="L3866" s="9">
        <v>295.00000000000728</v>
      </c>
      <c r="M3866" s="67"/>
      <c r="N3866" s="67">
        <f t="shared" si="111"/>
        <v>295.00000000000728</v>
      </c>
      <c r="S3866" s="118"/>
      <c r="T3866" s="119"/>
      <c r="U3866" s="119"/>
      <c r="V3866" s="359"/>
      <c r="W3866" s="67"/>
    </row>
    <row r="3867" spans="1:24" ht="15">
      <c r="A3867" s="28" t="s">
        <v>3312</v>
      </c>
      <c r="B3867" s="277" t="s">
        <v>2005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278</v>
      </c>
      <c r="J3867" s="67">
        <v>90.100000000005821</v>
      </c>
      <c r="K3867" s="9">
        <v>204.49999999999636</v>
      </c>
      <c r="L3867" s="9" t="s">
        <v>278</v>
      </c>
      <c r="N3867" s="67">
        <f t="shared" si="111"/>
        <v>294.60000000000218</v>
      </c>
      <c r="T3867" s="119"/>
      <c r="U3867" s="119"/>
      <c r="V3867" s="359"/>
      <c r="W3867" s="67"/>
    </row>
    <row r="3868" spans="1:24" ht="15">
      <c r="A3868" s="28" t="s">
        <v>3313</v>
      </c>
      <c r="B3868" s="63" t="s">
        <v>3360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278</v>
      </c>
      <c r="J3868" s="9" t="s">
        <v>278</v>
      </c>
      <c r="K3868" s="9" t="s">
        <v>278</v>
      </c>
      <c r="L3868" s="9">
        <v>291.29999999999563</v>
      </c>
      <c r="M3868" s="67"/>
      <c r="N3868" s="67">
        <f t="shared" si="111"/>
        <v>291.29999999999563</v>
      </c>
      <c r="S3868" s="118"/>
      <c r="T3868" s="119"/>
      <c r="U3868" s="119"/>
      <c r="V3868" s="359"/>
      <c r="W3868" s="67"/>
    </row>
    <row r="3869" spans="1:24" ht="15">
      <c r="A3869" s="28" t="s">
        <v>3314</v>
      </c>
      <c r="B3869" s="63" t="s">
        <v>3376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278</v>
      </c>
      <c r="J3869" s="9" t="s">
        <v>278</v>
      </c>
      <c r="K3869" s="9" t="s">
        <v>278</v>
      </c>
      <c r="L3869" s="9">
        <v>289.69999999999891</v>
      </c>
      <c r="M3869" s="67"/>
      <c r="N3869" s="67">
        <f t="shared" si="111"/>
        <v>289.69999999999891</v>
      </c>
      <c r="S3869" s="118"/>
      <c r="T3869" s="119"/>
      <c r="U3869" s="119"/>
      <c r="V3869" s="359"/>
      <c r="W3869" s="67"/>
    </row>
    <row r="3870" spans="1:24" ht="15">
      <c r="A3870" s="28" t="s">
        <v>3315</v>
      </c>
      <c r="B3870" s="63" t="s">
        <v>773</v>
      </c>
      <c r="E3870" s="9" t="s">
        <v>278</v>
      </c>
      <c r="F3870" s="9" t="s">
        <v>278</v>
      </c>
      <c r="G3870" s="9" t="s">
        <v>278</v>
      </c>
      <c r="H3870" s="9">
        <v>288.399999999996</v>
      </c>
      <c r="I3870" s="9" t="s">
        <v>278</v>
      </c>
      <c r="J3870" s="9" t="s">
        <v>278</v>
      </c>
      <c r="K3870" s="9" t="s">
        <v>278</v>
      </c>
      <c r="L3870" s="9" t="s">
        <v>278</v>
      </c>
      <c r="N3870" s="67">
        <f t="shared" si="111"/>
        <v>288.399999999996</v>
      </c>
      <c r="T3870" s="119"/>
      <c r="U3870" s="119"/>
      <c r="V3870" s="359"/>
      <c r="W3870" s="67"/>
    </row>
    <row r="3871" spans="1:24" ht="15">
      <c r="A3871" s="28" t="s">
        <v>3316</v>
      </c>
      <c r="B3871" s="63" t="s">
        <v>3369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278</v>
      </c>
      <c r="J3871" s="9" t="s">
        <v>278</v>
      </c>
      <c r="K3871" s="9" t="s">
        <v>278</v>
      </c>
      <c r="L3871" s="9">
        <v>287.80000000000837</v>
      </c>
      <c r="M3871" s="67"/>
      <c r="N3871" s="67">
        <f t="shared" si="111"/>
        <v>287.80000000000837</v>
      </c>
      <c r="S3871" s="118"/>
      <c r="T3871" s="119"/>
      <c r="U3871" s="119"/>
      <c r="V3871" s="359"/>
      <c r="W3871" s="67"/>
    </row>
    <row r="3872" spans="1:24" ht="15">
      <c r="A3872" s="28" t="s">
        <v>3317</v>
      </c>
      <c r="B3872" s="229" t="s">
        <v>1649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67">
        <v>280.09999999999991</v>
      </c>
      <c r="J3872" s="9" t="s">
        <v>278</v>
      </c>
      <c r="K3872" s="9" t="s">
        <v>278</v>
      </c>
      <c r="L3872" s="9" t="s">
        <v>278</v>
      </c>
      <c r="N3872" s="67">
        <f t="shared" si="111"/>
        <v>280.09999999999991</v>
      </c>
      <c r="T3872" s="119"/>
      <c r="U3872" s="119"/>
      <c r="V3872" s="359"/>
      <c r="W3872" s="67"/>
    </row>
    <row r="3873" spans="1:23" ht="15">
      <c r="A3873" s="28" t="s">
        <v>3318</v>
      </c>
      <c r="B3873" s="277" t="s">
        <v>3358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278</v>
      </c>
      <c r="J3873" s="9" t="s">
        <v>278</v>
      </c>
      <c r="K3873" s="9" t="s">
        <v>278</v>
      </c>
      <c r="L3873" s="9">
        <v>275.70000000000073</v>
      </c>
      <c r="M3873" s="67"/>
      <c r="N3873" s="67">
        <f t="shared" si="111"/>
        <v>275.70000000000073</v>
      </c>
      <c r="S3873" s="118"/>
      <c r="T3873" s="119"/>
      <c r="U3873" s="119"/>
      <c r="V3873" s="359"/>
      <c r="W3873" s="67"/>
    </row>
    <row r="3874" spans="1:23" ht="15">
      <c r="A3874" s="28" t="s">
        <v>3319</v>
      </c>
      <c r="B3874" s="63" t="s">
        <v>3371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278</v>
      </c>
      <c r="J3874" s="9" t="s">
        <v>278</v>
      </c>
      <c r="K3874" s="9" t="s">
        <v>278</v>
      </c>
      <c r="L3874" s="9">
        <v>235.69999999999891</v>
      </c>
      <c r="M3874" s="67"/>
      <c r="N3874" s="67">
        <f t="shared" si="111"/>
        <v>235.69999999999891</v>
      </c>
      <c r="S3874" s="118"/>
      <c r="T3874" s="119"/>
      <c r="U3874" s="119"/>
      <c r="V3874" s="359"/>
      <c r="W3874" s="67"/>
    </row>
    <row r="3875" spans="1:23" ht="15">
      <c r="A3875" s="28" t="s">
        <v>3320</v>
      </c>
      <c r="B3875" s="63" t="s">
        <v>3372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278</v>
      </c>
      <c r="J3875" s="9" t="s">
        <v>278</v>
      </c>
      <c r="K3875" s="9" t="s">
        <v>278</v>
      </c>
      <c r="L3875" s="9">
        <v>227.59999999999854</v>
      </c>
      <c r="M3875" s="67"/>
      <c r="N3875" s="67">
        <f t="shared" si="111"/>
        <v>227.59999999999854</v>
      </c>
      <c r="S3875" s="118"/>
      <c r="T3875" s="119"/>
      <c r="U3875" s="119"/>
      <c r="V3875" s="359"/>
      <c r="W3875" s="67"/>
    </row>
    <row r="3876" spans="1:23" ht="15">
      <c r="A3876" s="28" t="s">
        <v>3321</v>
      </c>
      <c r="B3876" s="63" t="s">
        <v>3390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278</v>
      </c>
      <c r="J3876" s="9" t="s">
        <v>278</v>
      </c>
      <c r="K3876" s="9" t="s">
        <v>278</v>
      </c>
      <c r="L3876" s="9">
        <v>224.79999999999563</v>
      </c>
      <c r="M3876" s="67"/>
      <c r="N3876" s="67">
        <f t="shared" si="111"/>
        <v>224.79999999999563</v>
      </c>
      <c r="S3876" s="118"/>
      <c r="T3876" s="119"/>
      <c r="U3876" s="119"/>
      <c r="V3876" s="359"/>
      <c r="W3876" s="67"/>
    </row>
    <row r="3877" spans="1:23" ht="15">
      <c r="A3877" s="28" t="s">
        <v>3322</v>
      </c>
      <c r="B3877" s="63" t="s">
        <v>3375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278</v>
      </c>
      <c r="J3877" s="9" t="s">
        <v>278</v>
      </c>
      <c r="K3877" s="9" t="s">
        <v>278</v>
      </c>
      <c r="L3877" s="9">
        <v>220.40000000000873</v>
      </c>
      <c r="M3877" s="67"/>
      <c r="N3877" s="67">
        <f t="shared" si="111"/>
        <v>220.40000000000873</v>
      </c>
      <c r="S3877" s="118"/>
      <c r="T3877" s="119"/>
      <c r="U3877" s="119"/>
      <c r="V3877" s="359"/>
      <c r="W3877" s="67"/>
    </row>
    <row r="3878" spans="1:23" ht="15">
      <c r="A3878" s="28" t="s">
        <v>3323</v>
      </c>
      <c r="B3878" s="63" t="s">
        <v>3370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278</v>
      </c>
      <c r="J3878" s="9" t="s">
        <v>278</v>
      </c>
      <c r="K3878" s="9" t="s">
        <v>278</v>
      </c>
      <c r="L3878" s="9">
        <v>203.20000000000437</v>
      </c>
      <c r="M3878" s="67"/>
      <c r="N3878" s="67">
        <f t="shared" si="111"/>
        <v>203.20000000000437</v>
      </c>
      <c r="S3878" s="118"/>
      <c r="T3878" s="119"/>
      <c r="U3878" s="119"/>
      <c r="V3878" s="359"/>
      <c r="W3878" s="67"/>
    </row>
    <row r="3879" spans="1:23" ht="15">
      <c r="A3879" s="28" t="s">
        <v>3324</v>
      </c>
      <c r="B3879" s="63" t="s">
        <v>3363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278</v>
      </c>
      <c r="J3879" s="9" t="s">
        <v>278</v>
      </c>
      <c r="K3879" s="9" t="s">
        <v>278</v>
      </c>
      <c r="L3879" s="9">
        <v>189.10000000000218</v>
      </c>
      <c r="M3879" s="67"/>
      <c r="N3879" s="67">
        <f t="shared" si="111"/>
        <v>189.10000000000218</v>
      </c>
      <c r="S3879" s="118"/>
      <c r="T3879" s="119"/>
      <c r="U3879" s="119"/>
      <c r="V3879" s="359"/>
      <c r="W3879" s="67"/>
    </row>
    <row r="3880" spans="1:23" ht="15">
      <c r="A3880" s="28" t="s">
        <v>3325</v>
      </c>
      <c r="B3880" s="63" t="s">
        <v>3373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278</v>
      </c>
      <c r="J3880" s="9" t="s">
        <v>278</v>
      </c>
      <c r="K3880" s="9" t="s">
        <v>278</v>
      </c>
      <c r="L3880" s="9">
        <v>173.20000000000437</v>
      </c>
      <c r="M3880" s="67"/>
      <c r="N3880" s="67">
        <f t="shared" si="111"/>
        <v>173.20000000000437</v>
      </c>
      <c r="S3880" s="118"/>
      <c r="T3880" s="119"/>
      <c r="U3880" s="119"/>
      <c r="V3880" s="359"/>
      <c r="W3880" s="67"/>
    </row>
    <row r="3881" spans="1:23" ht="15">
      <c r="A3881" s="28" t="s">
        <v>3326</v>
      </c>
      <c r="B3881" s="63" t="s">
        <v>3391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278</v>
      </c>
      <c r="J3881" s="9" t="s">
        <v>278</v>
      </c>
      <c r="K3881" s="9" t="s">
        <v>278</v>
      </c>
      <c r="L3881" s="9">
        <v>163.89999999999782</v>
      </c>
      <c r="M3881" s="67"/>
      <c r="N3881" s="67">
        <f t="shared" si="111"/>
        <v>163.89999999999782</v>
      </c>
      <c r="S3881" s="118"/>
      <c r="T3881" s="119"/>
      <c r="U3881" s="119"/>
      <c r="V3881" s="359"/>
      <c r="W3881" s="67"/>
    </row>
    <row r="3882" spans="1:23" ht="15">
      <c r="A3882" s="28" t="s">
        <v>3327</v>
      </c>
      <c r="B3882" s="277" t="s">
        <v>3359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278</v>
      </c>
      <c r="J3882" s="9" t="s">
        <v>278</v>
      </c>
      <c r="K3882" s="9" t="s">
        <v>278</v>
      </c>
      <c r="L3882" s="9">
        <v>161.99999999999454</v>
      </c>
      <c r="M3882" s="67"/>
      <c r="N3882" s="67">
        <f t="shared" si="111"/>
        <v>161.99999999999454</v>
      </c>
      <c r="S3882" s="118"/>
      <c r="T3882" s="119"/>
      <c r="U3882" s="119"/>
      <c r="V3882" s="359"/>
      <c r="W3882" s="67"/>
    </row>
    <row r="3883" spans="1:23" ht="15">
      <c r="A3883" s="28" t="s">
        <v>3328</v>
      </c>
      <c r="B3883" s="63" t="s">
        <v>3392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278</v>
      </c>
      <c r="J3883" s="9" t="s">
        <v>278</v>
      </c>
      <c r="K3883" s="9" t="s">
        <v>278</v>
      </c>
      <c r="L3883" s="9">
        <v>140.29999999999927</v>
      </c>
      <c r="M3883" s="67"/>
      <c r="N3883" s="67">
        <f t="shared" si="111"/>
        <v>140.29999999999927</v>
      </c>
      <c r="S3883" s="118"/>
      <c r="T3883" s="119"/>
      <c r="U3883" s="119"/>
      <c r="V3883" s="359"/>
      <c r="W3883" s="67"/>
    </row>
    <row r="3884" spans="1:23" ht="15">
      <c r="A3884" s="28" t="s">
        <v>3329</v>
      </c>
      <c r="B3884" s="63" t="s">
        <v>3365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278</v>
      </c>
      <c r="J3884" s="9" t="s">
        <v>278</v>
      </c>
      <c r="K3884" s="9" t="s">
        <v>278</v>
      </c>
      <c r="L3884" s="9">
        <v>113.10000000000218</v>
      </c>
      <c r="M3884" s="67"/>
      <c r="N3884" s="67">
        <f t="shared" si="111"/>
        <v>113.10000000000218</v>
      </c>
      <c r="S3884" s="118"/>
      <c r="T3884" s="119"/>
      <c r="U3884" s="119"/>
      <c r="V3884" s="359"/>
      <c r="W3884" s="67"/>
    </row>
    <row r="3885" spans="1:23" ht="15">
      <c r="A3885" s="28" t="s">
        <v>3330</v>
      </c>
      <c r="B3885" s="63" t="s">
        <v>783</v>
      </c>
      <c r="E3885" s="9" t="s">
        <v>278</v>
      </c>
      <c r="F3885" s="9" t="s">
        <v>278</v>
      </c>
      <c r="G3885" s="9" t="s">
        <v>278</v>
      </c>
      <c r="H3885" s="9">
        <v>72.299999999997453</v>
      </c>
      <c r="I3885" s="9" t="s">
        <v>278</v>
      </c>
      <c r="J3885" s="9" t="s">
        <v>278</v>
      </c>
      <c r="K3885" s="9" t="s">
        <v>278</v>
      </c>
      <c r="L3885" s="9" t="s">
        <v>278</v>
      </c>
      <c r="N3885" s="67">
        <f t="shared" si="111"/>
        <v>72.299999999997453</v>
      </c>
      <c r="T3885" s="119"/>
      <c r="U3885" s="119"/>
      <c r="V3885" s="359"/>
      <c r="W3885" s="67"/>
    </row>
    <row r="3886" spans="1:23" ht="15">
      <c r="A3886" s="28" t="s">
        <v>3331</v>
      </c>
      <c r="B3886" s="229" t="s">
        <v>1647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67">
        <v>68.400000000000091</v>
      </c>
      <c r="J3886" s="9" t="s">
        <v>278</v>
      </c>
      <c r="K3886" s="9" t="s">
        <v>278</v>
      </c>
      <c r="L3886" s="9" t="s">
        <v>278</v>
      </c>
      <c r="N3886" s="67">
        <f t="shared" si="111"/>
        <v>68.400000000000091</v>
      </c>
      <c r="T3886" s="119"/>
      <c r="U3886" s="119"/>
      <c r="V3886" s="359"/>
      <c r="W3886" s="67"/>
    </row>
    <row r="3887" spans="1:23" ht="15">
      <c r="A3887" s="28" t="s">
        <v>4122</v>
      </c>
      <c r="B3887" s="63" t="s">
        <v>3366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278</v>
      </c>
      <c r="J3887" s="9" t="s">
        <v>278</v>
      </c>
      <c r="K3887" s="9" t="s">
        <v>278</v>
      </c>
      <c r="L3887" s="9">
        <v>42.900000000001455</v>
      </c>
      <c r="M3887" s="67"/>
      <c r="N3887" s="67">
        <f t="shared" si="111"/>
        <v>42.900000000001455</v>
      </c>
      <c r="S3887" s="118"/>
      <c r="T3887" s="119"/>
      <c r="U3887" s="119"/>
      <c r="V3887" s="359"/>
      <c r="W3887" s="67"/>
    </row>
    <row r="3888" spans="1:23" ht="15">
      <c r="A3888" s="28" t="s">
        <v>4123</v>
      </c>
      <c r="B3888" s="63" t="s">
        <v>3388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278</v>
      </c>
      <c r="J3888" s="9" t="s">
        <v>278</v>
      </c>
      <c r="K3888" s="9" t="s">
        <v>278</v>
      </c>
      <c r="L3888" s="9">
        <v>13.199999999993452</v>
      </c>
      <c r="M3888" s="67"/>
      <c r="N3888" s="67">
        <f t="shared" si="111"/>
        <v>13.199999999993452</v>
      </c>
      <c r="S3888" s="118"/>
      <c r="T3888" s="119"/>
      <c r="U3888" s="119"/>
      <c r="V3888" s="359"/>
      <c r="W3888" s="67"/>
    </row>
    <row r="3889" spans="1:24" ht="15">
      <c r="A3889" s="28" t="s">
        <v>4124</v>
      </c>
      <c r="B3889" s="277" t="s">
        <v>2024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278</v>
      </c>
      <c r="J3889" s="9" t="s">
        <v>278</v>
      </c>
      <c r="K3889" s="9">
        <v>12.499999999992724</v>
      </c>
      <c r="L3889" s="9" t="s">
        <v>278</v>
      </c>
      <c r="N3889" s="67">
        <f t="shared" si="111"/>
        <v>12.499999999992724</v>
      </c>
      <c r="T3889" s="119"/>
      <c r="U3889" s="119"/>
      <c r="V3889" s="359"/>
      <c r="W3889" s="67"/>
    </row>
    <row r="3890" spans="1:24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4" ht="15">
      <c r="A3891" s="28"/>
      <c r="B3891" s="63"/>
      <c r="E3891" s="9"/>
      <c r="L3891" s="69"/>
    </row>
    <row r="3892" spans="1:24" ht="15">
      <c r="A3892" s="28"/>
      <c r="B3892" s="63"/>
      <c r="E3892" s="9"/>
      <c r="L3892" s="69"/>
    </row>
    <row r="3893" spans="1:24" ht="25.5">
      <c r="A3893" s="23" t="s">
        <v>5901</v>
      </c>
      <c r="L3893" s="69"/>
    </row>
    <row r="3894" spans="1:24">
      <c r="L3894" s="69"/>
    </row>
    <row r="3895" spans="1:24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1">
        <v>2023</v>
      </c>
      <c r="N3895" s="70" t="s">
        <v>40</v>
      </c>
    </row>
    <row r="3896" spans="1:24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9">
        <v>305.79999999999927</v>
      </c>
      <c r="N3896" s="67">
        <f t="shared" ref="N3896:N3927" si="112">SUM(E3896:L3896)</f>
        <v>3341.4500000000121</v>
      </c>
      <c r="P3896" t="s">
        <v>371</v>
      </c>
      <c r="S3896" t="s">
        <v>5902</v>
      </c>
      <c r="T3896" s="63"/>
      <c r="U3896" s="63"/>
      <c r="V3896" s="358"/>
      <c r="W3896" s="337"/>
      <c r="X3896" s="63"/>
    </row>
    <row r="3897" spans="1:24" ht="15">
      <c r="A3897" s="28" t="s">
        <v>2</v>
      </c>
      <c r="B3897" s="63" t="s">
        <v>25</v>
      </c>
      <c r="E3897" s="9">
        <v>528.1</v>
      </c>
      <c r="F3897" s="217">
        <v>587.85</v>
      </c>
      <c r="G3897" s="217">
        <v>549.20000000000005</v>
      </c>
      <c r="H3897" s="9">
        <v>231.29999999999927</v>
      </c>
      <c r="I3897" s="9">
        <v>390.60000000000036</v>
      </c>
      <c r="J3897" s="9">
        <v>301.59999999999854</v>
      </c>
      <c r="K3897" s="9">
        <v>0</v>
      </c>
      <c r="L3897" s="9">
        <v>374.39999999999782</v>
      </c>
      <c r="N3897" s="67">
        <f t="shared" si="112"/>
        <v>2963.0499999999961</v>
      </c>
      <c r="P3897" t="s">
        <v>314</v>
      </c>
      <c r="T3897" s="277"/>
      <c r="U3897" s="63"/>
      <c r="V3897" s="345"/>
      <c r="W3897" s="337"/>
      <c r="X3897" s="63"/>
    </row>
    <row r="3898" spans="1:24" ht="15">
      <c r="A3898" s="28" t="s">
        <v>3</v>
      </c>
      <c r="B3898" s="63" t="s">
        <v>17</v>
      </c>
      <c r="E3898" s="217">
        <v>625.6</v>
      </c>
      <c r="F3898" s="9">
        <v>520.29999999999995</v>
      </c>
      <c r="G3898" s="217">
        <v>455</v>
      </c>
      <c r="H3898" s="9">
        <v>302.70000000000437</v>
      </c>
      <c r="I3898" s="9">
        <v>188.99999999999818</v>
      </c>
      <c r="J3898" s="217">
        <v>523.10000000000218</v>
      </c>
      <c r="K3898" s="9">
        <v>0</v>
      </c>
      <c r="L3898" s="9">
        <v>318.80000000000291</v>
      </c>
      <c r="N3898" s="67">
        <f t="shared" si="112"/>
        <v>2934.5000000000077</v>
      </c>
      <c r="P3898" t="s">
        <v>2473</v>
      </c>
      <c r="T3898" s="225"/>
      <c r="U3898" s="63"/>
      <c r="V3898" s="345"/>
      <c r="W3898" s="337"/>
      <c r="X3898" s="63"/>
    </row>
    <row r="3899" spans="1:24" ht="15">
      <c r="A3899" s="28" t="s">
        <v>5</v>
      </c>
      <c r="B3899" s="63" t="s">
        <v>31</v>
      </c>
      <c r="E3899" s="217">
        <v>560.20000000000005</v>
      </c>
      <c r="F3899" s="217">
        <v>618.4</v>
      </c>
      <c r="G3899" s="217">
        <v>372.1</v>
      </c>
      <c r="H3899" s="9">
        <v>222.39999999999782</v>
      </c>
      <c r="I3899" s="9">
        <v>472.79999999999927</v>
      </c>
      <c r="J3899" s="9">
        <v>149.19999999999709</v>
      </c>
      <c r="K3899" s="9">
        <v>0</v>
      </c>
      <c r="L3899" s="9">
        <v>392.90000000000146</v>
      </c>
      <c r="N3899" s="67">
        <f t="shared" si="112"/>
        <v>2787.9999999999955</v>
      </c>
      <c r="P3899" t="s">
        <v>372</v>
      </c>
      <c r="T3899" s="277"/>
      <c r="U3899" s="63"/>
      <c r="V3899" s="345"/>
      <c r="W3899" s="337"/>
      <c r="X3899" s="63"/>
    </row>
    <row r="3900" spans="1:24" ht="15">
      <c r="A3900" s="28" t="s">
        <v>7</v>
      </c>
      <c r="B3900" s="63" t="s">
        <v>37</v>
      </c>
      <c r="E3900" s="9">
        <v>483.1</v>
      </c>
      <c r="F3900" s="217">
        <v>707.1</v>
      </c>
      <c r="G3900" s="9">
        <v>212.9</v>
      </c>
      <c r="H3900" s="9">
        <v>276.5</v>
      </c>
      <c r="I3900" s="9">
        <v>352</v>
      </c>
      <c r="J3900" s="9">
        <v>281.79999999999927</v>
      </c>
      <c r="K3900" s="9">
        <v>0</v>
      </c>
      <c r="L3900" s="9">
        <v>388.89999999999054</v>
      </c>
      <c r="N3900" s="67">
        <f t="shared" si="112"/>
        <v>2702.2999999999902</v>
      </c>
      <c r="P3900" t="s">
        <v>283</v>
      </c>
      <c r="T3900" s="225"/>
      <c r="U3900" s="63"/>
      <c r="V3900" s="345"/>
      <c r="W3900" s="337"/>
      <c r="X3900" s="63"/>
    </row>
    <row r="3901" spans="1:24" ht="15">
      <c r="A3901" s="28" t="s">
        <v>8</v>
      </c>
      <c r="B3901" s="63" t="s">
        <v>21</v>
      </c>
      <c r="E3901" s="9">
        <v>488.4</v>
      </c>
      <c r="F3901" s="213">
        <v>724.8</v>
      </c>
      <c r="G3901" s="214">
        <v>576.9</v>
      </c>
      <c r="H3901" s="9">
        <v>341.00000000000364</v>
      </c>
      <c r="I3901" s="9">
        <v>178.49999999999818</v>
      </c>
      <c r="J3901" s="9">
        <v>129.5</v>
      </c>
      <c r="K3901" s="9">
        <v>0</v>
      </c>
      <c r="L3901" s="9">
        <v>262.59999999999491</v>
      </c>
      <c r="N3901" s="67">
        <f t="shared" si="112"/>
        <v>2701.6999999999966</v>
      </c>
      <c r="P3901" t="s">
        <v>371</v>
      </c>
      <c r="S3901" t="s">
        <v>5902</v>
      </c>
      <c r="T3901" s="225"/>
      <c r="U3901" s="63"/>
      <c r="V3901" s="345"/>
      <c r="W3901" s="337"/>
      <c r="X3901" s="63"/>
    </row>
    <row r="3902" spans="1:24" ht="15">
      <c r="A3902" s="28" t="s">
        <v>10</v>
      </c>
      <c r="B3902" s="63" t="s">
        <v>13</v>
      </c>
      <c r="E3902" s="217">
        <v>593.20000000000005</v>
      </c>
      <c r="F3902" s="9">
        <v>513.54999999999995</v>
      </c>
      <c r="G3902" s="9">
        <v>260.5</v>
      </c>
      <c r="H3902" s="9">
        <v>295.49999999999636</v>
      </c>
      <c r="I3902" s="9">
        <v>269.5</v>
      </c>
      <c r="J3902" s="217">
        <v>490.49999999999636</v>
      </c>
      <c r="K3902" s="9">
        <v>0</v>
      </c>
      <c r="L3902" s="9">
        <v>231.40000000000873</v>
      </c>
      <c r="N3902" s="67">
        <f t="shared" si="112"/>
        <v>2654.1500000000015</v>
      </c>
      <c r="P3902" t="s">
        <v>316</v>
      </c>
      <c r="T3902" s="63"/>
      <c r="U3902" s="63"/>
      <c r="V3902" s="358"/>
      <c r="W3902" s="337"/>
      <c r="X3902" s="63"/>
    </row>
    <row r="3903" spans="1:24" ht="15">
      <c r="A3903" s="28" t="s">
        <v>12</v>
      </c>
      <c r="B3903" s="63" t="s">
        <v>143</v>
      </c>
      <c r="E3903" s="9" t="s">
        <v>278</v>
      </c>
      <c r="F3903" s="212">
        <v>779.6</v>
      </c>
      <c r="G3903" s="217">
        <v>438.6</v>
      </c>
      <c r="H3903" s="9">
        <v>399.60000000000218</v>
      </c>
      <c r="I3903" s="9">
        <v>316.899999999996</v>
      </c>
      <c r="J3903" s="9">
        <v>302.00000000000364</v>
      </c>
      <c r="K3903" s="9">
        <v>0</v>
      </c>
      <c r="L3903" s="9">
        <v>370.80000000000291</v>
      </c>
      <c r="N3903" s="67">
        <f t="shared" si="112"/>
        <v>2607.5000000000045</v>
      </c>
      <c r="P3903" t="s">
        <v>310</v>
      </c>
      <c r="T3903" s="277"/>
      <c r="U3903" s="63"/>
      <c r="V3903" s="345"/>
      <c r="W3903" s="337"/>
      <c r="X3903" s="63"/>
    </row>
    <row r="3904" spans="1:24" ht="15">
      <c r="A3904" s="28" t="s">
        <v>14</v>
      </c>
      <c r="B3904" s="63" t="s">
        <v>15</v>
      </c>
      <c r="E3904" s="9">
        <v>459.4</v>
      </c>
      <c r="F3904" s="9">
        <v>387.55</v>
      </c>
      <c r="G3904" s="9">
        <v>351.8</v>
      </c>
      <c r="H3904" s="9">
        <v>218.19999999999527</v>
      </c>
      <c r="I3904" s="9">
        <v>222.09999999999673</v>
      </c>
      <c r="J3904" s="9">
        <v>277.299999999992</v>
      </c>
      <c r="K3904" s="9">
        <v>0</v>
      </c>
      <c r="L3904" s="9">
        <v>567.30000000000291</v>
      </c>
      <c r="N3904" s="67">
        <f t="shared" si="112"/>
        <v>2483.6499999999869</v>
      </c>
      <c r="T3904" s="277"/>
      <c r="U3904" s="63"/>
      <c r="V3904" s="345"/>
      <c r="W3904" s="337"/>
      <c r="X3904" s="63"/>
    </row>
    <row r="3905" spans="1:24" ht="15">
      <c r="A3905" s="28" t="s">
        <v>16</v>
      </c>
      <c r="B3905" s="63" t="s">
        <v>6</v>
      </c>
      <c r="E3905" s="217">
        <v>564.6</v>
      </c>
      <c r="F3905" s="217">
        <v>617.35</v>
      </c>
      <c r="G3905" s="9">
        <v>298.10000000000002</v>
      </c>
      <c r="H3905" s="9">
        <v>293.10000000000946</v>
      </c>
      <c r="I3905" s="9">
        <v>400.50000000000182</v>
      </c>
      <c r="J3905" s="9">
        <v>270.19999999999709</v>
      </c>
      <c r="K3905" s="9">
        <v>0</v>
      </c>
      <c r="L3905" s="9" t="s">
        <v>278</v>
      </c>
      <c r="N3905" s="67">
        <f t="shared" si="112"/>
        <v>2443.8500000000085</v>
      </c>
      <c r="P3905" t="s">
        <v>305</v>
      </c>
      <c r="T3905" s="63"/>
      <c r="U3905" s="63"/>
      <c r="V3905" s="358"/>
      <c r="W3905" s="337"/>
      <c r="X3905" s="63"/>
    </row>
    <row r="3906" spans="1:24" ht="15">
      <c r="A3906" s="28" t="s">
        <v>18</v>
      </c>
      <c r="B3906" s="63" t="s">
        <v>27</v>
      </c>
      <c r="E3906" s="217">
        <v>532.20000000000005</v>
      </c>
      <c r="F3906" s="9">
        <v>414.4</v>
      </c>
      <c r="G3906" s="9">
        <v>223.9</v>
      </c>
      <c r="H3906" s="9">
        <v>215.19999999999345</v>
      </c>
      <c r="I3906" s="9">
        <v>495</v>
      </c>
      <c r="J3906" s="9">
        <v>380.19999999999345</v>
      </c>
      <c r="K3906" s="9">
        <v>0</v>
      </c>
      <c r="L3906" s="9">
        <v>158.80000000000655</v>
      </c>
      <c r="N3906" s="67">
        <f t="shared" si="112"/>
        <v>2419.6999999999935</v>
      </c>
      <c r="P3906" t="s">
        <v>293</v>
      </c>
      <c r="T3906" s="225"/>
      <c r="U3906" s="63"/>
      <c r="V3906" s="345"/>
      <c r="W3906" s="337"/>
      <c r="X3906" s="63"/>
    </row>
    <row r="3907" spans="1:24" ht="15">
      <c r="A3907" s="28" t="s">
        <v>20</v>
      </c>
      <c r="B3907" s="63" t="s">
        <v>33</v>
      </c>
      <c r="E3907" s="212">
        <v>736</v>
      </c>
      <c r="F3907" s="217">
        <v>670.3</v>
      </c>
      <c r="G3907" s="9">
        <v>214.3</v>
      </c>
      <c r="H3907" s="9">
        <v>187.799999999992</v>
      </c>
      <c r="I3907" s="9">
        <v>126.89999999999782</v>
      </c>
      <c r="J3907" s="9">
        <v>159.59999999999854</v>
      </c>
      <c r="K3907" s="9">
        <v>0</v>
      </c>
      <c r="L3907" s="9">
        <v>299.29999999999563</v>
      </c>
      <c r="N3907" s="67">
        <f t="shared" si="112"/>
        <v>2394.1999999999839</v>
      </c>
      <c r="P3907" t="s">
        <v>333</v>
      </c>
      <c r="T3907" s="63"/>
      <c r="U3907" s="63"/>
      <c r="V3907" s="345"/>
      <c r="W3907" s="337"/>
      <c r="X3907" s="63"/>
    </row>
    <row r="3908" spans="1:24" ht="15">
      <c r="A3908" s="28" t="s">
        <v>22</v>
      </c>
      <c r="B3908" s="63" t="s">
        <v>789</v>
      </c>
      <c r="E3908" s="9" t="s">
        <v>278</v>
      </c>
      <c r="F3908" s="9" t="s">
        <v>278</v>
      </c>
      <c r="G3908" s="9" t="s">
        <v>278</v>
      </c>
      <c r="H3908" s="9">
        <v>365.99999999999272</v>
      </c>
      <c r="I3908" s="213">
        <v>605.40000000000146</v>
      </c>
      <c r="J3908" s="9">
        <v>401.80000000000291</v>
      </c>
      <c r="K3908" s="9">
        <v>0</v>
      </c>
      <c r="L3908" s="212">
        <v>838.99999999999636</v>
      </c>
      <c r="N3908" s="67">
        <f t="shared" si="112"/>
        <v>2212.1999999999935</v>
      </c>
      <c r="P3908" t="s">
        <v>302</v>
      </c>
      <c r="T3908" s="277"/>
      <c r="U3908" s="63"/>
      <c r="V3908" s="345"/>
      <c r="W3908" s="337"/>
      <c r="X3908" s="63"/>
    </row>
    <row r="3909" spans="1:24" ht="15">
      <c r="A3909" s="28" t="s">
        <v>24</v>
      </c>
      <c r="B3909" s="63" t="s">
        <v>9</v>
      </c>
      <c r="E3909" s="9">
        <v>383.2</v>
      </c>
      <c r="F3909" s="9">
        <v>271.60000000000002</v>
      </c>
      <c r="G3909" s="217">
        <v>404.1</v>
      </c>
      <c r="H3909" s="9">
        <v>189.799999999992</v>
      </c>
      <c r="I3909" s="217">
        <v>515.20000000000073</v>
      </c>
      <c r="J3909" s="9">
        <v>149.49999999999272</v>
      </c>
      <c r="K3909" s="9">
        <v>0</v>
      </c>
      <c r="L3909" s="9">
        <v>262.299999999992</v>
      </c>
      <c r="N3909" s="67">
        <f t="shared" si="112"/>
        <v>2175.6999999999775</v>
      </c>
      <c r="P3909" t="s">
        <v>360</v>
      </c>
      <c r="T3909" s="63"/>
      <c r="U3909" s="63"/>
      <c r="V3909" s="345"/>
      <c r="W3909" s="337"/>
      <c r="X3909" s="63"/>
    </row>
    <row r="3910" spans="1:24" ht="15">
      <c r="A3910" s="28" t="s">
        <v>26</v>
      </c>
      <c r="B3910" s="63" t="s">
        <v>23</v>
      </c>
      <c r="E3910" s="9">
        <v>446.3</v>
      </c>
      <c r="F3910" s="9">
        <v>519</v>
      </c>
      <c r="G3910" s="9">
        <v>299.60000000000002</v>
      </c>
      <c r="H3910" s="9">
        <v>139.90000000000146</v>
      </c>
      <c r="I3910" s="9">
        <v>229.40000000000327</v>
      </c>
      <c r="J3910" s="9">
        <v>264.19999999999345</v>
      </c>
      <c r="K3910" s="9">
        <v>0</v>
      </c>
      <c r="L3910" s="9">
        <v>264.79999999999927</v>
      </c>
      <c r="N3910" s="67">
        <f t="shared" si="112"/>
        <v>2163.1999999999975</v>
      </c>
      <c r="T3910" s="277"/>
      <c r="U3910" s="63"/>
      <c r="V3910" s="345"/>
      <c r="W3910" s="337"/>
      <c r="X3910" s="63"/>
    </row>
    <row r="3911" spans="1:24" ht="15">
      <c r="A3911" s="28" t="s">
        <v>28</v>
      </c>
      <c r="B3911" s="63" t="s">
        <v>795</v>
      </c>
      <c r="E3911" s="9" t="s">
        <v>278</v>
      </c>
      <c r="F3911" s="9" t="s">
        <v>278</v>
      </c>
      <c r="G3911" s="9" t="s">
        <v>278</v>
      </c>
      <c r="H3911" s="9">
        <v>317.99999999999636</v>
      </c>
      <c r="I3911" s="212">
        <v>630</v>
      </c>
      <c r="J3911" s="213">
        <v>539.59999999999854</v>
      </c>
      <c r="K3911" s="9">
        <v>0</v>
      </c>
      <c r="L3911" s="217">
        <v>621.60000000000946</v>
      </c>
      <c r="N3911" s="67">
        <f t="shared" si="112"/>
        <v>2109.2000000000044</v>
      </c>
      <c r="P3911" t="s">
        <v>851</v>
      </c>
      <c r="T3911" s="63"/>
      <c r="U3911" s="63"/>
      <c r="V3911" s="358"/>
      <c r="W3911" s="337"/>
      <c r="X3911" s="63"/>
    </row>
    <row r="3912" spans="1:24" ht="15">
      <c r="A3912" s="28" t="s">
        <v>30</v>
      </c>
      <c r="B3912" s="63" t="s">
        <v>756</v>
      </c>
      <c r="E3912" s="9" t="s">
        <v>278</v>
      </c>
      <c r="F3912" s="9" t="s">
        <v>278</v>
      </c>
      <c r="G3912" s="9" t="s">
        <v>278</v>
      </c>
      <c r="H3912" s="9">
        <v>370.200000000008</v>
      </c>
      <c r="I3912" s="9">
        <v>472.29999999999927</v>
      </c>
      <c r="J3912" s="9">
        <v>378.09999999999854</v>
      </c>
      <c r="K3912" s="9">
        <v>0</v>
      </c>
      <c r="L3912" s="214">
        <v>862.90000000000509</v>
      </c>
      <c r="N3912" s="67">
        <f t="shared" si="112"/>
        <v>2083.5000000000109</v>
      </c>
      <c r="P3912" t="s">
        <v>281</v>
      </c>
      <c r="S3912" s="21" t="s">
        <v>5902</v>
      </c>
      <c r="T3912" s="63"/>
      <c r="U3912" s="63"/>
      <c r="V3912" s="345"/>
      <c r="W3912" s="337"/>
      <c r="X3912" s="63"/>
    </row>
    <row r="3913" spans="1:24" ht="15">
      <c r="A3913" s="28" t="s">
        <v>32</v>
      </c>
      <c r="B3913" s="63" t="s">
        <v>162</v>
      </c>
      <c r="E3913" s="9" t="s">
        <v>278</v>
      </c>
      <c r="F3913" s="9" t="s">
        <v>278</v>
      </c>
      <c r="G3913" s="9">
        <v>317.8</v>
      </c>
      <c r="H3913" s="213">
        <v>612.60000000000218</v>
      </c>
      <c r="I3913" s="9">
        <v>395.40000000000146</v>
      </c>
      <c r="J3913" s="9">
        <v>162.39999999999964</v>
      </c>
      <c r="K3913" s="9">
        <v>0</v>
      </c>
      <c r="L3913" s="217">
        <v>591.29999999999927</v>
      </c>
      <c r="N3913" s="67">
        <f t="shared" si="112"/>
        <v>2079.5000000000027</v>
      </c>
      <c r="P3913" t="s">
        <v>332</v>
      </c>
      <c r="T3913" s="277"/>
      <c r="U3913" s="63"/>
      <c r="V3913" s="345"/>
      <c r="W3913" s="337"/>
      <c r="X3913" s="63"/>
    </row>
    <row r="3914" spans="1:24" ht="15">
      <c r="A3914" s="28" t="s">
        <v>34</v>
      </c>
      <c r="B3914" s="63" t="s">
        <v>1</v>
      </c>
      <c r="E3914" s="9">
        <v>197.6</v>
      </c>
      <c r="F3914" s="217">
        <v>548.70000000000005</v>
      </c>
      <c r="G3914" s="9">
        <v>261.7</v>
      </c>
      <c r="H3914" s="9">
        <v>390.49999999999454</v>
      </c>
      <c r="I3914" s="9">
        <v>274.20000000000073</v>
      </c>
      <c r="J3914" s="9">
        <v>233.20000000000073</v>
      </c>
      <c r="K3914" s="9">
        <v>0</v>
      </c>
      <c r="L3914" s="9">
        <v>118</v>
      </c>
      <c r="N3914" s="67">
        <f t="shared" si="112"/>
        <v>2023.899999999996</v>
      </c>
      <c r="P3914" t="s">
        <v>293</v>
      </c>
      <c r="T3914" s="63"/>
      <c r="U3914" s="63"/>
      <c r="V3914" s="358"/>
      <c r="W3914" s="337"/>
      <c r="X3914" s="63"/>
    </row>
    <row r="3915" spans="1:24" ht="15">
      <c r="A3915" s="28" t="s">
        <v>36</v>
      </c>
      <c r="B3915" s="63" t="s">
        <v>19</v>
      </c>
      <c r="E3915" s="9">
        <v>509.8</v>
      </c>
      <c r="F3915" s="9">
        <v>388.5</v>
      </c>
      <c r="G3915" s="217">
        <v>519</v>
      </c>
      <c r="H3915" s="9">
        <v>256.50000000001091</v>
      </c>
      <c r="I3915" s="9">
        <v>209.90000000000146</v>
      </c>
      <c r="J3915" s="9">
        <v>69.500000000003638</v>
      </c>
      <c r="K3915" s="9">
        <v>0</v>
      </c>
      <c r="L3915" s="9" t="s">
        <v>278</v>
      </c>
      <c r="N3915" s="67">
        <f t="shared" si="112"/>
        <v>1953.200000000016</v>
      </c>
      <c r="P3915" t="s">
        <v>284</v>
      </c>
      <c r="T3915" s="63"/>
      <c r="U3915" s="63"/>
      <c r="V3915" s="358"/>
      <c r="W3915" s="337"/>
      <c r="X3915" s="63"/>
    </row>
    <row r="3916" spans="1:24" ht="15">
      <c r="A3916" s="28" t="s">
        <v>38</v>
      </c>
      <c r="B3916" s="63" t="s">
        <v>39</v>
      </c>
      <c r="E3916" s="217">
        <v>559.9</v>
      </c>
      <c r="F3916" s="9">
        <v>325.60000000000002</v>
      </c>
      <c r="G3916" s="9">
        <v>323</v>
      </c>
      <c r="H3916" s="9">
        <v>306.59999999999491</v>
      </c>
      <c r="I3916" s="9">
        <v>206.70000000000255</v>
      </c>
      <c r="J3916" s="9">
        <v>219.30000000000291</v>
      </c>
      <c r="K3916" s="9">
        <v>0</v>
      </c>
      <c r="L3916" s="9" t="s">
        <v>278</v>
      </c>
      <c r="N3916" s="67">
        <f t="shared" si="112"/>
        <v>1941.1000000000004</v>
      </c>
      <c r="P3916" t="s">
        <v>288</v>
      </c>
      <c r="T3916" s="277"/>
      <c r="U3916" s="63"/>
      <c r="V3916" s="346"/>
      <c r="W3916" s="337"/>
      <c r="X3916" s="63"/>
    </row>
    <row r="3917" spans="1:24" ht="15">
      <c r="A3917" s="28" t="s">
        <v>145</v>
      </c>
      <c r="B3917" s="63" t="s">
        <v>153</v>
      </c>
      <c r="E3917" s="9" t="s">
        <v>278</v>
      </c>
      <c r="F3917" s="9" t="s">
        <v>278</v>
      </c>
      <c r="G3917" s="212">
        <v>552.6</v>
      </c>
      <c r="H3917" s="217">
        <v>403.90000000000146</v>
      </c>
      <c r="I3917" s="9">
        <v>234.59999999999673</v>
      </c>
      <c r="J3917" s="9">
        <v>298.90000000000509</v>
      </c>
      <c r="K3917" s="9">
        <v>0</v>
      </c>
      <c r="L3917" s="9">
        <v>438.299999999992</v>
      </c>
      <c r="N3917" s="67">
        <f t="shared" si="112"/>
        <v>1928.2999999999952</v>
      </c>
      <c r="P3917" t="s">
        <v>306</v>
      </c>
      <c r="T3917" s="277"/>
      <c r="U3917" s="63"/>
      <c r="V3917" s="345"/>
      <c r="W3917" s="337"/>
      <c r="X3917" s="63"/>
    </row>
    <row r="3918" spans="1:24" ht="15">
      <c r="A3918" s="28" t="s">
        <v>146</v>
      </c>
      <c r="B3918" s="63" t="s">
        <v>154</v>
      </c>
      <c r="E3918" s="9" t="s">
        <v>278</v>
      </c>
      <c r="F3918" s="9" t="s">
        <v>278</v>
      </c>
      <c r="G3918" s="9">
        <v>313.7</v>
      </c>
      <c r="H3918" s="217">
        <v>586.39999999999054</v>
      </c>
      <c r="I3918" s="9">
        <v>411.00000000000546</v>
      </c>
      <c r="J3918" s="9">
        <v>244.50000000000364</v>
      </c>
      <c r="K3918" s="9">
        <v>0</v>
      </c>
      <c r="L3918" s="9">
        <v>302.40000000000146</v>
      </c>
      <c r="N3918" s="67">
        <f t="shared" si="112"/>
        <v>1858.0000000000011</v>
      </c>
      <c r="P3918" t="s">
        <v>283</v>
      </c>
      <c r="T3918" s="277"/>
      <c r="U3918" s="63"/>
      <c r="V3918" s="345"/>
      <c r="W3918" s="337"/>
      <c r="X3918" s="63"/>
    </row>
    <row r="3919" spans="1:24" ht="15">
      <c r="A3919" s="28" t="s">
        <v>147</v>
      </c>
      <c r="B3919" s="63" t="s">
        <v>155</v>
      </c>
      <c r="E3919" s="9" t="s">
        <v>278</v>
      </c>
      <c r="F3919" s="9" t="s">
        <v>278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9">
        <v>379.49999999999636</v>
      </c>
      <c r="N3919" s="67">
        <f t="shared" si="112"/>
        <v>1825.9999999999877</v>
      </c>
      <c r="P3919" t="s">
        <v>282</v>
      </c>
      <c r="T3919" s="63"/>
      <c r="U3919" s="63"/>
      <c r="V3919" s="358"/>
      <c r="W3919" s="337"/>
      <c r="X3919" s="63"/>
    </row>
    <row r="3920" spans="1:24" ht="15">
      <c r="A3920" s="28" t="s">
        <v>151</v>
      </c>
      <c r="B3920" s="63" t="s">
        <v>142</v>
      </c>
      <c r="E3920" s="9" t="s">
        <v>278</v>
      </c>
      <c r="F3920" s="9">
        <v>469.4</v>
      </c>
      <c r="G3920" s="9">
        <v>242</v>
      </c>
      <c r="H3920" s="9">
        <v>275</v>
      </c>
      <c r="I3920" s="9">
        <v>158.69999999999709</v>
      </c>
      <c r="J3920" s="9">
        <v>85.700000000000728</v>
      </c>
      <c r="K3920" s="9">
        <v>0</v>
      </c>
      <c r="L3920" s="217">
        <v>572.299999999992</v>
      </c>
      <c r="N3920" s="67">
        <f t="shared" si="112"/>
        <v>1803.0999999999899</v>
      </c>
      <c r="P3920" t="s">
        <v>293</v>
      </c>
      <c r="T3920" s="277"/>
      <c r="U3920" s="63"/>
      <c r="V3920" s="345"/>
      <c r="W3920" s="337"/>
      <c r="X3920" s="63"/>
    </row>
    <row r="3921" spans="1:24" ht="15">
      <c r="A3921" s="28" t="s">
        <v>157</v>
      </c>
      <c r="B3921" s="63" t="s">
        <v>761</v>
      </c>
      <c r="E3921" s="9" t="s">
        <v>278</v>
      </c>
      <c r="F3921" s="9" t="s">
        <v>278</v>
      </c>
      <c r="G3921" s="9" t="s">
        <v>278</v>
      </c>
      <c r="H3921" s="9">
        <v>277.10000000000946</v>
      </c>
      <c r="I3921" s="9">
        <v>392.70000000000073</v>
      </c>
      <c r="J3921" s="212">
        <v>549.79999999999563</v>
      </c>
      <c r="K3921" s="9">
        <v>0</v>
      </c>
      <c r="L3921" s="9">
        <v>556.19999999999345</v>
      </c>
      <c r="N3921" s="67">
        <f t="shared" si="112"/>
        <v>1775.7999999999993</v>
      </c>
      <c r="P3921" t="s">
        <v>300</v>
      </c>
      <c r="T3921" s="225"/>
      <c r="U3921" s="63"/>
      <c r="V3921" s="345"/>
      <c r="W3921" s="337"/>
      <c r="X3921" s="63"/>
    </row>
    <row r="3922" spans="1:24" ht="15">
      <c r="A3922" s="28" t="s">
        <v>159</v>
      </c>
      <c r="B3922" s="63" t="s">
        <v>144</v>
      </c>
      <c r="E3922" s="9" t="s">
        <v>278</v>
      </c>
      <c r="F3922" s="214">
        <v>782.55</v>
      </c>
      <c r="G3922" s="9">
        <v>286.7</v>
      </c>
      <c r="H3922" s="9">
        <v>27.500000000010914</v>
      </c>
      <c r="I3922" s="9">
        <v>156.600000000004</v>
      </c>
      <c r="J3922" s="217">
        <v>517.19999999999709</v>
      </c>
      <c r="K3922" s="9">
        <v>0</v>
      </c>
      <c r="L3922" s="9" t="s">
        <v>278</v>
      </c>
      <c r="N3922" s="67">
        <f t="shared" si="112"/>
        <v>1770.550000000012</v>
      </c>
      <c r="P3922" t="s">
        <v>324</v>
      </c>
      <c r="S3922" t="s">
        <v>5902</v>
      </c>
      <c r="T3922" s="63"/>
      <c r="U3922" s="63"/>
      <c r="V3922" s="345"/>
      <c r="W3922" s="337"/>
      <c r="X3922" s="63"/>
    </row>
    <row r="3923" spans="1:24" ht="15">
      <c r="A3923" s="28" t="s">
        <v>160</v>
      </c>
      <c r="B3923" s="63" t="s">
        <v>35</v>
      </c>
      <c r="E3923" s="9">
        <v>184.1</v>
      </c>
      <c r="F3923" s="9">
        <v>540.45000000000005</v>
      </c>
      <c r="G3923" s="217">
        <v>437</v>
      </c>
      <c r="H3923" s="9">
        <v>83.200000000002547</v>
      </c>
      <c r="I3923" s="9">
        <v>490.10000000000036</v>
      </c>
      <c r="J3923" s="9" t="s">
        <v>278</v>
      </c>
      <c r="K3923" s="9">
        <v>0</v>
      </c>
      <c r="L3923" s="9" t="s">
        <v>278</v>
      </c>
      <c r="N3923" s="67">
        <f t="shared" si="112"/>
        <v>1734.8500000000031</v>
      </c>
      <c r="P3923" t="s">
        <v>287</v>
      </c>
      <c r="T3923" s="277"/>
      <c r="U3923" s="63"/>
      <c r="V3923" s="345"/>
      <c r="W3923" s="337"/>
      <c r="X3923" s="63"/>
    </row>
    <row r="3924" spans="1:24" ht="15">
      <c r="A3924" s="28" t="s">
        <v>161</v>
      </c>
      <c r="B3924" s="229" t="s">
        <v>1655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214">
        <v>670.5</v>
      </c>
      <c r="J3924" s="217">
        <v>482.49999999999636</v>
      </c>
      <c r="K3924" s="9">
        <v>0</v>
      </c>
      <c r="L3924" s="9">
        <v>566.299999999992</v>
      </c>
      <c r="N3924" s="67">
        <f t="shared" si="112"/>
        <v>1719.2999999999884</v>
      </c>
      <c r="P3924" t="s">
        <v>321</v>
      </c>
      <c r="S3924" s="21" t="s">
        <v>5902</v>
      </c>
      <c r="T3924" s="63"/>
      <c r="U3924" s="63"/>
      <c r="V3924" s="358"/>
      <c r="W3924" s="337"/>
      <c r="X3924" s="63"/>
    </row>
    <row r="3925" spans="1:24" ht="15">
      <c r="A3925" s="28" t="s">
        <v>163</v>
      </c>
      <c r="B3925" s="63" t="s">
        <v>782</v>
      </c>
      <c r="E3925" s="9" t="s">
        <v>278</v>
      </c>
      <c r="F3925" s="9" t="s">
        <v>278</v>
      </c>
      <c r="G3925" s="9" t="s">
        <v>278</v>
      </c>
      <c r="H3925" s="9">
        <v>375.19999999999709</v>
      </c>
      <c r="I3925" s="9">
        <v>430.29999999999563</v>
      </c>
      <c r="J3925" s="9">
        <v>268.19999999999345</v>
      </c>
      <c r="K3925" s="9">
        <v>0</v>
      </c>
      <c r="L3925" s="9">
        <v>492.19999999998981</v>
      </c>
      <c r="N3925" s="67">
        <f t="shared" si="112"/>
        <v>1565.899999999976</v>
      </c>
      <c r="T3925" s="277"/>
      <c r="U3925" s="63"/>
      <c r="V3925" s="346"/>
      <c r="W3925" s="337"/>
      <c r="X3925" s="63"/>
    </row>
    <row r="3926" spans="1:24" ht="15">
      <c r="A3926" s="28" t="s">
        <v>274</v>
      </c>
      <c r="B3926" s="63" t="s">
        <v>770</v>
      </c>
      <c r="E3926" s="9" t="s">
        <v>278</v>
      </c>
      <c r="F3926" s="9" t="s">
        <v>278</v>
      </c>
      <c r="G3926" s="9" t="s">
        <v>278</v>
      </c>
      <c r="H3926" s="9">
        <v>311.39999999999782</v>
      </c>
      <c r="I3926" s="9">
        <v>353.60000000000218</v>
      </c>
      <c r="J3926" s="9">
        <v>177.29999999999927</v>
      </c>
      <c r="K3926" s="9">
        <v>0</v>
      </c>
      <c r="L3926" s="217">
        <v>703.70000000000073</v>
      </c>
      <c r="N3926" s="67">
        <f t="shared" si="112"/>
        <v>1546</v>
      </c>
      <c r="P3926" t="s">
        <v>292</v>
      </c>
      <c r="T3926" s="277"/>
      <c r="U3926" s="63"/>
      <c r="V3926" s="346"/>
      <c r="W3926" s="337"/>
      <c r="X3926" s="63"/>
    </row>
    <row r="3927" spans="1:24" ht="15">
      <c r="A3927" s="28" t="s">
        <v>275</v>
      </c>
      <c r="B3927" s="63" t="s">
        <v>777</v>
      </c>
      <c r="E3927" s="9" t="s">
        <v>278</v>
      </c>
      <c r="F3927" s="9" t="s">
        <v>278</v>
      </c>
      <c r="G3927" s="9" t="s">
        <v>278</v>
      </c>
      <c r="H3927" s="217">
        <v>553.80000000000291</v>
      </c>
      <c r="I3927" s="217">
        <v>533.99999999999818</v>
      </c>
      <c r="J3927" s="9">
        <v>218.79999999999927</v>
      </c>
      <c r="K3927" s="9">
        <v>0</v>
      </c>
      <c r="L3927" s="9">
        <v>239.29999999999927</v>
      </c>
      <c r="N3927" s="67">
        <f t="shared" si="112"/>
        <v>1545.8999999999996</v>
      </c>
      <c r="P3927" t="s">
        <v>320</v>
      </c>
      <c r="T3927" s="63"/>
      <c r="U3927" s="63"/>
      <c r="V3927" s="345"/>
      <c r="W3927" s="337"/>
      <c r="X3927" s="63"/>
    </row>
    <row r="3928" spans="1:24" ht="15">
      <c r="A3928" s="28" t="s">
        <v>276</v>
      </c>
      <c r="B3928" s="63" t="s">
        <v>141</v>
      </c>
      <c r="E3928" s="9" t="s">
        <v>278</v>
      </c>
      <c r="F3928" s="9">
        <v>539.65</v>
      </c>
      <c r="G3928" s="9">
        <v>148</v>
      </c>
      <c r="H3928" s="9">
        <v>117.10000000000582</v>
      </c>
      <c r="I3928" s="9">
        <v>341.29999999999563</v>
      </c>
      <c r="J3928" s="9">
        <v>231.799999999992</v>
      </c>
      <c r="K3928" s="9">
        <v>0</v>
      </c>
      <c r="L3928" s="9">
        <v>141.79999999999927</v>
      </c>
      <c r="N3928" s="67">
        <f t="shared" ref="N3928:N3959" si="113">SUM(E3928:L3928)</f>
        <v>1519.6499999999928</v>
      </c>
      <c r="T3928" s="277"/>
      <c r="U3928" s="63"/>
      <c r="V3928" s="345"/>
      <c r="W3928" s="337"/>
      <c r="X3928" s="63"/>
    </row>
    <row r="3929" spans="1:24" ht="15">
      <c r="A3929" s="28" t="s">
        <v>277</v>
      </c>
      <c r="B3929" s="63" t="s">
        <v>781</v>
      </c>
      <c r="E3929" s="9" t="s">
        <v>278</v>
      </c>
      <c r="F3929" s="9" t="s">
        <v>278</v>
      </c>
      <c r="G3929" s="9" t="s">
        <v>278</v>
      </c>
      <c r="H3929" s="217">
        <v>499.29999999999745</v>
      </c>
      <c r="I3929" s="217">
        <v>575.40000000000146</v>
      </c>
      <c r="J3929" s="9">
        <v>175.49999999998909</v>
      </c>
      <c r="K3929" s="9">
        <v>0</v>
      </c>
      <c r="L3929" s="9">
        <v>235</v>
      </c>
      <c r="N3929" s="67">
        <f t="shared" si="113"/>
        <v>1485.199999999988</v>
      </c>
      <c r="P3929" t="s">
        <v>286</v>
      </c>
      <c r="T3929" s="63"/>
      <c r="U3929" s="63"/>
      <c r="V3929" s="358"/>
      <c r="W3929" s="337"/>
      <c r="X3929" s="63"/>
    </row>
    <row r="3930" spans="1:24" ht="15">
      <c r="A3930" s="28" t="s">
        <v>734</v>
      </c>
      <c r="B3930" s="63" t="s">
        <v>799</v>
      </c>
      <c r="E3930" s="9" t="s">
        <v>278</v>
      </c>
      <c r="F3930" s="9" t="s">
        <v>278</v>
      </c>
      <c r="G3930" s="9" t="s">
        <v>278</v>
      </c>
      <c r="H3930" s="9">
        <v>268.89999999999782</v>
      </c>
      <c r="I3930" s="9">
        <v>482.50000000000182</v>
      </c>
      <c r="J3930" s="9">
        <v>143.70000000000437</v>
      </c>
      <c r="K3930" s="9">
        <v>0</v>
      </c>
      <c r="L3930" s="9">
        <v>547.30000000000291</v>
      </c>
      <c r="N3930" s="67">
        <f t="shared" si="113"/>
        <v>1442.4000000000069</v>
      </c>
      <c r="T3930" s="277"/>
      <c r="U3930" s="63"/>
      <c r="V3930" s="346"/>
      <c r="W3930" s="337"/>
      <c r="X3930" s="63"/>
    </row>
    <row r="3931" spans="1:24" ht="15">
      <c r="A3931" s="28" t="s">
        <v>735</v>
      </c>
      <c r="B3931" s="63" t="s">
        <v>745</v>
      </c>
      <c r="E3931" s="9" t="s">
        <v>278</v>
      </c>
      <c r="F3931" s="9" t="s">
        <v>278</v>
      </c>
      <c r="G3931" s="9" t="s">
        <v>278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9">
        <v>274.69999999999709</v>
      </c>
      <c r="N3931" s="67">
        <f t="shared" si="113"/>
        <v>1423.8000000000029</v>
      </c>
      <c r="P3931" t="s">
        <v>292</v>
      </c>
      <c r="T3931" s="277"/>
      <c r="U3931" s="63"/>
      <c r="V3931" s="345"/>
      <c r="W3931" s="337"/>
      <c r="X3931" s="63"/>
    </row>
    <row r="3932" spans="1:24" ht="15">
      <c r="A3932" s="28" t="s">
        <v>736</v>
      </c>
      <c r="B3932" s="63" t="s">
        <v>29</v>
      </c>
      <c r="E3932" s="9">
        <v>450.4</v>
      </c>
      <c r="F3932" s="9">
        <v>412.9</v>
      </c>
      <c r="G3932" s="9">
        <v>234.8</v>
      </c>
      <c r="H3932" s="9" t="s">
        <v>278</v>
      </c>
      <c r="I3932" s="9" t="s">
        <v>278</v>
      </c>
      <c r="J3932" s="9">
        <v>317.29999999999927</v>
      </c>
      <c r="K3932" s="9">
        <v>0</v>
      </c>
      <c r="L3932" s="9" t="s">
        <v>278</v>
      </c>
      <c r="N3932" s="67">
        <f t="shared" si="113"/>
        <v>1415.3999999999992</v>
      </c>
      <c r="T3932" s="63"/>
      <c r="U3932" s="63"/>
      <c r="V3932" s="345"/>
      <c r="W3932" s="337"/>
      <c r="X3932" s="63"/>
    </row>
    <row r="3933" spans="1:24" ht="15">
      <c r="A3933" s="28" t="s">
        <v>738</v>
      </c>
      <c r="B3933" s="63" t="s">
        <v>737</v>
      </c>
      <c r="E3933" s="9" t="s">
        <v>278</v>
      </c>
      <c r="F3933" s="9" t="s">
        <v>278</v>
      </c>
      <c r="G3933" s="9" t="s">
        <v>278</v>
      </c>
      <c r="H3933" s="212">
        <v>651.59999999999491</v>
      </c>
      <c r="I3933" s="9">
        <v>226.50000000000182</v>
      </c>
      <c r="J3933" s="9">
        <v>352.29999999998472</v>
      </c>
      <c r="K3933" s="9">
        <v>0</v>
      </c>
      <c r="L3933" s="9">
        <v>184.19999999999345</v>
      </c>
      <c r="N3933" s="67">
        <f t="shared" si="113"/>
        <v>1414.5999999999749</v>
      </c>
      <c r="P3933" t="s">
        <v>300</v>
      </c>
      <c r="T3933" s="63"/>
      <c r="U3933" s="63"/>
      <c r="V3933" s="345"/>
      <c r="W3933" s="337"/>
      <c r="X3933" s="63"/>
    </row>
    <row r="3934" spans="1:24" ht="15">
      <c r="A3934" s="28" t="s">
        <v>744</v>
      </c>
      <c r="B3934" s="28" t="s">
        <v>732</v>
      </c>
      <c r="E3934" s="9" t="s">
        <v>278</v>
      </c>
      <c r="F3934" s="9" t="s">
        <v>278</v>
      </c>
      <c r="G3934" s="9" t="s">
        <v>278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9">
        <v>405.60000000000946</v>
      </c>
      <c r="N3934" s="67">
        <f t="shared" si="113"/>
        <v>1379.3000000000047</v>
      </c>
      <c r="T3934" s="63"/>
      <c r="U3934" s="63"/>
      <c r="V3934" s="358"/>
      <c r="W3934" s="337"/>
      <c r="X3934" s="63"/>
    </row>
    <row r="3935" spans="1:24" ht="15">
      <c r="A3935" s="28" t="s">
        <v>746</v>
      </c>
      <c r="B3935" s="225" t="s">
        <v>1661</v>
      </c>
      <c r="C3935" s="3"/>
      <c r="D3935" s="3"/>
      <c r="E3935" s="9" t="s">
        <v>278</v>
      </c>
      <c r="F3935" s="9" t="s">
        <v>278</v>
      </c>
      <c r="G3935" s="9" t="s">
        <v>278</v>
      </c>
      <c r="H3935" s="9" t="s">
        <v>278</v>
      </c>
      <c r="I3935" s="217">
        <v>507.899999999996</v>
      </c>
      <c r="J3935" s="9">
        <v>359.50000000000728</v>
      </c>
      <c r="K3935" s="9">
        <v>0</v>
      </c>
      <c r="L3935" s="9">
        <v>484.79999999999927</v>
      </c>
      <c r="N3935" s="67">
        <f t="shared" si="113"/>
        <v>1352.2000000000025</v>
      </c>
      <c r="P3935" t="s">
        <v>293</v>
      </c>
      <c r="T3935" s="63"/>
      <c r="U3935" s="63"/>
      <c r="V3935" s="358"/>
      <c r="W3935" s="337"/>
      <c r="X3935" s="63"/>
    </row>
    <row r="3936" spans="1:24" ht="15">
      <c r="A3936" s="28" t="s">
        <v>749</v>
      </c>
      <c r="B3936" s="63" t="s">
        <v>178</v>
      </c>
      <c r="E3936" s="217">
        <v>628.5</v>
      </c>
      <c r="F3936" s="217">
        <v>693.85</v>
      </c>
      <c r="G3936" s="9" t="s">
        <v>278</v>
      </c>
      <c r="H3936" s="9" t="s">
        <v>278</v>
      </c>
      <c r="I3936" s="9" t="s">
        <v>278</v>
      </c>
      <c r="J3936" s="9" t="s">
        <v>278</v>
      </c>
      <c r="K3936" s="9">
        <v>0</v>
      </c>
      <c r="L3936" s="9" t="s">
        <v>278</v>
      </c>
      <c r="N3936" s="67">
        <f t="shared" si="113"/>
        <v>1322.35</v>
      </c>
      <c r="P3936" t="s">
        <v>303</v>
      </c>
      <c r="T3936" s="63"/>
      <c r="U3936" s="63"/>
      <c r="V3936" s="358"/>
      <c r="W3936" s="337"/>
      <c r="X3936" s="63"/>
    </row>
    <row r="3937" spans="1:24" ht="15">
      <c r="A3937" s="28" t="s">
        <v>750</v>
      </c>
      <c r="B3937" s="229" t="s">
        <v>1651</v>
      </c>
      <c r="C3937" s="3"/>
      <c r="D3937" s="3"/>
      <c r="E3937" s="9" t="s">
        <v>278</v>
      </c>
      <c r="F3937" s="9" t="s">
        <v>278</v>
      </c>
      <c r="G3937" s="9" t="s">
        <v>278</v>
      </c>
      <c r="H3937" s="9" t="s">
        <v>278</v>
      </c>
      <c r="I3937" s="9">
        <v>350.5</v>
      </c>
      <c r="J3937" s="9">
        <v>395.99999999999636</v>
      </c>
      <c r="K3937" s="9">
        <v>0</v>
      </c>
      <c r="L3937" s="9">
        <v>480.10000000000582</v>
      </c>
      <c r="N3937" s="67">
        <f t="shared" si="113"/>
        <v>1226.6000000000022</v>
      </c>
      <c r="T3937" s="225"/>
      <c r="U3937" s="63"/>
      <c r="V3937" s="345"/>
      <c r="W3937" s="337"/>
      <c r="X3937" s="63"/>
    </row>
    <row r="3938" spans="1:24" ht="15">
      <c r="A3938" s="28" t="s">
        <v>753</v>
      </c>
      <c r="B3938" s="229" t="s">
        <v>1658</v>
      </c>
      <c r="C3938" s="3"/>
      <c r="D3938" s="3"/>
      <c r="E3938" s="9" t="s">
        <v>278</v>
      </c>
      <c r="F3938" s="9" t="s">
        <v>278</v>
      </c>
      <c r="G3938" s="9" t="s">
        <v>278</v>
      </c>
      <c r="H3938" s="9" t="s">
        <v>278</v>
      </c>
      <c r="I3938" s="9">
        <v>156.19999999999891</v>
      </c>
      <c r="J3938" s="9">
        <v>338.40000000000509</v>
      </c>
      <c r="K3938" s="9">
        <v>0</v>
      </c>
      <c r="L3938" s="217">
        <v>713.70000000000437</v>
      </c>
      <c r="N3938" s="67">
        <f t="shared" si="113"/>
        <v>1208.3000000000084</v>
      </c>
      <c r="P3938" t="s">
        <v>284</v>
      </c>
      <c r="T3938" s="63"/>
      <c r="U3938" s="63"/>
      <c r="V3938" s="358"/>
      <c r="W3938" s="337"/>
      <c r="X3938" s="63"/>
    </row>
    <row r="3939" spans="1:24" ht="15">
      <c r="A3939" s="28" t="s">
        <v>755</v>
      </c>
      <c r="B3939" s="28" t="s">
        <v>733</v>
      </c>
      <c r="E3939" s="9" t="s">
        <v>278</v>
      </c>
      <c r="F3939" s="9" t="s">
        <v>278</v>
      </c>
      <c r="G3939" s="9" t="s">
        <v>278</v>
      </c>
      <c r="H3939" s="9">
        <v>383.09999999999854</v>
      </c>
      <c r="I3939" s="9">
        <v>320.100000000004</v>
      </c>
      <c r="J3939" s="9">
        <v>157.20000000000437</v>
      </c>
      <c r="K3939" s="9">
        <v>0</v>
      </c>
      <c r="L3939" s="9">
        <v>343.200000000008</v>
      </c>
      <c r="N3939" s="67">
        <f t="shared" si="113"/>
        <v>1203.6000000000149</v>
      </c>
      <c r="T3939" s="277"/>
      <c r="U3939" s="63"/>
      <c r="V3939" s="345"/>
      <c r="W3939" s="337"/>
      <c r="X3939" s="63"/>
    </row>
    <row r="3940" spans="1:24" ht="15">
      <c r="A3940" s="28" t="s">
        <v>760</v>
      </c>
      <c r="B3940" s="63" t="s">
        <v>778</v>
      </c>
      <c r="E3940" s="9" t="s">
        <v>278</v>
      </c>
      <c r="F3940" s="9" t="s">
        <v>278</v>
      </c>
      <c r="G3940" s="9" t="s">
        <v>278</v>
      </c>
      <c r="H3940" s="9">
        <v>279.90000000000509</v>
      </c>
      <c r="I3940" s="9">
        <v>408.00000000000364</v>
      </c>
      <c r="J3940" s="9">
        <v>189.99999999999636</v>
      </c>
      <c r="K3940" s="9">
        <v>0</v>
      </c>
      <c r="L3940" s="9">
        <v>325.19999999999709</v>
      </c>
      <c r="N3940" s="67">
        <f t="shared" si="113"/>
        <v>1203.1000000000022</v>
      </c>
      <c r="T3940" s="277"/>
      <c r="U3940" s="63"/>
      <c r="V3940" s="345"/>
      <c r="W3940" s="337"/>
      <c r="X3940" s="63"/>
    </row>
    <row r="3941" spans="1:24" ht="15">
      <c r="A3941" s="28" t="s">
        <v>764</v>
      </c>
      <c r="B3941" s="63" t="s">
        <v>748</v>
      </c>
      <c r="E3941" s="9" t="s">
        <v>278</v>
      </c>
      <c r="F3941" s="9" t="s">
        <v>278</v>
      </c>
      <c r="G3941" s="9" t="s">
        <v>278</v>
      </c>
      <c r="H3941" s="9">
        <v>300.3999999999869</v>
      </c>
      <c r="I3941" s="9">
        <v>441.30000000000291</v>
      </c>
      <c r="J3941" s="9">
        <v>145.90000000000873</v>
      </c>
      <c r="K3941" s="9">
        <v>0</v>
      </c>
      <c r="L3941" s="9">
        <v>254.29999999999927</v>
      </c>
      <c r="N3941" s="67">
        <f t="shared" si="113"/>
        <v>1141.8999999999978</v>
      </c>
      <c r="T3941" s="63"/>
      <c r="U3941" s="63"/>
      <c r="V3941" s="345"/>
      <c r="W3941" s="337"/>
      <c r="X3941" s="63"/>
    </row>
    <row r="3942" spans="1:24" ht="15">
      <c r="A3942" s="28" t="s">
        <v>765</v>
      </c>
      <c r="B3942" s="63" t="s">
        <v>762</v>
      </c>
      <c r="E3942" s="9" t="s">
        <v>278</v>
      </c>
      <c r="F3942" s="9" t="s">
        <v>278</v>
      </c>
      <c r="G3942" s="9" t="s">
        <v>278</v>
      </c>
      <c r="H3942" s="9">
        <v>182.89999999999782</v>
      </c>
      <c r="I3942" s="9">
        <v>236.80000000000291</v>
      </c>
      <c r="J3942" s="217">
        <v>481.60000000000582</v>
      </c>
      <c r="K3942" s="9">
        <v>0</v>
      </c>
      <c r="L3942" s="9">
        <v>235.99999999999636</v>
      </c>
      <c r="N3942" s="67">
        <f t="shared" si="113"/>
        <v>1137.3000000000029</v>
      </c>
      <c r="P3942" t="s">
        <v>288</v>
      </c>
      <c r="T3942" s="63"/>
      <c r="U3942" s="63"/>
      <c r="V3942" s="345"/>
      <c r="W3942" s="337"/>
      <c r="X3942" s="63"/>
    </row>
    <row r="3943" spans="1:24" ht="15">
      <c r="A3943" s="28" t="s">
        <v>766</v>
      </c>
      <c r="B3943" s="229" t="s">
        <v>1653</v>
      </c>
      <c r="C3943" s="3"/>
      <c r="D3943" s="3"/>
      <c r="E3943" s="9" t="s">
        <v>278</v>
      </c>
      <c r="F3943" s="9" t="s">
        <v>278</v>
      </c>
      <c r="G3943" s="9" t="s">
        <v>278</v>
      </c>
      <c r="H3943" s="9" t="s">
        <v>278</v>
      </c>
      <c r="I3943" s="9">
        <v>411.59999999999673</v>
      </c>
      <c r="J3943" s="9">
        <v>302.39999999999782</v>
      </c>
      <c r="K3943" s="9">
        <v>0</v>
      </c>
      <c r="L3943" s="9">
        <v>396.20000000000437</v>
      </c>
      <c r="N3943" s="67">
        <f t="shared" si="113"/>
        <v>1110.1999999999989</v>
      </c>
      <c r="T3943" s="63"/>
      <c r="U3943" s="63"/>
      <c r="V3943" s="345"/>
      <c r="W3943" s="337"/>
      <c r="X3943" s="63"/>
    </row>
    <row r="3944" spans="1:24" ht="15">
      <c r="A3944" s="28" t="s">
        <v>772</v>
      </c>
      <c r="B3944" s="63" t="s">
        <v>754</v>
      </c>
      <c r="E3944" s="9" t="s">
        <v>278</v>
      </c>
      <c r="F3944" s="9" t="s">
        <v>278</v>
      </c>
      <c r="G3944" s="9" t="s">
        <v>278</v>
      </c>
      <c r="H3944" s="9">
        <v>357.80000000000109</v>
      </c>
      <c r="I3944" s="9">
        <v>257.59999999999491</v>
      </c>
      <c r="J3944" s="9">
        <v>194.09999999999127</v>
      </c>
      <c r="K3944" s="9">
        <v>0</v>
      </c>
      <c r="L3944" s="9">
        <v>299.10000000000218</v>
      </c>
      <c r="N3944" s="67">
        <f t="shared" si="113"/>
        <v>1108.5999999999894</v>
      </c>
      <c r="T3944" s="277"/>
      <c r="U3944" s="63"/>
      <c r="V3944" s="346"/>
      <c r="W3944" s="337"/>
      <c r="X3944" s="63"/>
    </row>
    <row r="3945" spans="1:24" ht="15">
      <c r="A3945" s="28" t="s">
        <v>780</v>
      </c>
      <c r="B3945" s="63" t="s">
        <v>747</v>
      </c>
      <c r="E3945" s="9" t="s">
        <v>278</v>
      </c>
      <c r="F3945" s="9" t="s">
        <v>278</v>
      </c>
      <c r="G3945" s="9" t="s">
        <v>278</v>
      </c>
      <c r="H3945" s="9">
        <v>146.89999999999418</v>
      </c>
      <c r="I3945" s="9">
        <v>135.19999999999891</v>
      </c>
      <c r="J3945" s="217">
        <v>504.90000000000873</v>
      </c>
      <c r="K3945" s="9">
        <v>0</v>
      </c>
      <c r="L3945" s="9">
        <v>278.40000000000146</v>
      </c>
      <c r="N3945" s="67">
        <f t="shared" si="113"/>
        <v>1065.4000000000033</v>
      </c>
      <c r="P3945" t="s">
        <v>297</v>
      </c>
      <c r="T3945" s="277"/>
      <c r="U3945" s="63"/>
      <c r="V3945" s="345"/>
      <c r="W3945" s="337"/>
      <c r="X3945" s="63"/>
    </row>
    <row r="3946" spans="1:24" ht="15">
      <c r="A3946" s="28" t="s">
        <v>784</v>
      </c>
      <c r="B3946" s="229" t="s">
        <v>1642</v>
      </c>
      <c r="C3946" s="3"/>
      <c r="D3946" s="3"/>
      <c r="E3946" s="9" t="s">
        <v>278</v>
      </c>
      <c r="F3946" s="9" t="s">
        <v>278</v>
      </c>
      <c r="G3946" s="9" t="s">
        <v>278</v>
      </c>
      <c r="H3946" s="9" t="s">
        <v>278</v>
      </c>
      <c r="I3946" s="9">
        <v>307.70000000000255</v>
      </c>
      <c r="J3946" s="217">
        <v>446.20000000000073</v>
      </c>
      <c r="K3946" s="9">
        <v>0</v>
      </c>
      <c r="L3946" s="9">
        <v>297.99999999999272</v>
      </c>
      <c r="N3946" s="67">
        <f t="shared" si="113"/>
        <v>1051.899999999996</v>
      </c>
      <c r="P3946" t="s">
        <v>293</v>
      </c>
      <c r="T3946" s="63"/>
      <c r="U3946" s="63"/>
      <c r="V3946" s="358"/>
      <c r="W3946" s="337"/>
      <c r="X3946" s="63"/>
    </row>
    <row r="3947" spans="1:24" ht="15">
      <c r="A3947" s="28" t="s">
        <v>785</v>
      </c>
      <c r="B3947" s="229" t="s">
        <v>1646</v>
      </c>
      <c r="C3947" s="3"/>
      <c r="D3947" s="3"/>
      <c r="E3947" s="9" t="s">
        <v>278</v>
      </c>
      <c r="F3947" s="9" t="s">
        <v>278</v>
      </c>
      <c r="G3947" s="9" t="s">
        <v>278</v>
      </c>
      <c r="H3947" s="9" t="s">
        <v>278</v>
      </c>
      <c r="I3947" s="9">
        <v>318.20000000000255</v>
      </c>
      <c r="J3947" s="9">
        <v>383.89999999999054</v>
      </c>
      <c r="K3947" s="9">
        <v>0</v>
      </c>
      <c r="L3947" s="9">
        <v>324.80000000000291</v>
      </c>
      <c r="N3947" s="67">
        <f t="shared" si="113"/>
        <v>1026.899999999996</v>
      </c>
      <c r="T3947" s="277"/>
      <c r="U3947" s="63"/>
      <c r="V3947" s="345"/>
      <c r="W3947" s="337"/>
      <c r="X3947" s="63"/>
    </row>
    <row r="3948" spans="1:24" ht="15">
      <c r="A3948" s="28" t="s">
        <v>786</v>
      </c>
      <c r="B3948" s="229" t="s">
        <v>1660</v>
      </c>
      <c r="C3948" s="3"/>
      <c r="D3948" s="3"/>
      <c r="E3948" s="9" t="s">
        <v>278</v>
      </c>
      <c r="F3948" s="9" t="s">
        <v>278</v>
      </c>
      <c r="G3948" s="9" t="s">
        <v>278</v>
      </c>
      <c r="H3948" s="9" t="s">
        <v>278</v>
      </c>
      <c r="I3948" s="217">
        <v>572.10000000000036</v>
      </c>
      <c r="J3948" s="9">
        <v>415.59999999999854</v>
      </c>
      <c r="K3948" s="9">
        <v>0</v>
      </c>
      <c r="L3948" s="9" t="s">
        <v>278</v>
      </c>
      <c r="N3948" s="67">
        <f t="shared" si="113"/>
        <v>987.69999999999891</v>
      </c>
      <c r="P3948" t="s">
        <v>297</v>
      </c>
      <c r="T3948" s="225"/>
      <c r="U3948" s="63"/>
      <c r="V3948" s="345"/>
      <c r="W3948" s="337"/>
      <c r="X3948" s="63"/>
    </row>
    <row r="3949" spans="1:24" ht="15">
      <c r="A3949" s="28" t="s">
        <v>792</v>
      </c>
      <c r="B3949" s="229" t="s">
        <v>1659</v>
      </c>
      <c r="C3949" s="3"/>
      <c r="D3949" s="3"/>
      <c r="E3949" s="9" t="s">
        <v>278</v>
      </c>
      <c r="F3949" s="9" t="s">
        <v>278</v>
      </c>
      <c r="G3949" s="9" t="s">
        <v>278</v>
      </c>
      <c r="H3949" s="9" t="s">
        <v>278</v>
      </c>
      <c r="I3949" s="9">
        <v>151.19999999999709</v>
      </c>
      <c r="J3949" s="9">
        <v>340.79999999999927</v>
      </c>
      <c r="K3949" s="9">
        <v>0</v>
      </c>
      <c r="L3949" s="9">
        <v>473.80000000000655</v>
      </c>
      <c r="N3949" s="67">
        <f t="shared" si="113"/>
        <v>965.80000000000291</v>
      </c>
      <c r="T3949" s="63"/>
      <c r="U3949" s="63"/>
      <c r="V3949" s="345"/>
      <c r="W3949" s="337"/>
      <c r="X3949" s="63"/>
    </row>
    <row r="3950" spans="1:24" ht="15">
      <c r="A3950" s="28" t="s">
        <v>793</v>
      </c>
      <c r="B3950" s="63" t="s">
        <v>158</v>
      </c>
      <c r="E3950" s="9" t="s">
        <v>278</v>
      </c>
      <c r="F3950" s="9" t="s">
        <v>278</v>
      </c>
      <c r="G3950" s="9">
        <v>211.9</v>
      </c>
      <c r="H3950" s="9">
        <v>383.79999999999927</v>
      </c>
      <c r="I3950" s="9">
        <v>366.19999999999891</v>
      </c>
      <c r="J3950" s="9" t="s">
        <v>278</v>
      </c>
      <c r="K3950" s="9">
        <v>0</v>
      </c>
      <c r="L3950" s="9" t="s">
        <v>278</v>
      </c>
      <c r="N3950" s="67">
        <f t="shared" si="113"/>
        <v>961.89999999999816</v>
      </c>
      <c r="T3950" s="63"/>
      <c r="U3950" s="63"/>
      <c r="V3950" s="358"/>
      <c r="W3950" s="337"/>
      <c r="X3950" s="63"/>
    </row>
    <row r="3951" spans="1:24" ht="15">
      <c r="A3951" s="28" t="s">
        <v>794</v>
      </c>
      <c r="B3951" s="229" t="s">
        <v>1652</v>
      </c>
      <c r="C3951" s="3"/>
      <c r="D3951" s="3"/>
      <c r="E3951" s="9" t="s">
        <v>278</v>
      </c>
      <c r="F3951" s="9" t="s">
        <v>278</v>
      </c>
      <c r="G3951" s="9" t="s">
        <v>278</v>
      </c>
      <c r="H3951" s="9" t="s">
        <v>278</v>
      </c>
      <c r="I3951" s="9">
        <v>298.09999999999854</v>
      </c>
      <c r="J3951" s="9">
        <v>251.90000000000509</v>
      </c>
      <c r="K3951" s="9">
        <v>0</v>
      </c>
      <c r="L3951" s="9">
        <v>404.90000000001237</v>
      </c>
      <c r="N3951" s="67">
        <f t="shared" si="113"/>
        <v>954.90000000001601</v>
      </c>
      <c r="T3951" s="63"/>
      <c r="U3951" s="63"/>
      <c r="V3951" s="358"/>
      <c r="W3951" s="337"/>
      <c r="X3951" s="63"/>
    </row>
    <row r="3952" spans="1:24" ht="15">
      <c r="A3952" s="28" t="s">
        <v>796</v>
      </c>
      <c r="B3952" s="63" t="s">
        <v>787</v>
      </c>
      <c r="E3952" s="9" t="s">
        <v>278</v>
      </c>
      <c r="F3952" s="9" t="s">
        <v>278</v>
      </c>
      <c r="G3952" s="9" t="s">
        <v>278</v>
      </c>
      <c r="H3952" s="9">
        <v>312.89999999999964</v>
      </c>
      <c r="I3952" s="9">
        <v>220.49999999999818</v>
      </c>
      <c r="J3952" s="9">
        <v>285.60000000000582</v>
      </c>
      <c r="K3952" s="9">
        <v>0</v>
      </c>
      <c r="L3952" s="9">
        <v>131.30000000000109</v>
      </c>
      <c r="N3952" s="67">
        <f t="shared" si="113"/>
        <v>950.30000000000473</v>
      </c>
      <c r="T3952" s="63"/>
      <c r="U3952" s="63"/>
      <c r="V3952" s="345"/>
      <c r="W3952" s="337"/>
      <c r="X3952" s="63"/>
    </row>
    <row r="3953" spans="1:24" ht="15">
      <c r="A3953" s="28" t="s">
        <v>797</v>
      </c>
      <c r="B3953" s="229" t="s">
        <v>1643</v>
      </c>
      <c r="C3953" s="3"/>
      <c r="D3953" s="3"/>
      <c r="E3953" s="9" t="s">
        <v>278</v>
      </c>
      <c r="F3953" s="9" t="s">
        <v>278</v>
      </c>
      <c r="G3953" s="9" t="s">
        <v>278</v>
      </c>
      <c r="H3953" s="9" t="s">
        <v>278</v>
      </c>
      <c r="I3953" s="9">
        <v>384.70000000000073</v>
      </c>
      <c r="J3953" s="9">
        <v>342.100000000004</v>
      </c>
      <c r="K3953" s="9">
        <v>0</v>
      </c>
      <c r="L3953" s="9">
        <v>167.10000000000582</v>
      </c>
      <c r="N3953" s="67">
        <f t="shared" si="113"/>
        <v>893.90000000001055</v>
      </c>
      <c r="T3953" s="277"/>
      <c r="U3953" s="63"/>
      <c r="V3953" s="345"/>
      <c r="W3953" s="337"/>
      <c r="X3953" s="63"/>
    </row>
    <row r="3954" spans="1:24" ht="15">
      <c r="A3954" s="28" t="s">
        <v>798</v>
      </c>
      <c r="B3954" s="63" t="s">
        <v>752</v>
      </c>
      <c r="E3954" s="9" t="s">
        <v>278</v>
      </c>
      <c r="F3954" s="9" t="s">
        <v>278</v>
      </c>
      <c r="G3954" s="9" t="s">
        <v>278</v>
      </c>
      <c r="H3954" s="217">
        <v>460.69999999999527</v>
      </c>
      <c r="I3954" s="9">
        <v>76.30000000000291</v>
      </c>
      <c r="J3954" s="9">
        <v>92.100000000002183</v>
      </c>
      <c r="K3954" s="9">
        <v>0</v>
      </c>
      <c r="L3954" s="9">
        <v>261.39999999999782</v>
      </c>
      <c r="N3954" s="67">
        <f t="shared" si="113"/>
        <v>890.49999999999818</v>
      </c>
      <c r="P3954" t="s">
        <v>287</v>
      </c>
      <c r="T3954" s="63"/>
      <c r="U3954" s="63"/>
      <c r="V3954" s="345"/>
      <c r="W3954" s="337"/>
      <c r="X3954" s="63"/>
    </row>
    <row r="3955" spans="1:24" ht="15">
      <c r="A3955" s="28" t="s">
        <v>801</v>
      </c>
      <c r="B3955" s="229" t="s">
        <v>1656</v>
      </c>
      <c r="C3955" s="3"/>
      <c r="D3955" s="3"/>
      <c r="E3955" s="9" t="s">
        <v>278</v>
      </c>
      <c r="F3955" s="9" t="s">
        <v>278</v>
      </c>
      <c r="G3955" s="9" t="s">
        <v>278</v>
      </c>
      <c r="H3955" s="9" t="s">
        <v>278</v>
      </c>
      <c r="I3955" s="9">
        <v>374.59999999999854</v>
      </c>
      <c r="J3955" s="9">
        <v>137.69999999999345</v>
      </c>
      <c r="K3955" s="9">
        <v>0</v>
      </c>
      <c r="L3955" s="9">
        <v>374.50000000000364</v>
      </c>
      <c r="N3955" s="67">
        <f t="shared" si="113"/>
        <v>886.79999999999563</v>
      </c>
      <c r="T3955" s="225"/>
      <c r="U3955" s="63"/>
      <c r="V3955" s="345"/>
      <c r="W3955" s="337"/>
      <c r="X3955" s="63"/>
    </row>
    <row r="3956" spans="1:24" ht="15">
      <c r="A3956" s="28" t="s">
        <v>895</v>
      </c>
      <c r="B3956" s="63" t="s">
        <v>179</v>
      </c>
      <c r="E3956" s="214">
        <v>846.05</v>
      </c>
      <c r="F3956" s="9" t="s">
        <v>278</v>
      </c>
      <c r="G3956" s="9" t="s">
        <v>278</v>
      </c>
      <c r="H3956" s="9" t="s">
        <v>278</v>
      </c>
      <c r="I3956" s="9" t="s">
        <v>278</v>
      </c>
      <c r="J3956" s="9" t="s">
        <v>278</v>
      </c>
      <c r="K3956" s="9">
        <v>0</v>
      </c>
      <c r="L3956" s="9" t="s">
        <v>278</v>
      </c>
      <c r="N3956" s="67">
        <f t="shared" si="113"/>
        <v>846.05</v>
      </c>
      <c r="P3956" t="s">
        <v>281</v>
      </c>
      <c r="S3956" t="s">
        <v>5902</v>
      </c>
      <c r="T3956" s="225"/>
      <c r="U3956" s="63"/>
      <c r="V3956" s="346"/>
      <c r="W3956" s="337"/>
      <c r="X3956" s="63"/>
    </row>
    <row r="3957" spans="1:24" ht="15">
      <c r="A3957" s="28" t="s">
        <v>896</v>
      </c>
      <c r="B3957" s="63" t="s">
        <v>4</v>
      </c>
      <c r="E3957" s="9">
        <v>212.3</v>
      </c>
      <c r="F3957" s="9">
        <v>124.7</v>
      </c>
      <c r="G3957" s="9">
        <v>104.6</v>
      </c>
      <c r="H3957" s="9">
        <v>110.69999999999891</v>
      </c>
      <c r="I3957" s="9">
        <v>276.60000000000218</v>
      </c>
      <c r="J3957" s="9" t="s">
        <v>278</v>
      </c>
      <c r="K3957" s="9">
        <v>0</v>
      </c>
      <c r="L3957" s="9" t="s">
        <v>278</v>
      </c>
      <c r="N3957" s="67">
        <f t="shared" si="113"/>
        <v>828.90000000000111</v>
      </c>
      <c r="T3957" s="63"/>
      <c r="U3957" s="63"/>
      <c r="V3957" s="358"/>
      <c r="W3957" s="337"/>
      <c r="X3957" s="63"/>
    </row>
    <row r="3958" spans="1:24" ht="15">
      <c r="A3958" s="28" t="s">
        <v>897</v>
      </c>
      <c r="B3958" s="28" t="s">
        <v>727</v>
      </c>
      <c r="E3958" s="9" t="s">
        <v>278</v>
      </c>
      <c r="F3958" s="9" t="s">
        <v>278</v>
      </c>
      <c r="G3958" s="9" t="s">
        <v>278</v>
      </c>
      <c r="H3958" s="9">
        <v>274</v>
      </c>
      <c r="I3958" s="9">
        <v>99.799999999997453</v>
      </c>
      <c r="J3958" s="9">
        <v>112.39999999999964</v>
      </c>
      <c r="K3958" s="9">
        <v>0</v>
      </c>
      <c r="L3958" s="9">
        <v>311.89999999999418</v>
      </c>
      <c r="N3958" s="67">
        <f t="shared" si="113"/>
        <v>798.09999999999127</v>
      </c>
      <c r="T3958" s="63"/>
      <c r="U3958" s="63"/>
      <c r="V3958" s="345"/>
      <c r="W3958" s="337"/>
      <c r="X3958" s="63"/>
    </row>
    <row r="3959" spans="1:24" ht="15">
      <c r="A3959" s="28" t="s">
        <v>898</v>
      </c>
      <c r="B3959" s="63" t="s">
        <v>763</v>
      </c>
      <c r="E3959" s="9" t="s">
        <v>278</v>
      </c>
      <c r="F3959" s="9" t="s">
        <v>278</v>
      </c>
      <c r="G3959" s="9" t="s">
        <v>278</v>
      </c>
      <c r="H3959" s="9">
        <v>189.90000000000509</v>
      </c>
      <c r="I3959" s="9">
        <v>154.50000000000364</v>
      </c>
      <c r="J3959" s="9">
        <v>248.30000000000655</v>
      </c>
      <c r="K3959" s="9">
        <v>0</v>
      </c>
      <c r="L3959" s="9">
        <v>201.700000000008</v>
      </c>
      <c r="N3959" s="67">
        <f t="shared" si="113"/>
        <v>794.40000000002328</v>
      </c>
      <c r="T3959" s="277"/>
      <c r="U3959" s="63"/>
      <c r="V3959" s="346"/>
      <c r="W3959" s="337"/>
      <c r="X3959" s="63"/>
    </row>
    <row r="3960" spans="1:24" ht="15">
      <c r="A3960" s="28" t="s">
        <v>899</v>
      </c>
      <c r="B3960" s="63" t="s">
        <v>3367</v>
      </c>
      <c r="C3960" s="3"/>
      <c r="D3960" s="3"/>
      <c r="E3960" s="9" t="s">
        <v>278</v>
      </c>
      <c r="F3960" s="9" t="s">
        <v>278</v>
      </c>
      <c r="G3960" s="9" t="s">
        <v>278</v>
      </c>
      <c r="H3960" s="9" t="s">
        <v>278</v>
      </c>
      <c r="I3960" s="9" t="s">
        <v>278</v>
      </c>
      <c r="J3960" s="9" t="s">
        <v>278</v>
      </c>
      <c r="K3960" s="9">
        <v>0</v>
      </c>
      <c r="L3960" s="213">
        <v>741.20000000000073</v>
      </c>
      <c r="N3960" s="67">
        <f t="shared" ref="N3960:N3991" si="114">SUM(E3960:L3960)</f>
        <v>741.20000000000073</v>
      </c>
      <c r="P3960" t="s">
        <v>282</v>
      </c>
      <c r="T3960" s="63"/>
      <c r="U3960" s="63"/>
      <c r="V3960" s="346"/>
      <c r="W3960" s="337"/>
      <c r="X3960" s="63"/>
    </row>
    <row r="3961" spans="1:24" ht="15">
      <c r="A3961" s="28" t="s">
        <v>900</v>
      </c>
      <c r="B3961" s="277" t="s">
        <v>2153</v>
      </c>
      <c r="C3961" s="3"/>
      <c r="D3961" s="3"/>
      <c r="E3961" s="9" t="s">
        <v>278</v>
      </c>
      <c r="F3961" s="9" t="s">
        <v>278</v>
      </c>
      <c r="G3961" s="9" t="s">
        <v>278</v>
      </c>
      <c r="H3961" s="9" t="s">
        <v>278</v>
      </c>
      <c r="I3961" s="9" t="s">
        <v>278</v>
      </c>
      <c r="J3961" s="9" t="s">
        <v>278</v>
      </c>
      <c r="K3961" s="9">
        <v>0</v>
      </c>
      <c r="L3961" s="217">
        <v>726</v>
      </c>
      <c r="N3961" s="67">
        <f t="shared" si="114"/>
        <v>726</v>
      </c>
      <c r="P3961" t="s">
        <v>283</v>
      </c>
      <c r="T3961" s="277"/>
      <c r="U3961" s="63"/>
      <c r="V3961" s="345"/>
      <c r="W3961" s="337"/>
      <c r="X3961" s="63"/>
    </row>
    <row r="3962" spans="1:24" ht="15">
      <c r="A3962" s="28" t="s">
        <v>901</v>
      </c>
      <c r="B3962" s="63" t="s">
        <v>156</v>
      </c>
      <c r="E3962" s="9" t="s">
        <v>278</v>
      </c>
      <c r="F3962" s="9" t="s">
        <v>278</v>
      </c>
      <c r="G3962" s="9">
        <v>191.2</v>
      </c>
      <c r="H3962" s="9">
        <v>178.79999999999563</v>
      </c>
      <c r="I3962" s="9">
        <v>166.80000000000109</v>
      </c>
      <c r="J3962" s="9">
        <v>179.700000000008</v>
      </c>
      <c r="K3962" s="9">
        <v>0</v>
      </c>
      <c r="L3962" s="9" t="s">
        <v>278</v>
      </c>
      <c r="N3962" s="67">
        <f t="shared" si="114"/>
        <v>716.50000000000477</v>
      </c>
      <c r="T3962" s="63"/>
      <c r="U3962" s="63"/>
      <c r="V3962" s="358"/>
      <c r="W3962" s="337"/>
      <c r="X3962" s="63"/>
    </row>
    <row r="3963" spans="1:24" ht="15">
      <c r="A3963" s="28" t="s">
        <v>902</v>
      </c>
      <c r="B3963" s="63" t="s">
        <v>743</v>
      </c>
      <c r="E3963" s="9" t="s">
        <v>278</v>
      </c>
      <c r="F3963" s="9" t="s">
        <v>278</v>
      </c>
      <c r="G3963" s="9" t="s">
        <v>278</v>
      </c>
      <c r="H3963" s="9">
        <v>283.70000000000437</v>
      </c>
      <c r="I3963" s="9">
        <v>422.09999999999854</v>
      </c>
      <c r="J3963" s="9" t="s">
        <v>278</v>
      </c>
      <c r="K3963" s="9">
        <v>0</v>
      </c>
      <c r="L3963" s="9" t="s">
        <v>278</v>
      </c>
      <c r="N3963" s="67">
        <f t="shared" si="114"/>
        <v>705.80000000000291</v>
      </c>
      <c r="T3963" s="63"/>
      <c r="U3963" s="63"/>
      <c r="V3963" s="346"/>
      <c r="W3963" s="337"/>
      <c r="X3963" s="63"/>
    </row>
    <row r="3964" spans="1:24" ht="15">
      <c r="A3964" s="28" t="s">
        <v>903</v>
      </c>
      <c r="B3964" s="63" t="s">
        <v>3365</v>
      </c>
      <c r="C3964" s="3"/>
      <c r="D3964" s="3"/>
      <c r="E3964" s="9" t="s">
        <v>278</v>
      </c>
      <c r="F3964" s="9" t="s">
        <v>278</v>
      </c>
      <c r="G3964" s="9" t="s">
        <v>278</v>
      </c>
      <c r="H3964" s="9" t="s">
        <v>278</v>
      </c>
      <c r="I3964" s="9" t="s">
        <v>278</v>
      </c>
      <c r="J3964" s="9" t="s">
        <v>278</v>
      </c>
      <c r="K3964" s="9">
        <v>0</v>
      </c>
      <c r="L3964" s="217">
        <v>705.79999999999563</v>
      </c>
      <c r="N3964" s="67">
        <f t="shared" si="114"/>
        <v>705.79999999999563</v>
      </c>
      <c r="P3964" t="s">
        <v>297</v>
      </c>
      <c r="T3964" s="63"/>
      <c r="U3964" s="63"/>
      <c r="V3964" s="345"/>
      <c r="W3964" s="337"/>
      <c r="X3964" s="63"/>
    </row>
    <row r="3965" spans="1:24" ht="15">
      <c r="A3965" s="28" t="s">
        <v>904</v>
      </c>
      <c r="B3965" s="277" t="s">
        <v>2002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 t="s">
        <v>278</v>
      </c>
      <c r="J3965" s="9">
        <v>259.59999999999854</v>
      </c>
      <c r="K3965" s="9">
        <v>0</v>
      </c>
      <c r="L3965" s="9">
        <v>415.09999999999127</v>
      </c>
      <c r="N3965" s="67">
        <f t="shared" si="114"/>
        <v>674.69999999998981</v>
      </c>
      <c r="T3965" s="63"/>
      <c r="U3965" s="63"/>
      <c r="V3965" s="345"/>
      <c r="W3965" s="337"/>
      <c r="X3965" s="63"/>
    </row>
    <row r="3966" spans="1:24" ht="15">
      <c r="A3966" s="28" t="s">
        <v>905</v>
      </c>
      <c r="B3966" s="277" t="s">
        <v>2000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 t="s">
        <v>278</v>
      </c>
      <c r="J3966" s="214">
        <v>586.10000000000218</v>
      </c>
      <c r="K3966" s="9">
        <v>0</v>
      </c>
      <c r="L3966" s="9" t="s">
        <v>278</v>
      </c>
      <c r="N3966" s="67">
        <f t="shared" si="114"/>
        <v>586.10000000000218</v>
      </c>
      <c r="P3966" t="s">
        <v>281</v>
      </c>
      <c r="S3966" s="21" t="s">
        <v>5902</v>
      </c>
      <c r="T3966" s="225"/>
      <c r="U3966" s="63"/>
      <c r="V3966" s="345"/>
      <c r="W3966" s="337"/>
      <c r="X3966" s="63"/>
    </row>
    <row r="3967" spans="1:24" ht="15">
      <c r="A3967" s="28" t="s">
        <v>906</v>
      </c>
      <c r="B3967" s="277" t="s">
        <v>1998</v>
      </c>
      <c r="C3967" s="3"/>
      <c r="D3967" s="3"/>
      <c r="E3967" s="9" t="s">
        <v>278</v>
      </c>
      <c r="F3967" s="9" t="s">
        <v>278</v>
      </c>
      <c r="G3967" s="9" t="s">
        <v>278</v>
      </c>
      <c r="H3967" s="9" t="s">
        <v>278</v>
      </c>
      <c r="I3967" s="9" t="s">
        <v>278</v>
      </c>
      <c r="J3967" s="9">
        <v>205.19999999998618</v>
      </c>
      <c r="K3967" s="9">
        <v>0</v>
      </c>
      <c r="L3967" s="9">
        <v>374</v>
      </c>
      <c r="N3967" s="67">
        <f t="shared" si="114"/>
        <v>579.19999999998618</v>
      </c>
      <c r="T3967" s="63"/>
      <c r="U3967" s="63"/>
      <c r="V3967" s="358"/>
      <c r="W3967" s="337"/>
      <c r="X3967" s="63"/>
    </row>
    <row r="3968" spans="1:24" ht="15">
      <c r="A3968" s="28" t="s">
        <v>907</v>
      </c>
      <c r="B3968" s="225" t="s">
        <v>1640</v>
      </c>
      <c r="C3968" s="3"/>
      <c r="D3968" s="3"/>
      <c r="E3968" s="9" t="s">
        <v>278</v>
      </c>
      <c r="F3968" s="9" t="s">
        <v>278</v>
      </c>
      <c r="G3968" s="9" t="s">
        <v>278</v>
      </c>
      <c r="H3968" s="9" t="s">
        <v>278</v>
      </c>
      <c r="I3968" s="217">
        <v>572.79999999999745</v>
      </c>
      <c r="J3968" s="9" t="s">
        <v>278</v>
      </c>
      <c r="K3968" s="9">
        <v>0</v>
      </c>
      <c r="L3968" s="9" t="s">
        <v>278</v>
      </c>
      <c r="N3968" s="67">
        <f t="shared" si="114"/>
        <v>572.79999999999745</v>
      </c>
      <c r="P3968" t="s">
        <v>284</v>
      </c>
      <c r="T3968" s="277"/>
      <c r="U3968" s="63"/>
      <c r="V3968" s="345"/>
      <c r="W3968" s="337"/>
      <c r="X3968" s="63"/>
    </row>
    <row r="3969" spans="1:24" ht="15">
      <c r="A3969" s="28" t="s">
        <v>908</v>
      </c>
      <c r="B3969" s="63" t="s">
        <v>3368</v>
      </c>
      <c r="C3969" s="3"/>
      <c r="D3969" s="3"/>
      <c r="E3969" s="9" t="s">
        <v>278</v>
      </c>
      <c r="F3969" s="9" t="s">
        <v>278</v>
      </c>
      <c r="G3969" s="9" t="s">
        <v>278</v>
      </c>
      <c r="H3969" s="9" t="s">
        <v>278</v>
      </c>
      <c r="I3969" s="9" t="s">
        <v>278</v>
      </c>
      <c r="J3969" s="9" t="s">
        <v>278</v>
      </c>
      <c r="K3969" s="9">
        <v>0</v>
      </c>
      <c r="L3969" s="9">
        <v>560.20000000000437</v>
      </c>
      <c r="N3969" s="67">
        <f t="shared" si="114"/>
        <v>560.20000000000437</v>
      </c>
      <c r="T3969" s="277"/>
      <c r="U3969" s="63"/>
      <c r="V3969" s="345"/>
      <c r="W3969" s="337"/>
      <c r="X3969" s="63"/>
    </row>
    <row r="3970" spans="1:24" ht="15">
      <c r="A3970" s="28" t="s">
        <v>909</v>
      </c>
      <c r="B3970" s="63" t="s">
        <v>3374</v>
      </c>
      <c r="C3970" s="3"/>
      <c r="D3970" s="3"/>
      <c r="E3970" s="9" t="s">
        <v>278</v>
      </c>
      <c r="F3970" s="9" t="s">
        <v>278</v>
      </c>
      <c r="G3970" s="9" t="s">
        <v>278</v>
      </c>
      <c r="H3970" s="9" t="s">
        <v>278</v>
      </c>
      <c r="I3970" s="9" t="s">
        <v>278</v>
      </c>
      <c r="J3970" s="9" t="s">
        <v>278</v>
      </c>
      <c r="K3970" s="9">
        <v>0</v>
      </c>
      <c r="L3970" s="9">
        <v>547.09999999999854</v>
      </c>
      <c r="N3970" s="67">
        <f t="shared" si="114"/>
        <v>547.09999999999854</v>
      </c>
      <c r="T3970" s="63"/>
      <c r="U3970" s="63"/>
      <c r="V3970" s="345"/>
      <c r="W3970" s="337"/>
      <c r="X3970" s="63"/>
    </row>
    <row r="3971" spans="1:24" ht="15">
      <c r="A3971" s="28" t="s">
        <v>910</v>
      </c>
      <c r="B3971" s="63" t="s">
        <v>3375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9" t="s">
        <v>278</v>
      </c>
      <c r="J3971" s="9" t="s">
        <v>278</v>
      </c>
      <c r="K3971" s="9">
        <v>0</v>
      </c>
      <c r="L3971" s="9">
        <v>525.90000000000873</v>
      </c>
      <c r="N3971" s="67">
        <f t="shared" si="114"/>
        <v>525.90000000000873</v>
      </c>
      <c r="T3971" s="63"/>
      <c r="U3971" s="63"/>
      <c r="V3971" s="345"/>
      <c r="W3971" s="337"/>
      <c r="X3971" s="63"/>
    </row>
    <row r="3972" spans="1:24" ht="15">
      <c r="A3972" s="28" t="s">
        <v>911</v>
      </c>
      <c r="B3972" s="277" t="s">
        <v>2014</v>
      </c>
      <c r="C3972" s="3"/>
      <c r="D3972" s="3"/>
      <c r="E3972" s="9" t="s">
        <v>278</v>
      </c>
      <c r="F3972" s="9" t="s">
        <v>278</v>
      </c>
      <c r="G3972" s="9" t="s">
        <v>278</v>
      </c>
      <c r="H3972" s="9" t="s">
        <v>278</v>
      </c>
      <c r="I3972" s="9" t="s">
        <v>278</v>
      </c>
      <c r="J3972" s="9">
        <v>135.799999999992</v>
      </c>
      <c r="K3972" s="9">
        <v>0</v>
      </c>
      <c r="L3972" s="9">
        <v>389.79999999999598</v>
      </c>
      <c r="N3972" s="67">
        <f t="shared" si="114"/>
        <v>525.59999999998797</v>
      </c>
      <c r="T3972" s="277"/>
      <c r="U3972" s="63"/>
      <c r="V3972" s="345"/>
      <c r="W3972" s="337"/>
      <c r="X3972" s="63"/>
    </row>
    <row r="3973" spans="1:24" ht="15">
      <c r="A3973" s="28" t="s">
        <v>912</v>
      </c>
      <c r="B3973" s="63" t="s">
        <v>768</v>
      </c>
      <c r="E3973" s="9" t="s">
        <v>278</v>
      </c>
      <c r="F3973" s="9" t="s">
        <v>278</v>
      </c>
      <c r="G3973" s="9" t="s">
        <v>278</v>
      </c>
      <c r="H3973" s="9">
        <v>279.60000000000946</v>
      </c>
      <c r="I3973" s="9">
        <v>241.99999999999636</v>
      </c>
      <c r="J3973" s="9" t="s">
        <v>278</v>
      </c>
      <c r="K3973" s="9">
        <v>0</v>
      </c>
      <c r="L3973" s="9" t="s">
        <v>278</v>
      </c>
      <c r="N3973" s="67">
        <f t="shared" si="114"/>
        <v>521.60000000000582</v>
      </c>
      <c r="T3973" s="277"/>
      <c r="U3973" s="63"/>
      <c r="V3973" s="345"/>
      <c r="W3973" s="337"/>
      <c r="X3973" s="63"/>
    </row>
    <row r="3974" spans="1:24" ht="15">
      <c r="A3974" s="28" t="s">
        <v>913</v>
      </c>
      <c r="B3974" s="63" t="s">
        <v>3390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 t="s">
        <v>278</v>
      </c>
      <c r="J3974" s="9" t="s">
        <v>278</v>
      </c>
      <c r="K3974" s="9">
        <v>0</v>
      </c>
      <c r="L3974" s="9">
        <v>506.10000000000218</v>
      </c>
      <c r="N3974" s="67">
        <f t="shared" si="114"/>
        <v>506.10000000000218</v>
      </c>
      <c r="T3974" s="63"/>
      <c r="U3974" s="63"/>
      <c r="V3974" s="358"/>
      <c r="W3974" s="337"/>
      <c r="X3974" s="63"/>
    </row>
    <row r="3975" spans="1:24" ht="15">
      <c r="A3975" s="28" t="s">
        <v>914</v>
      </c>
      <c r="B3975" s="63" t="s">
        <v>783</v>
      </c>
      <c r="E3975" s="9" t="s">
        <v>278</v>
      </c>
      <c r="F3975" s="9" t="s">
        <v>278</v>
      </c>
      <c r="G3975" s="9" t="s">
        <v>278</v>
      </c>
      <c r="H3975" s="217">
        <v>503.49999999999636</v>
      </c>
      <c r="I3975" s="9" t="s">
        <v>278</v>
      </c>
      <c r="J3975" s="9" t="s">
        <v>278</v>
      </c>
      <c r="K3975" s="9">
        <v>0</v>
      </c>
      <c r="L3975" s="9" t="s">
        <v>278</v>
      </c>
      <c r="N3975" s="67">
        <f t="shared" si="114"/>
        <v>503.49999999999636</v>
      </c>
      <c r="P3975" t="s">
        <v>297</v>
      </c>
      <c r="T3975" s="63"/>
      <c r="U3975" s="63"/>
      <c r="V3975" s="345"/>
      <c r="W3975" s="337"/>
      <c r="X3975" s="63"/>
    </row>
    <row r="3976" spans="1:24" ht="15">
      <c r="A3976" s="28" t="s">
        <v>915</v>
      </c>
      <c r="B3976" s="229" t="s">
        <v>1644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116.79999999999927</v>
      </c>
      <c r="J3976" s="9">
        <v>378.79999999999563</v>
      </c>
      <c r="K3976" s="9">
        <v>0</v>
      </c>
      <c r="L3976" s="9" t="s">
        <v>278</v>
      </c>
      <c r="N3976" s="67">
        <f t="shared" si="114"/>
        <v>495.59999999999491</v>
      </c>
      <c r="T3976" s="63"/>
      <c r="U3976" s="63"/>
      <c r="V3976" s="358"/>
      <c r="W3976" s="337"/>
      <c r="X3976" s="63"/>
    </row>
    <row r="3977" spans="1:24" ht="15">
      <c r="A3977" s="28" t="s">
        <v>916</v>
      </c>
      <c r="B3977" s="63" t="s">
        <v>3376</v>
      </c>
      <c r="C3977" s="3"/>
      <c r="D3977" s="3"/>
      <c r="E3977" s="9" t="s">
        <v>278</v>
      </c>
      <c r="F3977" s="9" t="s">
        <v>278</v>
      </c>
      <c r="G3977" s="9" t="s">
        <v>278</v>
      </c>
      <c r="H3977" s="9" t="s">
        <v>278</v>
      </c>
      <c r="I3977" s="9" t="s">
        <v>278</v>
      </c>
      <c r="J3977" s="9" t="s">
        <v>278</v>
      </c>
      <c r="K3977" s="9">
        <v>0</v>
      </c>
      <c r="L3977" s="9">
        <v>491.19999999999709</v>
      </c>
      <c r="N3977" s="67">
        <f t="shared" si="114"/>
        <v>491.19999999999709</v>
      </c>
      <c r="T3977" s="277"/>
      <c r="U3977" s="63"/>
      <c r="V3977" s="345"/>
      <c r="W3977" s="337"/>
      <c r="X3977" s="63"/>
    </row>
    <row r="3978" spans="1:24" ht="15">
      <c r="A3978" s="28" t="s">
        <v>917</v>
      </c>
      <c r="B3978" s="63" t="s">
        <v>3366</v>
      </c>
      <c r="C3978" s="3"/>
      <c r="D3978" s="3"/>
      <c r="E3978" s="9" t="s">
        <v>278</v>
      </c>
      <c r="F3978" s="9" t="s">
        <v>278</v>
      </c>
      <c r="G3978" s="9" t="s">
        <v>278</v>
      </c>
      <c r="H3978" s="9" t="s">
        <v>278</v>
      </c>
      <c r="I3978" s="9" t="s">
        <v>278</v>
      </c>
      <c r="J3978" s="9" t="s">
        <v>278</v>
      </c>
      <c r="K3978" s="9">
        <v>0</v>
      </c>
      <c r="L3978" s="9">
        <v>484.20000000000437</v>
      </c>
      <c r="N3978" s="67">
        <f t="shared" si="114"/>
        <v>484.20000000000437</v>
      </c>
      <c r="T3978" s="63"/>
      <c r="U3978" s="63"/>
      <c r="V3978" s="358"/>
      <c r="W3978" s="337"/>
      <c r="X3978" s="63"/>
    </row>
    <row r="3979" spans="1:24" ht="15">
      <c r="A3979" s="28" t="s">
        <v>918</v>
      </c>
      <c r="B3979" s="277" t="s">
        <v>2004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 t="s">
        <v>278</v>
      </c>
      <c r="J3979" s="9">
        <v>176.80000000000291</v>
      </c>
      <c r="K3979" s="9">
        <v>0</v>
      </c>
      <c r="L3979" s="9">
        <v>307.19999999999709</v>
      </c>
      <c r="N3979" s="67">
        <f t="shared" si="114"/>
        <v>484</v>
      </c>
      <c r="T3979" s="277"/>
      <c r="U3979" s="63"/>
      <c r="V3979" s="346"/>
      <c r="W3979" s="337"/>
      <c r="X3979" s="63"/>
    </row>
    <row r="3980" spans="1:24" ht="15">
      <c r="A3980" s="28" t="s">
        <v>919</v>
      </c>
      <c r="B3980" s="277" t="s">
        <v>4490</v>
      </c>
      <c r="C3980" s="3"/>
      <c r="D3980" s="3"/>
      <c r="E3980" s="9" t="s">
        <v>278</v>
      </c>
      <c r="F3980" s="9" t="s">
        <v>278</v>
      </c>
      <c r="G3980" s="9" t="s">
        <v>278</v>
      </c>
      <c r="H3980" s="9" t="s">
        <v>278</v>
      </c>
      <c r="I3980" s="9" t="s">
        <v>278</v>
      </c>
      <c r="J3980" s="9" t="s">
        <v>278</v>
      </c>
      <c r="K3980" s="9">
        <v>0</v>
      </c>
      <c r="L3980" s="9">
        <v>477.10000000000582</v>
      </c>
      <c r="N3980" s="67">
        <f t="shared" si="114"/>
        <v>477.10000000000582</v>
      </c>
      <c r="T3980" s="63"/>
      <c r="U3980" s="63"/>
      <c r="V3980" s="345"/>
      <c r="W3980" s="337"/>
      <c r="X3980" s="63"/>
    </row>
    <row r="3981" spans="1:24" ht="15">
      <c r="A3981" s="28" t="s">
        <v>920</v>
      </c>
      <c r="B3981" s="63" t="s">
        <v>3378</v>
      </c>
      <c r="C3981" s="3"/>
      <c r="D3981" s="3"/>
      <c r="E3981" s="9" t="s">
        <v>278</v>
      </c>
      <c r="F3981" s="9" t="s">
        <v>278</v>
      </c>
      <c r="G3981" s="9" t="s">
        <v>278</v>
      </c>
      <c r="H3981" s="9" t="s">
        <v>278</v>
      </c>
      <c r="I3981" s="9" t="s">
        <v>278</v>
      </c>
      <c r="J3981" s="9" t="s">
        <v>278</v>
      </c>
      <c r="K3981" s="9">
        <v>0</v>
      </c>
      <c r="L3981" s="9">
        <v>455.79999999999927</v>
      </c>
      <c r="N3981" s="67">
        <f t="shared" si="114"/>
        <v>455.79999999999927</v>
      </c>
      <c r="T3981" s="63"/>
      <c r="U3981" s="63"/>
      <c r="V3981" s="358"/>
      <c r="W3981" s="337"/>
      <c r="X3981" s="63"/>
    </row>
    <row r="3982" spans="1:24" ht="15">
      <c r="A3982" s="28" t="s">
        <v>921</v>
      </c>
      <c r="B3982" s="229" t="s">
        <v>1654</v>
      </c>
      <c r="C3982" s="3"/>
      <c r="D3982" s="3"/>
      <c r="E3982" s="9" t="s">
        <v>278</v>
      </c>
      <c r="F3982" s="9" t="s">
        <v>278</v>
      </c>
      <c r="G3982" s="9" t="s">
        <v>278</v>
      </c>
      <c r="H3982" s="9" t="s">
        <v>278</v>
      </c>
      <c r="I3982" s="9">
        <v>46.099999999998545</v>
      </c>
      <c r="J3982" s="9">
        <v>129.19999999999345</v>
      </c>
      <c r="K3982" s="9">
        <v>0</v>
      </c>
      <c r="L3982" s="9">
        <v>256.39999999999054</v>
      </c>
      <c r="N3982" s="67">
        <f t="shared" si="114"/>
        <v>431.69999999998254</v>
      </c>
      <c r="T3982" s="63"/>
      <c r="U3982" s="63"/>
      <c r="V3982" s="345"/>
      <c r="W3982" s="337"/>
      <c r="X3982" s="63"/>
    </row>
    <row r="3983" spans="1:24" ht="15">
      <c r="A3983" s="28" t="s">
        <v>922</v>
      </c>
      <c r="B3983" s="63" t="s">
        <v>3379</v>
      </c>
      <c r="C3983" s="3"/>
      <c r="D3983" s="3"/>
      <c r="E3983" s="9" t="s">
        <v>278</v>
      </c>
      <c r="F3983" s="9" t="s">
        <v>278</v>
      </c>
      <c r="G3983" s="9" t="s">
        <v>278</v>
      </c>
      <c r="H3983" s="9" t="s">
        <v>278</v>
      </c>
      <c r="I3983" s="9" t="s">
        <v>278</v>
      </c>
      <c r="J3983" s="9" t="s">
        <v>278</v>
      </c>
      <c r="K3983" s="9">
        <v>0</v>
      </c>
      <c r="L3983" s="9">
        <v>424.39999999999418</v>
      </c>
      <c r="N3983" s="67">
        <f t="shared" si="114"/>
        <v>424.39999999999418</v>
      </c>
      <c r="T3983" s="63"/>
      <c r="U3983" s="63"/>
      <c r="V3983" s="346"/>
      <c r="W3983" s="337"/>
      <c r="X3983" s="63"/>
    </row>
    <row r="3984" spans="1:24" ht="15">
      <c r="A3984" s="28" t="s">
        <v>923</v>
      </c>
      <c r="B3984" s="63" t="s">
        <v>773</v>
      </c>
      <c r="E3984" s="9" t="s">
        <v>278</v>
      </c>
      <c r="F3984" s="9" t="s">
        <v>278</v>
      </c>
      <c r="G3984" s="9" t="s">
        <v>278</v>
      </c>
      <c r="H3984" s="217">
        <v>422.49999999999636</v>
      </c>
      <c r="I3984" s="9" t="s">
        <v>278</v>
      </c>
      <c r="J3984" s="9" t="s">
        <v>278</v>
      </c>
      <c r="K3984" s="9">
        <v>0</v>
      </c>
      <c r="L3984" s="9" t="s">
        <v>278</v>
      </c>
      <c r="N3984" s="67">
        <f t="shared" si="114"/>
        <v>422.49999999999636</v>
      </c>
      <c r="P3984" t="s">
        <v>288</v>
      </c>
      <c r="T3984" s="63"/>
      <c r="U3984" s="63"/>
      <c r="V3984" s="345"/>
      <c r="W3984" s="337"/>
      <c r="X3984" s="63"/>
    </row>
    <row r="3985" spans="1:24" ht="15">
      <c r="A3985" s="28" t="s">
        <v>924</v>
      </c>
      <c r="B3985" s="63" t="s">
        <v>3387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 t="s">
        <v>278</v>
      </c>
      <c r="J3985" s="9" t="s">
        <v>278</v>
      </c>
      <c r="K3985" s="9">
        <v>0</v>
      </c>
      <c r="L3985" s="9">
        <v>421.40000000000146</v>
      </c>
      <c r="N3985" s="67">
        <f t="shared" si="114"/>
        <v>421.40000000000146</v>
      </c>
      <c r="T3985" s="28"/>
      <c r="U3985" s="63"/>
      <c r="V3985" s="345"/>
      <c r="W3985" s="337"/>
      <c r="X3985" s="63"/>
    </row>
    <row r="3986" spans="1:24" ht="15">
      <c r="A3986" s="28" t="s">
        <v>925</v>
      </c>
      <c r="B3986" s="63" t="s">
        <v>180</v>
      </c>
      <c r="C3986" s="3"/>
      <c r="D3986" s="3"/>
      <c r="E3986" s="9" t="s">
        <v>278</v>
      </c>
      <c r="F3986" s="9" t="s">
        <v>278</v>
      </c>
      <c r="G3986" s="9" t="s">
        <v>278</v>
      </c>
      <c r="H3986" s="9" t="s">
        <v>278</v>
      </c>
      <c r="I3986" s="9" t="s">
        <v>278</v>
      </c>
      <c r="J3986" s="9" t="s">
        <v>278</v>
      </c>
      <c r="K3986" s="9">
        <v>0</v>
      </c>
      <c r="L3986" s="9">
        <v>402.39999999999782</v>
      </c>
      <c r="N3986" s="67">
        <f t="shared" si="114"/>
        <v>402.39999999999782</v>
      </c>
      <c r="T3986" s="277"/>
      <c r="U3986" s="63"/>
      <c r="V3986" s="345"/>
      <c r="W3986" s="337"/>
      <c r="X3986" s="63"/>
    </row>
    <row r="3987" spans="1:24" ht="15">
      <c r="A3987" s="28" t="s">
        <v>926</v>
      </c>
      <c r="B3987" s="277" t="s">
        <v>2005</v>
      </c>
      <c r="C3987" s="3"/>
      <c r="D3987" s="3"/>
      <c r="E3987" s="9" t="s">
        <v>278</v>
      </c>
      <c r="F3987" s="9" t="s">
        <v>278</v>
      </c>
      <c r="G3987" s="9" t="s">
        <v>278</v>
      </c>
      <c r="H3987" s="9" t="s">
        <v>278</v>
      </c>
      <c r="I3987" s="9" t="s">
        <v>278</v>
      </c>
      <c r="J3987" s="9">
        <v>401.60000000000582</v>
      </c>
      <c r="K3987" s="9">
        <v>0</v>
      </c>
      <c r="L3987" s="9" t="s">
        <v>278</v>
      </c>
      <c r="N3987" s="67">
        <f t="shared" si="114"/>
        <v>401.60000000000582</v>
      </c>
      <c r="T3987" s="225"/>
      <c r="U3987" s="63"/>
      <c r="V3987" s="345"/>
      <c r="W3987" s="337"/>
      <c r="X3987" s="63"/>
    </row>
    <row r="3988" spans="1:24" ht="15">
      <c r="A3988" s="28" t="s">
        <v>927</v>
      </c>
      <c r="B3988" s="63" t="s">
        <v>3372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 t="s">
        <v>278</v>
      </c>
      <c r="J3988" s="9" t="s">
        <v>278</v>
      </c>
      <c r="K3988" s="9">
        <v>0</v>
      </c>
      <c r="L3988" s="9">
        <v>395.59999999999854</v>
      </c>
      <c r="N3988" s="67">
        <f t="shared" si="114"/>
        <v>395.59999999999854</v>
      </c>
      <c r="T3988" s="277"/>
      <c r="U3988" s="63"/>
      <c r="V3988" s="345"/>
      <c r="W3988" s="337"/>
      <c r="X3988" s="63"/>
    </row>
    <row r="3989" spans="1:24" ht="15">
      <c r="A3989" s="28" t="s">
        <v>928</v>
      </c>
      <c r="B3989" s="277" t="s">
        <v>2021</v>
      </c>
      <c r="C3989" s="3"/>
      <c r="D3989" s="3"/>
      <c r="E3989" s="9" t="s">
        <v>278</v>
      </c>
      <c r="F3989" s="9" t="s">
        <v>278</v>
      </c>
      <c r="G3989" s="9" t="s">
        <v>278</v>
      </c>
      <c r="H3989" s="9" t="s">
        <v>278</v>
      </c>
      <c r="I3989" s="9" t="s">
        <v>278</v>
      </c>
      <c r="J3989" s="9" t="s">
        <v>278</v>
      </c>
      <c r="K3989" s="9">
        <v>0</v>
      </c>
      <c r="L3989" s="9">
        <v>380.29999999999563</v>
      </c>
      <c r="N3989" s="67">
        <f t="shared" si="114"/>
        <v>380.29999999999563</v>
      </c>
      <c r="T3989" s="63"/>
      <c r="U3989" s="63"/>
      <c r="V3989" s="358"/>
      <c r="W3989" s="337"/>
      <c r="X3989" s="63"/>
    </row>
    <row r="3990" spans="1:24" ht="15">
      <c r="A3990" s="28" t="s">
        <v>929</v>
      </c>
      <c r="B3990" s="277" t="s">
        <v>2006</v>
      </c>
      <c r="C3990" s="3"/>
      <c r="D3990" s="3"/>
      <c r="E3990" s="9" t="s">
        <v>278</v>
      </c>
      <c r="F3990" s="9" t="s">
        <v>278</v>
      </c>
      <c r="G3990" s="9" t="s">
        <v>278</v>
      </c>
      <c r="H3990" s="9" t="s">
        <v>278</v>
      </c>
      <c r="I3990" s="9" t="s">
        <v>278</v>
      </c>
      <c r="J3990" s="9">
        <v>76.199999999993452</v>
      </c>
      <c r="K3990" s="9">
        <v>0</v>
      </c>
      <c r="L3990" s="9">
        <v>288.5</v>
      </c>
      <c r="N3990" s="67">
        <f t="shared" si="114"/>
        <v>364.69999999999345</v>
      </c>
      <c r="T3990" s="63"/>
      <c r="U3990" s="63"/>
      <c r="V3990" s="358"/>
      <c r="W3990" s="337"/>
      <c r="X3990" s="63"/>
    </row>
    <row r="3991" spans="1:24" ht="15">
      <c r="A3991" s="28" t="s">
        <v>930</v>
      </c>
      <c r="B3991" s="63" t="s">
        <v>3373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 t="s">
        <v>278</v>
      </c>
      <c r="K3991" s="9">
        <v>0</v>
      </c>
      <c r="L3991" s="9">
        <v>361.30000000000291</v>
      </c>
      <c r="N3991" s="67">
        <f t="shared" si="114"/>
        <v>361.30000000000291</v>
      </c>
      <c r="T3991" s="225"/>
      <c r="U3991" s="63"/>
      <c r="V3991" s="345"/>
      <c r="W3991" s="337"/>
      <c r="X3991" s="63"/>
    </row>
    <row r="3992" spans="1:24" ht="15">
      <c r="A3992" s="28" t="s">
        <v>931</v>
      </c>
      <c r="B3992" s="277" t="s">
        <v>2007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 t="s">
        <v>278</v>
      </c>
      <c r="J3992" s="9">
        <v>146.49999999999636</v>
      </c>
      <c r="K3992" s="9">
        <v>0</v>
      </c>
      <c r="L3992" s="9">
        <v>209.59999999999854</v>
      </c>
      <c r="N3992" s="67">
        <f t="shared" ref="N3992:N4023" si="115">SUM(E3992:L3992)</f>
        <v>356.09999999999491</v>
      </c>
      <c r="T3992" s="28"/>
      <c r="U3992" s="63"/>
      <c r="V3992" s="345"/>
      <c r="W3992" s="337"/>
      <c r="X3992" s="63"/>
    </row>
    <row r="3993" spans="1:24" ht="15">
      <c r="A3993" s="28" t="s">
        <v>932</v>
      </c>
      <c r="B3993" s="229" t="s">
        <v>1657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345.39999999999964</v>
      </c>
      <c r="J3993" s="9" t="s">
        <v>278</v>
      </c>
      <c r="K3993" s="9">
        <v>0</v>
      </c>
      <c r="L3993" s="9" t="s">
        <v>278</v>
      </c>
      <c r="N3993" s="67">
        <f t="shared" si="115"/>
        <v>345.39999999999964</v>
      </c>
      <c r="T3993" s="63"/>
      <c r="U3993" s="63"/>
      <c r="V3993" s="345"/>
      <c r="W3993" s="337"/>
      <c r="X3993" s="63"/>
    </row>
    <row r="3994" spans="1:24" ht="15">
      <c r="A3994" s="28" t="s">
        <v>933</v>
      </c>
      <c r="B3994" s="63" t="s">
        <v>3391</v>
      </c>
      <c r="C3994" s="3"/>
      <c r="D3994" s="3"/>
      <c r="E3994" s="9" t="s">
        <v>278</v>
      </c>
      <c r="F3994" s="9" t="s">
        <v>278</v>
      </c>
      <c r="G3994" s="9" t="s">
        <v>278</v>
      </c>
      <c r="H3994" s="9" t="s">
        <v>278</v>
      </c>
      <c r="I3994" s="9" t="s">
        <v>278</v>
      </c>
      <c r="J3994" s="9" t="s">
        <v>278</v>
      </c>
      <c r="K3994" s="9">
        <v>0</v>
      </c>
      <c r="L3994" s="9">
        <v>338.39999999999782</v>
      </c>
      <c r="N3994" s="67">
        <f t="shared" si="115"/>
        <v>338.39999999999782</v>
      </c>
      <c r="T3994" s="277"/>
      <c r="U3994" s="63"/>
      <c r="V3994" s="346"/>
      <c r="W3994" s="337"/>
      <c r="X3994" s="63"/>
    </row>
    <row r="3995" spans="1:24" ht="15">
      <c r="A3995" s="28" t="s">
        <v>934</v>
      </c>
      <c r="B3995" s="63" t="s">
        <v>3361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 t="s">
        <v>278</v>
      </c>
      <c r="K3995" s="9">
        <v>0</v>
      </c>
      <c r="L3995" s="9">
        <v>336.79999999999927</v>
      </c>
      <c r="N3995" s="67">
        <f t="shared" si="115"/>
        <v>336.79999999999927</v>
      </c>
      <c r="T3995" s="277"/>
      <c r="U3995" s="63"/>
      <c r="V3995" s="345"/>
      <c r="W3995" s="337"/>
      <c r="X3995" s="63"/>
    </row>
    <row r="3996" spans="1:24" ht="15">
      <c r="A3996" s="28" t="s">
        <v>2496</v>
      </c>
      <c r="B3996" s="63" t="s">
        <v>3371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 t="s">
        <v>278</v>
      </c>
      <c r="J3996" s="9" t="s">
        <v>278</v>
      </c>
      <c r="K3996" s="9">
        <v>0</v>
      </c>
      <c r="L3996" s="9">
        <v>334.39999999999964</v>
      </c>
      <c r="N3996" s="67">
        <f t="shared" si="115"/>
        <v>334.39999999999964</v>
      </c>
    </row>
    <row r="3997" spans="1:24" ht="15">
      <c r="A3997" s="28" t="s">
        <v>3308</v>
      </c>
      <c r="B3997" s="63" t="s">
        <v>3360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 t="s">
        <v>278</v>
      </c>
      <c r="K3997" s="9">
        <v>0</v>
      </c>
      <c r="L3997" s="9">
        <v>329.799999999992</v>
      </c>
      <c r="N3997" s="67">
        <f t="shared" si="115"/>
        <v>329.799999999992</v>
      </c>
    </row>
    <row r="3998" spans="1:24" ht="15">
      <c r="A3998" s="28" t="s">
        <v>3309</v>
      </c>
      <c r="B3998" s="277" t="s">
        <v>3359</v>
      </c>
      <c r="C3998" s="3"/>
      <c r="D3998" s="3"/>
      <c r="E3998" s="9" t="s">
        <v>278</v>
      </c>
      <c r="F3998" s="9" t="s">
        <v>278</v>
      </c>
      <c r="G3998" s="9" t="s">
        <v>278</v>
      </c>
      <c r="H3998" s="9" t="s">
        <v>278</v>
      </c>
      <c r="I3998" s="9" t="s">
        <v>278</v>
      </c>
      <c r="J3998" s="9" t="s">
        <v>278</v>
      </c>
      <c r="K3998" s="9">
        <v>0</v>
      </c>
      <c r="L3998" s="9">
        <v>322.29999999999563</v>
      </c>
      <c r="N3998" s="67">
        <f t="shared" si="115"/>
        <v>322.29999999999563</v>
      </c>
    </row>
    <row r="3999" spans="1:24" ht="15">
      <c r="A3999" s="28" t="s">
        <v>3310</v>
      </c>
      <c r="B3999" s="277" t="s">
        <v>2046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 t="s">
        <v>278</v>
      </c>
      <c r="K3999" s="9">
        <v>0</v>
      </c>
      <c r="L3999" s="9">
        <v>292.80000000000109</v>
      </c>
      <c r="N3999" s="67">
        <f t="shared" si="115"/>
        <v>292.80000000000109</v>
      </c>
    </row>
    <row r="4000" spans="1:24" ht="15">
      <c r="A4000" s="28" t="s">
        <v>3311</v>
      </c>
      <c r="B4000" s="63" t="s">
        <v>3362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 t="s">
        <v>278</v>
      </c>
      <c r="K4000" s="9">
        <v>0</v>
      </c>
      <c r="L4000" s="9">
        <v>288.99999999999636</v>
      </c>
      <c r="N4000" s="67">
        <f t="shared" si="115"/>
        <v>288.99999999999636</v>
      </c>
    </row>
    <row r="4001" spans="1:14" ht="15">
      <c r="A4001" s="28" t="s">
        <v>3312</v>
      </c>
      <c r="B4001" s="63" t="s">
        <v>3363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 t="s">
        <v>278</v>
      </c>
      <c r="J4001" s="9" t="s">
        <v>278</v>
      </c>
      <c r="K4001" s="9">
        <v>0</v>
      </c>
      <c r="L4001" s="9">
        <v>284</v>
      </c>
      <c r="N4001" s="67">
        <f t="shared" si="115"/>
        <v>284</v>
      </c>
    </row>
    <row r="4002" spans="1:14" ht="15">
      <c r="A4002" s="28" t="s">
        <v>3313</v>
      </c>
      <c r="B4002" s="63" t="s">
        <v>164</v>
      </c>
      <c r="E4002" s="9" t="s">
        <v>278</v>
      </c>
      <c r="F4002" s="9" t="s">
        <v>278</v>
      </c>
      <c r="G4002" s="9">
        <v>271.55</v>
      </c>
      <c r="H4002" s="9" t="s">
        <v>278</v>
      </c>
      <c r="I4002" s="9" t="s">
        <v>278</v>
      </c>
      <c r="J4002" s="9" t="s">
        <v>278</v>
      </c>
      <c r="K4002" s="9">
        <v>0</v>
      </c>
      <c r="L4002" s="9" t="s">
        <v>278</v>
      </c>
      <c r="N4002" s="67">
        <f t="shared" si="115"/>
        <v>271.55</v>
      </c>
    </row>
    <row r="4003" spans="1:14" ht="15">
      <c r="A4003" s="28" t="s">
        <v>3314</v>
      </c>
      <c r="B4003" s="229" t="s">
        <v>1649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>
        <v>269.80000000000109</v>
      </c>
      <c r="J4003" s="9" t="s">
        <v>278</v>
      </c>
      <c r="K4003" s="9">
        <v>0</v>
      </c>
      <c r="L4003" s="9" t="s">
        <v>278</v>
      </c>
      <c r="N4003" s="67">
        <f t="shared" si="115"/>
        <v>269.80000000000109</v>
      </c>
    </row>
    <row r="4004" spans="1:14" ht="15">
      <c r="A4004" s="28" t="s">
        <v>3315</v>
      </c>
      <c r="B4004" s="63" t="s">
        <v>3392</v>
      </c>
      <c r="C4004" s="3"/>
      <c r="D4004" s="3"/>
      <c r="E4004" s="9" t="s">
        <v>278</v>
      </c>
      <c r="F4004" s="9" t="s">
        <v>278</v>
      </c>
      <c r="G4004" s="9" t="s">
        <v>278</v>
      </c>
      <c r="H4004" s="9" t="s">
        <v>278</v>
      </c>
      <c r="I4004" s="9" t="s">
        <v>278</v>
      </c>
      <c r="J4004" s="9" t="s">
        <v>278</v>
      </c>
      <c r="K4004" s="9">
        <v>0</v>
      </c>
      <c r="L4004" s="9">
        <v>268.99999999999272</v>
      </c>
      <c r="N4004" s="67">
        <f t="shared" si="115"/>
        <v>268.99999999999272</v>
      </c>
    </row>
    <row r="4005" spans="1:14" ht="15">
      <c r="A4005" s="28" t="s">
        <v>3316</v>
      </c>
      <c r="B4005" s="277" t="s">
        <v>2003</v>
      </c>
      <c r="C4005" s="3"/>
      <c r="D4005" s="3"/>
      <c r="E4005" s="9" t="s">
        <v>278</v>
      </c>
      <c r="F4005" s="9" t="s">
        <v>278</v>
      </c>
      <c r="G4005" s="9" t="s">
        <v>278</v>
      </c>
      <c r="H4005" s="9" t="s">
        <v>278</v>
      </c>
      <c r="I4005" s="9" t="s">
        <v>278</v>
      </c>
      <c r="J4005" s="9">
        <v>244.70000000000437</v>
      </c>
      <c r="K4005" s="9">
        <v>0</v>
      </c>
      <c r="L4005" s="9">
        <v>15</v>
      </c>
      <c r="N4005" s="67">
        <f t="shared" si="115"/>
        <v>259.70000000000437</v>
      </c>
    </row>
    <row r="4006" spans="1:14" ht="15">
      <c r="A4006" s="28" t="s">
        <v>3317</v>
      </c>
      <c r="B4006" s="229" t="s">
        <v>1647</v>
      </c>
      <c r="C4006" s="3"/>
      <c r="D4006" s="3"/>
      <c r="E4006" s="9" t="s">
        <v>278</v>
      </c>
      <c r="F4006" s="9" t="s">
        <v>278</v>
      </c>
      <c r="G4006" s="9" t="s">
        <v>278</v>
      </c>
      <c r="H4006" s="9" t="s">
        <v>278</v>
      </c>
      <c r="I4006" s="9">
        <v>251.90000000000327</v>
      </c>
      <c r="J4006" s="9" t="s">
        <v>278</v>
      </c>
      <c r="K4006" s="9">
        <v>0</v>
      </c>
      <c r="L4006" s="9" t="s">
        <v>278</v>
      </c>
      <c r="N4006" s="67">
        <f t="shared" si="115"/>
        <v>251.90000000000327</v>
      </c>
    </row>
    <row r="4007" spans="1:14" ht="15">
      <c r="A4007" s="28" t="s">
        <v>3318</v>
      </c>
      <c r="B4007" s="63" t="s">
        <v>3370</v>
      </c>
      <c r="C4007" s="3"/>
      <c r="D4007" s="3"/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0</v>
      </c>
      <c r="L4007" s="9">
        <v>239.80000000000291</v>
      </c>
      <c r="N4007" s="67">
        <f t="shared" si="115"/>
        <v>239.80000000000291</v>
      </c>
    </row>
    <row r="4008" spans="1:14" ht="15">
      <c r="A4008" s="28" t="s">
        <v>3319</v>
      </c>
      <c r="B4008" s="63" t="s">
        <v>3369</v>
      </c>
      <c r="C4008" s="3"/>
      <c r="D4008" s="3"/>
      <c r="E4008" s="9" t="s">
        <v>278</v>
      </c>
      <c r="F4008" s="9" t="s">
        <v>278</v>
      </c>
      <c r="G4008" s="9" t="s">
        <v>278</v>
      </c>
      <c r="H4008" s="9" t="s">
        <v>278</v>
      </c>
      <c r="I4008" s="9" t="s">
        <v>278</v>
      </c>
      <c r="J4008" s="9" t="s">
        <v>278</v>
      </c>
      <c r="K4008" s="9">
        <v>0</v>
      </c>
      <c r="L4008" s="9">
        <v>239.30000000000655</v>
      </c>
      <c r="N4008" s="67">
        <f t="shared" si="115"/>
        <v>239.30000000000655</v>
      </c>
    </row>
    <row r="4009" spans="1:14" ht="15">
      <c r="A4009" s="28" t="s">
        <v>3320</v>
      </c>
      <c r="B4009" s="229" t="s">
        <v>1675</v>
      </c>
      <c r="C4009" s="3"/>
      <c r="D4009" s="3"/>
      <c r="E4009" s="9" t="s">
        <v>278</v>
      </c>
      <c r="F4009" s="9" t="s">
        <v>278</v>
      </c>
      <c r="G4009" s="9" t="s">
        <v>278</v>
      </c>
      <c r="H4009" s="9" t="s">
        <v>278</v>
      </c>
      <c r="I4009" s="9">
        <v>239.00000000000182</v>
      </c>
      <c r="J4009" s="9" t="s">
        <v>278</v>
      </c>
      <c r="K4009" s="9">
        <v>0</v>
      </c>
      <c r="L4009" s="9" t="s">
        <v>278</v>
      </c>
      <c r="N4009" s="67">
        <f t="shared" si="115"/>
        <v>239.00000000000182</v>
      </c>
    </row>
    <row r="4010" spans="1:14" ht="15">
      <c r="A4010" s="28" t="s">
        <v>3321</v>
      </c>
      <c r="B4010" s="277" t="s">
        <v>1999</v>
      </c>
      <c r="C4010" s="3"/>
      <c r="D4010" s="3"/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>
        <v>226.19999999999891</v>
      </c>
      <c r="K4010" s="9">
        <v>0</v>
      </c>
      <c r="L4010" s="9">
        <v>7.6999999999952706</v>
      </c>
      <c r="N4010" s="67">
        <f t="shared" si="115"/>
        <v>233.89999999999418</v>
      </c>
    </row>
    <row r="4011" spans="1:14" ht="15">
      <c r="A4011" s="28" t="s">
        <v>3322</v>
      </c>
      <c r="B4011" s="277" t="s">
        <v>2020</v>
      </c>
      <c r="C4011" s="3"/>
      <c r="D4011" s="3"/>
      <c r="E4011" s="9" t="s">
        <v>278</v>
      </c>
      <c r="F4011" s="9" t="s">
        <v>278</v>
      </c>
      <c r="G4011" s="9" t="s">
        <v>278</v>
      </c>
      <c r="H4011" s="9" t="s">
        <v>278</v>
      </c>
      <c r="I4011" s="9" t="s">
        <v>278</v>
      </c>
      <c r="J4011" s="9" t="s">
        <v>278</v>
      </c>
      <c r="K4011" s="9">
        <v>0</v>
      </c>
      <c r="L4011" s="9">
        <v>219.90000000000146</v>
      </c>
      <c r="N4011" s="67">
        <f t="shared" si="115"/>
        <v>219.90000000000146</v>
      </c>
    </row>
    <row r="4012" spans="1:14" ht="15">
      <c r="A4012" s="28" t="s">
        <v>3323</v>
      </c>
      <c r="B4012" s="277" t="s">
        <v>2049</v>
      </c>
      <c r="C4012" s="3"/>
      <c r="D4012" s="3"/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0</v>
      </c>
      <c r="L4012" s="9">
        <v>219.70000000000073</v>
      </c>
      <c r="N4012" s="67">
        <f t="shared" si="115"/>
        <v>219.70000000000073</v>
      </c>
    </row>
    <row r="4013" spans="1:14" ht="15">
      <c r="A4013" s="28" t="s">
        <v>3324</v>
      </c>
      <c r="B4013" s="63" t="s">
        <v>3388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 t="s">
        <v>278</v>
      </c>
      <c r="K4013" s="9">
        <v>0</v>
      </c>
      <c r="L4013" s="9">
        <v>212.39999999999418</v>
      </c>
      <c r="N4013" s="67">
        <f t="shared" si="115"/>
        <v>212.39999999999418</v>
      </c>
    </row>
    <row r="4014" spans="1:14" ht="15">
      <c r="A4014" s="28" t="s">
        <v>3325</v>
      </c>
      <c r="B4014" s="277" t="s">
        <v>2023</v>
      </c>
      <c r="C4014" s="3"/>
      <c r="D4014" s="3"/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>
        <v>0</v>
      </c>
      <c r="L4014" s="9">
        <v>205.49999999999636</v>
      </c>
      <c r="N4014" s="67">
        <f t="shared" si="115"/>
        <v>205.49999999999636</v>
      </c>
    </row>
    <row r="4015" spans="1:14" ht="15">
      <c r="A4015" s="28" t="s">
        <v>3326</v>
      </c>
      <c r="B4015" s="277" t="s">
        <v>2026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 t="s">
        <v>278</v>
      </c>
      <c r="K4015" s="9">
        <v>0</v>
      </c>
      <c r="L4015" s="9">
        <v>175.29999999999927</v>
      </c>
      <c r="N4015" s="67">
        <f t="shared" si="115"/>
        <v>175.29999999999927</v>
      </c>
    </row>
    <row r="4016" spans="1:14" ht="15">
      <c r="A4016" s="28" t="s">
        <v>3327</v>
      </c>
      <c r="B4016" s="229" t="s">
        <v>1650</v>
      </c>
      <c r="C4016" s="3"/>
      <c r="D4016" s="3"/>
      <c r="E4016" s="9" t="s">
        <v>278</v>
      </c>
      <c r="F4016" s="9" t="s">
        <v>278</v>
      </c>
      <c r="G4016" s="9" t="s">
        <v>278</v>
      </c>
      <c r="H4016" s="9" t="s">
        <v>278</v>
      </c>
      <c r="I4016" s="9">
        <v>138.59999999999854</v>
      </c>
      <c r="J4016" s="9" t="s">
        <v>278</v>
      </c>
      <c r="K4016" s="9">
        <v>0</v>
      </c>
      <c r="L4016" s="9" t="s">
        <v>278</v>
      </c>
      <c r="N4016" s="67">
        <f t="shared" si="115"/>
        <v>138.59999999999854</v>
      </c>
    </row>
    <row r="4017" spans="1:24" ht="15">
      <c r="A4017" s="28" t="s">
        <v>3328</v>
      </c>
      <c r="B4017" s="277" t="s">
        <v>3358</v>
      </c>
      <c r="C4017" s="3"/>
      <c r="D4017" s="3"/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>
        <v>0</v>
      </c>
      <c r="L4017" s="9">
        <v>136.79999999999927</v>
      </c>
      <c r="N4017" s="67">
        <f t="shared" si="115"/>
        <v>136.79999999999927</v>
      </c>
    </row>
    <row r="4018" spans="1:24" ht="15">
      <c r="A4018" s="28" t="s">
        <v>3329</v>
      </c>
      <c r="B4018" s="63" t="s">
        <v>3364</v>
      </c>
      <c r="C4018" s="3"/>
      <c r="D4018" s="3"/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0</v>
      </c>
      <c r="L4018" s="9">
        <v>132.49999999999636</v>
      </c>
      <c r="N4018" s="67">
        <f t="shared" si="115"/>
        <v>132.49999999999636</v>
      </c>
    </row>
    <row r="4019" spans="1:24" ht="15">
      <c r="A4019" s="28" t="s">
        <v>3330</v>
      </c>
      <c r="B4019" s="277" t="s">
        <v>2048</v>
      </c>
      <c r="C4019" s="3"/>
      <c r="D4019" s="3"/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>
        <v>0</v>
      </c>
      <c r="L4019" s="9">
        <v>116.39999999999964</v>
      </c>
      <c r="N4019" s="67">
        <f t="shared" si="115"/>
        <v>116.39999999999964</v>
      </c>
    </row>
    <row r="4020" spans="1:24" ht="15">
      <c r="A4020" s="28" t="s">
        <v>3331</v>
      </c>
      <c r="B4020" s="277" t="s">
        <v>2019</v>
      </c>
      <c r="C4020" s="3"/>
      <c r="D4020" s="3"/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0</v>
      </c>
      <c r="L4020" s="9">
        <v>110.49999999999272</v>
      </c>
      <c r="N4020" s="67">
        <f t="shared" si="115"/>
        <v>110.49999999999272</v>
      </c>
    </row>
    <row r="4021" spans="1:24" ht="15">
      <c r="A4021" s="28" t="s">
        <v>4122</v>
      </c>
      <c r="B4021" s="277" t="s">
        <v>2022</v>
      </c>
      <c r="C4021" s="3"/>
      <c r="D4021" s="3"/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0</v>
      </c>
      <c r="L4021" s="9">
        <v>64.999999999996362</v>
      </c>
      <c r="N4021" s="67">
        <f t="shared" si="115"/>
        <v>64.999999999996362</v>
      </c>
    </row>
    <row r="4022" spans="1:24" ht="15">
      <c r="A4022" s="28" t="s">
        <v>4123</v>
      </c>
      <c r="B4022" s="277" t="s">
        <v>2024</v>
      </c>
      <c r="C4022" s="3"/>
      <c r="D4022" s="3"/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>
        <v>0</v>
      </c>
      <c r="L4022" s="9" t="s">
        <v>278</v>
      </c>
      <c r="N4022" s="67">
        <f t="shared" si="115"/>
        <v>0</v>
      </c>
    </row>
    <row r="4023" spans="1:24" ht="15">
      <c r="A4023" s="28" t="s">
        <v>4124</v>
      </c>
      <c r="B4023" s="277" t="s">
        <v>2025</v>
      </c>
      <c r="C4023" s="3"/>
      <c r="D4023" s="3"/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>
        <v>0</v>
      </c>
      <c r="L4023" s="9" t="s">
        <v>278</v>
      </c>
      <c r="N4023" s="67">
        <f t="shared" si="115"/>
        <v>0</v>
      </c>
    </row>
    <row r="4024" spans="1:24" ht="15">
      <c r="A4024" s="28"/>
      <c r="B4024" s="63"/>
      <c r="E4024" s="9"/>
      <c r="F4024" s="9"/>
      <c r="G4024" s="9"/>
      <c r="H4024" s="9"/>
      <c r="L4024" s="69"/>
      <c r="M4024" s="67"/>
    </row>
    <row r="4025" spans="1:24" ht="15">
      <c r="A4025" s="28"/>
      <c r="B4025" s="63"/>
      <c r="E4025" s="9"/>
      <c r="L4025" s="69"/>
    </row>
    <row r="4026" spans="1:24" ht="15">
      <c r="A4026" s="28"/>
      <c r="B4026" s="63"/>
      <c r="E4026" s="9"/>
      <c r="L4026" s="69"/>
    </row>
    <row r="4027" spans="1:24" ht="25.5">
      <c r="A4027" s="23" t="s">
        <v>207</v>
      </c>
      <c r="L4027" s="69"/>
    </row>
    <row r="4028" spans="1:24">
      <c r="L4028" s="69"/>
    </row>
    <row r="4029" spans="1:24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1">
        <v>2023</v>
      </c>
      <c r="N4029" s="70" t="s">
        <v>40</v>
      </c>
    </row>
    <row r="4030" spans="1:24" ht="15">
      <c r="A4030" s="28" t="s">
        <v>0</v>
      </c>
      <c r="B4030" s="63" t="s">
        <v>153</v>
      </c>
      <c r="E4030" s="9" t="s">
        <v>278</v>
      </c>
      <c r="F4030" s="9" t="s">
        <v>278</v>
      </c>
      <c r="G4030" s="217">
        <v>327.3</v>
      </c>
      <c r="H4030" s="214">
        <v>761.00000000000364</v>
      </c>
      <c r="I4030" s="9">
        <v>0</v>
      </c>
      <c r="J4030" s="9">
        <v>0</v>
      </c>
      <c r="K4030" s="217">
        <v>365.1000000000131</v>
      </c>
      <c r="L4030" s="212">
        <v>449.99999999999636</v>
      </c>
      <c r="N4030" s="67">
        <f t="shared" ref="N4030:N4061" si="116">SUM(E4030:L4030)</f>
        <v>1903.4000000000131</v>
      </c>
      <c r="P4030" t="s">
        <v>5832</v>
      </c>
      <c r="S4030" t="s">
        <v>5833</v>
      </c>
      <c r="T4030" s="63"/>
      <c r="U4030" s="63"/>
      <c r="V4030" s="358"/>
      <c r="W4030" s="337"/>
      <c r="X4030" s="63"/>
    </row>
    <row r="4031" spans="1:24" ht="15">
      <c r="A4031" s="28" t="s">
        <v>2</v>
      </c>
      <c r="B4031" s="63" t="s">
        <v>39</v>
      </c>
      <c r="E4031" s="217">
        <v>481.9</v>
      </c>
      <c r="F4031" s="212">
        <v>488.1</v>
      </c>
      <c r="G4031" s="9">
        <v>196.9</v>
      </c>
      <c r="H4031" s="9">
        <v>387.59999999999854</v>
      </c>
      <c r="I4031" s="9">
        <v>0</v>
      </c>
      <c r="J4031" s="9">
        <v>0</v>
      </c>
      <c r="K4031" s="9">
        <v>336.00000000000182</v>
      </c>
      <c r="L4031" s="9" t="s">
        <v>278</v>
      </c>
      <c r="N4031" s="67">
        <f t="shared" si="116"/>
        <v>1890.5000000000005</v>
      </c>
      <c r="P4031" t="s">
        <v>307</v>
      </c>
      <c r="S4031" s="225"/>
      <c r="T4031" s="277"/>
      <c r="U4031" s="63"/>
      <c r="V4031" s="345"/>
      <c r="W4031" s="337"/>
      <c r="X4031" s="63"/>
    </row>
    <row r="4032" spans="1:24" ht="15">
      <c r="A4032" s="28" t="s">
        <v>3</v>
      </c>
      <c r="B4032" s="63" t="s">
        <v>13</v>
      </c>
      <c r="E4032" s="217">
        <v>495.5</v>
      </c>
      <c r="F4032" s="9">
        <v>266.3</v>
      </c>
      <c r="G4032" s="217">
        <v>318.5</v>
      </c>
      <c r="H4032" s="212">
        <v>553.99999999999272</v>
      </c>
      <c r="I4032" s="9">
        <v>0</v>
      </c>
      <c r="J4032" s="9">
        <v>0</v>
      </c>
      <c r="K4032" s="9">
        <v>165.00000000000364</v>
      </c>
      <c r="L4032" s="9">
        <v>72.800000000006548</v>
      </c>
      <c r="N4032" s="67">
        <f t="shared" si="116"/>
        <v>1872.1000000000029</v>
      </c>
      <c r="P4032" t="s">
        <v>859</v>
      </c>
      <c r="S4032" s="225"/>
      <c r="T4032" s="225"/>
      <c r="U4032" s="63"/>
      <c r="V4032" s="345"/>
      <c r="W4032" s="337"/>
      <c r="X4032" s="63"/>
    </row>
    <row r="4033" spans="1:24" ht="15">
      <c r="A4033" s="28" t="s">
        <v>5</v>
      </c>
      <c r="B4033" s="63" t="s">
        <v>31</v>
      </c>
      <c r="E4033" s="9">
        <v>352</v>
      </c>
      <c r="F4033" s="217">
        <v>305.10000000000002</v>
      </c>
      <c r="G4033" s="214">
        <v>442.1</v>
      </c>
      <c r="H4033" s="9">
        <v>203.49999999999636</v>
      </c>
      <c r="I4033" s="9">
        <v>0</v>
      </c>
      <c r="J4033" s="9">
        <v>0</v>
      </c>
      <c r="K4033" s="9">
        <v>290.70000000000437</v>
      </c>
      <c r="L4033" s="9">
        <v>158.59999999999854</v>
      </c>
      <c r="N4033" s="67">
        <f t="shared" si="116"/>
        <v>1751.9999999999993</v>
      </c>
      <c r="P4033" t="s">
        <v>301</v>
      </c>
      <c r="S4033" t="s">
        <v>1806</v>
      </c>
      <c r="T4033" s="277"/>
      <c r="U4033" s="63"/>
      <c r="V4033" s="345"/>
      <c r="W4033" s="337"/>
      <c r="X4033" s="63"/>
    </row>
    <row r="4034" spans="1:24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9">
        <v>67.000000000007276</v>
      </c>
      <c r="N4034" s="67">
        <f t="shared" si="116"/>
        <v>1604.3500000000008</v>
      </c>
      <c r="P4034" t="s">
        <v>300</v>
      </c>
      <c r="S4034" s="225"/>
      <c r="T4034" s="225"/>
      <c r="U4034" s="63"/>
      <c r="V4034" s="345"/>
      <c r="W4034" s="337"/>
      <c r="X4034" s="63"/>
    </row>
    <row r="4035" spans="1:24" ht="15">
      <c r="A4035" s="28" t="s">
        <v>8</v>
      </c>
      <c r="B4035" s="63" t="s">
        <v>6</v>
      </c>
      <c r="E4035" s="217">
        <v>382.6</v>
      </c>
      <c r="F4035" s="214">
        <v>558.5</v>
      </c>
      <c r="G4035" s="9">
        <v>180.3</v>
      </c>
      <c r="H4035" s="9">
        <v>420.60000000000946</v>
      </c>
      <c r="I4035" s="9">
        <v>0</v>
      </c>
      <c r="J4035" s="9">
        <v>0</v>
      </c>
      <c r="K4035" s="9" t="s">
        <v>278</v>
      </c>
      <c r="L4035" s="9" t="s">
        <v>278</v>
      </c>
      <c r="N4035" s="67">
        <f t="shared" si="116"/>
        <v>1542.0000000000095</v>
      </c>
      <c r="P4035" t="s">
        <v>338</v>
      </c>
      <c r="S4035" t="s">
        <v>1806</v>
      </c>
      <c r="T4035" s="225"/>
      <c r="U4035" s="63"/>
      <c r="V4035" s="345"/>
      <c r="W4035" s="337"/>
      <c r="X4035" s="63"/>
    </row>
    <row r="4036" spans="1:24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9">
        <v>77.999999999989086</v>
      </c>
      <c r="N4036" s="67">
        <f t="shared" si="116"/>
        <v>1528.3</v>
      </c>
      <c r="P4036" t="s">
        <v>352</v>
      </c>
      <c r="S4036" s="225"/>
      <c r="T4036" s="63"/>
      <c r="U4036" s="63"/>
      <c r="V4036" s="358"/>
      <c r="W4036" s="337"/>
      <c r="X4036" s="63"/>
    </row>
    <row r="4037" spans="1:24" ht="15">
      <c r="A4037" s="28" t="s">
        <v>12</v>
      </c>
      <c r="B4037" s="63" t="s">
        <v>142</v>
      </c>
      <c r="E4037" s="9" t="s">
        <v>278</v>
      </c>
      <c r="F4037" s="217">
        <v>315.8</v>
      </c>
      <c r="G4037" s="213">
        <v>402.9</v>
      </c>
      <c r="H4037" s="217">
        <v>494</v>
      </c>
      <c r="I4037" s="9">
        <v>0</v>
      </c>
      <c r="J4037" s="9">
        <v>0</v>
      </c>
      <c r="K4037" s="9">
        <v>149.30000000000291</v>
      </c>
      <c r="L4037" s="9">
        <v>149.69999999999345</v>
      </c>
      <c r="N4037" s="67">
        <f t="shared" si="116"/>
        <v>1511.6999999999964</v>
      </c>
      <c r="P4037" t="s">
        <v>1280</v>
      </c>
      <c r="S4037" s="225"/>
      <c r="T4037" s="277"/>
      <c r="U4037" s="63"/>
      <c r="V4037" s="345"/>
      <c r="W4037" s="337"/>
      <c r="X4037" s="63"/>
    </row>
    <row r="4038" spans="1:24" ht="15">
      <c r="A4038" s="28" t="s">
        <v>14</v>
      </c>
      <c r="B4038" s="63" t="s">
        <v>15</v>
      </c>
      <c r="E4038" s="9">
        <v>324</v>
      </c>
      <c r="F4038" s="9">
        <v>212</v>
      </c>
      <c r="G4038" s="9">
        <v>292.7</v>
      </c>
      <c r="H4038" s="9">
        <v>434.99999999999636</v>
      </c>
      <c r="I4038" s="9">
        <v>0</v>
      </c>
      <c r="J4038" s="9">
        <v>0</v>
      </c>
      <c r="K4038" s="9">
        <v>162.40000000000509</v>
      </c>
      <c r="L4038" s="9">
        <v>64.900000000001455</v>
      </c>
      <c r="N4038" s="67">
        <f t="shared" si="116"/>
        <v>1491.000000000003</v>
      </c>
      <c r="S4038" s="225"/>
      <c r="T4038" s="277"/>
      <c r="U4038" s="63"/>
      <c r="V4038" s="345"/>
      <c r="W4038" s="337"/>
      <c r="X4038" s="63"/>
    </row>
    <row r="4039" spans="1:24" ht="15">
      <c r="A4039" s="28" t="s">
        <v>16</v>
      </c>
      <c r="B4039" s="63" t="s">
        <v>21</v>
      </c>
      <c r="E4039" s="217">
        <v>380.5</v>
      </c>
      <c r="F4039" s="9">
        <v>176.4</v>
      </c>
      <c r="G4039" s="9">
        <v>277.89999999999998</v>
      </c>
      <c r="H4039" s="9">
        <v>92.900000000001455</v>
      </c>
      <c r="I4039" s="9">
        <v>0</v>
      </c>
      <c r="J4039" s="9">
        <v>0</v>
      </c>
      <c r="K4039" s="217">
        <v>375.5</v>
      </c>
      <c r="L4039" s="9">
        <v>121.29999999999563</v>
      </c>
      <c r="N4039" s="67">
        <f t="shared" si="116"/>
        <v>1424.499999999997</v>
      </c>
      <c r="P4039" t="s">
        <v>336</v>
      </c>
      <c r="S4039" s="225"/>
      <c r="T4039" s="63"/>
      <c r="U4039" s="63"/>
      <c r="V4039" s="358"/>
      <c r="W4039" s="337"/>
      <c r="X4039" s="63"/>
    </row>
    <row r="4040" spans="1:24" ht="15">
      <c r="A4040" s="28" t="s">
        <v>18</v>
      </c>
      <c r="B4040" s="63" t="s">
        <v>4</v>
      </c>
      <c r="E4040" s="214">
        <v>604.6</v>
      </c>
      <c r="F4040" s="9">
        <v>175</v>
      </c>
      <c r="G4040" s="9">
        <v>284.60000000000002</v>
      </c>
      <c r="H4040" s="9">
        <v>343</v>
      </c>
      <c r="I4040" s="9">
        <v>0</v>
      </c>
      <c r="J4040" s="9">
        <v>0</v>
      </c>
      <c r="K4040" s="9" t="s">
        <v>278</v>
      </c>
      <c r="L4040" s="9" t="s">
        <v>278</v>
      </c>
      <c r="N4040" s="67">
        <f t="shared" si="116"/>
        <v>1407.2</v>
      </c>
      <c r="P4040" t="s">
        <v>281</v>
      </c>
      <c r="S4040" t="s">
        <v>1806</v>
      </c>
      <c r="T4040" s="225"/>
      <c r="U4040" s="63"/>
      <c r="V4040" s="345"/>
      <c r="W4040" s="337"/>
      <c r="X4040" s="63"/>
    </row>
    <row r="4041" spans="1:24" ht="15">
      <c r="A4041" s="28" t="s">
        <v>20</v>
      </c>
      <c r="B4041" s="63" t="s">
        <v>33</v>
      </c>
      <c r="E4041" s="213">
        <v>503.5</v>
      </c>
      <c r="F4041" s="217">
        <v>319</v>
      </c>
      <c r="G4041" s="9">
        <v>47.9</v>
      </c>
      <c r="H4041" s="9">
        <v>158.99999999999272</v>
      </c>
      <c r="I4041" s="9">
        <v>0</v>
      </c>
      <c r="J4041" s="9">
        <v>0</v>
      </c>
      <c r="K4041" s="9">
        <v>200.29999999999563</v>
      </c>
      <c r="L4041" s="9">
        <v>172.89999999999418</v>
      </c>
      <c r="N4041" s="67">
        <f t="shared" si="116"/>
        <v>1402.5999999999826</v>
      </c>
      <c r="P4041" t="s">
        <v>308</v>
      </c>
      <c r="S4041" s="225"/>
      <c r="T4041" s="63"/>
      <c r="U4041" s="63"/>
      <c r="V4041" s="345"/>
      <c r="W4041" s="337"/>
      <c r="X4041" s="63"/>
    </row>
    <row r="4042" spans="1:24" ht="15">
      <c r="A4042" s="28" t="s">
        <v>22</v>
      </c>
      <c r="B4042" s="63" t="s">
        <v>141</v>
      </c>
      <c r="E4042" s="9" t="s">
        <v>278</v>
      </c>
      <c r="F4042" s="217">
        <v>465.2</v>
      </c>
      <c r="G4042" s="217">
        <v>365.5</v>
      </c>
      <c r="H4042" s="9">
        <v>107.00000000000364</v>
      </c>
      <c r="I4042" s="9">
        <v>0</v>
      </c>
      <c r="J4042" s="9">
        <v>0</v>
      </c>
      <c r="K4042" s="217">
        <v>364.79999999999927</v>
      </c>
      <c r="L4042" s="9">
        <v>77.299999999999272</v>
      </c>
      <c r="N4042" s="67">
        <f t="shared" si="116"/>
        <v>1379.8000000000022</v>
      </c>
      <c r="P4042" t="s">
        <v>874</v>
      </c>
      <c r="S4042" s="225"/>
      <c r="T4042" s="277"/>
      <c r="U4042" s="63"/>
      <c r="V4042" s="345"/>
      <c r="W4042" s="337"/>
      <c r="X4042" s="63"/>
    </row>
    <row r="4043" spans="1:24" ht="15">
      <c r="A4043" s="28" t="s">
        <v>24</v>
      </c>
      <c r="B4043" s="63" t="s">
        <v>19</v>
      </c>
      <c r="E4043" s="9">
        <v>268.39999999999998</v>
      </c>
      <c r="F4043" s="217">
        <v>342.5</v>
      </c>
      <c r="G4043" s="217">
        <v>318.5</v>
      </c>
      <c r="H4043" s="217">
        <v>447.40000000000873</v>
      </c>
      <c r="I4043" s="9">
        <v>0</v>
      </c>
      <c r="J4043" s="9">
        <v>0</v>
      </c>
      <c r="K4043" s="9" t="s">
        <v>278</v>
      </c>
      <c r="L4043" s="9" t="s">
        <v>278</v>
      </c>
      <c r="N4043" s="67">
        <f t="shared" si="116"/>
        <v>1376.8000000000088</v>
      </c>
      <c r="P4043" t="s">
        <v>1281</v>
      </c>
      <c r="S4043" s="225"/>
      <c r="T4043" s="63"/>
      <c r="U4043" s="63"/>
      <c r="V4043" s="345"/>
      <c r="W4043" s="337"/>
      <c r="X4043" s="63"/>
    </row>
    <row r="4044" spans="1:24" ht="15">
      <c r="A4044" s="28" t="s">
        <v>26</v>
      </c>
      <c r="B4044" s="63" t="s">
        <v>11</v>
      </c>
      <c r="E4044" s="9">
        <v>258.5</v>
      </c>
      <c r="F4044" s="9">
        <v>271.3</v>
      </c>
      <c r="G4044" s="9">
        <v>255.5</v>
      </c>
      <c r="H4044" s="9">
        <v>322.70000000000073</v>
      </c>
      <c r="I4044" s="9">
        <v>0</v>
      </c>
      <c r="J4044" s="9">
        <v>0</v>
      </c>
      <c r="K4044" s="9">
        <v>223.29999999999927</v>
      </c>
      <c r="L4044" s="9">
        <v>45.499999999996362</v>
      </c>
      <c r="N4044" s="67">
        <f t="shared" si="116"/>
        <v>1376.7999999999963</v>
      </c>
      <c r="S4044" s="225"/>
      <c r="T4044" s="277"/>
      <c r="U4044" s="63"/>
      <c r="V4044" s="345"/>
      <c r="W4044" s="337"/>
      <c r="X4044" s="63"/>
    </row>
    <row r="4045" spans="1:24" ht="15">
      <c r="A4045" s="28" t="s">
        <v>28</v>
      </c>
      <c r="B4045" s="63" t="s">
        <v>1</v>
      </c>
      <c r="E4045" s="9">
        <v>36</v>
      </c>
      <c r="F4045" s="9">
        <v>218.5</v>
      </c>
      <c r="G4045" s="212">
        <v>433.5</v>
      </c>
      <c r="H4045" s="9">
        <v>333.49999999999454</v>
      </c>
      <c r="I4045" s="9">
        <v>0</v>
      </c>
      <c r="J4045" s="9">
        <v>0</v>
      </c>
      <c r="K4045" s="64" t="s">
        <v>279</v>
      </c>
      <c r="L4045" s="9">
        <v>328.20000000000073</v>
      </c>
      <c r="N4045" s="67">
        <f t="shared" si="116"/>
        <v>1349.6999999999953</v>
      </c>
      <c r="P4045" t="s">
        <v>300</v>
      </c>
      <c r="S4045" s="225"/>
      <c r="T4045" s="63"/>
      <c r="U4045" s="63"/>
      <c r="V4045" s="358"/>
      <c r="W4045" s="337"/>
      <c r="X4045" s="63"/>
    </row>
    <row r="4046" spans="1:24" ht="15">
      <c r="A4046" s="28" t="s">
        <v>30</v>
      </c>
      <c r="B4046" s="63" t="s">
        <v>9</v>
      </c>
      <c r="E4046" s="217">
        <v>394.5</v>
      </c>
      <c r="F4046" s="9">
        <v>262.89999999999998</v>
      </c>
      <c r="G4046" s="9">
        <v>265</v>
      </c>
      <c r="H4046" s="9">
        <v>139.49999999999636</v>
      </c>
      <c r="I4046" s="9">
        <v>0</v>
      </c>
      <c r="J4046" s="9">
        <v>0</v>
      </c>
      <c r="K4046" s="9">
        <v>190.49999999999636</v>
      </c>
      <c r="L4046" s="9">
        <v>36.799999999995634</v>
      </c>
      <c r="N4046" s="67">
        <f t="shared" si="116"/>
        <v>1289.1999999999884</v>
      </c>
      <c r="P4046" t="s">
        <v>287</v>
      </c>
      <c r="S4046" s="225"/>
      <c r="T4046" s="63"/>
      <c r="U4046" s="63"/>
      <c r="V4046" s="345"/>
      <c r="W4046" s="337"/>
      <c r="X4046" s="63"/>
    </row>
    <row r="4047" spans="1:24" ht="15">
      <c r="A4047" s="28" t="s">
        <v>32</v>
      </c>
      <c r="B4047" s="63" t="s">
        <v>17</v>
      </c>
      <c r="E4047" s="217">
        <v>459.5</v>
      </c>
      <c r="F4047" s="64" t="s">
        <v>279</v>
      </c>
      <c r="G4047" s="217">
        <v>376</v>
      </c>
      <c r="H4047" s="9">
        <v>82.5</v>
      </c>
      <c r="I4047" s="9">
        <v>0</v>
      </c>
      <c r="J4047" s="9">
        <v>0</v>
      </c>
      <c r="K4047" s="9">
        <v>185.50000000000364</v>
      </c>
      <c r="L4047" s="9">
        <v>62</v>
      </c>
      <c r="N4047" s="67">
        <f t="shared" si="116"/>
        <v>1165.5000000000036</v>
      </c>
      <c r="P4047" t="s">
        <v>286</v>
      </c>
      <c r="S4047" s="225"/>
      <c r="T4047" s="277"/>
      <c r="U4047" s="63"/>
      <c r="V4047" s="345"/>
      <c r="W4047" s="337"/>
      <c r="X4047" s="63"/>
    </row>
    <row r="4048" spans="1:24" ht="15">
      <c r="A4048" s="28" t="s">
        <v>34</v>
      </c>
      <c r="B4048" s="63" t="s">
        <v>143</v>
      </c>
      <c r="E4048" s="9" t="s">
        <v>278</v>
      </c>
      <c r="F4048" s="217">
        <v>319.5</v>
      </c>
      <c r="G4048" s="9">
        <v>316</v>
      </c>
      <c r="H4048" s="9">
        <v>155.70000000000073</v>
      </c>
      <c r="I4048" s="9">
        <v>0</v>
      </c>
      <c r="J4048" s="9">
        <v>0</v>
      </c>
      <c r="K4048" s="9">
        <v>251.10000000000582</v>
      </c>
      <c r="L4048" s="9">
        <v>109.29999999999563</v>
      </c>
      <c r="N4048" s="67">
        <f t="shared" si="116"/>
        <v>1151.6000000000022</v>
      </c>
      <c r="P4048" t="s">
        <v>292</v>
      </c>
      <c r="S4048" s="225"/>
      <c r="T4048" s="63"/>
      <c r="U4048" s="63"/>
      <c r="V4048" s="358"/>
      <c r="W4048" s="337"/>
      <c r="X4048" s="63"/>
    </row>
    <row r="4049" spans="1:24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9">
        <v>162.700000000008</v>
      </c>
      <c r="N4049" s="67">
        <f t="shared" si="116"/>
        <v>1149.6500000000015</v>
      </c>
      <c r="S4049" s="225"/>
      <c r="T4049" s="63"/>
      <c r="U4049" s="63"/>
      <c r="V4049" s="358"/>
      <c r="W4049" s="337"/>
      <c r="X4049" s="63"/>
    </row>
    <row r="4050" spans="1:24" ht="15">
      <c r="A4050" s="28" t="s">
        <v>38</v>
      </c>
      <c r="B4050" s="63" t="s">
        <v>789</v>
      </c>
      <c r="E4050" s="9" t="s">
        <v>278</v>
      </c>
      <c r="F4050" s="9" t="s">
        <v>278</v>
      </c>
      <c r="G4050" s="9" t="s">
        <v>278</v>
      </c>
      <c r="H4050" s="217">
        <v>489.45000000000073</v>
      </c>
      <c r="I4050" s="9">
        <v>0</v>
      </c>
      <c r="J4050" s="9">
        <v>0</v>
      </c>
      <c r="K4050" s="217">
        <v>377.49999999998909</v>
      </c>
      <c r="L4050" s="9">
        <v>269.69999999999709</v>
      </c>
      <c r="N4050" s="67">
        <f t="shared" si="116"/>
        <v>1136.6499999999869</v>
      </c>
      <c r="P4050" t="s">
        <v>311</v>
      </c>
      <c r="S4050" s="225"/>
      <c r="T4050" s="277"/>
      <c r="U4050" s="63"/>
      <c r="V4050" s="346"/>
      <c r="W4050" s="337"/>
      <c r="X4050" s="63"/>
    </row>
    <row r="4051" spans="1:24" ht="15">
      <c r="A4051" s="28" t="s">
        <v>145</v>
      </c>
      <c r="B4051" s="63" t="s">
        <v>747</v>
      </c>
      <c r="E4051" s="9" t="s">
        <v>278</v>
      </c>
      <c r="F4051" s="9" t="s">
        <v>278</v>
      </c>
      <c r="G4051" s="9" t="s">
        <v>278</v>
      </c>
      <c r="H4051" s="9">
        <v>369.24999999999636</v>
      </c>
      <c r="I4051" s="9">
        <v>0</v>
      </c>
      <c r="J4051" s="9">
        <v>0</v>
      </c>
      <c r="K4051" s="9">
        <v>299.5</v>
      </c>
      <c r="L4051" s="217">
        <v>401.20000000000073</v>
      </c>
      <c r="N4051" s="67">
        <f t="shared" si="116"/>
        <v>1069.9499999999971</v>
      </c>
      <c r="P4051" t="s">
        <v>297</v>
      </c>
      <c r="S4051" s="225"/>
      <c r="T4051" s="277"/>
      <c r="U4051" s="63"/>
      <c r="V4051" s="345"/>
      <c r="W4051" s="337"/>
      <c r="X4051" s="63"/>
    </row>
    <row r="4052" spans="1:24" ht="15">
      <c r="A4052" s="28" t="s">
        <v>146</v>
      </c>
      <c r="B4052" s="63" t="s">
        <v>761</v>
      </c>
      <c r="E4052" s="9" t="s">
        <v>278</v>
      </c>
      <c r="F4052" s="9" t="s">
        <v>278</v>
      </c>
      <c r="G4052" s="9" t="s">
        <v>278</v>
      </c>
      <c r="H4052" s="213">
        <v>505.50000000000728</v>
      </c>
      <c r="I4052" s="9">
        <v>0</v>
      </c>
      <c r="J4052" s="9">
        <v>0</v>
      </c>
      <c r="K4052" s="9">
        <v>265.00000000000728</v>
      </c>
      <c r="L4052" s="9">
        <v>287.49999999999272</v>
      </c>
      <c r="N4052" s="67">
        <f t="shared" si="116"/>
        <v>1058.0000000000073</v>
      </c>
      <c r="P4052" t="s">
        <v>282</v>
      </c>
      <c r="S4052" s="225"/>
      <c r="T4052" s="277"/>
      <c r="U4052" s="63"/>
      <c r="V4052" s="345"/>
      <c r="W4052" s="337"/>
      <c r="X4052" s="63"/>
    </row>
    <row r="4053" spans="1:24" ht="15">
      <c r="A4053" s="28" t="s">
        <v>147</v>
      </c>
      <c r="B4053" s="63" t="s">
        <v>756</v>
      </c>
      <c r="E4053" s="9" t="s">
        <v>278</v>
      </c>
      <c r="F4053" s="9" t="s">
        <v>278</v>
      </c>
      <c r="G4053" s="9" t="s">
        <v>278</v>
      </c>
      <c r="H4053" s="9">
        <v>327.70000000000437</v>
      </c>
      <c r="I4053" s="9">
        <v>0</v>
      </c>
      <c r="J4053" s="9">
        <v>0</v>
      </c>
      <c r="K4053" s="213">
        <v>407.20000000000437</v>
      </c>
      <c r="L4053" s="9">
        <v>299.70000000000437</v>
      </c>
      <c r="N4053" s="67">
        <f t="shared" si="116"/>
        <v>1034.6000000000131</v>
      </c>
      <c r="P4053" t="s">
        <v>282</v>
      </c>
      <c r="S4053" s="225"/>
      <c r="T4053" s="63"/>
      <c r="U4053" s="63"/>
      <c r="V4053" s="358"/>
      <c r="W4053" s="337"/>
      <c r="X4053" s="63"/>
    </row>
    <row r="4054" spans="1:24" ht="15">
      <c r="A4054" s="28" t="s">
        <v>151</v>
      </c>
      <c r="B4054" s="63" t="s">
        <v>155</v>
      </c>
      <c r="E4054" s="9" t="s">
        <v>278</v>
      </c>
      <c r="F4054" s="9" t="s">
        <v>278</v>
      </c>
      <c r="G4054" s="9">
        <v>220.5</v>
      </c>
      <c r="H4054" s="9">
        <v>247.19999999999709</v>
      </c>
      <c r="I4054" s="9">
        <v>0</v>
      </c>
      <c r="J4054" s="9">
        <v>0</v>
      </c>
      <c r="K4054" s="9">
        <v>331.09999999999127</v>
      </c>
      <c r="L4054" s="9">
        <v>228.89999999999418</v>
      </c>
      <c r="N4054" s="67">
        <f t="shared" si="116"/>
        <v>1027.6999999999825</v>
      </c>
      <c r="S4054" s="225"/>
      <c r="T4054" s="277"/>
      <c r="U4054" s="63"/>
      <c r="V4054" s="345"/>
      <c r="W4054" s="337"/>
      <c r="X4054" s="63"/>
    </row>
    <row r="4055" spans="1:24" ht="15">
      <c r="A4055" s="28" t="s">
        <v>157</v>
      </c>
      <c r="B4055" s="63" t="s">
        <v>162</v>
      </c>
      <c r="E4055" s="9" t="s">
        <v>278</v>
      </c>
      <c r="F4055" s="9" t="s">
        <v>278</v>
      </c>
      <c r="G4055" s="9">
        <v>289.7</v>
      </c>
      <c r="H4055" s="9">
        <v>208.50000000000364</v>
      </c>
      <c r="I4055" s="9">
        <v>0</v>
      </c>
      <c r="J4055" s="9">
        <v>0</v>
      </c>
      <c r="K4055" s="9">
        <v>259.39999999999418</v>
      </c>
      <c r="L4055" s="9">
        <v>190.49999999999636</v>
      </c>
      <c r="N4055" s="67">
        <f t="shared" si="116"/>
        <v>948.09999999999422</v>
      </c>
      <c r="S4055" s="225"/>
      <c r="T4055" s="225"/>
      <c r="U4055" s="63"/>
      <c r="V4055" s="345"/>
      <c r="W4055" s="337"/>
      <c r="X4055" s="63"/>
    </row>
    <row r="4056" spans="1:24" ht="15">
      <c r="A4056" s="28" t="s">
        <v>159</v>
      </c>
      <c r="B4056" s="63" t="s">
        <v>770</v>
      </c>
      <c r="E4056" s="9" t="s">
        <v>278</v>
      </c>
      <c r="F4056" s="9" t="s">
        <v>278</v>
      </c>
      <c r="G4056" s="9" t="s">
        <v>278</v>
      </c>
      <c r="H4056" s="9">
        <v>234.59999999999854</v>
      </c>
      <c r="I4056" s="9">
        <v>0</v>
      </c>
      <c r="J4056" s="9">
        <v>0</v>
      </c>
      <c r="K4056" s="9">
        <v>299.00000000001091</v>
      </c>
      <c r="L4056" s="217">
        <v>403.60000000000218</v>
      </c>
      <c r="N4056" s="67">
        <f t="shared" si="116"/>
        <v>937.20000000001164</v>
      </c>
      <c r="P4056" t="s">
        <v>284</v>
      </c>
      <c r="S4056" s="225"/>
      <c r="T4056" s="63"/>
      <c r="U4056" s="63"/>
      <c r="V4056" s="345"/>
      <c r="W4056" s="337"/>
      <c r="X4056" s="63"/>
    </row>
    <row r="4057" spans="1:24" ht="15">
      <c r="A4057" s="28" t="s">
        <v>160</v>
      </c>
      <c r="B4057" s="63" t="s">
        <v>795</v>
      </c>
      <c r="E4057" s="9" t="s">
        <v>278</v>
      </c>
      <c r="F4057" s="9" t="s">
        <v>278</v>
      </c>
      <c r="G4057" s="9" t="s">
        <v>278</v>
      </c>
      <c r="H4057" s="9">
        <v>331.69999999999345</v>
      </c>
      <c r="I4057" s="9">
        <v>0</v>
      </c>
      <c r="J4057" s="9">
        <v>0</v>
      </c>
      <c r="K4057" s="9">
        <v>165.09999999999491</v>
      </c>
      <c r="L4057" s="213">
        <v>434.10000000000218</v>
      </c>
      <c r="N4057" s="67">
        <f t="shared" si="116"/>
        <v>930.89999999999054</v>
      </c>
      <c r="P4057" t="s">
        <v>282</v>
      </c>
      <c r="S4057" s="225"/>
      <c r="T4057" s="277"/>
      <c r="U4057" s="63"/>
      <c r="V4057" s="345"/>
      <c r="W4057" s="337"/>
      <c r="X4057" s="63"/>
    </row>
    <row r="4058" spans="1:24" ht="15">
      <c r="A4058" s="28" t="s">
        <v>161</v>
      </c>
      <c r="B4058" s="63" t="s">
        <v>154</v>
      </c>
      <c r="E4058" s="9" t="s">
        <v>278</v>
      </c>
      <c r="F4058" s="9" t="s">
        <v>278</v>
      </c>
      <c r="G4058" s="217">
        <v>319.5</v>
      </c>
      <c r="H4058" s="9">
        <v>331.99999999998909</v>
      </c>
      <c r="I4058" s="9">
        <v>0</v>
      </c>
      <c r="J4058" s="9">
        <v>0</v>
      </c>
      <c r="K4058" s="9">
        <v>275.90000000000146</v>
      </c>
      <c r="L4058" s="64" t="s">
        <v>279</v>
      </c>
      <c r="N4058" s="67">
        <f t="shared" si="116"/>
        <v>927.39999999999054</v>
      </c>
      <c r="P4058" t="s">
        <v>288</v>
      </c>
      <c r="S4058" s="225"/>
      <c r="T4058" s="63"/>
      <c r="U4058" s="63"/>
      <c r="V4058" s="358"/>
      <c r="W4058" s="337"/>
      <c r="X4058" s="63"/>
    </row>
    <row r="4059" spans="1:24" ht="15">
      <c r="A4059" s="28" t="s">
        <v>163</v>
      </c>
      <c r="B4059" s="63" t="s">
        <v>29</v>
      </c>
      <c r="E4059" s="217">
        <v>473.9</v>
      </c>
      <c r="F4059" s="9">
        <v>157</v>
      </c>
      <c r="G4059" s="9">
        <v>280.2</v>
      </c>
      <c r="H4059" s="9" t="s">
        <v>278</v>
      </c>
      <c r="I4059" s="9">
        <v>0</v>
      </c>
      <c r="J4059" s="9">
        <v>0</v>
      </c>
      <c r="K4059" s="9" t="s">
        <v>278</v>
      </c>
      <c r="L4059" s="9" t="s">
        <v>278</v>
      </c>
      <c r="N4059" s="67">
        <f t="shared" si="116"/>
        <v>911.09999999999991</v>
      </c>
      <c r="P4059" t="s">
        <v>297</v>
      </c>
      <c r="S4059" s="225"/>
      <c r="T4059" s="277"/>
      <c r="U4059" s="63"/>
      <c r="V4059" s="346"/>
      <c r="W4059" s="337"/>
      <c r="X4059" s="63"/>
    </row>
    <row r="4060" spans="1:24" ht="15">
      <c r="A4060" s="28" t="s">
        <v>274</v>
      </c>
      <c r="B4060" s="63" t="s">
        <v>35</v>
      </c>
      <c r="E4060" s="9">
        <v>136.19999999999999</v>
      </c>
      <c r="F4060" s="9">
        <v>265.5</v>
      </c>
      <c r="G4060" s="9">
        <v>210.5</v>
      </c>
      <c r="H4060" s="9">
        <v>267.50000000000182</v>
      </c>
      <c r="I4060" s="9">
        <v>0</v>
      </c>
      <c r="J4060" s="9">
        <v>0</v>
      </c>
      <c r="K4060" s="9" t="s">
        <v>278</v>
      </c>
      <c r="L4060" s="9" t="s">
        <v>278</v>
      </c>
      <c r="N4060" s="67">
        <f t="shared" si="116"/>
        <v>879.70000000000186</v>
      </c>
      <c r="S4060" s="225"/>
      <c r="T4060" s="277"/>
      <c r="U4060" s="63"/>
      <c r="V4060" s="346"/>
      <c r="W4060" s="337"/>
      <c r="X4060" s="63"/>
    </row>
    <row r="4061" spans="1:24" ht="15">
      <c r="A4061" s="28" t="s">
        <v>275</v>
      </c>
      <c r="B4061" s="63" t="s">
        <v>156</v>
      </c>
      <c r="E4061" s="9" t="s">
        <v>278</v>
      </c>
      <c r="F4061" s="9" t="s">
        <v>278</v>
      </c>
      <c r="G4061" s="9">
        <v>311.39999999999998</v>
      </c>
      <c r="H4061" s="9">
        <v>223.99999999999636</v>
      </c>
      <c r="I4061" s="9">
        <v>0</v>
      </c>
      <c r="J4061" s="9">
        <v>0</v>
      </c>
      <c r="K4061" s="9">
        <v>337.69999999999345</v>
      </c>
      <c r="L4061" s="9" t="s">
        <v>278</v>
      </c>
      <c r="N4061" s="67">
        <f t="shared" si="116"/>
        <v>873.09999999998979</v>
      </c>
      <c r="S4061" s="225"/>
      <c r="T4061" s="63"/>
      <c r="U4061" s="63"/>
      <c r="V4061" s="345"/>
      <c r="W4061" s="337"/>
      <c r="X4061" s="63"/>
    </row>
    <row r="4062" spans="1:24" ht="15">
      <c r="A4062" s="28" t="s">
        <v>276</v>
      </c>
      <c r="B4062" s="63" t="s">
        <v>23</v>
      </c>
      <c r="E4062" s="9">
        <v>207.5</v>
      </c>
      <c r="F4062" s="9">
        <v>87</v>
      </c>
      <c r="G4062" s="9">
        <v>163.19999999999999</v>
      </c>
      <c r="H4062" s="9">
        <v>124.5</v>
      </c>
      <c r="I4062" s="9">
        <v>0</v>
      </c>
      <c r="J4062" s="9">
        <v>0</v>
      </c>
      <c r="K4062" s="9">
        <v>169.69999999999709</v>
      </c>
      <c r="L4062" s="9">
        <v>113.19999999999709</v>
      </c>
      <c r="N4062" s="67">
        <f t="shared" ref="N4062:N4093" si="117">SUM(E4062:L4062)</f>
        <v>865.09999999999422</v>
      </c>
      <c r="S4062" s="225"/>
      <c r="T4062" s="277"/>
      <c r="U4062" s="63"/>
      <c r="V4062" s="345"/>
      <c r="W4062" s="337"/>
      <c r="X4062" s="63"/>
    </row>
    <row r="4063" spans="1:24" ht="15">
      <c r="A4063" s="28" t="s">
        <v>277</v>
      </c>
      <c r="B4063" s="28" t="s">
        <v>733</v>
      </c>
      <c r="E4063" s="9" t="s">
        <v>278</v>
      </c>
      <c r="F4063" s="9" t="s">
        <v>278</v>
      </c>
      <c r="G4063" s="9" t="s">
        <v>278</v>
      </c>
      <c r="H4063" s="9">
        <v>154</v>
      </c>
      <c r="I4063" s="9">
        <v>0</v>
      </c>
      <c r="J4063" s="9">
        <v>0</v>
      </c>
      <c r="K4063" s="9">
        <v>346.40000000000873</v>
      </c>
      <c r="L4063" s="9">
        <v>349.00000000000728</v>
      </c>
      <c r="N4063" s="67">
        <f t="shared" si="117"/>
        <v>849.40000000001601</v>
      </c>
      <c r="T4063" s="63"/>
      <c r="U4063" s="63"/>
      <c r="V4063" s="358"/>
      <c r="W4063" s="337"/>
      <c r="X4063" s="63"/>
    </row>
    <row r="4064" spans="1:24" ht="15">
      <c r="A4064" s="28" t="s">
        <v>734</v>
      </c>
      <c r="B4064" s="63" t="s">
        <v>745</v>
      </c>
      <c r="E4064" s="9" t="s">
        <v>278</v>
      </c>
      <c r="F4064" s="9" t="s">
        <v>278</v>
      </c>
      <c r="G4064" s="9" t="s">
        <v>278</v>
      </c>
      <c r="H4064" s="217">
        <v>441.549999999992</v>
      </c>
      <c r="I4064" s="9">
        <v>0</v>
      </c>
      <c r="J4064" s="9">
        <v>0</v>
      </c>
      <c r="K4064" s="9">
        <v>305.00000000000364</v>
      </c>
      <c r="L4064" s="9">
        <v>88.900000000001455</v>
      </c>
      <c r="N4064" s="67">
        <f t="shared" si="117"/>
        <v>835.44999999999709</v>
      </c>
      <c r="P4064" t="s">
        <v>288</v>
      </c>
      <c r="S4064" s="225"/>
      <c r="T4064" s="277"/>
      <c r="U4064" s="63"/>
      <c r="V4064" s="346"/>
      <c r="W4064" s="337"/>
      <c r="X4064" s="63"/>
    </row>
    <row r="4065" spans="1:24" ht="15">
      <c r="A4065" s="28" t="s">
        <v>735</v>
      </c>
      <c r="B4065" s="28" t="s">
        <v>732</v>
      </c>
      <c r="E4065" s="9" t="s">
        <v>278</v>
      </c>
      <c r="F4065" s="9" t="s">
        <v>278</v>
      </c>
      <c r="G4065" s="9" t="s">
        <v>278</v>
      </c>
      <c r="H4065" s="9">
        <v>356.19999999999709</v>
      </c>
      <c r="I4065" s="9">
        <v>0</v>
      </c>
      <c r="J4065" s="9">
        <v>0</v>
      </c>
      <c r="K4065" s="9">
        <v>353.299999999992</v>
      </c>
      <c r="L4065" s="9">
        <v>108.10000000000946</v>
      </c>
      <c r="N4065" s="67">
        <f t="shared" si="117"/>
        <v>817.59999999999854</v>
      </c>
      <c r="S4065" s="225"/>
      <c r="T4065" s="277"/>
      <c r="U4065" s="63"/>
      <c r="V4065" s="345"/>
      <c r="W4065" s="337"/>
      <c r="X4065" s="63"/>
    </row>
    <row r="4066" spans="1:24" ht="15">
      <c r="A4066" s="28" t="s">
        <v>736</v>
      </c>
      <c r="B4066" s="63" t="s">
        <v>752</v>
      </c>
      <c r="E4066" s="9" t="s">
        <v>278</v>
      </c>
      <c r="F4066" s="9" t="s">
        <v>278</v>
      </c>
      <c r="G4066" s="9" t="s">
        <v>278</v>
      </c>
      <c r="H4066" s="9">
        <v>182.19999999999345</v>
      </c>
      <c r="I4066" s="9">
        <v>0</v>
      </c>
      <c r="J4066" s="9">
        <v>0</v>
      </c>
      <c r="K4066" s="9">
        <v>351</v>
      </c>
      <c r="L4066" s="9">
        <v>277.5</v>
      </c>
      <c r="N4066" s="67">
        <f t="shared" si="117"/>
        <v>810.69999999999345</v>
      </c>
      <c r="S4066" s="225"/>
      <c r="T4066" s="63"/>
      <c r="U4066" s="63"/>
      <c r="V4066" s="345"/>
      <c r="W4066" s="337"/>
      <c r="X4066" s="63"/>
    </row>
    <row r="4067" spans="1:24" ht="15">
      <c r="A4067" s="28" t="s">
        <v>738</v>
      </c>
      <c r="B4067" s="63" t="s">
        <v>748</v>
      </c>
      <c r="E4067" s="9" t="s">
        <v>278</v>
      </c>
      <c r="F4067" s="9" t="s">
        <v>278</v>
      </c>
      <c r="G4067" s="9" t="s">
        <v>278</v>
      </c>
      <c r="H4067" s="9">
        <v>427.19999999998618</v>
      </c>
      <c r="I4067" s="9">
        <v>0</v>
      </c>
      <c r="J4067" s="9">
        <v>0</v>
      </c>
      <c r="K4067" s="9">
        <v>255.60000000000582</v>
      </c>
      <c r="L4067" s="9">
        <v>126.29999999999563</v>
      </c>
      <c r="N4067" s="67">
        <f t="shared" si="117"/>
        <v>809.09999999998763</v>
      </c>
      <c r="S4067" s="225"/>
      <c r="T4067" s="63"/>
      <c r="U4067" s="63"/>
      <c r="V4067" s="345"/>
      <c r="W4067" s="337"/>
      <c r="X4067" s="63"/>
    </row>
    <row r="4068" spans="1:24" ht="15">
      <c r="A4068" s="28" t="s">
        <v>744</v>
      </c>
      <c r="B4068" s="63" t="s">
        <v>777</v>
      </c>
      <c r="E4068" s="9" t="s">
        <v>278</v>
      </c>
      <c r="F4068" s="9" t="s">
        <v>278</v>
      </c>
      <c r="G4068" s="9" t="s">
        <v>278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9">
        <v>232.40000000000509</v>
      </c>
      <c r="N4068" s="67">
        <f t="shared" si="117"/>
        <v>799.74999999999636</v>
      </c>
      <c r="S4068" s="225"/>
      <c r="T4068" s="63"/>
      <c r="U4068" s="63"/>
      <c r="V4068" s="358"/>
      <c r="W4068" s="337"/>
      <c r="X4068" s="63"/>
    </row>
    <row r="4069" spans="1:24" ht="15">
      <c r="A4069" s="28" t="s">
        <v>746</v>
      </c>
      <c r="B4069" s="63" t="s">
        <v>754</v>
      </c>
      <c r="E4069" s="9" t="s">
        <v>278</v>
      </c>
      <c r="F4069" s="9" t="s">
        <v>278</v>
      </c>
      <c r="G4069" s="9" t="s">
        <v>278</v>
      </c>
      <c r="H4069" s="9">
        <v>280.99999999999636</v>
      </c>
      <c r="I4069" s="9">
        <v>0</v>
      </c>
      <c r="J4069" s="9">
        <v>0</v>
      </c>
      <c r="K4069" s="9">
        <v>300.99999999999636</v>
      </c>
      <c r="L4069" s="9">
        <v>201.20000000000073</v>
      </c>
      <c r="N4069" s="67">
        <f t="shared" si="117"/>
        <v>783.19999999999345</v>
      </c>
      <c r="S4069" s="225"/>
      <c r="T4069" s="63"/>
      <c r="U4069" s="63"/>
      <c r="V4069" s="358"/>
      <c r="W4069" s="337"/>
      <c r="X4069" s="63"/>
    </row>
    <row r="4070" spans="1:24" ht="15">
      <c r="A4070" s="28" t="s">
        <v>749</v>
      </c>
      <c r="B4070" s="63" t="s">
        <v>787</v>
      </c>
      <c r="E4070" s="9" t="s">
        <v>278</v>
      </c>
      <c r="F4070" s="9" t="s">
        <v>278</v>
      </c>
      <c r="G4070" s="9" t="s">
        <v>278</v>
      </c>
      <c r="H4070" s="9">
        <v>302.40000000000146</v>
      </c>
      <c r="I4070" s="9">
        <v>0</v>
      </c>
      <c r="J4070" s="9">
        <v>0</v>
      </c>
      <c r="K4070" s="9">
        <v>273.59999999999854</v>
      </c>
      <c r="L4070" s="9">
        <v>176.50000000000364</v>
      </c>
      <c r="N4070" s="67">
        <f t="shared" si="117"/>
        <v>752.50000000000364</v>
      </c>
      <c r="S4070" s="225"/>
      <c r="T4070" s="63"/>
      <c r="U4070" s="63"/>
      <c r="V4070" s="358"/>
      <c r="W4070" s="337"/>
      <c r="X4070" s="63"/>
    </row>
    <row r="4071" spans="1:24" ht="15">
      <c r="A4071" s="28" t="s">
        <v>750</v>
      </c>
      <c r="B4071" s="63" t="s">
        <v>799</v>
      </c>
      <c r="E4071" s="9" t="s">
        <v>278</v>
      </c>
      <c r="F4071" s="9" t="s">
        <v>278</v>
      </c>
      <c r="G4071" s="9" t="s">
        <v>278</v>
      </c>
      <c r="H4071" s="217">
        <v>441.84999999999854</v>
      </c>
      <c r="I4071" s="9">
        <v>0</v>
      </c>
      <c r="J4071" s="9">
        <v>0</v>
      </c>
      <c r="K4071" s="9">
        <v>227.5</v>
      </c>
      <c r="L4071" s="9">
        <v>79.500000000003638</v>
      </c>
      <c r="N4071" s="67">
        <f t="shared" si="117"/>
        <v>748.85000000000218</v>
      </c>
      <c r="P4071" t="s">
        <v>287</v>
      </c>
      <c r="S4071" s="225"/>
      <c r="T4071" s="225"/>
      <c r="U4071" s="63"/>
      <c r="V4071" s="345"/>
      <c r="W4071" s="337"/>
      <c r="X4071" s="63"/>
    </row>
    <row r="4072" spans="1:24" ht="15">
      <c r="A4072" s="28" t="s">
        <v>753</v>
      </c>
      <c r="B4072" s="277" t="s">
        <v>2014</v>
      </c>
      <c r="C4072" s="3"/>
      <c r="D4072" s="3"/>
      <c r="E4072" s="9" t="s">
        <v>278</v>
      </c>
      <c r="F4072" s="9" t="s">
        <v>278</v>
      </c>
      <c r="G4072" s="9" t="s">
        <v>278</v>
      </c>
      <c r="H4072" s="9" t="s">
        <v>278</v>
      </c>
      <c r="I4072" s="9">
        <v>0</v>
      </c>
      <c r="J4072" s="9">
        <v>0</v>
      </c>
      <c r="K4072" s="9">
        <v>329.49999999999272</v>
      </c>
      <c r="L4072" s="217">
        <v>369.39999999999782</v>
      </c>
      <c r="N4072" s="67">
        <f t="shared" si="117"/>
        <v>698.89999999999054</v>
      </c>
      <c r="P4072" t="s">
        <v>288</v>
      </c>
      <c r="T4072" s="63"/>
      <c r="U4072" s="63"/>
      <c r="V4072" s="358"/>
      <c r="W4072" s="337"/>
      <c r="X4072" s="63"/>
    </row>
    <row r="4073" spans="1:24" ht="15">
      <c r="A4073" s="28" t="s">
        <v>755</v>
      </c>
      <c r="B4073" s="63" t="s">
        <v>737</v>
      </c>
      <c r="E4073" s="9" t="s">
        <v>278</v>
      </c>
      <c r="F4073" s="9" t="s">
        <v>278</v>
      </c>
      <c r="G4073" s="9" t="s">
        <v>278</v>
      </c>
      <c r="H4073" s="9">
        <v>179.24999999999636</v>
      </c>
      <c r="I4073" s="9">
        <v>0</v>
      </c>
      <c r="J4073" s="9">
        <v>0</v>
      </c>
      <c r="K4073" s="9">
        <v>297.19999999999709</v>
      </c>
      <c r="L4073" s="9">
        <v>216.19999999999345</v>
      </c>
      <c r="N4073" s="67">
        <f t="shared" si="117"/>
        <v>692.6499999999869</v>
      </c>
      <c r="S4073" s="225"/>
      <c r="T4073" s="277"/>
      <c r="U4073" s="63"/>
      <c r="V4073" s="345"/>
      <c r="W4073" s="337"/>
      <c r="X4073" s="63"/>
    </row>
    <row r="4074" spans="1:24" ht="15">
      <c r="A4074" s="28" t="s">
        <v>760</v>
      </c>
      <c r="B4074" s="63" t="s">
        <v>782</v>
      </c>
      <c r="E4074" s="9" t="s">
        <v>278</v>
      </c>
      <c r="F4074" s="9" t="s">
        <v>278</v>
      </c>
      <c r="G4074" s="9" t="s">
        <v>278</v>
      </c>
      <c r="H4074" s="9">
        <v>184.5</v>
      </c>
      <c r="I4074" s="9">
        <v>0</v>
      </c>
      <c r="J4074" s="9">
        <v>0</v>
      </c>
      <c r="K4074" s="9">
        <v>261</v>
      </c>
      <c r="L4074" s="9">
        <v>228.49999999998909</v>
      </c>
      <c r="N4074" s="67">
        <f t="shared" si="117"/>
        <v>673.99999999998909</v>
      </c>
      <c r="S4074" s="225"/>
      <c r="T4074" s="277"/>
      <c r="U4074" s="63"/>
      <c r="V4074" s="345"/>
      <c r="W4074" s="337"/>
      <c r="X4074" s="63"/>
    </row>
    <row r="4075" spans="1:24" ht="15">
      <c r="A4075" s="28" t="s">
        <v>764</v>
      </c>
      <c r="B4075" s="63" t="s">
        <v>144</v>
      </c>
      <c r="E4075" s="9" t="s">
        <v>278</v>
      </c>
      <c r="F4075" s="9">
        <v>39</v>
      </c>
      <c r="G4075" s="9">
        <v>78.75</v>
      </c>
      <c r="H4075" s="9">
        <v>309.75000000001091</v>
      </c>
      <c r="I4075" s="9">
        <v>0</v>
      </c>
      <c r="J4075" s="9">
        <v>0</v>
      </c>
      <c r="K4075" s="9">
        <v>191.50000000000364</v>
      </c>
      <c r="L4075" s="9" t="s">
        <v>278</v>
      </c>
      <c r="N4075" s="67">
        <f t="shared" si="117"/>
        <v>619.00000000001455</v>
      </c>
      <c r="S4075" s="225"/>
      <c r="T4075" s="63"/>
      <c r="U4075" s="63"/>
      <c r="V4075" s="345"/>
      <c r="W4075" s="337"/>
      <c r="X4075" s="63"/>
    </row>
    <row r="4076" spans="1:24" ht="15">
      <c r="A4076" s="28" t="s">
        <v>765</v>
      </c>
      <c r="B4076" s="229" t="s">
        <v>1653</v>
      </c>
      <c r="C4076" s="3"/>
      <c r="D4076" s="3"/>
      <c r="E4076" s="9" t="s">
        <v>278</v>
      </c>
      <c r="F4076" s="9" t="s">
        <v>278</v>
      </c>
      <c r="G4076" s="9" t="s">
        <v>278</v>
      </c>
      <c r="H4076" s="9" t="s">
        <v>278</v>
      </c>
      <c r="I4076" s="9">
        <v>0</v>
      </c>
      <c r="J4076" s="9">
        <v>0</v>
      </c>
      <c r="K4076" s="9">
        <v>333.00000000000364</v>
      </c>
      <c r="L4076" s="9">
        <v>267.29999999999927</v>
      </c>
      <c r="N4076" s="67">
        <f t="shared" si="117"/>
        <v>600.30000000000291</v>
      </c>
      <c r="T4076" s="63"/>
      <c r="U4076" s="63"/>
      <c r="V4076" s="345"/>
      <c r="W4076" s="337"/>
      <c r="X4076" s="63"/>
    </row>
    <row r="4077" spans="1:24" ht="15">
      <c r="A4077" s="28" t="s">
        <v>766</v>
      </c>
      <c r="B4077" s="229" t="s">
        <v>1652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>
        <v>0</v>
      </c>
      <c r="J4077" s="9">
        <v>0</v>
      </c>
      <c r="K4077" s="9">
        <v>316.49999999999636</v>
      </c>
      <c r="L4077" s="9">
        <v>278.70000000001164</v>
      </c>
      <c r="N4077" s="67">
        <f t="shared" si="117"/>
        <v>595.200000000008</v>
      </c>
      <c r="T4077" s="63"/>
      <c r="U4077" s="63"/>
      <c r="V4077" s="345"/>
      <c r="W4077" s="337"/>
      <c r="X4077" s="63"/>
    </row>
    <row r="4078" spans="1:24" ht="15">
      <c r="A4078" s="28" t="s">
        <v>772</v>
      </c>
      <c r="B4078" s="277" t="s">
        <v>2004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>
        <v>0</v>
      </c>
      <c r="J4078" s="9">
        <v>0</v>
      </c>
      <c r="K4078" s="9">
        <v>247.60000000000946</v>
      </c>
      <c r="L4078" s="9">
        <v>336.09999999999854</v>
      </c>
      <c r="N4078" s="67">
        <f t="shared" si="117"/>
        <v>583.700000000008</v>
      </c>
      <c r="T4078" s="277"/>
      <c r="U4078" s="63"/>
      <c r="V4078" s="346"/>
      <c r="W4078" s="337"/>
      <c r="X4078" s="63"/>
    </row>
    <row r="4079" spans="1:24" ht="15">
      <c r="A4079" s="28" t="s">
        <v>780</v>
      </c>
      <c r="B4079" s="229" t="s">
        <v>1656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>
        <v>0</v>
      </c>
      <c r="J4079" s="9">
        <v>0</v>
      </c>
      <c r="K4079" s="9">
        <v>298.89999999999418</v>
      </c>
      <c r="L4079" s="9">
        <v>261.90000000000873</v>
      </c>
      <c r="N4079" s="67">
        <f t="shared" si="117"/>
        <v>560.80000000000291</v>
      </c>
      <c r="T4079" s="277"/>
      <c r="U4079" s="63"/>
      <c r="V4079" s="345"/>
      <c r="W4079" s="337"/>
      <c r="X4079" s="63"/>
    </row>
    <row r="4080" spans="1:24" ht="15">
      <c r="A4080" s="28" t="s">
        <v>784</v>
      </c>
      <c r="B4080" s="63" t="s">
        <v>781</v>
      </c>
      <c r="E4080" s="9" t="s">
        <v>278</v>
      </c>
      <c r="F4080" s="9" t="s">
        <v>278</v>
      </c>
      <c r="G4080" s="9" t="s">
        <v>278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9">
        <v>130.69999999999709</v>
      </c>
      <c r="N4080" s="67">
        <f t="shared" si="117"/>
        <v>549.19999999999891</v>
      </c>
      <c r="S4080" s="225"/>
      <c r="T4080" s="63"/>
      <c r="U4080" s="63"/>
      <c r="V4080" s="358"/>
      <c r="W4080" s="337"/>
      <c r="X4080" s="63"/>
    </row>
    <row r="4081" spans="1:24" ht="15">
      <c r="A4081" s="28" t="s">
        <v>785</v>
      </c>
      <c r="B4081" s="63" t="s">
        <v>178</v>
      </c>
      <c r="E4081" s="9">
        <v>218.5</v>
      </c>
      <c r="F4081" s="217">
        <v>326.3</v>
      </c>
      <c r="G4081" s="9" t="s">
        <v>278</v>
      </c>
      <c r="H4081" s="9" t="s">
        <v>278</v>
      </c>
      <c r="I4081" s="9">
        <v>0</v>
      </c>
      <c r="J4081" s="9">
        <v>0</v>
      </c>
      <c r="K4081" s="9" t="s">
        <v>278</v>
      </c>
      <c r="L4081" s="9" t="s">
        <v>278</v>
      </c>
      <c r="N4081" s="67">
        <f t="shared" si="117"/>
        <v>544.79999999999995</v>
      </c>
      <c r="P4081" t="s">
        <v>297</v>
      </c>
      <c r="S4081" s="225"/>
      <c r="T4081" s="277"/>
      <c r="U4081" s="63"/>
      <c r="V4081" s="345"/>
      <c r="W4081" s="337"/>
      <c r="X4081" s="63"/>
    </row>
    <row r="4082" spans="1:24" ht="15">
      <c r="A4082" s="28" t="s">
        <v>786</v>
      </c>
      <c r="B4082" s="63" t="s">
        <v>778</v>
      </c>
      <c r="E4082" s="9" t="s">
        <v>278</v>
      </c>
      <c r="F4082" s="9" t="s">
        <v>278</v>
      </c>
      <c r="G4082" s="9" t="s">
        <v>278</v>
      </c>
      <c r="H4082" s="9">
        <v>202.50000000000364</v>
      </c>
      <c r="I4082" s="9">
        <v>0</v>
      </c>
      <c r="J4082" s="9">
        <v>0</v>
      </c>
      <c r="K4082" s="9">
        <v>267.700000000008</v>
      </c>
      <c r="L4082" s="9">
        <v>71.700000000000728</v>
      </c>
      <c r="N4082" s="67">
        <f t="shared" si="117"/>
        <v>541.90000000001237</v>
      </c>
      <c r="S4082" s="225"/>
      <c r="T4082" s="225"/>
      <c r="U4082" s="63"/>
      <c r="V4082" s="345"/>
      <c r="W4082" s="337"/>
      <c r="X4082" s="63"/>
    </row>
    <row r="4083" spans="1:24" ht="15">
      <c r="A4083" s="28" t="s">
        <v>792</v>
      </c>
      <c r="B4083" s="277" t="s">
        <v>2019</v>
      </c>
      <c r="C4083" s="3"/>
      <c r="D4083" s="3"/>
      <c r="E4083" s="9" t="s">
        <v>278</v>
      </c>
      <c r="F4083" s="9" t="s">
        <v>278</v>
      </c>
      <c r="G4083" s="9" t="s">
        <v>278</v>
      </c>
      <c r="H4083" s="9" t="s">
        <v>278</v>
      </c>
      <c r="I4083" s="9">
        <v>0</v>
      </c>
      <c r="J4083" s="9">
        <v>0</v>
      </c>
      <c r="K4083" s="217">
        <v>371.40000000000509</v>
      </c>
      <c r="L4083" s="9">
        <v>169.99999999999272</v>
      </c>
      <c r="N4083" s="67">
        <f t="shared" si="117"/>
        <v>541.39999999999782</v>
      </c>
      <c r="P4083" t="s">
        <v>287</v>
      </c>
      <c r="T4083" s="63"/>
      <c r="U4083" s="63"/>
      <c r="V4083" s="345"/>
      <c r="W4083" s="337"/>
      <c r="X4083" s="63"/>
    </row>
    <row r="4084" spans="1:24" ht="15">
      <c r="A4084" s="28" t="s">
        <v>793</v>
      </c>
      <c r="B4084" s="229" t="s">
        <v>1659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>
        <v>0</v>
      </c>
      <c r="J4084" s="9">
        <v>0</v>
      </c>
      <c r="K4084" s="217">
        <v>374.39999999999054</v>
      </c>
      <c r="L4084" s="9">
        <v>151.00000000000364</v>
      </c>
      <c r="N4084" s="67">
        <f t="shared" si="117"/>
        <v>525.39999999999418</v>
      </c>
      <c r="P4084" t="s">
        <v>292</v>
      </c>
      <c r="T4084" s="63"/>
      <c r="U4084" s="63"/>
      <c r="V4084" s="358"/>
      <c r="W4084" s="337"/>
      <c r="X4084" s="63"/>
    </row>
    <row r="4085" spans="1:24" ht="15">
      <c r="A4085" s="28" t="s">
        <v>794</v>
      </c>
      <c r="B4085" s="277" t="s">
        <v>1999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>
        <v>0</v>
      </c>
      <c r="J4085" s="9">
        <v>0</v>
      </c>
      <c r="K4085" s="9">
        <v>229.49999999999636</v>
      </c>
      <c r="L4085" s="9">
        <v>289.49999999999818</v>
      </c>
      <c r="N4085" s="67">
        <f t="shared" si="117"/>
        <v>518.99999999999454</v>
      </c>
      <c r="T4085" s="63"/>
      <c r="U4085" s="63"/>
      <c r="V4085" s="358"/>
      <c r="W4085" s="337"/>
      <c r="X4085" s="63"/>
    </row>
    <row r="4086" spans="1:24" ht="15">
      <c r="A4086" s="28" t="s">
        <v>796</v>
      </c>
      <c r="B4086" s="63" t="s">
        <v>762</v>
      </c>
      <c r="E4086" s="9" t="s">
        <v>278</v>
      </c>
      <c r="F4086" s="9" t="s">
        <v>278</v>
      </c>
      <c r="G4086" s="9" t="s">
        <v>278</v>
      </c>
      <c r="H4086" s="9">
        <v>159.5</v>
      </c>
      <c r="I4086" s="9">
        <v>0</v>
      </c>
      <c r="J4086" s="9">
        <v>0</v>
      </c>
      <c r="K4086" s="9">
        <v>242.100000000004</v>
      </c>
      <c r="L4086" s="9">
        <v>114.99999999999636</v>
      </c>
      <c r="N4086" s="67">
        <f t="shared" si="117"/>
        <v>516.60000000000036</v>
      </c>
      <c r="T4086" s="63"/>
      <c r="U4086" s="63"/>
      <c r="V4086" s="345"/>
      <c r="W4086" s="337"/>
      <c r="X4086" s="63"/>
    </row>
    <row r="4087" spans="1:24" ht="15">
      <c r="A4087" s="28" t="s">
        <v>797</v>
      </c>
      <c r="B4087" s="277" t="s">
        <v>2002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>
        <v>0</v>
      </c>
      <c r="J4087" s="9">
        <v>0</v>
      </c>
      <c r="K4087" s="9">
        <v>297.09999999999854</v>
      </c>
      <c r="L4087" s="9">
        <v>210.29999999999563</v>
      </c>
      <c r="N4087" s="67">
        <f t="shared" si="117"/>
        <v>507.39999999999418</v>
      </c>
      <c r="T4087" s="277"/>
      <c r="U4087" s="63"/>
      <c r="V4087" s="345"/>
      <c r="W4087" s="337"/>
      <c r="X4087" s="63"/>
    </row>
    <row r="4088" spans="1:24" ht="15">
      <c r="A4088" s="28" t="s">
        <v>798</v>
      </c>
      <c r="B4088" s="63" t="s">
        <v>743</v>
      </c>
      <c r="E4088" s="9" t="s">
        <v>278</v>
      </c>
      <c r="F4088" s="9" t="s">
        <v>278</v>
      </c>
      <c r="G4088" s="9" t="s">
        <v>278</v>
      </c>
      <c r="H4088" s="217">
        <v>504.35000000000946</v>
      </c>
      <c r="I4088" s="9">
        <v>0</v>
      </c>
      <c r="J4088" s="9">
        <v>0</v>
      </c>
      <c r="K4088" s="9" t="s">
        <v>278</v>
      </c>
      <c r="L4088" s="9" t="s">
        <v>278</v>
      </c>
      <c r="N4088" s="67">
        <f t="shared" si="117"/>
        <v>504.35000000000946</v>
      </c>
      <c r="P4088" t="s">
        <v>283</v>
      </c>
      <c r="S4088" s="225"/>
      <c r="T4088" s="63"/>
      <c r="U4088" s="63"/>
      <c r="V4088" s="345"/>
      <c r="W4088" s="337"/>
      <c r="X4088" s="63"/>
    </row>
    <row r="4089" spans="1:24" ht="15">
      <c r="A4089" s="28" t="s">
        <v>801</v>
      </c>
      <c r="B4089" s="229" t="s">
        <v>1658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>
        <v>0</v>
      </c>
      <c r="J4089" s="9">
        <v>0</v>
      </c>
      <c r="K4089" s="9">
        <v>205.99999999999272</v>
      </c>
      <c r="L4089" s="9">
        <v>294.10000000000218</v>
      </c>
      <c r="N4089" s="67">
        <f t="shared" si="117"/>
        <v>500.09999999999491</v>
      </c>
      <c r="T4089" s="225"/>
      <c r="U4089" s="63"/>
      <c r="V4089" s="345"/>
      <c r="W4089" s="337"/>
      <c r="X4089" s="63"/>
    </row>
    <row r="4090" spans="1:24" ht="15">
      <c r="A4090" s="28" t="s">
        <v>895</v>
      </c>
      <c r="B4090" s="277" t="s">
        <v>2153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>
        <v>0</v>
      </c>
      <c r="J4090" s="9">
        <v>0</v>
      </c>
      <c r="K4090" s="217">
        <v>403.40000000000509</v>
      </c>
      <c r="L4090" s="9">
        <v>88</v>
      </c>
      <c r="N4090" s="67">
        <f t="shared" si="117"/>
        <v>491.40000000000509</v>
      </c>
      <c r="P4090" t="s">
        <v>283</v>
      </c>
      <c r="T4090" s="225"/>
      <c r="U4090" s="63"/>
      <c r="V4090" s="346"/>
      <c r="W4090" s="337"/>
      <c r="X4090" s="63"/>
    </row>
    <row r="4091" spans="1:24" ht="15">
      <c r="A4091" s="28" t="s">
        <v>896</v>
      </c>
      <c r="B4091" s="277" t="s">
        <v>2020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>
        <v>0</v>
      </c>
      <c r="J4091" s="9">
        <v>0</v>
      </c>
      <c r="K4091" s="9">
        <v>100.69999999999709</v>
      </c>
      <c r="L4091" s="217">
        <v>389.90000000000146</v>
      </c>
      <c r="N4091" s="67">
        <f t="shared" si="117"/>
        <v>490.59999999999854</v>
      </c>
      <c r="P4091" t="s">
        <v>292</v>
      </c>
      <c r="T4091" s="63"/>
      <c r="U4091" s="63"/>
      <c r="V4091" s="358"/>
      <c r="W4091" s="337"/>
      <c r="X4091" s="63"/>
    </row>
    <row r="4092" spans="1:24" ht="15">
      <c r="A4092" s="28" t="s">
        <v>897</v>
      </c>
      <c r="B4092" s="277" t="s">
        <v>2023</v>
      </c>
      <c r="C4092" s="3"/>
      <c r="D4092" s="3"/>
      <c r="E4092" s="9" t="s">
        <v>278</v>
      </c>
      <c r="F4092" s="9" t="s">
        <v>278</v>
      </c>
      <c r="G4092" s="9" t="s">
        <v>278</v>
      </c>
      <c r="H4092" s="9" t="s">
        <v>278</v>
      </c>
      <c r="I4092" s="9">
        <v>0</v>
      </c>
      <c r="J4092" s="9">
        <v>0</v>
      </c>
      <c r="K4092" s="9">
        <v>229.59999999999491</v>
      </c>
      <c r="L4092" s="9">
        <v>250.39999999999782</v>
      </c>
      <c r="N4092" s="67">
        <f t="shared" si="117"/>
        <v>479.99999999999272</v>
      </c>
      <c r="T4092" s="63"/>
      <c r="U4092" s="63"/>
      <c r="V4092" s="345"/>
      <c r="W4092" s="337"/>
      <c r="X4092" s="63"/>
    </row>
    <row r="4093" spans="1:24" ht="15">
      <c r="A4093" s="28" t="s">
        <v>898</v>
      </c>
      <c r="B4093" s="63" t="s">
        <v>3368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>
        <v>0</v>
      </c>
      <c r="J4093" s="9">
        <v>0</v>
      </c>
      <c r="K4093" s="9" t="s">
        <v>278</v>
      </c>
      <c r="L4093" s="214">
        <v>466.80000000000655</v>
      </c>
      <c r="M4093" s="67"/>
      <c r="N4093" s="67">
        <f t="shared" si="117"/>
        <v>466.80000000000655</v>
      </c>
      <c r="P4093" t="s">
        <v>281</v>
      </c>
      <c r="S4093" s="21" t="s">
        <v>1806</v>
      </c>
      <c r="T4093" s="277"/>
      <c r="U4093" s="63"/>
      <c r="V4093" s="346"/>
      <c r="W4093" s="337"/>
      <c r="X4093" s="63"/>
    </row>
    <row r="4094" spans="1:24" ht="15">
      <c r="A4094" s="28" t="s">
        <v>899</v>
      </c>
      <c r="B4094" s="63" t="s">
        <v>763</v>
      </c>
      <c r="E4094" s="9" t="s">
        <v>278</v>
      </c>
      <c r="F4094" s="9" t="s">
        <v>278</v>
      </c>
      <c r="G4094" s="9" t="s">
        <v>278</v>
      </c>
      <c r="H4094" s="9">
        <v>144.50000000000364</v>
      </c>
      <c r="I4094" s="9">
        <v>0</v>
      </c>
      <c r="J4094" s="9">
        <v>0</v>
      </c>
      <c r="K4094" s="9">
        <v>266.90000000000509</v>
      </c>
      <c r="L4094" s="9">
        <v>53.200000000008004</v>
      </c>
      <c r="N4094" s="67">
        <f t="shared" ref="N4094:N4125" si="118">SUM(E4094:L4094)</f>
        <v>464.60000000001673</v>
      </c>
      <c r="T4094" s="63"/>
      <c r="U4094" s="63"/>
      <c r="V4094" s="346"/>
      <c r="W4094" s="337"/>
      <c r="X4094" s="63"/>
    </row>
    <row r="4095" spans="1:24" ht="15">
      <c r="A4095" s="28" t="s">
        <v>900</v>
      </c>
      <c r="B4095" s="277" t="s">
        <v>2003</v>
      </c>
      <c r="C4095" s="3"/>
      <c r="D4095" s="3"/>
      <c r="E4095" s="9" t="s">
        <v>278</v>
      </c>
      <c r="F4095" s="9" t="s">
        <v>278</v>
      </c>
      <c r="G4095" s="9" t="s">
        <v>278</v>
      </c>
      <c r="H4095" s="9" t="s">
        <v>278</v>
      </c>
      <c r="I4095" s="9">
        <v>0</v>
      </c>
      <c r="J4095" s="9">
        <v>0</v>
      </c>
      <c r="K4095" s="212">
        <v>417.399999999996</v>
      </c>
      <c r="L4095" s="9">
        <v>37.800000000001091</v>
      </c>
      <c r="N4095" s="67">
        <f t="shared" si="118"/>
        <v>455.19999999999709</v>
      </c>
      <c r="P4095" t="s">
        <v>300</v>
      </c>
      <c r="T4095" s="277"/>
      <c r="U4095" s="63"/>
      <c r="V4095" s="345"/>
      <c r="W4095" s="337"/>
      <c r="X4095" s="63"/>
    </row>
    <row r="4096" spans="1:24" ht="15">
      <c r="A4096" s="28" t="s">
        <v>901</v>
      </c>
      <c r="B4096" s="277" t="s">
        <v>2026</v>
      </c>
      <c r="C4096" s="3"/>
      <c r="D4096" s="3"/>
      <c r="E4096" s="9" t="s">
        <v>278</v>
      </c>
      <c r="F4096" s="9" t="s">
        <v>278</v>
      </c>
      <c r="G4096" s="9" t="s">
        <v>278</v>
      </c>
      <c r="H4096" s="9" t="s">
        <v>278</v>
      </c>
      <c r="I4096" s="9">
        <v>0</v>
      </c>
      <c r="J4096" s="9">
        <v>0</v>
      </c>
      <c r="K4096" s="9">
        <v>279.59999999999854</v>
      </c>
      <c r="L4096" s="9">
        <v>164.79999999999927</v>
      </c>
      <c r="N4096" s="67">
        <f t="shared" si="118"/>
        <v>444.39999999999782</v>
      </c>
      <c r="T4096" s="63"/>
      <c r="U4096" s="63"/>
      <c r="V4096" s="358"/>
      <c r="W4096" s="337"/>
      <c r="X4096" s="63"/>
    </row>
    <row r="4097" spans="1:24" ht="15">
      <c r="A4097" s="28" t="s">
        <v>902</v>
      </c>
      <c r="B4097" s="63" t="s">
        <v>768</v>
      </c>
      <c r="E4097" s="9" t="s">
        <v>278</v>
      </c>
      <c r="F4097" s="9" t="s">
        <v>278</v>
      </c>
      <c r="G4097" s="9" t="s">
        <v>278</v>
      </c>
      <c r="H4097" s="217">
        <v>438.90000000000873</v>
      </c>
      <c r="I4097" s="9">
        <v>0</v>
      </c>
      <c r="J4097" s="9">
        <v>0</v>
      </c>
      <c r="K4097" s="9" t="s">
        <v>278</v>
      </c>
      <c r="L4097" s="9" t="s">
        <v>278</v>
      </c>
      <c r="N4097" s="67">
        <f t="shared" si="118"/>
        <v>438.90000000000873</v>
      </c>
      <c r="P4097" t="s">
        <v>293</v>
      </c>
      <c r="S4097" s="225"/>
      <c r="T4097" s="63"/>
      <c r="U4097" s="63"/>
      <c r="V4097" s="346"/>
      <c r="W4097" s="337"/>
      <c r="X4097" s="63"/>
    </row>
    <row r="4098" spans="1:24" ht="15">
      <c r="A4098" s="28" t="s">
        <v>903</v>
      </c>
      <c r="B4098" s="229" t="s">
        <v>1655</v>
      </c>
      <c r="C4098" s="3"/>
      <c r="D4098" s="3"/>
      <c r="E4098" s="9" t="s">
        <v>278</v>
      </c>
      <c r="F4098" s="9" t="s">
        <v>278</v>
      </c>
      <c r="G4098" s="9" t="s">
        <v>278</v>
      </c>
      <c r="H4098" s="9" t="s">
        <v>278</v>
      </c>
      <c r="I4098" s="9">
        <v>0</v>
      </c>
      <c r="J4098" s="9">
        <v>0</v>
      </c>
      <c r="K4098" s="9">
        <v>187.29999999999563</v>
      </c>
      <c r="L4098" s="9">
        <v>240.799999999992</v>
      </c>
      <c r="N4098" s="67">
        <f t="shared" si="118"/>
        <v>428.09999999998763</v>
      </c>
      <c r="T4098" s="63"/>
      <c r="U4098" s="63"/>
      <c r="V4098" s="345"/>
      <c r="W4098" s="337"/>
      <c r="X4098" s="63"/>
    </row>
    <row r="4099" spans="1:24" ht="15">
      <c r="A4099" s="28" t="s">
        <v>904</v>
      </c>
      <c r="B4099" s="229" t="s">
        <v>1654</v>
      </c>
      <c r="C4099" s="3"/>
      <c r="D4099" s="3"/>
      <c r="E4099" s="9" t="s">
        <v>278</v>
      </c>
      <c r="F4099" s="9" t="s">
        <v>278</v>
      </c>
      <c r="G4099" s="9" t="s">
        <v>278</v>
      </c>
      <c r="H4099" s="9" t="s">
        <v>278</v>
      </c>
      <c r="I4099" s="9">
        <v>0</v>
      </c>
      <c r="J4099" s="9">
        <v>0</v>
      </c>
      <c r="K4099" s="9">
        <v>248.40000000000873</v>
      </c>
      <c r="L4099" s="9">
        <v>177.59999999999491</v>
      </c>
      <c r="N4099" s="67">
        <f t="shared" si="118"/>
        <v>426.00000000000364</v>
      </c>
      <c r="T4099" s="63"/>
      <c r="U4099" s="63"/>
      <c r="V4099" s="345"/>
      <c r="W4099" s="337"/>
      <c r="X4099" s="63"/>
    </row>
    <row r="4100" spans="1:24" ht="15">
      <c r="A4100" s="28" t="s">
        <v>905</v>
      </c>
      <c r="B4100" s="63" t="s">
        <v>3376</v>
      </c>
      <c r="C4100" s="3"/>
      <c r="D4100" s="3"/>
      <c r="E4100" s="9" t="s">
        <v>278</v>
      </c>
      <c r="F4100" s="9" t="s">
        <v>278</v>
      </c>
      <c r="G4100" s="9" t="s">
        <v>278</v>
      </c>
      <c r="H4100" s="9" t="s">
        <v>278</v>
      </c>
      <c r="I4100" s="9">
        <v>0</v>
      </c>
      <c r="J4100" s="9">
        <v>0</v>
      </c>
      <c r="K4100" s="9" t="s">
        <v>278</v>
      </c>
      <c r="L4100" s="217">
        <v>423.49999999999636</v>
      </c>
      <c r="M4100" s="67"/>
      <c r="N4100" s="67">
        <f t="shared" si="118"/>
        <v>423.49999999999636</v>
      </c>
      <c r="P4100" t="s">
        <v>283</v>
      </c>
      <c r="T4100" s="225"/>
      <c r="U4100" s="63"/>
      <c r="V4100" s="345"/>
      <c r="W4100" s="337"/>
      <c r="X4100" s="63"/>
    </row>
    <row r="4101" spans="1:24" ht="15">
      <c r="A4101" s="28" t="s">
        <v>906</v>
      </c>
      <c r="B4101" s="229" t="s">
        <v>1660</v>
      </c>
      <c r="C4101" s="3"/>
      <c r="D4101" s="3"/>
      <c r="E4101" s="9" t="s">
        <v>278</v>
      </c>
      <c r="F4101" s="9" t="s">
        <v>278</v>
      </c>
      <c r="G4101" s="9" t="s">
        <v>278</v>
      </c>
      <c r="H4101" s="9" t="s">
        <v>278</v>
      </c>
      <c r="I4101" s="9">
        <v>0</v>
      </c>
      <c r="J4101" s="9">
        <v>0</v>
      </c>
      <c r="K4101" s="214">
        <v>419</v>
      </c>
      <c r="L4101" s="9" t="s">
        <v>278</v>
      </c>
      <c r="N4101" s="67">
        <f t="shared" si="118"/>
        <v>419</v>
      </c>
      <c r="P4101" t="s">
        <v>281</v>
      </c>
      <c r="S4101" s="21" t="s">
        <v>1806</v>
      </c>
      <c r="T4101" s="63"/>
      <c r="U4101" s="63"/>
      <c r="V4101" s="358"/>
      <c r="W4101" s="337"/>
      <c r="X4101" s="63"/>
    </row>
    <row r="4102" spans="1:24" ht="15">
      <c r="A4102" s="28" t="s">
        <v>907</v>
      </c>
      <c r="B4102" s="63" t="s">
        <v>158</v>
      </c>
      <c r="E4102" s="9" t="s">
        <v>278</v>
      </c>
      <c r="F4102" s="9" t="s">
        <v>278</v>
      </c>
      <c r="G4102" s="9">
        <v>295.7</v>
      </c>
      <c r="H4102" s="9">
        <v>109.99999999999636</v>
      </c>
      <c r="I4102" s="9">
        <v>0</v>
      </c>
      <c r="J4102" s="9">
        <v>0</v>
      </c>
      <c r="K4102" s="9" t="s">
        <v>278</v>
      </c>
      <c r="L4102" s="9" t="s">
        <v>278</v>
      </c>
      <c r="N4102" s="67">
        <f t="shared" si="118"/>
        <v>405.69999999999635</v>
      </c>
      <c r="S4102" s="225"/>
      <c r="T4102" s="277"/>
      <c r="U4102" s="63"/>
      <c r="V4102" s="345"/>
      <c r="W4102" s="337"/>
      <c r="X4102" s="63"/>
    </row>
    <row r="4103" spans="1:24" ht="15">
      <c r="A4103" s="28" t="s">
        <v>908</v>
      </c>
      <c r="B4103" s="225" t="s">
        <v>1661</v>
      </c>
      <c r="C4103" s="3"/>
      <c r="D4103" s="3"/>
      <c r="E4103" s="9" t="s">
        <v>278</v>
      </c>
      <c r="F4103" s="9" t="s">
        <v>278</v>
      </c>
      <c r="G4103" s="9" t="s">
        <v>278</v>
      </c>
      <c r="H4103" s="9" t="s">
        <v>278</v>
      </c>
      <c r="I4103" s="9">
        <v>0</v>
      </c>
      <c r="J4103" s="9">
        <v>0</v>
      </c>
      <c r="K4103" s="9">
        <v>234.00000000000364</v>
      </c>
      <c r="L4103" s="9">
        <v>166.99999999999272</v>
      </c>
      <c r="N4103" s="67">
        <f t="shared" si="118"/>
        <v>400.99999999999636</v>
      </c>
      <c r="T4103" s="277"/>
      <c r="U4103" s="63"/>
      <c r="V4103" s="345"/>
      <c r="W4103" s="337"/>
      <c r="X4103" s="63"/>
    </row>
    <row r="4104" spans="1:24" ht="15">
      <c r="A4104" s="28" t="s">
        <v>909</v>
      </c>
      <c r="B4104" s="229" t="s">
        <v>1646</v>
      </c>
      <c r="C4104" s="3"/>
      <c r="D4104" s="3"/>
      <c r="E4104" s="9" t="s">
        <v>278</v>
      </c>
      <c r="F4104" s="9" t="s">
        <v>278</v>
      </c>
      <c r="G4104" s="9" t="s">
        <v>278</v>
      </c>
      <c r="H4104" s="9" t="s">
        <v>278</v>
      </c>
      <c r="I4104" s="9">
        <v>0</v>
      </c>
      <c r="J4104" s="9">
        <v>0</v>
      </c>
      <c r="K4104" s="9">
        <v>296.20000000000437</v>
      </c>
      <c r="L4104" s="9">
        <v>100.50000000000364</v>
      </c>
      <c r="N4104" s="67">
        <f t="shared" si="118"/>
        <v>396.700000000008</v>
      </c>
      <c r="T4104" s="63"/>
      <c r="U4104" s="63"/>
      <c r="V4104" s="345"/>
      <c r="W4104" s="337"/>
      <c r="X4104" s="63"/>
    </row>
    <row r="4105" spans="1:24" ht="15">
      <c r="A4105" s="28" t="s">
        <v>910</v>
      </c>
      <c r="B4105" s="277" t="s">
        <v>2006</v>
      </c>
      <c r="C4105" s="3"/>
      <c r="D4105" s="3"/>
      <c r="E4105" s="9" t="s">
        <v>278</v>
      </c>
      <c r="F4105" s="9" t="s">
        <v>278</v>
      </c>
      <c r="G4105" s="9" t="s">
        <v>278</v>
      </c>
      <c r="H4105" s="9" t="s">
        <v>278</v>
      </c>
      <c r="I4105" s="9">
        <v>0</v>
      </c>
      <c r="J4105" s="9">
        <v>0</v>
      </c>
      <c r="K4105" s="9">
        <v>206.40000000000146</v>
      </c>
      <c r="L4105" s="9">
        <v>186.200000000008</v>
      </c>
      <c r="N4105" s="67">
        <f t="shared" si="118"/>
        <v>392.60000000000946</v>
      </c>
      <c r="T4105" s="63"/>
      <c r="U4105" s="63"/>
      <c r="V4105" s="345"/>
      <c r="W4105" s="337"/>
      <c r="X4105" s="63"/>
    </row>
    <row r="4106" spans="1:24" ht="15">
      <c r="A4106" s="28" t="s">
        <v>911</v>
      </c>
      <c r="B4106" s="277" t="s">
        <v>2007</v>
      </c>
      <c r="C4106" s="3"/>
      <c r="D4106" s="3"/>
      <c r="E4106" s="9" t="s">
        <v>278</v>
      </c>
      <c r="F4106" s="9" t="s">
        <v>278</v>
      </c>
      <c r="G4106" s="9" t="s">
        <v>278</v>
      </c>
      <c r="H4106" s="9" t="s">
        <v>278</v>
      </c>
      <c r="I4106" s="9">
        <v>0</v>
      </c>
      <c r="J4106" s="9">
        <v>0</v>
      </c>
      <c r="K4106" s="9">
        <v>261.49999999999454</v>
      </c>
      <c r="L4106" s="9">
        <v>126.90000000000509</v>
      </c>
      <c r="N4106" s="67">
        <f t="shared" si="118"/>
        <v>388.39999999999964</v>
      </c>
      <c r="T4106" s="277"/>
      <c r="U4106" s="63"/>
      <c r="V4106" s="345"/>
      <c r="W4106" s="337"/>
      <c r="X4106" s="63"/>
    </row>
    <row r="4107" spans="1:24" ht="15">
      <c r="A4107" s="28" t="s">
        <v>912</v>
      </c>
      <c r="B4107" s="277" t="s">
        <v>2049</v>
      </c>
      <c r="C4107" s="3"/>
      <c r="D4107" s="3"/>
      <c r="E4107" s="9" t="s">
        <v>278</v>
      </c>
      <c r="F4107" s="9" t="s">
        <v>278</v>
      </c>
      <c r="G4107" s="9" t="s">
        <v>278</v>
      </c>
      <c r="H4107" s="9" t="s">
        <v>278</v>
      </c>
      <c r="I4107" s="9">
        <v>0</v>
      </c>
      <c r="J4107" s="9">
        <v>0</v>
      </c>
      <c r="K4107" s="9">
        <v>60.199999999998909</v>
      </c>
      <c r="L4107" s="9">
        <v>324.90000000000327</v>
      </c>
      <c r="N4107" s="67">
        <f t="shared" si="118"/>
        <v>385.10000000000218</v>
      </c>
      <c r="T4107" s="277"/>
      <c r="U4107" s="63"/>
      <c r="V4107" s="345"/>
      <c r="W4107" s="337"/>
      <c r="X4107" s="63"/>
    </row>
    <row r="4108" spans="1:24" ht="15">
      <c r="A4108" s="28" t="s">
        <v>913</v>
      </c>
      <c r="B4108" s="63" t="s">
        <v>3375</v>
      </c>
      <c r="C4108" s="3"/>
      <c r="D4108" s="3"/>
      <c r="E4108" s="9" t="s">
        <v>278</v>
      </c>
      <c r="F4108" s="9" t="s">
        <v>278</v>
      </c>
      <c r="G4108" s="9" t="s">
        <v>278</v>
      </c>
      <c r="H4108" s="9" t="s">
        <v>278</v>
      </c>
      <c r="I4108" s="9">
        <v>0</v>
      </c>
      <c r="J4108" s="9">
        <v>0</v>
      </c>
      <c r="K4108" s="9" t="s">
        <v>278</v>
      </c>
      <c r="L4108" s="217">
        <v>384.70000000000073</v>
      </c>
      <c r="M4108" s="67"/>
      <c r="N4108" s="67">
        <f t="shared" si="118"/>
        <v>384.70000000000073</v>
      </c>
      <c r="P4108" t="s">
        <v>287</v>
      </c>
      <c r="T4108" s="63"/>
      <c r="U4108" s="63"/>
      <c r="V4108" s="358"/>
      <c r="W4108" s="337"/>
      <c r="X4108" s="63"/>
    </row>
    <row r="4109" spans="1:24" ht="15">
      <c r="A4109" s="28" t="s">
        <v>914</v>
      </c>
      <c r="B4109" s="63" t="s">
        <v>179</v>
      </c>
      <c r="E4109" s="9">
        <v>378</v>
      </c>
      <c r="F4109" s="9" t="s">
        <v>278</v>
      </c>
      <c r="G4109" s="9" t="s">
        <v>278</v>
      </c>
      <c r="H4109" s="9" t="s">
        <v>278</v>
      </c>
      <c r="I4109" s="9">
        <v>0</v>
      </c>
      <c r="J4109" s="9">
        <v>0</v>
      </c>
      <c r="K4109" s="9" t="s">
        <v>278</v>
      </c>
      <c r="L4109" s="9" t="s">
        <v>278</v>
      </c>
      <c r="N4109" s="67">
        <f t="shared" si="118"/>
        <v>378</v>
      </c>
      <c r="S4109" s="225"/>
      <c r="T4109" s="63"/>
      <c r="U4109" s="63"/>
      <c r="V4109" s="345"/>
      <c r="W4109" s="337"/>
      <c r="X4109" s="63"/>
    </row>
    <row r="4110" spans="1:24" ht="15">
      <c r="A4110" s="28" t="s">
        <v>915</v>
      </c>
      <c r="B4110" s="277" t="s">
        <v>4490</v>
      </c>
      <c r="C4110" s="3"/>
      <c r="D4110" s="3"/>
      <c r="E4110" s="9" t="s">
        <v>278</v>
      </c>
      <c r="F4110" s="9" t="s">
        <v>278</v>
      </c>
      <c r="G4110" s="9" t="s">
        <v>278</v>
      </c>
      <c r="H4110" s="9" t="s">
        <v>278</v>
      </c>
      <c r="I4110" s="9">
        <v>0</v>
      </c>
      <c r="J4110" s="9">
        <v>0</v>
      </c>
      <c r="K4110" s="9">
        <v>248.90000000000509</v>
      </c>
      <c r="L4110" s="9">
        <v>125</v>
      </c>
      <c r="N4110" s="67">
        <f t="shared" si="118"/>
        <v>373.90000000000509</v>
      </c>
      <c r="T4110" s="63"/>
      <c r="U4110" s="63"/>
      <c r="V4110" s="358"/>
      <c r="W4110" s="337"/>
      <c r="X4110" s="63"/>
    </row>
    <row r="4111" spans="1:24" ht="15">
      <c r="A4111" s="28" t="s">
        <v>916</v>
      </c>
      <c r="B4111" s="63" t="s">
        <v>3363</v>
      </c>
      <c r="C4111" s="3"/>
      <c r="D4111" s="3"/>
      <c r="E4111" s="9" t="s">
        <v>278</v>
      </c>
      <c r="F4111" s="9" t="s">
        <v>278</v>
      </c>
      <c r="G4111" s="9" t="s">
        <v>278</v>
      </c>
      <c r="H4111" s="9" t="s">
        <v>278</v>
      </c>
      <c r="I4111" s="9">
        <v>0</v>
      </c>
      <c r="J4111" s="9">
        <v>0</v>
      </c>
      <c r="K4111" s="9" t="s">
        <v>278</v>
      </c>
      <c r="L4111" s="217">
        <v>359.79999999999927</v>
      </c>
      <c r="M4111" s="67"/>
      <c r="N4111" s="67">
        <f t="shared" si="118"/>
        <v>359.79999999999927</v>
      </c>
      <c r="P4111" t="s">
        <v>293</v>
      </c>
      <c r="T4111" s="277"/>
      <c r="U4111" s="63"/>
      <c r="V4111" s="345"/>
      <c r="W4111" s="337"/>
      <c r="X4111" s="63"/>
    </row>
    <row r="4112" spans="1:24" ht="15">
      <c r="A4112" s="28" t="s">
        <v>917</v>
      </c>
      <c r="B4112" s="277" t="s">
        <v>2021</v>
      </c>
      <c r="C4112" s="3"/>
      <c r="D4112" s="3"/>
      <c r="E4112" s="9" t="s">
        <v>278</v>
      </c>
      <c r="F4112" s="9" t="s">
        <v>278</v>
      </c>
      <c r="G4112" s="9" t="s">
        <v>278</v>
      </c>
      <c r="H4112" s="9" t="s">
        <v>278</v>
      </c>
      <c r="I4112" s="9">
        <v>0</v>
      </c>
      <c r="J4112" s="9">
        <v>0</v>
      </c>
      <c r="K4112" s="9">
        <v>166.00000000000364</v>
      </c>
      <c r="L4112" s="9">
        <v>186</v>
      </c>
      <c r="N4112" s="67">
        <f t="shared" si="118"/>
        <v>352.00000000000364</v>
      </c>
      <c r="T4112" s="63"/>
      <c r="U4112" s="63"/>
      <c r="V4112" s="358"/>
      <c r="W4112" s="337"/>
      <c r="X4112" s="63"/>
    </row>
    <row r="4113" spans="1:24" ht="15">
      <c r="A4113" s="28" t="s">
        <v>918</v>
      </c>
      <c r="B4113" s="63" t="s">
        <v>164</v>
      </c>
      <c r="E4113" s="9" t="s">
        <v>278</v>
      </c>
      <c r="F4113" s="9" t="s">
        <v>278</v>
      </c>
      <c r="G4113" s="217">
        <v>350.5</v>
      </c>
      <c r="H4113" s="9" t="s">
        <v>278</v>
      </c>
      <c r="I4113" s="9">
        <v>0</v>
      </c>
      <c r="J4113" s="9">
        <v>0</v>
      </c>
      <c r="K4113" s="9" t="s">
        <v>278</v>
      </c>
      <c r="L4113" s="9" t="s">
        <v>278</v>
      </c>
      <c r="N4113" s="67">
        <f t="shared" si="118"/>
        <v>350.5</v>
      </c>
      <c r="P4113" t="s">
        <v>292</v>
      </c>
      <c r="S4113" s="225"/>
      <c r="T4113" s="277"/>
      <c r="U4113" s="63"/>
      <c r="V4113" s="346"/>
      <c r="W4113" s="337"/>
      <c r="X4113" s="63"/>
    </row>
    <row r="4114" spans="1:24" ht="15">
      <c r="A4114" s="28" t="s">
        <v>919</v>
      </c>
      <c r="B4114" s="63" t="s">
        <v>3365</v>
      </c>
      <c r="C4114" s="3"/>
      <c r="D4114" s="3"/>
      <c r="E4114" s="9" t="s">
        <v>278</v>
      </c>
      <c r="F4114" s="9" t="s">
        <v>278</v>
      </c>
      <c r="G4114" s="9" t="s">
        <v>278</v>
      </c>
      <c r="H4114" s="9" t="s">
        <v>278</v>
      </c>
      <c r="I4114" s="9">
        <v>0</v>
      </c>
      <c r="J4114" s="9">
        <v>0</v>
      </c>
      <c r="K4114" s="9" t="s">
        <v>278</v>
      </c>
      <c r="L4114" s="9">
        <v>347.99999999999636</v>
      </c>
      <c r="M4114" s="67"/>
      <c r="N4114" s="67">
        <f t="shared" si="118"/>
        <v>347.99999999999636</v>
      </c>
      <c r="T4114" s="63"/>
      <c r="U4114" s="63"/>
      <c r="V4114" s="345"/>
      <c r="W4114" s="337"/>
      <c r="X4114" s="63"/>
    </row>
    <row r="4115" spans="1:24" ht="15">
      <c r="A4115" s="28" t="s">
        <v>920</v>
      </c>
      <c r="B4115" s="277" t="s">
        <v>1998</v>
      </c>
      <c r="C4115" s="3"/>
      <c r="D4115" s="3"/>
      <c r="E4115" s="9" t="s">
        <v>278</v>
      </c>
      <c r="F4115" s="9" t="s">
        <v>278</v>
      </c>
      <c r="G4115" s="9" t="s">
        <v>278</v>
      </c>
      <c r="H4115" s="9" t="s">
        <v>278</v>
      </c>
      <c r="I4115" s="9">
        <v>0</v>
      </c>
      <c r="J4115" s="9">
        <v>0</v>
      </c>
      <c r="K4115" s="9">
        <v>143.60000000000946</v>
      </c>
      <c r="L4115" s="9">
        <v>201.09999999999854</v>
      </c>
      <c r="N4115" s="67">
        <f t="shared" si="118"/>
        <v>344.700000000008</v>
      </c>
      <c r="T4115" s="63"/>
      <c r="U4115" s="63"/>
      <c r="V4115" s="358"/>
      <c r="W4115" s="337"/>
      <c r="X4115" s="63"/>
    </row>
    <row r="4116" spans="1:24" ht="15">
      <c r="A4116" s="28" t="s">
        <v>921</v>
      </c>
      <c r="B4116" s="229" t="s">
        <v>1651</v>
      </c>
      <c r="C4116" s="3"/>
      <c r="D4116" s="3"/>
      <c r="E4116" s="9" t="s">
        <v>278</v>
      </c>
      <c r="F4116" s="9" t="s">
        <v>278</v>
      </c>
      <c r="G4116" s="9" t="s">
        <v>278</v>
      </c>
      <c r="H4116" s="9" t="s">
        <v>278</v>
      </c>
      <c r="I4116" s="9">
        <v>0</v>
      </c>
      <c r="J4116" s="9">
        <v>0</v>
      </c>
      <c r="K4116" s="9">
        <v>258.59999999999491</v>
      </c>
      <c r="L4116" s="9">
        <v>82.500000000003638</v>
      </c>
      <c r="N4116" s="67">
        <f t="shared" si="118"/>
        <v>341.09999999999854</v>
      </c>
      <c r="T4116" s="63"/>
      <c r="U4116" s="63"/>
      <c r="V4116" s="345"/>
      <c r="W4116" s="337"/>
      <c r="X4116" s="63"/>
    </row>
    <row r="4117" spans="1:24" ht="15">
      <c r="A4117" s="28" t="s">
        <v>922</v>
      </c>
      <c r="B4117" s="63" t="s">
        <v>3369</v>
      </c>
      <c r="C4117" s="3"/>
      <c r="D4117" s="3"/>
      <c r="E4117" s="9" t="s">
        <v>278</v>
      </c>
      <c r="F4117" s="9" t="s">
        <v>278</v>
      </c>
      <c r="G4117" s="9" t="s">
        <v>278</v>
      </c>
      <c r="H4117" s="9" t="s">
        <v>278</v>
      </c>
      <c r="I4117" s="9">
        <v>0</v>
      </c>
      <c r="J4117" s="9">
        <v>0</v>
      </c>
      <c r="K4117" s="9" t="s">
        <v>278</v>
      </c>
      <c r="L4117" s="9">
        <v>321.90000000000691</v>
      </c>
      <c r="M4117" s="67"/>
      <c r="N4117" s="67">
        <f t="shared" si="118"/>
        <v>321.90000000000691</v>
      </c>
      <c r="T4117" s="63"/>
      <c r="U4117" s="63"/>
      <c r="V4117" s="346"/>
      <c r="W4117" s="337"/>
      <c r="X4117" s="63"/>
    </row>
    <row r="4118" spans="1:24" ht="15">
      <c r="A4118" s="28" t="s">
        <v>923</v>
      </c>
      <c r="B4118" s="63" t="s">
        <v>3367</v>
      </c>
      <c r="C4118" s="3"/>
      <c r="D4118" s="3"/>
      <c r="E4118" s="9" t="s">
        <v>278</v>
      </c>
      <c r="F4118" s="9" t="s">
        <v>278</v>
      </c>
      <c r="G4118" s="9" t="s">
        <v>278</v>
      </c>
      <c r="H4118" s="9" t="s">
        <v>278</v>
      </c>
      <c r="I4118" s="9">
        <v>0</v>
      </c>
      <c r="J4118" s="9">
        <v>0</v>
      </c>
      <c r="K4118" s="9" t="s">
        <v>278</v>
      </c>
      <c r="L4118" s="9">
        <v>320.50000000000364</v>
      </c>
      <c r="M4118" s="67"/>
      <c r="N4118" s="67">
        <f t="shared" si="118"/>
        <v>320.50000000000364</v>
      </c>
      <c r="T4118" s="63"/>
      <c r="U4118" s="63"/>
      <c r="V4118" s="345"/>
      <c r="W4118" s="337"/>
      <c r="X4118" s="63"/>
    </row>
    <row r="4119" spans="1:24" ht="15">
      <c r="A4119" s="28" t="s">
        <v>924</v>
      </c>
      <c r="B4119" s="28" t="s">
        <v>727</v>
      </c>
      <c r="E4119" s="9" t="s">
        <v>278</v>
      </c>
      <c r="F4119" s="9" t="s">
        <v>278</v>
      </c>
      <c r="G4119" s="9" t="s">
        <v>278</v>
      </c>
      <c r="H4119" s="9">
        <v>60.500000000007276</v>
      </c>
      <c r="I4119" s="9">
        <v>0</v>
      </c>
      <c r="J4119" s="9">
        <v>0</v>
      </c>
      <c r="K4119" s="9">
        <v>204.19999999999891</v>
      </c>
      <c r="L4119" s="9">
        <v>26.499999999994543</v>
      </c>
      <c r="N4119" s="67">
        <f t="shared" si="118"/>
        <v>291.20000000000073</v>
      </c>
      <c r="T4119" s="28"/>
      <c r="U4119" s="63"/>
      <c r="V4119" s="345"/>
      <c r="W4119" s="337"/>
      <c r="X4119" s="63"/>
    </row>
    <row r="4120" spans="1:24" ht="15">
      <c r="A4120" s="28" t="s">
        <v>925</v>
      </c>
      <c r="B4120" s="63" t="s">
        <v>3362</v>
      </c>
      <c r="C4120" s="3"/>
      <c r="D4120" s="3"/>
      <c r="E4120" s="9" t="s">
        <v>278</v>
      </c>
      <c r="F4120" s="9" t="s">
        <v>278</v>
      </c>
      <c r="G4120" s="9" t="s">
        <v>278</v>
      </c>
      <c r="H4120" s="9" t="s">
        <v>278</v>
      </c>
      <c r="I4120" s="9">
        <v>0</v>
      </c>
      <c r="J4120" s="9">
        <v>0</v>
      </c>
      <c r="K4120" s="9" t="s">
        <v>278</v>
      </c>
      <c r="L4120" s="9">
        <v>290.89999999999782</v>
      </c>
      <c r="M4120" s="67"/>
      <c r="N4120" s="67">
        <f t="shared" si="118"/>
        <v>290.89999999999782</v>
      </c>
      <c r="T4120" s="277"/>
      <c r="U4120" s="63"/>
      <c r="V4120" s="345"/>
      <c r="W4120" s="337"/>
      <c r="X4120" s="63"/>
    </row>
    <row r="4121" spans="1:24" ht="15">
      <c r="A4121" s="28" t="s">
        <v>926</v>
      </c>
      <c r="B4121" s="63" t="s">
        <v>773</v>
      </c>
      <c r="E4121" s="9" t="s">
        <v>278</v>
      </c>
      <c r="F4121" s="9" t="s">
        <v>278</v>
      </c>
      <c r="G4121" s="9" t="s">
        <v>278</v>
      </c>
      <c r="H4121" s="9">
        <v>267.09999999999854</v>
      </c>
      <c r="I4121" s="9">
        <v>0</v>
      </c>
      <c r="J4121" s="9">
        <v>0</v>
      </c>
      <c r="K4121" s="9" t="s">
        <v>278</v>
      </c>
      <c r="L4121" s="9" t="s">
        <v>278</v>
      </c>
      <c r="N4121" s="67">
        <f t="shared" si="118"/>
        <v>267.09999999999854</v>
      </c>
      <c r="S4121" s="225"/>
      <c r="T4121" s="225"/>
      <c r="U4121" s="63"/>
      <c r="V4121" s="345"/>
      <c r="W4121" s="337"/>
      <c r="X4121" s="63"/>
    </row>
    <row r="4122" spans="1:24" ht="15">
      <c r="A4122" s="28" t="s">
        <v>927</v>
      </c>
      <c r="B4122" s="229" t="s">
        <v>1643</v>
      </c>
      <c r="C4122" s="3"/>
      <c r="D4122" s="3"/>
      <c r="E4122" s="9" t="s">
        <v>278</v>
      </c>
      <c r="F4122" s="9" t="s">
        <v>278</v>
      </c>
      <c r="G4122" s="9" t="s">
        <v>278</v>
      </c>
      <c r="H4122" s="9" t="s">
        <v>278</v>
      </c>
      <c r="I4122" s="9">
        <v>0</v>
      </c>
      <c r="J4122" s="9">
        <v>0</v>
      </c>
      <c r="K4122" s="9">
        <v>112.50000000000364</v>
      </c>
      <c r="L4122" s="9">
        <v>133.70000000000437</v>
      </c>
      <c r="N4122" s="67">
        <f t="shared" si="118"/>
        <v>246.200000000008</v>
      </c>
      <c r="T4122" s="277"/>
      <c r="U4122" s="63"/>
      <c r="V4122" s="345"/>
      <c r="W4122" s="337"/>
      <c r="X4122" s="63"/>
    </row>
    <row r="4123" spans="1:24" ht="15">
      <c r="A4123" s="28" t="s">
        <v>928</v>
      </c>
      <c r="B4123" s="63" t="s">
        <v>3372</v>
      </c>
      <c r="C4123" s="3"/>
      <c r="D4123" s="3"/>
      <c r="E4123" s="9" t="s">
        <v>278</v>
      </c>
      <c r="F4123" s="9" t="s">
        <v>278</v>
      </c>
      <c r="G4123" s="9" t="s">
        <v>278</v>
      </c>
      <c r="H4123" s="9" t="s">
        <v>278</v>
      </c>
      <c r="I4123" s="9">
        <v>0</v>
      </c>
      <c r="J4123" s="9">
        <v>0</v>
      </c>
      <c r="K4123" s="9" t="s">
        <v>278</v>
      </c>
      <c r="L4123" s="9">
        <v>241.40000000000509</v>
      </c>
      <c r="M4123" s="67"/>
      <c r="N4123" s="67">
        <f t="shared" si="118"/>
        <v>241.40000000000509</v>
      </c>
      <c r="T4123" s="63"/>
      <c r="U4123" s="63"/>
      <c r="V4123" s="358"/>
      <c r="W4123" s="337"/>
      <c r="X4123" s="63"/>
    </row>
    <row r="4124" spans="1:24" ht="15">
      <c r="A4124" s="28" t="s">
        <v>929</v>
      </c>
      <c r="B4124" s="63" t="s">
        <v>3387</v>
      </c>
      <c r="C4124" s="3"/>
      <c r="D4124" s="3"/>
      <c r="E4124" s="9" t="s">
        <v>278</v>
      </c>
      <c r="F4124" s="9" t="s">
        <v>278</v>
      </c>
      <c r="G4124" s="9" t="s">
        <v>278</v>
      </c>
      <c r="H4124" s="9" t="s">
        <v>278</v>
      </c>
      <c r="I4124" s="9">
        <v>0</v>
      </c>
      <c r="J4124" s="9">
        <v>0</v>
      </c>
      <c r="K4124" s="9" t="s">
        <v>278</v>
      </c>
      <c r="L4124" s="9">
        <v>239.70000000000437</v>
      </c>
      <c r="M4124" s="67"/>
      <c r="N4124" s="67">
        <f t="shared" si="118"/>
        <v>239.70000000000437</v>
      </c>
      <c r="T4124" s="63"/>
      <c r="U4124" s="63"/>
      <c r="V4124" s="358"/>
      <c r="W4124" s="337"/>
      <c r="X4124" s="63"/>
    </row>
    <row r="4125" spans="1:24" ht="15">
      <c r="A4125" s="28" t="s">
        <v>930</v>
      </c>
      <c r="B4125" s="277" t="s">
        <v>2005</v>
      </c>
      <c r="C4125" s="3"/>
      <c r="D4125" s="3"/>
      <c r="E4125" s="9" t="s">
        <v>278</v>
      </c>
      <c r="F4125" s="9" t="s">
        <v>278</v>
      </c>
      <c r="G4125" s="9" t="s">
        <v>278</v>
      </c>
      <c r="H4125" s="9" t="s">
        <v>278</v>
      </c>
      <c r="I4125" s="9">
        <v>0</v>
      </c>
      <c r="J4125" s="9">
        <v>0</v>
      </c>
      <c r="K4125" s="9">
        <v>235.70000000000073</v>
      </c>
      <c r="L4125" s="9" t="s">
        <v>278</v>
      </c>
      <c r="N4125" s="67">
        <f t="shared" si="118"/>
        <v>235.70000000000073</v>
      </c>
      <c r="T4125" s="225"/>
      <c r="U4125" s="63"/>
      <c r="V4125" s="345"/>
      <c r="W4125" s="337"/>
      <c r="X4125" s="63"/>
    </row>
    <row r="4126" spans="1:24" ht="15">
      <c r="A4126" s="28" t="s">
        <v>931</v>
      </c>
      <c r="B4126" s="229" t="s">
        <v>1642</v>
      </c>
      <c r="C4126" s="3"/>
      <c r="D4126" s="3"/>
      <c r="E4126" s="9" t="s">
        <v>278</v>
      </c>
      <c r="F4126" s="9" t="s">
        <v>278</v>
      </c>
      <c r="G4126" s="9" t="s">
        <v>278</v>
      </c>
      <c r="H4126" s="9" t="s">
        <v>278</v>
      </c>
      <c r="I4126" s="9">
        <v>0</v>
      </c>
      <c r="J4126" s="9">
        <v>0</v>
      </c>
      <c r="K4126" s="9">
        <v>25.200000000000728</v>
      </c>
      <c r="L4126" s="9">
        <v>207.39999999999418</v>
      </c>
      <c r="N4126" s="67">
        <f t="shared" ref="N4126:N4157" si="119">SUM(E4126:L4126)</f>
        <v>232.59999999999491</v>
      </c>
      <c r="T4126" s="28"/>
      <c r="U4126" s="63"/>
      <c r="V4126" s="345"/>
      <c r="W4126" s="337"/>
      <c r="X4126" s="63"/>
    </row>
    <row r="4127" spans="1:24" ht="15">
      <c r="A4127" s="28" t="s">
        <v>932</v>
      </c>
      <c r="B4127" s="63" t="s">
        <v>3373</v>
      </c>
      <c r="C4127" s="3"/>
      <c r="D4127" s="3"/>
      <c r="E4127" s="9" t="s">
        <v>278</v>
      </c>
      <c r="F4127" s="9" t="s">
        <v>278</v>
      </c>
      <c r="G4127" s="9" t="s">
        <v>278</v>
      </c>
      <c r="H4127" s="9" t="s">
        <v>278</v>
      </c>
      <c r="I4127" s="9">
        <v>0</v>
      </c>
      <c r="J4127" s="9">
        <v>0</v>
      </c>
      <c r="K4127" s="9" t="s">
        <v>278</v>
      </c>
      <c r="L4127" s="9">
        <v>211.30000000000291</v>
      </c>
      <c r="M4127" s="67"/>
      <c r="N4127" s="67">
        <f t="shared" si="119"/>
        <v>211.30000000000291</v>
      </c>
      <c r="T4127" s="63"/>
      <c r="U4127" s="63"/>
      <c r="V4127" s="345"/>
      <c r="W4127" s="337"/>
      <c r="X4127" s="63"/>
    </row>
    <row r="4128" spans="1:24" ht="15">
      <c r="A4128" s="28" t="s">
        <v>933</v>
      </c>
      <c r="B4128" s="277" t="s">
        <v>2046</v>
      </c>
      <c r="C4128" s="3"/>
      <c r="D4128" s="3"/>
      <c r="E4128" s="9" t="s">
        <v>278</v>
      </c>
      <c r="F4128" s="9" t="s">
        <v>278</v>
      </c>
      <c r="G4128" s="9" t="s">
        <v>278</v>
      </c>
      <c r="H4128" s="9" t="s">
        <v>278</v>
      </c>
      <c r="I4128" s="9">
        <v>0</v>
      </c>
      <c r="J4128" s="9">
        <v>0</v>
      </c>
      <c r="K4128" s="9">
        <v>91</v>
      </c>
      <c r="L4128" s="9">
        <v>112.90000000000146</v>
      </c>
      <c r="N4128" s="67">
        <f t="shared" si="119"/>
        <v>203.90000000000146</v>
      </c>
      <c r="T4128" s="277"/>
      <c r="U4128" s="63"/>
      <c r="V4128" s="346"/>
      <c r="W4128" s="337"/>
      <c r="X4128" s="63"/>
    </row>
    <row r="4129" spans="1:24" ht="15">
      <c r="A4129" s="28" t="s">
        <v>934</v>
      </c>
      <c r="B4129" s="63" t="s">
        <v>3364</v>
      </c>
      <c r="C4129" s="3"/>
      <c r="D4129" s="3"/>
      <c r="E4129" s="9" t="s">
        <v>278</v>
      </c>
      <c r="F4129" s="9" t="s">
        <v>278</v>
      </c>
      <c r="G4129" s="9" t="s">
        <v>278</v>
      </c>
      <c r="H4129" s="9" t="s">
        <v>278</v>
      </c>
      <c r="I4129" s="9">
        <v>0</v>
      </c>
      <c r="J4129" s="9">
        <v>0</v>
      </c>
      <c r="K4129" s="9" t="s">
        <v>278</v>
      </c>
      <c r="L4129" s="9">
        <v>201.99999999999636</v>
      </c>
      <c r="M4129" s="67"/>
      <c r="N4129" s="67">
        <f t="shared" si="119"/>
        <v>201.99999999999636</v>
      </c>
      <c r="T4129" s="277"/>
      <c r="U4129" s="63"/>
      <c r="V4129" s="345"/>
      <c r="W4129" s="337"/>
      <c r="X4129" s="63"/>
    </row>
    <row r="4130" spans="1:24" ht="15">
      <c r="A4130" s="28" t="s">
        <v>2496</v>
      </c>
      <c r="B4130" s="63" t="s">
        <v>3392</v>
      </c>
      <c r="C4130" s="3"/>
      <c r="D4130" s="3"/>
      <c r="E4130" s="9" t="s">
        <v>278</v>
      </c>
      <c r="F4130" s="9" t="s">
        <v>278</v>
      </c>
      <c r="G4130" s="9" t="s">
        <v>278</v>
      </c>
      <c r="H4130" s="9" t="s">
        <v>278</v>
      </c>
      <c r="I4130" s="9">
        <v>0</v>
      </c>
      <c r="J4130" s="9">
        <v>0</v>
      </c>
      <c r="K4130" s="9" t="s">
        <v>278</v>
      </c>
      <c r="L4130" s="9">
        <v>194.09999999999854</v>
      </c>
      <c r="M4130" s="67"/>
      <c r="N4130" s="67">
        <f t="shared" si="119"/>
        <v>194.09999999999854</v>
      </c>
    </row>
    <row r="4131" spans="1:24" ht="15">
      <c r="A4131" s="28" t="s">
        <v>3308</v>
      </c>
      <c r="B4131" s="63" t="s">
        <v>3390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9">
        <v>0</v>
      </c>
      <c r="K4131" s="9" t="s">
        <v>278</v>
      </c>
      <c r="L4131" s="9">
        <v>179.69999999999709</v>
      </c>
      <c r="M4131" s="67"/>
      <c r="N4131" s="67">
        <f t="shared" si="119"/>
        <v>179.69999999999709</v>
      </c>
    </row>
    <row r="4132" spans="1:24" ht="15">
      <c r="A4132" s="28" t="s">
        <v>3309</v>
      </c>
      <c r="B4132" s="63" t="s">
        <v>3374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9">
        <v>0</v>
      </c>
      <c r="K4132" s="9" t="s">
        <v>278</v>
      </c>
      <c r="L4132" s="9">
        <v>168.59999999999854</v>
      </c>
      <c r="M4132" s="67"/>
      <c r="N4132" s="67">
        <f t="shared" si="119"/>
        <v>168.59999999999854</v>
      </c>
    </row>
    <row r="4133" spans="1:24" ht="15">
      <c r="A4133" s="28" t="s">
        <v>3310</v>
      </c>
      <c r="B4133" s="63" t="s">
        <v>3360</v>
      </c>
      <c r="C4133" s="3"/>
      <c r="D4133" s="3"/>
      <c r="E4133" s="9" t="s">
        <v>278</v>
      </c>
      <c r="F4133" s="9" t="s">
        <v>278</v>
      </c>
      <c r="G4133" s="9" t="s">
        <v>278</v>
      </c>
      <c r="H4133" s="9" t="s">
        <v>278</v>
      </c>
      <c r="I4133" s="9">
        <v>0</v>
      </c>
      <c r="J4133" s="9">
        <v>0</v>
      </c>
      <c r="K4133" s="9" t="s">
        <v>278</v>
      </c>
      <c r="L4133" s="9">
        <v>165.79999999999563</v>
      </c>
      <c r="M4133" s="67"/>
      <c r="N4133" s="67">
        <f t="shared" si="119"/>
        <v>165.79999999999563</v>
      </c>
    </row>
    <row r="4134" spans="1:24" ht="15">
      <c r="A4134" s="28" t="s">
        <v>3311</v>
      </c>
      <c r="B4134" s="63" t="s">
        <v>783</v>
      </c>
      <c r="E4134" s="9" t="s">
        <v>278</v>
      </c>
      <c r="F4134" s="9" t="s">
        <v>278</v>
      </c>
      <c r="G4134" s="9" t="s">
        <v>278</v>
      </c>
      <c r="H4134" s="9">
        <v>162.49999999999636</v>
      </c>
      <c r="I4134" s="9">
        <v>0</v>
      </c>
      <c r="J4134" s="9">
        <v>0</v>
      </c>
      <c r="K4134" s="9" t="s">
        <v>278</v>
      </c>
      <c r="L4134" s="9" t="s">
        <v>278</v>
      </c>
      <c r="N4134" s="67">
        <f t="shared" si="119"/>
        <v>162.49999999999636</v>
      </c>
      <c r="S4134" s="225"/>
    </row>
    <row r="4135" spans="1:24" ht="15">
      <c r="A4135" s="28" t="s">
        <v>3312</v>
      </c>
      <c r="B4135" s="277" t="s">
        <v>3359</v>
      </c>
      <c r="C4135" s="3"/>
      <c r="D4135" s="3"/>
      <c r="E4135" s="9" t="s">
        <v>278</v>
      </c>
      <c r="F4135" s="9" t="s">
        <v>278</v>
      </c>
      <c r="G4135" s="9" t="s">
        <v>278</v>
      </c>
      <c r="H4135" s="9" t="s">
        <v>278</v>
      </c>
      <c r="I4135" s="9">
        <v>0</v>
      </c>
      <c r="J4135" s="9">
        <v>0</v>
      </c>
      <c r="K4135" s="9" t="s">
        <v>278</v>
      </c>
      <c r="L4135" s="9">
        <v>158.59999999999309</v>
      </c>
      <c r="M4135" s="67"/>
      <c r="N4135" s="67">
        <f t="shared" si="119"/>
        <v>158.59999999999309</v>
      </c>
    </row>
    <row r="4136" spans="1:24" ht="15">
      <c r="A4136" s="28" t="s">
        <v>3313</v>
      </c>
      <c r="B4136" s="63" t="s">
        <v>3371</v>
      </c>
      <c r="C4136" s="3"/>
      <c r="D4136" s="3"/>
      <c r="E4136" s="9" t="s">
        <v>278</v>
      </c>
      <c r="F4136" s="9" t="s">
        <v>278</v>
      </c>
      <c r="G4136" s="9" t="s">
        <v>278</v>
      </c>
      <c r="H4136" s="9" t="s">
        <v>278</v>
      </c>
      <c r="I4136" s="9">
        <v>0</v>
      </c>
      <c r="J4136" s="9">
        <v>0</v>
      </c>
      <c r="K4136" s="9" t="s">
        <v>278</v>
      </c>
      <c r="L4136" s="9">
        <v>143.49999999999818</v>
      </c>
      <c r="M4136" s="67"/>
      <c r="N4136" s="67">
        <f t="shared" si="119"/>
        <v>143.49999999999818</v>
      </c>
    </row>
    <row r="4137" spans="1:24" ht="15">
      <c r="A4137" s="28" t="s">
        <v>3314</v>
      </c>
      <c r="B4137" s="277" t="s">
        <v>2022</v>
      </c>
      <c r="C4137" s="3"/>
      <c r="D4137" s="3"/>
      <c r="E4137" s="9" t="s">
        <v>278</v>
      </c>
      <c r="F4137" s="9" t="s">
        <v>278</v>
      </c>
      <c r="G4137" s="9" t="s">
        <v>278</v>
      </c>
      <c r="H4137" s="9" t="s">
        <v>278</v>
      </c>
      <c r="I4137" s="9">
        <v>0</v>
      </c>
      <c r="J4137" s="9">
        <v>0</v>
      </c>
      <c r="K4137" s="9">
        <v>42</v>
      </c>
      <c r="L4137" s="9">
        <v>99.899999999994179</v>
      </c>
      <c r="N4137" s="67">
        <f t="shared" si="119"/>
        <v>141.89999999999418</v>
      </c>
    </row>
    <row r="4138" spans="1:24" ht="15">
      <c r="A4138" s="28" t="s">
        <v>3315</v>
      </c>
      <c r="B4138" s="63" t="s">
        <v>3361</v>
      </c>
      <c r="C4138" s="3"/>
      <c r="D4138" s="3"/>
      <c r="E4138" s="9" t="s">
        <v>278</v>
      </c>
      <c r="F4138" s="9" t="s">
        <v>278</v>
      </c>
      <c r="G4138" s="9" t="s">
        <v>278</v>
      </c>
      <c r="H4138" s="9" t="s">
        <v>278</v>
      </c>
      <c r="I4138" s="9">
        <v>0</v>
      </c>
      <c r="J4138" s="9">
        <v>0</v>
      </c>
      <c r="K4138" s="9" t="s">
        <v>278</v>
      </c>
      <c r="L4138" s="9">
        <v>133</v>
      </c>
      <c r="M4138" s="67"/>
      <c r="N4138" s="67">
        <f t="shared" si="119"/>
        <v>133</v>
      </c>
    </row>
    <row r="4139" spans="1:24" ht="15">
      <c r="A4139" s="28" t="s">
        <v>3316</v>
      </c>
      <c r="B4139" s="277" t="s">
        <v>2024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">
        <v>0</v>
      </c>
      <c r="K4139" s="9">
        <v>129.99999999998909</v>
      </c>
      <c r="L4139" s="9" t="s">
        <v>278</v>
      </c>
      <c r="N4139" s="67">
        <f t="shared" si="119"/>
        <v>129.99999999998909</v>
      </c>
    </row>
    <row r="4140" spans="1:24" ht="15">
      <c r="A4140" s="28" t="s">
        <v>3317</v>
      </c>
      <c r="B4140" s="63" t="s">
        <v>3366</v>
      </c>
      <c r="C4140" s="3"/>
      <c r="D4140" s="3"/>
      <c r="E4140" s="9" t="s">
        <v>278</v>
      </c>
      <c r="F4140" s="9" t="s">
        <v>278</v>
      </c>
      <c r="G4140" s="9" t="s">
        <v>278</v>
      </c>
      <c r="H4140" s="9" t="s">
        <v>278</v>
      </c>
      <c r="I4140" s="9">
        <v>0</v>
      </c>
      <c r="J4140" s="9">
        <v>0</v>
      </c>
      <c r="K4140" s="9" t="s">
        <v>278</v>
      </c>
      <c r="L4140" s="9">
        <v>124.70000000000073</v>
      </c>
      <c r="M4140" s="67"/>
      <c r="N4140" s="67">
        <f t="shared" si="119"/>
        <v>124.70000000000073</v>
      </c>
    </row>
    <row r="4141" spans="1:24" ht="15">
      <c r="A4141" s="28" t="s">
        <v>3318</v>
      </c>
      <c r="B4141" s="63" t="s">
        <v>3378</v>
      </c>
      <c r="C4141" s="3"/>
      <c r="D4141" s="3"/>
      <c r="E4141" s="9" t="s">
        <v>278</v>
      </c>
      <c r="F4141" s="9" t="s">
        <v>278</v>
      </c>
      <c r="G4141" s="9" t="s">
        <v>278</v>
      </c>
      <c r="H4141" s="9" t="s">
        <v>278</v>
      </c>
      <c r="I4141" s="9">
        <v>0</v>
      </c>
      <c r="J4141" s="9">
        <v>0</v>
      </c>
      <c r="K4141" s="9" t="s">
        <v>278</v>
      </c>
      <c r="L4141" s="9">
        <v>110.80000000000291</v>
      </c>
      <c r="M4141" s="67"/>
      <c r="N4141" s="67">
        <f t="shared" si="119"/>
        <v>110.80000000000291</v>
      </c>
    </row>
    <row r="4142" spans="1:24" ht="15">
      <c r="A4142" s="28" t="s">
        <v>3319</v>
      </c>
      <c r="B4142" s="63" t="s">
        <v>3379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9">
        <v>0</v>
      </c>
      <c r="K4142" s="9" t="s">
        <v>278</v>
      </c>
      <c r="L4142" s="9">
        <v>109.29999999999927</v>
      </c>
      <c r="M4142" s="67"/>
      <c r="N4142" s="67">
        <f t="shared" si="119"/>
        <v>109.29999999999927</v>
      </c>
    </row>
    <row r="4143" spans="1:24" ht="15">
      <c r="A4143" s="28" t="s">
        <v>3320</v>
      </c>
      <c r="B4143" s="63" t="s">
        <v>3391</v>
      </c>
      <c r="C4143" s="3"/>
      <c r="D4143" s="3"/>
      <c r="E4143" s="9" t="s">
        <v>278</v>
      </c>
      <c r="F4143" s="9" t="s">
        <v>278</v>
      </c>
      <c r="G4143" s="9" t="s">
        <v>278</v>
      </c>
      <c r="H4143" s="9" t="s">
        <v>278</v>
      </c>
      <c r="I4143" s="9">
        <v>0</v>
      </c>
      <c r="J4143" s="9">
        <v>0</v>
      </c>
      <c r="K4143" s="9" t="s">
        <v>278</v>
      </c>
      <c r="L4143" s="9">
        <v>106.99999999999636</v>
      </c>
      <c r="M4143" s="67"/>
      <c r="N4143" s="67">
        <f t="shared" si="119"/>
        <v>106.99999999999636</v>
      </c>
    </row>
    <row r="4144" spans="1:24" ht="15">
      <c r="A4144" s="28" t="s">
        <v>3321</v>
      </c>
      <c r="B4144" s="277" t="s">
        <v>2048</v>
      </c>
      <c r="C4144" s="3"/>
      <c r="D4144" s="3"/>
      <c r="E4144" s="9" t="s">
        <v>278</v>
      </c>
      <c r="F4144" s="9" t="s">
        <v>278</v>
      </c>
      <c r="G4144" s="9" t="s">
        <v>278</v>
      </c>
      <c r="H4144" s="9" t="s">
        <v>278</v>
      </c>
      <c r="I4144" s="9">
        <v>0</v>
      </c>
      <c r="J4144" s="9">
        <v>0</v>
      </c>
      <c r="K4144" s="9">
        <v>85.600000000000364</v>
      </c>
      <c r="L4144" s="9">
        <v>13.5</v>
      </c>
      <c r="N4144" s="67">
        <f t="shared" si="119"/>
        <v>99.100000000000364</v>
      </c>
    </row>
    <row r="4145" spans="1:14" ht="15">
      <c r="A4145" s="28" t="s">
        <v>3322</v>
      </c>
      <c r="B4145" s="63" t="s">
        <v>180</v>
      </c>
      <c r="C4145" s="3"/>
      <c r="D4145" s="3"/>
      <c r="E4145" s="9" t="s">
        <v>278</v>
      </c>
      <c r="F4145" s="9" t="s">
        <v>278</v>
      </c>
      <c r="G4145" s="9" t="s">
        <v>278</v>
      </c>
      <c r="H4145" s="9" t="s">
        <v>278</v>
      </c>
      <c r="I4145" s="9">
        <v>0</v>
      </c>
      <c r="J4145" s="9">
        <v>0</v>
      </c>
      <c r="K4145" s="9" t="s">
        <v>278</v>
      </c>
      <c r="L4145" s="9">
        <v>88.19999999999709</v>
      </c>
      <c r="M4145" s="67"/>
      <c r="N4145" s="67">
        <f t="shared" si="119"/>
        <v>88.19999999999709</v>
      </c>
    </row>
    <row r="4146" spans="1:14" ht="15">
      <c r="A4146" s="28" t="s">
        <v>3323</v>
      </c>
      <c r="B4146" s="277" t="s">
        <v>3358</v>
      </c>
      <c r="C4146" s="3"/>
      <c r="D4146" s="3"/>
      <c r="E4146" s="9" t="s">
        <v>278</v>
      </c>
      <c r="F4146" s="9" t="s">
        <v>278</v>
      </c>
      <c r="G4146" s="9" t="s">
        <v>278</v>
      </c>
      <c r="H4146" s="9" t="s">
        <v>278</v>
      </c>
      <c r="I4146" s="9">
        <v>0</v>
      </c>
      <c r="J4146" s="9">
        <v>0</v>
      </c>
      <c r="K4146" s="9" t="s">
        <v>278</v>
      </c>
      <c r="L4146" s="9">
        <v>84.100000000002183</v>
      </c>
      <c r="M4146" s="67"/>
      <c r="N4146" s="67">
        <f t="shared" si="119"/>
        <v>84.100000000002183</v>
      </c>
    </row>
    <row r="4147" spans="1:14" ht="15">
      <c r="A4147" s="28" t="s">
        <v>3324</v>
      </c>
      <c r="B4147" s="63" t="s">
        <v>3388</v>
      </c>
      <c r="C4147" s="3"/>
      <c r="D4147" s="3"/>
      <c r="E4147" s="9" t="s">
        <v>278</v>
      </c>
      <c r="F4147" s="9" t="s">
        <v>278</v>
      </c>
      <c r="G4147" s="9" t="s">
        <v>278</v>
      </c>
      <c r="H4147" s="9" t="s">
        <v>278</v>
      </c>
      <c r="I4147" s="9">
        <v>0</v>
      </c>
      <c r="J4147" s="9">
        <v>0</v>
      </c>
      <c r="K4147" s="9" t="s">
        <v>278</v>
      </c>
      <c r="L4147" s="9">
        <v>73.199999999993452</v>
      </c>
      <c r="M4147" s="67"/>
      <c r="N4147" s="67">
        <f t="shared" si="119"/>
        <v>73.199999999993452</v>
      </c>
    </row>
    <row r="4148" spans="1:14" ht="15">
      <c r="A4148" s="28" t="s">
        <v>3325</v>
      </c>
      <c r="B4148" s="277" t="s">
        <v>2025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9">
        <v>0</v>
      </c>
      <c r="K4148" s="9">
        <v>55.200000000004366</v>
      </c>
      <c r="L4148" s="9" t="s">
        <v>278</v>
      </c>
      <c r="N4148" s="67">
        <f t="shared" si="119"/>
        <v>55.200000000004366</v>
      </c>
    </row>
    <row r="4149" spans="1:14" ht="15">
      <c r="A4149" s="28" t="s">
        <v>3326</v>
      </c>
      <c r="B4149" s="63" t="s">
        <v>3370</v>
      </c>
      <c r="C4149" s="3"/>
      <c r="D4149" s="3"/>
      <c r="E4149" s="9" t="s">
        <v>278</v>
      </c>
      <c r="F4149" s="9" t="s">
        <v>278</v>
      </c>
      <c r="G4149" s="9" t="s">
        <v>278</v>
      </c>
      <c r="H4149" s="9" t="s">
        <v>278</v>
      </c>
      <c r="I4149" s="9">
        <v>0</v>
      </c>
      <c r="J4149" s="9">
        <v>0</v>
      </c>
      <c r="K4149" s="9" t="s">
        <v>278</v>
      </c>
      <c r="L4149" s="9">
        <v>49.000000000003638</v>
      </c>
      <c r="M4149" s="67"/>
      <c r="N4149" s="67">
        <f t="shared" si="119"/>
        <v>49.000000000003638</v>
      </c>
    </row>
    <row r="4150" spans="1:14" ht="15">
      <c r="A4150" s="28" t="s">
        <v>3327</v>
      </c>
      <c r="B4150" s="277" t="s">
        <v>2000</v>
      </c>
      <c r="C4150" s="3"/>
      <c r="D4150" s="3"/>
      <c r="E4150" s="9" t="s">
        <v>278</v>
      </c>
      <c r="F4150" s="9" t="s">
        <v>278</v>
      </c>
      <c r="G4150" s="9" t="s">
        <v>278</v>
      </c>
      <c r="H4150" s="9" t="s">
        <v>278</v>
      </c>
      <c r="I4150" s="9">
        <v>0</v>
      </c>
      <c r="J4150" s="9">
        <v>0</v>
      </c>
      <c r="K4150" s="9" t="s">
        <v>278</v>
      </c>
      <c r="L4150" s="9" t="s">
        <v>278</v>
      </c>
      <c r="N4150" s="67">
        <f t="shared" si="119"/>
        <v>0</v>
      </c>
    </row>
    <row r="4151" spans="1:14" ht="15">
      <c r="A4151" s="28" t="s">
        <v>3328</v>
      </c>
      <c r="B4151" s="225" t="s">
        <v>1640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9">
        <v>0</v>
      </c>
      <c r="K4151" s="9" t="s">
        <v>278</v>
      </c>
      <c r="L4151" s="9" t="s">
        <v>278</v>
      </c>
      <c r="N4151" s="67">
        <f t="shared" si="119"/>
        <v>0</v>
      </c>
    </row>
    <row r="4152" spans="1:14" ht="15">
      <c r="A4152" s="28" t="s">
        <v>3329</v>
      </c>
      <c r="B4152" s="229" t="s">
        <v>1644</v>
      </c>
      <c r="C4152" s="3"/>
      <c r="D4152" s="3"/>
      <c r="E4152" s="9" t="s">
        <v>278</v>
      </c>
      <c r="F4152" s="9" t="s">
        <v>278</v>
      </c>
      <c r="G4152" s="9" t="s">
        <v>278</v>
      </c>
      <c r="H4152" s="9" t="s">
        <v>278</v>
      </c>
      <c r="I4152" s="9">
        <v>0</v>
      </c>
      <c r="J4152" s="9">
        <v>0</v>
      </c>
      <c r="K4152" s="9" t="s">
        <v>278</v>
      </c>
      <c r="L4152" s="9" t="s">
        <v>278</v>
      </c>
      <c r="N4152" s="67">
        <f t="shared" si="119"/>
        <v>0</v>
      </c>
    </row>
    <row r="4153" spans="1:14" ht="15">
      <c r="A4153" s="28" t="s">
        <v>3330</v>
      </c>
      <c r="B4153" s="229" t="s">
        <v>1650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9">
        <v>0</v>
      </c>
      <c r="K4153" s="9" t="s">
        <v>278</v>
      </c>
      <c r="L4153" s="9" t="s">
        <v>278</v>
      </c>
      <c r="N4153" s="67">
        <f t="shared" si="119"/>
        <v>0</v>
      </c>
    </row>
    <row r="4154" spans="1:14" ht="15">
      <c r="A4154" s="28" t="s">
        <v>3331</v>
      </c>
      <c r="B4154" s="229" t="s">
        <v>1649</v>
      </c>
      <c r="C4154" s="3"/>
      <c r="D4154" s="3"/>
      <c r="E4154" s="9" t="s">
        <v>278</v>
      </c>
      <c r="F4154" s="9" t="s">
        <v>278</v>
      </c>
      <c r="G4154" s="9" t="s">
        <v>278</v>
      </c>
      <c r="H4154" s="9" t="s">
        <v>278</v>
      </c>
      <c r="I4154" s="9">
        <v>0</v>
      </c>
      <c r="J4154" s="9">
        <v>0</v>
      </c>
      <c r="K4154" s="9" t="s">
        <v>278</v>
      </c>
      <c r="L4154" s="9" t="s">
        <v>278</v>
      </c>
      <c r="N4154" s="67">
        <f t="shared" si="119"/>
        <v>0</v>
      </c>
    </row>
    <row r="4155" spans="1:14" ht="15">
      <c r="A4155" s="28" t="s">
        <v>4122</v>
      </c>
      <c r="B4155" s="229" t="s">
        <v>1647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">
        <v>0</v>
      </c>
      <c r="K4155" s="9" t="s">
        <v>278</v>
      </c>
      <c r="L4155" s="9" t="s">
        <v>278</v>
      </c>
      <c r="N4155" s="67">
        <f t="shared" si="119"/>
        <v>0</v>
      </c>
    </row>
    <row r="4156" spans="1:14" ht="15">
      <c r="A4156" s="28" t="s">
        <v>4123</v>
      </c>
      <c r="B4156" s="229" t="s">
        <v>1675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9">
        <v>0</v>
      </c>
      <c r="K4156" s="9" t="s">
        <v>278</v>
      </c>
      <c r="L4156" s="9" t="s">
        <v>278</v>
      </c>
      <c r="N4156" s="67">
        <f t="shared" si="119"/>
        <v>0</v>
      </c>
    </row>
    <row r="4157" spans="1:14" ht="15">
      <c r="A4157" s="28" t="s">
        <v>4124</v>
      </c>
      <c r="B4157" s="229" t="s">
        <v>1657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9">
        <v>0</v>
      </c>
      <c r="K4157" s="9" t="s">
        <v>278</v>
      </c>
      <c r="L4157" s="9" t="s">
        <v>278</v>
      </c>
      <c r="N4157" s="67">
        <f t="shared" si="119"/>
        <v>0</v>
      </c>
    </row>
    <row r="4158" spans="1:14" ht="15">
      <c r="A4158" s="28"/>
      <c r="B4158" s="28"/>
      <c r="E4158" s="9"/>
      <c r="F4158" s="9"/>
      <c r="G4158" s="9"/>
      <c r="H4158" s="9"/>
      <c r="L4158" s="69"/>
      <c r="M4158" s="67"/>
    </row>
    <row r="4159" spans="1:14" ht="15">
      <c r="A4159" s="28"/>
      <c r="B4159" s="63"/>
      <c r="E4159" s="9"/>
      <c r="L4159" s="69"/>
    </row>
    <row r="4160" spans="1:14" ht="15">
      <c r="A4160" s="28"/>
      <c r="B4160" s="63"/>
      <c r="E4160" s="9"/>
      <c r="L4160" s="69"/>
    </row>
    <row r="4161" spans="1:23" ht="25.5">
      <c r="A4161" s="23" t="s">
        <v>346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20">SUM(E4164:K4164)</f>
        <v>23670.599999999849</v>
      </c>
      <c r="O4164" t="s">
        <v>3160</v>
      </c>
      <c r="R4164" s="3" t="s">
        <v>1807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20"/>
        <v>22984.299999999734</v>
      </c>
      <c r="O4165" t="s">
        <v>1342</v>
      </c>
      <c r="R4165" s="3" t="s">
        <v>1343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20"/>
        <v>21991.399999999947</v>
      </c>
      <c r="O4166" t="s">
        <v>811</v>
      </c>
      <c r="R4166" s="3" t="s">
        <v>1808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20"/>
        <v>21037.050000000072</v>
      </c>
      <c r="O4167" t="s">
        <v>2461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20"/>
        <v>20435.700000000114</v>
      </c>
      <c r="O4168" t="s">
        <v>325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20"/>
        <v>20398.400000000154</v>
      </c>
      <c r="O4169" t="s">
        <v>332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20"/>
        <v>18979.29999999993</v>
      </c>
      <c r="O4170" t="s">
        <v>306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278</v>
      </c>
      <c r="F4171" s="9" t="s">
        <v>278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20"/>
        <v>18779.299999999919</v>
      </c>
      <c r="O4171" t="s">
        <v>811</v>
      </c>
      <c r="R4171" s="3" t="s">
        <v>1808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20"/>
        <v>18679.299999999879</v>
      </c>
      <c r="O4172" t="s">
        <v>284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20"/>
        <v>18501.100000000053</v>
      </c>
      <c r="O4173" t="s">
        <v>288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278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20"/>
        <v>18425.449999999975</v>
      </c>
      <c r="O4174" t="s">
        <v>284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20"/>
        <v>18296.199999999724</v>
      </c>
      <c r="O4175" t="s">
        <v>292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20"/>
        <v>17534.100000000195</v>
      </c>
      <c r="O4176" t="s">
        <v>307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20"/>
        <v>17333.299999999555</v>
      </c>
      <c r="O4177" t="s">
        <v>300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278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20"/>
        <v>17277.099999999849</v>
      </c>
      <c r="O4178" t="s">
        <v>1845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278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20"/>
        <v>17183.849999999984</v>
      </c>
      <c r="O4179" t="s">
        <v>284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278</v>
      </c>
      <c r="F4180" s="9" t="s">
        <v>278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20"/>
        <v>16543.899999999827</v>
      </c>
      <c r="O4180" t="s">
        <v>1313</v>
      </c>
      <c r="R4180" s="216" t="s">
        <v>1808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20"/>
        <v>16176.500000000075</v>
      </c>
      <c r="O4181" t="s">
        <v>369</v>
      </c>
      <c r="R4181" s="3" t="s">
        <v>1808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278</v>
      </c>
      <c r="F4182" s="9" t="s">
        <v>278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20"/>
        <v>15363.599999999882</v>
      </c>
      <c r="O4182" t="s">
        <v>287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278</v>
      </c>
      <c r="L4183" s="69"/>
      <c r="M4183" s="67">
        <f t="shared" si="120"/>
        <v>14657.150000000014</v>
      </c>
      <c r="O4183" t="s">
        <v>328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799</v>
      </c>
      <c r="E4184" s="9" t="s">
        <v>278</v>
      </c>
      <c r="F4184" s="9" t="s">
        <v>278</v>
      </c>
      <c r="G4184" s="9" t="s">
        <v>278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20"/>
        <v>14470.199999999957</v>
      </c>
      <c r="O4184" t="s">
        <v>1313</v>
      </c>
      <c r="R4184" s="216" t="s">
        <v>1808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778</v>
      </c>
      <c r="E4185" s="9" t="s">
        <v>278</v>
      </c>
      <c r="F4185" s="9" t="s">
        <v>278</v>
      </c>
      <c r="G4185" s="9" t="s">
        <v>278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20"/>
        <v>13837.29999999991</v>
      </c>
      <c r="O4185" t="s">
        <v>297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747</v>
      </c>
      <c r="E4186" s="9" t="s">
        <v>278</v>
      </c>
      <c r="F4186" s="9" t="s">
        <v>278</v>
      </c>
      <c r="G4186" s="9" t="s">
        <v>278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20"/>
        <v>13712.100000000191</v>
      </c>
      <c r="O4186" t="s">
        <v>334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278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20"/>
        <v>13334.400000000045</v>
      </c>
      <c r="O4187" t="s">
        <v>284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752</v>
      </c>
      <c r="E4188" s="9" t="s">
        <v>278</v>
      </c>
      <c r="F4188" s="9" t="s">
        <v>278</v>
      </c>
      <c r="G4188" s="9" t="s">
        <v>278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20"/>
        <v>13168.150000000156</v>
      </c>
      <c r="O4188" t="s">
        <v>287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20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748</v>
      </c>
      <c r="E4190" s="9" t="s">
        <v>278</v>
      </c>
      <c r="F4190" s="9" t="s">
        <v>278</v>
      </c>
      <c r="G4190" s="9" t="s">
        <v>278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20"/>
        <v>12500.299999999914</v>
      </c>
      <c r="O4190" t="s">
        <v>298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278</v>
      </c>
      <c r="L4191" s="69"/>
      <c r="M4191" s="67">
        <f t="shared" si="120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278</v>
      </c>
      <c r="F4192" s="9" t="s">
        <v>278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20"/>
        <v>12221.000000000047</v>
      </c>
      <c r="O4192" t="s">
        <v>288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737</v>
      </c>
      <c r="E4193" s="9" t="s">
        <v>278</v>
      </c>
      <c r="F4193" s="9" t="s">
        <v>278</v>
      </c>
      <c r="G4193" s="9" t="s">
        <v>278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20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274</v>
      </c>
      <c r="B4194" s="63" t="s">
        <v>763</v>
      </c>
      <c r="E4194" s="9" t="s">
        <v>278</v>
      </c>
      <c r="F4194" s="9" t="s">
        <v>278</v>
      </c>
      <c r="G4194" s="9" t="s">
        <v>278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20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275</v>
      </c>
      <c r="B4195" s="63" t="s">
        <v>761</v>
      </c>
      <c r="E4195" s="9" t="s">
        <v>278</v>
      </c>
      <c r="F4195" s="9" t="s">
        <v>278</v>
      </c>
      <c r="G4195" s="9" t="s">
        <v>278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20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276</v>
      </c>
      <c r="B4196" s="63" t="s">
        <v>777</v>
      </c>
      <c r="E4196" s="9" t="s">
        <v>278</v>
      </c>
      <c r="F4196" s="9" t="s">
        <v>278</v>
      </c>
      <c r="G4196" s="9" t="s">
        <v>278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21">SUM(E4196:K4196)</f>
        <v>11318.699999999699</v>
      </c>
      <c r="O4196" t="s">
        <v>297</v>
      </c>
      <c r="S4196" s="63"/>
      <c r="T4196" s="63"/>
      <c r="U4196" s="345"/>
      <c r="V4196" s="63"/>
      <c r="W4196" s="63"/>
    </row>
    <row r="4197" spans="1:23" ht="15">
      <c r="A4197" s="28" t="s">
        <v>277</v>
      </c>
      <c r="B4197" s="63" t="s">
        <v>782</v>
      </c>
      <c r="E4197" s="9" t="s">
        <v>278</v>
      </c>
      <c r="F4197" s="9" t="s">
        <v>278</v>
      </c>
      <c r="G4197" s="9" t="s">
        <v>278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21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734</v>
      </c>
      <c r="B4198" s="28" t="s">
        <v>732</v>
      </c>
      <c r="E4198" s="9" t="s">
        <v>278</v>
      </c>
      <c r="F4198" s="9" t="s">
        <v>278</v>
      </c>
      <c r="G4198" s="9" t="s">
        <v>278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21"/>
        <v>11158.400000000083</v>
      </c>
      <c r="O4198" t="s">
        <v>283</v>
      </c>
      <c r="S4198" s="63"/>
      <c r="T4198" s="63"/>
      <c r="U4198" s="345"/>
      <c r="V4198" s="63"/>
      <c r="W4198" s="63"/>
    </row>
    <row r="4199" spans="1:23" ht="15">
      <c r="A4199" s="28" t="s">
        <v>735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278</v>
      </c>
      <c r="K4199" s="9" t="s">
        <v>278</v>
      </c>
      <c r="L4199" s="69"/>
      <c r="M4199" s="67">
        <f t="shared" si="121"/>
        <v>11115.250000000002</v>
      </c>
      <c r="O4199" t="s">
        <v>309</v>
      </c>
      <c r="S4199" s="28"/>
      <c r="T4199" s="63"/>
      <c r="U4199" s="346"/>
      <c r="V4199" s="63"/>
      <c r="W4199" s="63"/>
    </row>
    <row r="4200" spans="1:23" ht="15">
      <c r="A4200" s="28" t="s">
        <v>736</v>
      </c>
      <c r="B4200" s="28" t="s">
        <v>733</v>
      </c>
      <c r="E4200" s="9" t="s">
        <v>278</v>
      </c>
      <c r="F4200" s="9" t="s">
        <v>278</v>
      </c>
      <c r="G4200" s="9" t="s">
        <v>278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21"/>
        <v>10959.450000000013</v>
      </c>
      <c r="O4200" t="s">
        <v>287</v>
      </c>
      <c r="S4200" s="63"/>
      <c r="T4200" s="63"/>
      <c r="U4200" s="345"/>
      <c r="V4200" s="63"/>
      <c r="W4200" s="63"/>
    </row>
    <row r="4201" spans="1:23" ht="15">
      <c r="A4201" s="28" t="s">
        <v>738</v>
      </c>
      <c r="B4201" s="229" t="s">
        <v>1646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21"/>
        <v>10802.099999999977</v>
      </c>
      <c r="O4201" t="s">
        <v>281</v>
      </c>
      <c r="R4201" s="216" t="s">
        <v>1808</v>
      </c>
      <c r="S4201" s="277"/>
      <c r="T4201" s="63"/>
      <c r="U4201" s="346"/>
      <c r="V4201" s="63"/>
      <c r="W4201" s="63"/>
    </row>
    <row r="4202" spans="1:23" ht="15">
      <c r="A4202" s="28" t="s">
        <v>744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278</v>
      </c>
      <c r="K4202" s="9" t="s">
        <v>278</v>
      </c>
      <c r="L4202" s="69"/>
      <c r="M4202" s="67">
        <f t="shared" si="121"/>
        <v>10315.799999999979</v>
      </c>
      <c r="O4202" t="s">
        <v>292</v>
      </c>
      <c r="S4202" s="277"/>
      <c r="T4202" s="63"/>
      <c r="U4202" s="346"/>
      <c r="V4202" s="63"/>
      <c r="W4202" s="63"/>
    </row>
    <row r="4203" spans="1:23" ht="15">
      <c r="A4203" s="28" t="s">
        <v>746</v>
      </c>
      <c r="B4203" s="63" t="s">
        <v>745</v>
      </c>
      <c r="E4203" s="9" t="s">
        <v>278</v>
      </c>
      <c r="F4203" s="9" t="s">
        <v>278</v>
      </c>
      <c r="G4203" s="9" t="s">
        <v>278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21"/>
        <v>10242.900000000198</v>
      </c>
      <c r="O4203" t="s">
        <v>292</v>
      </c>
      <c r="S4203" s="225"/>
      <c r="T4203" s="63"/>
      <c r="U4203" s="346"/>
      <c r="V4203" s="63"/>
      <c r="W4203" s="63"/>
    </row>
    <row r="4204" spans="1:23" ht="15">
      <c r="A4204" s="28" t="s">
        <v>749</v>
      </c>
      <c r="B4204" s="63" t="s">
        <v>156</v>
      </c>
      <c r="E4204" s="9" t="s">
        <v>278</v>
      </c>
      <c r="F4204" s="9" t="s">
        <v>278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21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750</v>
      </c>
      <c r="B4205" s="63" t="s">
        <v>789</v>
      </c>
      <c r="E4205" s="9" t="s">
        <v>278</v>
      </c>
      <c r="F4205" s="9" t="s">
        <v>278</v>
      </c>
      <c r="G4205" s="9" t="s">
        <v>278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21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753</v>
      </c>
      <c r="B4206" s="229" t="s">
        <v>1651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21"/>
        <v>9558.1500000000924</v>
      </c>
      <c r="O4206" t="s">
        <v>287</v>
      </c>
      <c r="S4206" s="277"/>
      <c r="T4206" s="63"/>
      <c r="U4206" s="345"/>
      <c r="V4206" s="63"/>
      <c r="W4206" s="63"/>
    </row>
    <row r="4207" spans="1:23" ht="15">
      <c r="A4207" s="28" t="s">
        <v>755</v>
      </c>
      <c r="B4207" s="63" t="s">
        <v>762</v>
      </c>
      <c r="E4207" s="9" t="s">
        <v>278</v>
      </c>
      <c r="F4207" s="9" t="s">
        <v>278</v>
      </c>
      <c r="G4207" s="9" t="s">
        <v>278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21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760</v>
      </c>
      <c r="B4208" s="229" t="s">
        <v>1654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21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764</v>
      </c>
      <c r="B4209" s="63" t="s">
        <v>754</v>
      </c>
      <c r="E4209" s="9" t="s">
        <v>278</v>
      </c>
      <c r="F4209" s="9" t="s">
        <v>278</v>
      </c>
      <c r="G4209" s="9" t="s">
        <v>278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21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765</v>
      </c>
      <c r="B4210" s="63" t="s">
        <v>756</v>
      </c>
      <c r="E4210" s="9" t="s">
        <v>278</v>
      </c>
      <c r="F4210" s="9" t="s">
        <v>278</v>
      </c>
      <c r="G4210" s="9" t="s">
        <v>278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21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766</v>
      </c>
      <c r="B4211" s="225" t="s">
        <v>1661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21"/>
        <v>9133.9499999998152</v>
      </c>
      <c r="O4211" t="s">
        <v>297</v>
      </c>
      <c r="S4211" s="277"/>
      <c r="T4211" s="63"/>
      <c r="U4211" s="346"/>
      <c r="V4211" s="63"/>
      <c r="W4211" s="63"/>
    </row>
    <row r="4212" spans="1:23" ht="15">
      <c r="A4212" s="28" t="s">
        <v>772</v>
      </c>
      <c r="B4212" s="229" t="s">
        <v>1659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21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780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278</v>
      </c>
      <c r="I4213" s="9" t="s">
        <v>278</v>
      </c>
      <c r="J4213" s="9">
        <v>1946.9999999999272</v>
      </c>
      <c r="K4213" s="9" t="s">
        <v>278</v>
      </c>
      <c r="L4213" s="69"/>
      <c r="M4213" s="67">
        <f t="shared" si="121"/>
        <v>9038.4999999999272</v>
      </c>
      <c r="O4213" t="s">
        <v>292</v>
      </c>
      <c r="S4213" s="277"/>
      <c r="T4213" s="63"/>
      <c r="U4213" s="345"/>
      <c r="V4213" s="63"/>
      <c r="W4213" s="63"/>
    </row>
    <row r="4214" spans="1:23" ht="15">
      <c r="A4214" s="28" t="s">
        <v>784</v>
      </c>
      <c r="B4214" s="229" t="s">
        <v>1660</v>
      </c>
      <c r="C4214" s="3"/>
      <c r="D4214" s="3"/>
      <c r="E4214" s="9" t="s">
        <v>278</v>
      </c>
      <c r="F4214" s="9" t="s">
        <v>278</v>
      </c>
      <c r="G4214" s="9" t="s">
        <v>278</v>
      </c>
      <c r="H4214" s="9" t="s">
        <v>278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21"/>
        <v>8911.4500000000899</v>
      </c>
      <c r="O4214" t="s">
        <v>300</v>
      </c>
      <c r="S4214" s="63"/>
      <c r="T4214" s="63"/>
      <c r="U4214" s="346"/>
      <c r="V4214" s="63"/>
      <c r="W4214" s="63"/>
    </row>
    <row r="4215" spans="1:23" ht="15">
      <c r="A4215" s="28" t="s">
        <v>785</v>
      </c>
      <c r="B4215" s="28" t="s">
        <v>727</v>
      </c>
      <c r="E4215" s="9" t="s">
        <v>278</v>
      </c>
      <c r="F4215" s="9" t="s">
        <v>278</v>
      </c>
      <c r="G4215" s="9" t="s">
        <v>278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21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786</v>
      </c>
      <c r="B4216" s="63" t="s">
        <v>795</v>
      </c>
      <c r="E4216" s="9" t="s">
        <v>278</v>
      </c>
      <c r="F4216" s="9" t="s">
        <v>278</v>
      </c>
      <c r="G4216" s="9" t="s">
        <v>278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21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792</v>
      </c>
      <c r="B4217" s="229" t="s">
        <v>1652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21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793</v>
      </c>
      <c r="B4218" s="63" t="s">
        <v>158</v>
      </c>
      <c r="E4218" s="9" t="s">
        <v>278</v>
      </c>
      <c r="F4218" s="9" t="s">
        <v>278</v>
      </c>
      <c r="G4218" s="217">
        <v>3310.2</v>
      </c>
      <c r="H4218" s="217">
        <v>3639.2999999999993</v>
      </c>
      <c r="I4218" s="9">
        <v>1517.6999999999807</v>
      </c>
      <c r="J4218" s="9" t="s">
        <v>278</v>
      </c>
      <c r="K4218" s="9" t="s">
        <v>278</v>
      </c>
      <c r="L4218" s="69"/>
      <c r="M4218" s="67">
        <f t="shared" si="121"/>
        <v>8467.1999999999789</v>
      </c>
      <c r="O4218" t="s">
        <v>303</v>
      </c>
      <c r="S4218" s="63"/>
      <c r="T4218" s="63"/>
      <c r="U4218" s="345"/>
      <c r="V4218" s="63"/>
      <c r="W4218" s="63"/>
    </row>
    <row r="4219" spans="1:23" ht="15">
      <c r="A4219" s="28" t="s">
        <v>794</v>
      </c>
      <c r="B4219" s="63" t="s">
        <v>781</v>
      </c>
      <c r="E4219" s="9" t="s">
        <v>278</v>
      </c>
      <c r="F4219" s="9" t="s">
        <v>278</v>
      </c>
      <c r="G4219" s="9" t="s">
        <v>278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21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796</v>
      </c>
      <c r="B4220" s="229" t="s">
        <v>1658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21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797</v>
      </c>
      <c r="B4221" s="63" t="s">
        <v>770</v>
      </c>
      <c r="E4221" s="9" t="s">
        <v>278</v>
      </c>
      <c r="F4221" s="9" t="s">
        <v>278</v>
      </c>
      <c r="G4221" s="9" t="s">
        <v>278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21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798</v>
      </c>
      <c r="B4222" s="277" t="s">
        <v>2006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 t="s">
        <v>278</v>
      </c>
      <c r="J4222" s="217">
        <v>3271.0000000000327</v>
      </c>
      <c r="K4222" s="9">
        <v>4374.7</v>
      </c>
      <c r="L4222" s="69"/>
      <c r="M4222" s="67">
        <f t="shared" si="121"/>
        <v>7645.7000000000326</v>
      </c>
      <c r="O4222" t="s">
        <v>297</v>
      </c>
      <c r="S4222" s="63"/>
      <c r="T4222" s="63"/>
      <c r="U4222" s="345"/>
      <c r="V4222" s="63"/>
      <c r="W4222" s="63"/>
    </row>
    <row r="4223" spans="1:23" ht="15">
      <c r="A4223" s="28" t="s">
        <v>801</v>
      </c>
      <c r="B4223" s="277" t="s">
        <v>2014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 t="s">
        <v>278</v>
      </c>
      <c r="J4223" s="217">
        <v>3249.4999999999309</v>
      </c>
      <c r="K4223" s="9">
        <v>4087.5</v>
      </c>
      <c r="L4223" s="69"/>
      <c r="M4223" s="67">
        <f t="shared" si="121"/>
        <v>7336.9999999999309</v>
      </c>
      <c r="O4223" t="s">
        <v>288</v>
      </c>
      <c r="S4223" s="63"/>
      <c r="T4223" s="63"/>
      <c r="U4223" s="346"/>
      <c r="V4223" s="63"/>
      <c r="W4223" s="63"/>
    </row>
    <row r="4224" spans="1:23" ht="15">
      <c r="A4224" s="28" t="s">
        <v>895</v>
      </c>
      <c r="B4224" s="229" t="s">
        <v>1653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21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896</v>
      </c>
      <c r="B4225" s="277" t="s">
        <v>2004</v>
      </c>
      <c r="C4225" s="3"/>
      <c r="D4225" s="3"/>
      <c r="E4225" s="9" t="s">
        <v>278</v>
      </c>
      <c r="F4225" s="9" t="s">
        <v>278</v>
      </c>
      <c r="G4225" s="9" t="s">
        <v>278</v>
      </c>
      <c r="H4225" s="9" t="s">
        <v>278</v>
      </c>
      <c r="I4225" s="9" t="s">
        <v>278</v>
      </c>
      <c r="J4225" s="9">
        <v>3209.3000000000102</v>
      </c>
      <c r="K4225" s="9">
        <v>3896.5</v>
      </c>
      <c r="L4225" s="69"/>
      <c r="M4225" s="67">
        <f t="shared" si="121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897</v>
      </c>
      <c r="B4226" s="229" t="s">
        <v>1655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21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898</v>
      </c>
      <c r="B4227" s="277" t="s">
        <v>2002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 t="s">
        <v>278</v>
      </c>
      <c r="J4227" s="9">
        <v>2946.6000000000422</v>
      </c>
      <c r="K4227" s="9">
        <v>3863.6000000000004</v>
      </c>
      <c r="L4227" s="69"/>
      <c r="M4227" s="67">
        <f t="shared" si="121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899</v>
      </c>
      <c r="B4228" s="229" t="s">
        <v>1643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22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900</v>
      </c>
      <c r="B4229" s="229" t="s">
        <v>1642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22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901</v>
      </c>
      <c r="B4230" s="229" t="s">
        <v>1656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22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902</v>
      </c>
      <c r="B4231" s="277" t="s">
        <v>1998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 t="s">
        <v>278</v>
      </c>
      <c r="J4231" s="9">
        <v>2588.9000000000415</v>
      </c>
      <c r="K4231" s="9">
        <v>3930.4000000000005</v>
      </c>
      <c r="L4231" s="69"/>
      <c r="M4231" s="67">
        <f t="shared" si="122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903</v>
      </c>
      <c r="B4232" s="63" t="s">
        <v>787</v>
      </c>
      <c r="E4232" s="9" t="s">
        <v>278</v>
      </c>
      <c r="F4232" s="9" t="s">
        <v>278</v>
      </c>
      <c r="G4232" s="9" t="s">
        <v>278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22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904</v>
      </c>
      <c r="B4233" s="229" t="s">
        <v>1644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3028.0999999999058</v>
      </c>
      <c r="J4233" s="9">
        <v>2926.3999999999905</v>
      </c>
      <c r="K4233" s="9" t="s">
        <v>278</v>
      </c>
      <c r="L4233" s="69"/>
      <c r="M4233" s="67">
        <f t="shared" si="122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905</v>
      </c>
      <c r="B4234" s="277" t="s">
        <v>2005</v>
      </c>
      <c r="C4234" s="3"/>
      <c r="D4234" s="3"/>
      <c r="E4234" s="9" t="s">
        <v>278</v>
      </c>
      <c r="F4234" s="9" t="s">
        <v>278</v>
      </c>
      <c r="G4234" s="9" t="s">
        <v>278</v>
      </c>
      <c r="H4234" s="9" t="s">
        <v>278</v>
      </c>
      <c r="I4234" s="9" t="s">
        <v>278</v>
      </c>
      <c r="J4234" s="9">
        <v>2525.7000000000371</v>
      </c>
      <c r="K4234" s="9">
        <v>3365.2</v>
      </c>
      <c r="L4234" s="69"/>
      <c r="M4234" s="67">
        <f t="shared" si="122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906</v>
      </c>
      <c r="B4235" s="277" t="s">
        <v>2007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 t="s">
        <v>278</v>
      </c>
      <c r="J4235" s="9">
        <v>2424.0000000001783</v>
      </c>
      <c r="K4235" s="9">
        <v>2821.2000000000007</v>
      </c>
      <c r="L4235" s="69"/>
      <c r="M4235" s="67">
        <f t="shared" si="122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907</v>
      </c>
      <c r="B4236" s="277" t="s">
        <v>1999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 t="s">
        <v>278</v>
      </c>
      <c r="J4236" s="9">
        <v>2243.1000000000022</v>
      </c>
      <c r="K4236" s="9">
        <v>2562</v>
      </c>
      <c r="L4236" s="69"/>
      <c r="M4236" s="67">
        <f t="shared" si="122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908</v>
      </c>
      <c r="B4237" s="63" t="s">
        <v>768</v>
      </c>
      <c r="E4237" s="9" t="s">
        <v>278</v>
      </c>
      <c r="F4237" s="9" t="s">
        <v>278</v>
      </c>
      <c r="G4237" s="9" t="s">
        <v>278</v>
      </c>
      <c r="H4237" s="9">
        <v>1946.2000000000044</v>
      </c>
      <c r="I4237" s="9">
        <v>2648.7000000000044</v>
      </c>
      <c r="J4237" s="9" t="s">
        <v>278</v>
      </c>
      <c r="K4237" s="9" t="s">
        <v>278</v>
      </c>
      <c r="L4237" s="69"/>
      <c r="M4237" s="67">
        <f t="shared" si="122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909</v>
      </c>
      <c r="B4238" s="63" t="s">
        <v>743</v>
      </c>
      <c r="E4238" s="9" t="s">
        <v>278</v>
      </c>
      <c r="F4238" s="9" t="s">
        <v>278</v>
      </c>
      <c r="G4238" s="9" t="s">
        <v>278</v>
      </c>
      <c r="H4238" s="9">
        <v>1746.9000000000124</v>
      </c>
      <c r="I4238" s="9">
        <v>2819.0999999999804</v>
      </c>
      <c r="J4238" s="9" t="s">
        <v>278</v>
      </c>
      <c r="K4238" s="9" t="s">
        <v>278</v>
      </c>
      <c r="L4238" s="69"/>
      <c r="M4238" s="67">
        <f t="shared" si="122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910</v>
      </c>
      <c r="B4239" s="277" t="s">
        <v>2025</v>
      </c>
      <c r="E4239" s="9" t="s">
        <v>278</v>
      </c>
      <c r="F4239" s="9" t="s">
        <v>278</v>
      </c>
      <c r="G4239" s="9" t="s">
        <v>278</v>
      </c>
      <c r="H4239" s="9" t="s">
        <v>278</v>
      </c>
      <c r="I4239" s="9" t="s">
        <v>278</v>
      </c>
      <c r="J4239" s="9" t="s">
        <v>278</v>
      </c>
      <c r="K4239" s="9">
        <v>4371.3500000000004</v>
      </c>
      <c r="L4239" s="69"/>
      <c r="M4239" s="67">
        <f t="shared" si="122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911</v>
      </c>
      <c r="B4240" s="63" t="s">
        <v>178</v>
      </c>
      <c r="E4240" s="9">
        <v>2068.4</v>
      </c>
      <c r="F4240" s="9">
        <v>1889.1</v>
      </c>
      <c r="G4240" s="9" t="s">
        <v>278</v>
      </c>
      <c r="H4240" s="9" t="s">
        <v>278</v>
      </c>
      <c r="I4240" s="9" t="s">
        <v>278</v>
      </c>
      <c r="J4240" s="9" t="s">
        <v>278</v>
      </c>
      <c r="K4240" s="9" t="s">
        <v>278</v>
      </c>
      <c r="L4240" s="69"/>
      <c r="M4240" s="67">
        <f t="shared" si="122"/>
        <v>3957.5</v>
      </c>
      <c r="S4240" s="225"/>
      <c r="T4240" s="63"/>
      <c r="U4240" s="345"/>
      <c r="V4240" s="63"/>
      <c r="W4240" s="63"/>
    </row>
    <row r="4241" spans="1:23" ht="15">
      <c r="A4241" s="28" t="s">
        <v>912</v>
      </c>
      <c r="B4241" s="277" t="s">
        <v>2153</v>
      </c>
      <c r="E4241" s="9" t="s">
        <v>278</v>
      </c>
      <c r="F4241" s="9" t="s">
        <v>278</v>
      </c>
      <c r="G4241" s="9" t="s">
        <v>278</v>
      </c>
      <c r="H4241" s="9" t="s">
        <v>278</v>
      </c>
      <c r="I4241" s="9" t="s">
        <v>278</v>
      </c>
      <c r="J4241" s="9" t="s">
        <v>278</v>
      </c>
      <c r="K4241" s="9">
        <v>3815</v>
      </c>
      <c r="L4241" s="69"/>
      <c r="M4241" s="67">
        <f t="shared" si="122"/>
        <v>3815</v>
      </c>
      <c r="S4241" s="63"/>
      <c r="T4241" s="63"/>
      <c r="U4241" s="345"/>
      <c r="V4241" s="63"/>
      <c r="W4241" s="63"/>
    </row>
    <row r="4242" spans="1:23" ht="15">
      <c r="A4242" s="28" t="s">
        <v>913</v>
      </c>
      <c r="B4242" s="277" t="s">
        <v>2020</v>
      </c>
      <c r="E4242" s="9" t="s">
        <v>278</v>
      </c>
      <c r="F4242" s="9" t="s">
        <v>278</v>
      </c>
      <c r="G4242" s="9" t="s">
        <v>278</v>
      </c>
      <c r="H4242" s="9" t="s">
        <v>278</v>
      </c>
      <c r="I4242" s="9" t="s">
        <v>278</v>
      </c>
      <c r="J4242" s="9" t="s">
        <v>278</v>
      </c>
      <c r="K4242" s="9">
        <v>3548.3</v>
      </c>
      <c r="L4242" s="69"/>
      <c r="M4242" s="67">
        <f t="shared" si="122"/>
        <v>3548.3</v>
      </c>
      <c r="S4242" s="63"/>
      <c r="T4242" s="63"/>
      <c r="U4242" s="345"/>
      <c r="V4242" s="63"/>
      <c r="W4242" s="63"/>
    </row>
    <row r="4243" spans="1:23" ht="15">
      <c r="A4243" s="28" t="s">
        <v>914</v>
      </c>
      <c r="B4243" s="277" t="s">
        <v>2024</v>
      </c>
      <c r="E4243" s="9" t="s">
        <v>278</v>
      </c>
      <c r="F4243" s="9" t="s">
        <v>278</v>
      </c>
      <c r="G4243" s="9" t="s">
        <v>278</v>
      </c>
      <c r="H4243" s="9" t="s">
        <v>278</v>
      </c>
      <c r="I4243" s="9" t="s">
        <v>278</v>
      </c>
      <c r="J4243" s="9" t="s">
        <v>278</v>
      </c>
      <c r="K4243" s="9">
        <v>3438.3</v>
      </c>
      <c r="L4243" s="69"/>
      <c r="M4243" s="67">
        <f t="shared" si="122"/>
        <v>3438.3</v>
      </c>
      <c r="S4243" s="277"/>
      <c r="T4243" s="63"/>
      <c r="U4243" s="345"/>
      <c r="V4243" s="63"/>
      <c r="W4243" s="63"/>
    </row>
    <row r="4244" spans="1:23" ht="15">
      <c r="A4244" s="28" t="s">
        <v>915</v>
      </c>
      <c r="B4244" s="277" t="s">
        <v>2019</v>
      </c>
      <c r="E4244" s="9" t="s">
        <v>278</v>
      </c>
      <c r="F4244" s="9" t="s">
        <v>278</v>
      </c>
      <c r="G4244" s="9" t="s">
        <v>278</v>
      </c>
      <c r="H4244" s="9" t="s">
        <v>278</v>
      </c>
      <c r="I4244" s="9" t="s">
        <v>278</v>
      </c>
      <c r="J4244" s="9" t="s">
        <v>278</v>
      </c>
      <c r="K4244" s="9">
        <v>3290.7000000000003</v>
      </c>
      <c r="L4244" s="69"/>
      <c r="M4244" s="67">
        <f t="shared" si="122"/>
        <v>3290.7000000000003</v>
      </c>
    </row>
    <row r="4245" spans="1:23" ht="15">
      <c r="A4245" s="28" t="s">
        <v>916</v>
      </c>
      <c r="B4245" s="277" t="s">
        <v>2026</v>
      </c>
      <c r="E4245" s="9" t="s">
        <v>278</v>
      </c>
      <c r="F4245" s="9" t="s">
        <v>278</v>
      </c>
      <c r="G4245" s="9" t="s">
        <v>278</v>
      </c>
      <c r="H4245" s="9" t="s">
        <v>278</v>
      </c>
      <c r="I4245" s="9" t="s">
        <v>278</v>
      </c>
      <c r="J4245" s="9" t="s">
        <v>278</v>
      </c>
      <c r="K4245" s="9">
        <v>3257.6</v>
      </c>
      <c r="L4245" s="69"/>
      <c r="M4245" s="67">
        <f t="shared" si="122"/>
        <v>3257.6</v>
      </c>
    </row>
    <row r="4246" spans="1:23" ht="15">
      <c r="A4246" s="28" t="s">
        <v>917</v>
      </c>
      <c r="B4246" s="277" t="s">
        <v>2003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 t="s">
        <v>278</v>
      </c>
      <c r="J4246" s="9">
        <v>2421.4999999999563</v>
      </c>
      <c r="K4246" s="9">
        <v>834.3</v>
      </c>
      <c r="L4246" s="69"/>
      <c r="M4246" s="67">
        <f t="shared" si="122"/>
        <v>3255.7999999999565</v>
      </c>
    </row>
    <row r="4247" spans="1:23" ht="15">
      <c r="A4247" s="28" t="s">
        <v>918</v>
      </c>
      <c r="B4247" s="277" t="s">
        <v>2021</v>
      </c>
      <c r="E4247" s="9" t="s">
        <v>278</v>
      </c>
      <c r="F4247" s="9" t="s">
        <v>278</v>
      </c>
      <c r="G4247" s="9" t="s">
        <v>278</v>
      </c>
      <c r="H4247" s="9" t="s">
        <v>278</v>
      </c>
      <c r="I4247" s="9" t="s">
        <v>278</v>
      </c>
      <c r="J4247" s="9" t="s">
        <v>278</v>
      </c>
      <c r="K4247" s="9">
        <v>3153.9</v>
      </c>
      <c r="L4247" s="69"/>
      <c r="M4247" s="67">
        <f t="shared" si="122"/>
        <v>3153.9</v>
      </c>
    </row>
    <row r="4248" spans="1:23" ht="15">
      <c r="A4248" s="28" t="s">
        <v>919</v>
      </c>
      <c r="B4248" s="277" t="s">
        <v>2023</v>
      </c>
      <c r="E4248" s="9" t="s">
        <v>278</v>
      </c>
      <c r="F4248" s="9" t="s">
        <v>278</v>
      </c>
      <c r="G4248" s="9" t="s">
        <v>278</v>
      </c>
      <c r="H4248" s="9" t="s">
        <v>278</v>
      </c>
      <c r="I4248" s="9" t="s">
        <v>278</v>
      </c>
      <c r="J4248" s="9" t="s">
        <v>278</v>
      </c>
      <c r="K4248" s="9">
        <v>2845.7</v>
      </c>
      <c r="L4248" s="69"/>
      <c r="M4248" s="67">
        <f t="shared" si="122"/>
        <v>2845.7</v>
      </c>
    </row>
    <row r="4249" spans="1:23" ht="15">
      <c r="A4249" s="28" t="s">
        <v>920</v>
      </c>
      <c r="B4249" s="63" t="s">
        <v>773</v>
      </c>
      <c r="E4249" s="9" t="s">
        <v>278</v>
      </c>
      <c r="F4249" s="9" t="s">
        <v>278</v>
      </c>
      <c r="G4249" s="9" t="s">
        <v>278</v>
      </c>
      <c r="H4249" s="9">
        <v>2768.7999999999956</v>
      </c>
      <c r="I4249" s="9" t="s">
        <v>278</v>
      </c>
      <c r="J4249" s="9" t="s">
        <v>278</v>
      </c>
      <c r="K4249" s="9" t="s">
        <v>278</v>
      </c>
      <c r="L4249" s="69"/>
      <c r="M4249" s="67">
        <f t="shared" si="122"/>
        <v>2768.7999999999956</v>
      </c>
    </row>
    <row r="4250" spans="1:23" ht="15">
      <c r="A4250" s="28" t="s">
        <v>921</v>
      </c>
      <c r="B4250" s="277" t="s">
        <v>4490</v>
      </c>
      <c r="E4250" s="9" t="s">
        <v>278</v>
      </c>
      <c r="F4250" s="9" t="s">
        <v>278</v>
      </c>
      <c r="G4250" s="9" t="s">
        <v>278</v>
      </c>
      <c r="H4250" s="9" t="s">
        <v>278</v>
      </c>
      <c r="I4250" s="9" t="s">
        <v>278</v>
      </c>
      <c r="J4250" s="9" t="s">
        <v>278</v>
      </c>
      <c r="K4250" s="9">
        <v>2666.4</v>
      </c>
      <c r="L4250" s="69"/>
      <c r="M4250" s="67">
        <f t="shared" si="122"/>
        <v>2666.4</v>
      </c>
    </row>
    <row r="4251" spans="1:23" ht="15">
      <c r="A4251" s="28" t="s">
        <v>922</v>
      </c>
      <c r="B4251" s="277" t="s">
        <v>2048</v>
      </c>
      <c r="E4251" s="9" t="s">
        <v>278</v>
      </c>
      <c r="F4251" s="9" t="s">
        <v>278</v>
      </c>
      <c r="G4251" s="9" t="s">
        <v>278</v>
      </c>
      <c r="H4251" s="9" t="s">
        <v>278</v>
      </c>
      <c r="I4251" s="9" t="s">
        <v>278</v>
      </c>
      <c r="J4251" s="9" t="s">
        <v>278</v>
      </c>
      <c r="K4251" s="9">
        <v>2619.1000000000004</v>
      </c>
      <c r="L4251" s="69"/>
      <c r="M4251" s="67">
        <f t="shared" si="122"/>
        <v>2619.1000000000004</v>
      </c>
    </row>
    <row r="4252" spans="1:23" ht="15">
      <c r="A4252" s="28" t="s">
        <v>923</v>
      </c>
      <c r="B4252" s="277" t="s">
        <v>2000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 t="s">
        <v>278</v>
      </c>
      <c r="J4252" s="9">
        <v>2561.6999999999425</v>
      </c>
      <c r="K4252" s="9" t="s">
        <v>278</v>
      </c>
      <c r="L4252" s="69"/>
      <c r="M4252" s="67">
        <f t="shared" si="122"/>
        <v>2561.6999999999425</v>
      </c>
    </row>
    <row r="4253" spans="1:23" ht="15">
      <c r="A4253" s="28" t="s">
        <v>924</v>
      </c>
      <c r="B4253" s="229" t="s">
        <v>1657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2493.4999999999345</v>
      </c>
      <c r="J4253" s="9" t="s">
        <v>278</v>
      </c>
      <c r="K4253" s="9" t="s">
        <v>278</v>
      </c>
      <c r="L4253" s="69"/>
      <c r="M4253" s="67">
        <f t="shared" si="122"/>
        <v>2493.4999999999345</v>
      </c>
    </row>
    <row r="4254" spans="1:23" ht="15">
      <c r="A4254" s="28" t="s">
        <v>925</v>
      </c>
      <c r="B4254" s="277" t="s">
        <v>2049</v>
      </c>
      <c r="E4254" s="9" t="s">
        <v>278</v>
      </c>
      <c r="F4254" s="9" t="s">
        <v>278</v>
      </c>
      <c r="G4254" s="9" t="s">
        <v>278</v>
      </c>
      <c r="H4254" s="9" t="s">
        <v>278</v>
      </c>
      <c r="I4254" s="9" t="s">
        <v>278</v>
      </c>
      <c r="J4254" s="9" t="s">
        <v>278</v>
      </c>
      <c r="K4254" s="9">
        <v>2400.4999999999995</v>
      </c>
      <c r="L4254" s="69"/>
      <c r="M4254" s="67">
        <f t="shared" si="122"/>
        <v>2400.4999999999995</v>
      </c>
    </row>
    <row r="4255" spans="1:23" ht="15">
      <c r="A4255" s="28" t="s">
        <v>926</v>
      </c>
      <c r="B4255" s="229" t="s">
        <v>1649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2395.8000000000102</v>
      </c>
      <c r="J4255" s="9" t="s">
        <v>278</v>
      </c>
      <c r="K4255" s="9" t="s">
        <v>278</v>
      </c>
      <c r="L4255" s="69"/>
      <c r="M4255" s="67">
        <f t="shared" si="122"/>
        <v>2395.8000000000102</v>
      </c>
    </row>
    <row r="4256" spans="1:23" ht="15">
      <c r="A4256" s="28" t="s">
        <v>927</v>
      </c>
      <c r="B4256" s="277" t="s">
        <v>2046</v>
      </c>
      <c r="E4256" s="9" t="s">
        <v>278</v>
      </c>
      <c r="F4256" s="9" t="s">
        <v>278</v>
      </c>
      <c r="G4256" s="9" t="s">
        <v>278</v>
      </c>
      <c r="H4256" s="9" t="s">
        <v>278</v>
      </c>
      <c r="I4256" s="9" t="s">
        <v>278</v>
      </c>
      <c r="J4256" s="9" t="s">
        <v>278</v>
      </c>
      <c r="K4256" s="9">
        <v>2112.3000000000002</v>
      </c>
      <c r="L4256" s="69"/>
      <c r="M4256" s="67">
        <f t="shared" si="122"/>
        <v>2112.3000000000002</v>
      </c>
    </row>
    <row r="4257" spans="1:13" ht="15">
      <c r="A4257" s="28" t="s">
        <v>928</v>
      </c>
      <c r="B4257" s="225" t="s">
        <v>1640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1995.6999999999207</v>
      </c>
      <c r="J4257" s="9" t="s">
        <v>278</v>
      </c>
      <c r="K4257" s="9" t="s">
        <v>278</v>
      </c>
      <c r="L4257" s="69"/>
      <c r="M4257" s="67">
        <f t="shared" si="122"/>
        <v>1995.6999999999207</v>
      </c>
    </row>
    <row r="4258" spans="1:13" ht="15">
      <c r="A4258" s="28" t="s">
        <v>929</v>
      </c>
      <c r="B4258" s="63" t="s">
        <v>164</v>
      </c>
      <c r="E4258" s="9" t="s">
        <v>278</v>
      </c>
      <c r="F4258" s="9" t="s">
        <v>278</v>
      </c>
      <c r="G4258" s="9">
        <v>1980.7</v>
      </c>
      <c r="H4258" s="9" t="s">
        <v>278</v>
      </c>
      <c r="I4258" s="9" t="s">
        <v>278</v>
      </c>
      <c r="J4258" s="9" t="s">
        <v>278</v>
      </c>
      <c r="K4258" s="9" t="s">
        <v>278</v>
      </c>
      <c r="L4258" s="69"/>
      <c r="M4258" s="67">
        <f t="shared" si="122"/>
        <v>1980.7</v>
      </c>
    </row>
    <row r="4259" spans="1:13" ht="15">
      <c r="A4259" s="28" t="s">
        <v>930</v>
      </c>
      <c r="B4259" s="229" t="s">
        <v>1647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1795.7000000000571</v>
      </c>
      <c r="J4259" s="9" t="s">
        <v>278</v>
      </c>
      <c r="K4259" s="9" t="s">
        <v>278</v>
      </c>
      <c r="L4259" s="69"/>
      <c r="M4259" s="67">
        <f t="shared" si="122"/>
        <v>1795.7000000000571</v>
      </c>
    </row>
    <row r="4260" spans="1:13" ht="15">
      <c r="A4260" s="28" t="s">
        <v>931</v>
      </c>
      <c r="B4260" s="63" t="s">
        <v>179</v>
      </c>
      <c r="E4260" s="9">
        <v>1697.7</v>
      </c>
      <c r="F4260" s="9" t="s">
        <v>278</v>
      </c>
      <c r="G4260" s="9" t="s">
        <v>278</v>
      </c>
      <c r="H4260" s="9" t="s">
        <v>278</v>
      </c>
      <c r="I4260" s="9" t="s">
        <v>278</v>
      </c>
      <c r="J4260" s="9" t="s">
        <v>278</v>
      </c>
      <c r="K4260" s="9" t="s">
        <v>278</v>
      </c>
      <c r="L4260" s="69"/>
      <c r="M4260" s="67">
        <f t="shared" si="122"/>
        <v>1697.7</v>
      </c>
    </row>
    <row r="4261" spans="1:13" ht="15">
      <c r="A4261" s="28" t="s">
        <v>932</v>
      </c>
      <c r="B4261" s="229" t="s">
        <v>1650</v>
      </c>
      <c r="C4261" s="3"/>
      <c r="D4261" s="3"/>
      <c r="E4261" s="9" t="s">
        <v>278</v>
      </c>
      <c r="F4261" s="9" t="s">
        <v>278</v>
      </c>
      <c r="G4261" s="9" t="s">
        <v>278</v>
      </c>
      <c r="H4261" s="9" t="s">
        <v>278</v>
      </c>
      <c r="I4261" s="9">
        <v>1588.300000000012</v>
      </c>
      <c r="J4261" s="9" t="s">
        <v>278</v>
      </c>
      <c r="K4261" s="9" t="s">
        <v>278</v>
      </c>
      <c r="L4261" s="69"/>
      <c r="M4261" s="67">
        <f t="shared" si="122"/>
        <v>1588.300000000012</v>
      </c>
    </row>
    <row r="4262" spans="1:13" ht="15">
      <c r="A4262" s="28" t="s">
        <v>933</v>
      </c>
      <c r="B4262" s="229" t="s">
        <v>1675</v>
      </c>
      <c r="C4262" s="3"/>
      <c r="D4262" s="3"/>
      <c r="E4262" s="9" t="s">
        <v>278</v>
      </c>
      <c r="F4262" s="9" t="s">
        <v>278</v>
      </c>
      <c r="G4262" s="9" t="s">
        <v>278</v>
      </c>
      <c r="H4262" s="9" t="s">
        <v>278</v>
      </c>
      <c r="I4262" s="9">
        <v>1584.4000000000233</v>
      </c>
      <c r="J4262" s="9" t="s">
        <v>278</v>
      </c>
      <c r="K4262" s="9" t="s">
        <v>278</v>
      </c>
      <c r="L4262" s="69"/>
      <c r="M4262" s="67">
        <f t="shared" si="122"/>
        <v>1584.4000000000233</v>
      </c>
    </row>
    <row r="4263" spans="1:13" ht="15">
      <c r="A4263" s="28" t="s">
        <v>934</v>
      </c>
      <c r="B4263" s="277" t="s">
        <v>2022</v>
      </c>
      <c r="E4263" s="9" t="s">
        <v>278</v>
      </c>
      <c r="F4263" s="9" t="s">
        <v>278</v>
      </c>
      <c r="G4263" s="9" t="s">
        <v>278</v>
      </c>
      <c r="H4263" s="9" t="s">
        <v>278</v>
      </c>
      <c r="I4263" s="9" t="s">
        <v>278</v>
      </c>
      <c r="J4263" s="9" t="s">
        <v>278</v>
      </c>
      <c r="K4263" s="9">
        <v>877.1</v>
      </c>
      <c r="L4263" s="69"/>
      <c r="M4263" s="67">
        <f t="shared" si="122"/>
        <v>877.1</v>
      </c>
    </row>
    <row r="4264" spans="1:13" ht="15">
      <c r="A4264" s="28" t="s">
        <v>2496</v>
      </c>
      <c r="B4264" s="63" t="s">
        <v>783</v>
      </c>
      <c r="E4264" s="9" t="s">
        <v>278</v>
      </c>
      <c r="F4264" s="9" t="s">
        <v>278</v>
      </c>
      <c r="G4264" s="9" t="s">
        <v>278</v>
      </c>
      <c r="H4264" s="9">
        <v>713.79999999999927</v>
      </c>
      <c r="I4264" s="9" t="s">
        <v>278</v>
      </c>
      <c r="J4264" s="9" t="s">
        <v>278</v>
      </c>
      <c r="K4264" s="9" t="s">
        <v>278</v>
      </c>
      <c r="L4264" s="69"/>
      <c r="M4264" s="67">
        <f t="shared" si="122"/>
        <v>713.79999999999927</v>
      </c>
    </row>
    <row r="4265" spans="1:13" ht="15">
      <c r="A4265" s="28" t="s">
        <v>3308</v>
      </c>
      <c r="B4265" s="63" t="s">
        <v>3370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3309</v>
      </c>
      <c r="B4266" s="63" t="s">
        <v>3364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3310</v>
      </c>
      <c r="B4267" s="63" t="s">
        <v>3363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3311</v>
      </c>
      <c r="B4268" s="63" t="s">
        <v>3379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3312</v>
      </c>
      <c r="B4269" s="63" t="s">
        <v>3378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3313</v>
      </c>
      <c r="B4270" s="63" t="s">
        <v>3366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3314</v>
      </c>
      <c r="B4271" s="63" t="s">
        <v>3360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3315</v>
      </c>
      <c r="B4272" s="63" t="s">
        <v>3391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3316</v>
      </c>
      <c r="B4273" s="277" t="s">
        <v>3359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3317</v>
      </c>
      <c r="B4274" s="63" t="s">
        <v>3375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3318</v>
      </c>
      <c r="B4275" s="63" t="s">
        <v>3372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3319</v>
      </c>
      <c r="B4276" s="63" t="s">
        <v>3387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3320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3321</v>
      </c>
      <c r="B4278" s="63" t="s">
        <v>3388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3322</v>
      </c>
      <c r="B4279" s="63" t="s">
        <v>3367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3323</v>
      </c>
      <c r="B4280" s="63" t="s">
        <v>3361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3324</v>
      </c>
      <c r="B4281" s="63" t="s">
        <v>3368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3325</v>
      </c>
      <c r="B4282" s="63" t="s">
        <v>3365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3326</v>
      </c>
      <c r="B4283" s="63" t="s">
        <v>3376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3327</v>
      </c>
      <c r="B4284" s="63" t="s">
        <v>3371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3328</v>
      </c>
      <c r="B4285" s="277" t="s">
        <v>3358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3329</v>
      </c>
      <c r="B4286" s="63" t="s">
        <v>3373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3330</v>
      </c>
      <c r="B4287" s="63" t="s">
        <v>3392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3331</v>
      </c>
      <c r="B4288" s="63" t="s">
        <v>3362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4" ht="15">
      <c r="A4289" s="28" t="s">
        <v>4122</v>
      </c>
      <c r="B4289" s="63" t="s">
        <v>3369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4" ht="15">
      <c r="A4290" s="28" t="s">
        <v>4123</v>
      </c>
      <c r="B4290" s="63" t="s">
        <v>3390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4" ht="15">
      <c r="A4291" s="28" t="s">
        <v>4124</v>
      </c>
      <c r="B4291" s="63" t="s">
        <v>3374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4" ht="15">
      <c r="A4292" s="28"/>
      <c r="B4292" s="28"/>
      <c r="E4292" s="9"/>
      <c r="F4292" s="9"/>
      <c r="G4292" s="9"/>
      <c r="H4292" s="9"/>
      <c r="L4292" s="69"/>
      <c r="M4292" s="67"/>
    </row>
    <row r="4293" spans="1:24" ht="15">
      <c r="A4293" s="28"/>
      <c r="B4293" s="63"/>
      <c r="E4293" s="9"/>
      <c r="L4293" s="69"/>
    </row>
    <row r="4294" spans="1:24" ht="15">
      <c r="A4294" s="28"/>
      <c r="B4294" s="63"/>
      <c r="E4294" s="9"/>
      <c r="L4294" s="69"/>
    </row>
    <row r="4295" spans="1:24" ht="25.5">
      <c r="A4295" s="23" t="s">
        <v>208</v>
      </c>
      <c r="L4295" s="69"/>
    </row>
    <row r="4296" spans="1:24">
      <c r="L4296" s="69"/>
    </row>
    <row r="4297" spans="1:24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1">
        <v>2023</v>
      </c>
      <c r="N4297" s="70" t="s">
        <v>40</v>
      </c>
    </row>
    <row r="4298" spans="1:24" ht="15">
      <c r="A4298" s="28" t="s">
        <v>0</v>
      </c>
      <c r="B4298" s="63" t="s">
        <v>25</v>
      </c>
      <c r="E4298" s="9">
        <v>145.1</v>
      </c>
      <c r="F4298" s="9">
        <v>214.5</v>
      </c>
      <c r="G4298" s="9">
        <v>146.6</v>
      </c>
      <c r="H4298" s="9">
        <v>69.299999999999272</v>
      </c>
      <c r="I4298" s="217">
        <v>250.49999999999909</v>
      </c>
      <c r="J4298" s="217">
        <v>427.40000000000146</v>
      </c>
      <c r="K4298" s="9">
        <v>249.10000000000582</v>
      </c>
      <c r="L4298" s="582">
        <v>283.09999999999854</v>
      </c>
      <c r="N4298" s="67">
        <f>SUM(E4298:L4298)</f>
        <v>1785.6000000000042</v>
      </c>
      <c r="P4298" t="s">
        <v>1715</v>
      </c>
      <c r="T4298" s="569"/>
      <c r="U4298" s="569"/>
      <c r="V4298" s="358"/>
      <c r="W4298" s="570"/>
      <c r="X4298" s="569"/>
    </row>
    <row r="4299" spans="1:24" ht="15">
      <c r="A4299" s="28" t="s">
        <v>2</v>
      </c>
      <c r="B4299" s="63" t="s">
        <v>31</v>
      </c>
      <c r="E4299" s="213">
        <v>316.39999999999998</v>
      </c>
      <c r="F4299" s="217">
        <v>374.1</v>
      </c>
      <c r="G4299" s="9">
        <v>144.4</v>
      </c>
      <c r="H4299" s="9">
        <v>156.39999999999418</v>
      </c>
      <c r="I4299" s="9">
        <v>177</v>
      </c>
      <c r="J4299" s="9">
        <v>282.59999999999491</v>
      </c>
      <c r="K4299" s="9">
        <v>231.00000000000728</v>
      </c>
      <c r="L4299" s="571">
        <v>77</v>
      </c>
      <c r="N4299" s="67">
        <f>SUM(E4299:L4299)</f>
        <v>1758.8999999999965</v>
      </c>
      <c r="P4299" t="s">
        <v>296</v>
      </c>
      <c r="T4299" s="572"/>
      <c r="U4299" s="569"/>
      <c r="V4299" s="345"/>
      <c r="W4299" s="570"/>
      <c r="X4299" s="569"/>
    </row>
    <row r="4300" spans="1:24" ht="15">
      <c r="A4300" s="28" t="s">
        <v>3</v>
      </c>
      <c r="B4300" s="63" t="s">
        <v>143</v>
      </c>
      <c r="E4300" s="9" t="s">
        <v>278</v>
      </c>
      <c r="F4300" s="212">
        <v>415</v>
      </c>
      <c r="G4300" s="213">
        <v>306.5</v>
      </c>
      <c r="H4300" s="9">
        <v>142.80000000000655</v>
      </c>
      <c r="I4300" s="217">
        <v>257.99999999999818</v>
      </c>
      <c r="J4300" s="9">
        <v>232.50000000000728</v>
      </c>
      <c r="K4300" s="9">
        <v>177.80000000000655</v>
      </c>
      <c r="L4300" s="571">
        <v>187.59999999999854</v>
      </c>
      <c r="N4300" s="67">
        <f>SUM(E4300:L4300)</f>
        <v>1720.2000000000171</v>
      </c>
      <c r="P4300" t="s">
        <v>1727</v>
      </c>
      <c r="T4300" s="225"/>
      <c r="U4300" s="569"/>
      <c r="V4300" s="345"/>
      <c r="W4300" s="570"/>
      <c r="X4300" s="569"/>
    </row>
    <row r="4301" spans="1:24" ht="15">
      <c r="A4301" s="28" t="s">
        <v>5</v>
      </c>
      <c r="B4301" s="63" t="s">
        <v>11</v>
      </c>
      <c r="E4301" s="9">
        <v>216.6</v>
      </c>
      <c r="F4301" s="9">
        <v>69.3</v>
      </c>
      <c r="G4301" s="214">
        <v>336.3</v>
      </c>
      <c r="H4301" s="9">
        <v>260.49999999999636</v>
      </c>
      <c r="I4301" s="217">
        <v>258.29999999999927</v>
      </c>
      <c r="J4301" s="9">
        <v>180.79999999999927</v>
      </c>
      <c r="K4301" s="9">
        <v>242.90000000000146</v>
      </c>
      <c r="L4301" s="571">
        <v>142.79999999999927</v>
      </c>
      <c r="N4301" s="67">
        <f>SUM(E4301:L4301)</f>
        <v>1707.4999999999957</v>
      </c>
      <c r="P4301" t="s">
        <v>324</v>
      </c>
      <c r="S4301" t="s">
        <v>1809</v>
      </c>
      <c r="T4301" s="572"/>
      <c r="U4301" s="569"/>
      <c r="V4301" s="345"/>
      <c r="W4301" s="570"/>
      <c r="X4301" s="569"/>
    </row>
    <row r="4302" spans="1:24" ht="15">
      <c r="A4302" s="28" t="s">
        <v>7</v>
      </c>
      <c r="B4302" s="63" t="s">
        <v>21</v>
      </c>
      <c r="E4302" s="9">
        <v>220.8</v>
      </c>
      <c r="F4302" s="213">
        <v>377</v>
      </c>
      <c r="G4302" s="217">
        <v>181.6</v>
      </c>
      <c r="H4302" s="217">
        <v>286.29999999999927</v>
      </c>
      <c r="I4302" s="64" t="s">
        <v>279</v>
      </c>
      <c r="J4302" s="9">
        <v>262.70000000000073</v>
      </c>
      <c r="K4302" s="9">
        <v>250.49999999999636</v>
      </c>
      <c r="L4302" s="64" t="s">
        <v>279</v>
      </c>
      <c r="N4302" s="67">
        <f>SUM(E4302:L4302)</f>
        <v>1578.8999999999965</v>
      </c>
      <c r="P4302" t="s">
        <v>378</v>
      </c>
      <c r="T4302" s="225"/>
      <c r="U4302" s="569"/>
      <c r="V4302" s="345"/>
      <c r="W4302" s="570"/>
      <c r="X4302" s="569"/>
    </row>
    <row r="4303" spans="1:24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279</v>
      </c>
      <c r="J4303" s="9">
        <v>233</v>
      </c>
      <c r="K4303" s="9">
        <v>198.5</v>
      </c>
      <c r="L4303" s="571">
        <v>13.499999999992724</v>
      </c>
      <c r="N4303" s="67">
        <f>SUM(E4303:L4303)</f>
        <v>1435.8999999999992</v>
      </c>
      <c r="P4303" t="s">
        <v>323</v>
      </c>
      <c r="T4303" s="225"/>
      <c r="U4303" s="569"/>
      <c r="V4303" s="345"/>
      <c r="W4303" s="570"/>
      <c r="X4303" s="569"/>
    </row>
    <row r="4304" spans="1:24" ht="15">
      <c r="A4304" s="28" t="s">
        <v>10</v>
      </c>
      <c r="B4304" s="63" t="s">
        <v>13</v>
      </c>
      <c r="E4304" s="217">
        <v>267.10000000000002</v>
      </c>
      <c r="F4304" s="9">
        <v>130</v>
      </c>
      <c r="G4304" s="9">
        <v>33</v>
      </c>
      <c r="H4304" s="9">
        <v>173.79999999999927</v>
      </c>
      <c r="I4304" s="9">
        <v>1.3000000000001819</v>
      </c>
      <c r="J4304" s="217">
        <v>351.00000000000364</v>
      </c>
      <c r="K4304" s="9">
        <v>239.70000000000073</v>
      </c>
      <c r="L4304" s="571">
        <v>234.50000000000364</v>
      </c>
      <c r="N4304" s="67">
        <f>SUM(E4304:L4304)</f>
        <v>1430.4000000000074</v>
      </c>
      <c r="P4304" t="s">
        <v>360</v>
      </c>
      <c r="T4304" s="569"/>
      <c r="U4304" s="569"/>
      <c r="V4304" s="358"/>
      <c r="W4304" s="570"/>
      <c r="X4304" s="569"/>
    </row>
    <row r="4305" spans="1:24" ht="15">
      <c r="A4305" s="28" t="s">
        <v>12</v>
      </c>
      <c r="B4305" s="63" t="s">
        <v>782</v>
      </c>
      <c r="E4305" s="9" t="s">
        <v>278</v>
      </c>
      <c r="F4305" s="9" t="s">
        <v>278</v>
      </c>
      <c r="G4305" s="9" t="s">
        <v>278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L4305" s="571">
        <v>97.899999999986903</v>
      </c>
      <c r="N4305" s="67">
        <f>SUM(E4305:L4305)</f>
        <v>1356.7499999999736</v>
      </c>
      <c r="P4305" t="s">
        <v>295</v>
      </c>
      <c r="S4305" t="s">
        <v>1809</v>
      </c>
      <c r="T4305" s="572"/>
      <c r="U4305" s="569"/>
      <c r="V4305" s="345"/>
      <c r="W4305" s="570"/>
      <c r="X4305" s="569"/>
    </row>
    <row r="4306" spans="1:24" ht="15">
      <c r="A4306" s="28" t="s">
        <v>14</v>
      </c>
      <c r="B4306" s="63" t="s">
        <v>9</v>
      </c>
      <c r="E4306" s="217">
        <v>266.5</v>
      </c>
      <c r="F4306" s="9">
        <v>232.5</v>
      </c>
      <c r="G4306" s="212">
        <v>331.5</v>
      </c>
      <c r="H4306" s="9">
        <v>90.69999999999709</v>
      </c>
      <c r="I4306" s="9">
        <v>58.500000000000909</v>
      </c>
      <c r="J4306" s="9">
        <v>139.99999999999636</v>
      </c>
      <c r="K4306" s="9">
        <v>215.40000000000146</v>
      </c>
      <c r="L4306" s="64" t="s">
        <v>279</v>
      </c>
      <c r="N4306" s="67">
        <f>SUM(E4306:L4306)</f>
        <v>1335.0999999999958</v>
      </c>
      <c r="P4306" t="s">
        <v>306</v>
      </c>
      <c r="T4306" s="572"/>
      <c r="U4306" s="569"/>
      <c r="V4306" s="345"/>
      <c r="W4306" s="570"/>
      <c r="X4306" s="569"/>
    </row>
    <row r="4307" spans="1:24" ht="15">
      <c r="A4307" s="28" t="s">
        <v>16</v>
      </c>
      <c r="B4307" s="63" t="s">
        <v>23</v>
      </c>
      <c r="E4307" s="9">
        <v>139.5</v>
      </c>
      <c r="F4307" s="217">
        <v>332</v>
      </c>
      <c r="G4307" s="64" t="s">
        <v>279</v>
      </c>
      <c r="H4307" s="9">
        <v>110.5</v>
      </c>
      <c r="I4307" s="9">
        <v>54.600000000002183</v>
      </c>
      <c r="J4307" s="9">
        <v>148.19999999999345</v>
      </c>
      <c r="K4307" s="9">
        <v>203.99999999999636</v>
      </c>
      <c r="L4307" s="582">
        <v>298.5</v>
      </c>
      <c r="N4307" s="67">
        <f>SUM(E4307:L4307)</f>
        <v>1287.299999999992</v>
      </c>
      <c r="P4307" t="s">
        <v>356</v>
      </c>
      <c r="T4307" s="569"/>
      <c r="U4307" s="569"/>
      <c r="V4307" s="358"/>
      <c r="W4307" s="570"/>
      <c r="X4307" s="569"/>
    </row>
    <row r="4308" spans="1:24" ht="15">
      <c r="A4308" s="28" t="s">
        <v>18</v>
      </c>
      <c r="B4308" s="63" t="s">
        <v>27</v>
      </c>
      <c r="E4308" s="9">
        <v>68.5</v>
      </c>
      <c r="F4308" s="9">
        <v>2.6</v>
      </c>
      <c r="G4308" s="9">
        <v>60.5</v>
      </c>
      <c r="H4308" s="213">
        <v>369.59999999999491</v>
      </c>
      <c r="I4308" s="64" t="s">
        <v>279</v>
      </c>
      <c r="J4308" s="9">
        <v>278.39999999999782</v>
      </c>
      <c r="K4308" s="217">
        <v>298.5</v>
      </c>
      <c r="L4308" s="571">
        <v>193.00000000001091</v>
      </c>
      <c r="N4308" s="67">
        <f>SUM(E4308:L4308)</f>
        <v>1271.1000000000035</v>
      </c>
      <c r="P4308" t="s">
        <v>352</v>
      </c>
      <c r="T4308" s="225"/>
      <c r="U4308" s="569"/>
      <c r="V4308" s="345"/>
      <c r="W4308" s="570"/>
      <c r="X4308" s="569"/>
    </row>
    <row r="4309" spans="1:24" ht="15">
      <c r="A4309" s="28" t="s">
        <v>20</v>
      </c>
      <c r="B4309" s="63" t="s">
        <v>15</v>
      </c>
      <c r="E4309" s="9">
        <v>144.80000000000001</v>
      </c>
      <c r="F4309" s="9">
        <v>188.6</v>
      </c>
      <c r="G4309" s="217">
        <v>260</v>
      </c>
      <c r="H4309" s="9">
        <v>246.5</v>
      </c>
      <c r="I4309" s="64" t="s">
        <v>279</v>
      </c>
      <c r="J4309" s="9">
        <v>149.99999999999272</v>
      </c>
      <c r="K4309" s="9">
        <v>168.00000000000364</v>
      </c>
      <c r="L4309" s="571">
        <v>71.500000000003638</v>
      </c>
      <c r="N4309" s="67">
        <f>SUM(E4309:L4309)</f>
        <v>1229.4000000000001</v>
      </c>
      <c r="P4309" t="s">
        <v>289</v>
      </c>
      <c r="T4309" s="569"/>
      <c r="U4309" s="569"/>
      <c r="V4309" s="345"/>
      <c r="W4309" s="570"/>
      <c r="X4309" s="569"/>
    </row>
    <row r="4310" spans="1:24" ht="15">
      <c r="A4310" s="28" t="s">
        <v>22</v>
      </c>
      <c r="B4310" s="63" t="s">
        <v>39</v>
      </c>
      <c r="E4310" s="217">
        <v>305.89999999999998</v>
      </c>
      <c r="F4310" s="217">
        <v>252.1</v>
      </c>
      <c r="G4310" s="9">
        <v>90</v>
      </c>
      <c r="H4310" s="9">
        <v>169.5</v>
      </c>
      <c r="I4310" s="64" t="s">
        <v>279</v>
      </c>
      <c r="J4310" s="9">
        <v>154.40000000000509</v>
      </c>
      <c r="K4310" s="9">
        <v>245.90000000000146</v>
      </c>
      <c r="L4310" s="9" t="s">
        <v>278</v>
      </c>
      <c r="N4310" s="67">
        <f>SUM(E4310:L4310)</f>
        <v>1217.8000000000065</v>
      </c>
      <c r="P4310" t="s">
        <v>289</v>
      </c>
      <c r="T4310" s="572"/>
      <c r="U4310" s="569"/>
      <c r="V4310" s="345"/>
      <c r="W4310" s="570"/>
      <c r="X4310" s="569"/>
    </row>
    <row r="4311" spans="1:24" ht="15">
      <c r="A4311" s="28" t="s">
        <v>24</v>
      </c>
      <c r="B4311" s="63" t="s">
        <v>752</v>
      </c>
      <c r="E4311" s="9" t="s">
        <v>278</v>
      </c>
      <c r="F4311" s="9" t="s">
        <v>278</v>
      </c>
      <c r="G4311" s="9" t="s">
        <v>278</v>
      </c>
      <c r="H4311" s="212">
        <v>456.39999999999418</v>
      </c>
      <c r="I4311" s="217">
        <v>234.00000000000091</v>
      </c>
      <c r="J4311" s="9">
        <v>140.00000000000364</v>
      </c>
      <c r="K4311" s="9">
        <v>253.69999999999709</v>
      </c>
      <c r="L4311" s="571">
        <v>83.499999999996362</v>
      </c>
      <c r="N4311" s="67">
        <f>SUM(E4311:L4311)</f>
        <v>1167.5999999999922</v>
      </c>
      <c r="P4311" t="s">
        <v>339</v>
      </c>
      <c r="T4311" s="569"/>
      <c r="U4311" s="569"/>
      <c r="V4311" s="345"/>
      <c r="W4311" s="570"/>
      <c r="X4311" s="569"/>
    </row>
    <row r="4312" spans="1:24" ht="15">
      <c r="A4312" s="28" t="s">
        <v>26</v>
      </c>
      <c r="B4312" s="63" t="s">
        <v>789</v>
      </c>
      <c r="E4312" s="9" t="s">
        <v>278</v>
      </c>
      <c r="F4312" s="9" t="s">
        <v>278</v>
      </c>
      <c r="G4312" s="9" t="s">
        <v>278</v>
      </c>
      <c r="H4312" s="9">
        <v>114.69999999999709</v>
      </c>
      <c r="I4312" s="9">
        <v>184.80000000000109</v>
      </c>
      <c r="J4312" s="212">
        <v>447.60000000000218</v>
      </c>
      <c r="K4312" s="9">
        <v>187.39999999999054</v>
      </c>
      <c r="L4312" s="571">
        <v>218</v>
      </c>
      <c r="N4312" s="67">
        <f>SUM(E4312:L4312)</f>
        <v>1152.4999999999909</v>
      </c>
      <c r="P4312" t="s">
        <v>300</v>
      </c>
      <c r="T4312" s="572"/>
      <c r="U4312" s="569"/>
      <c r="V4312" s="345"/>
      <c r="W4312" s="570"/>
      <c r="X4312" s="569"/>
    </row>
    <row r="4313" spans="1:24" ht="15">
      <c r="A4313" s="28" t="s">
        <v>28</v>
      </c>
      <c r="B4313" s="63" t="s">
        <v>799</v>
      </c>
      <c r="E4313" s="9" t="s">
        <v>278</v>
      </c>
      <c r="F4313" s="9" t="s">
        <v>278</v>
      </c>
      <c r="G4313" s="9" t="s">
        <v>278</v>
      </c>
      <c r="H4313" s="217">
        <v>325.59999999999491</v>
      </c>
      <c r="I4313" s="214">
        <v>314.00000000000091</v>
      </c>
      <c r="J4313" s="9">
        <v>184.10000000000218</v>
      </c>
      <c r="K4313" s="9">
        <v>240.00000000000364</v>
      </c>
      <c r="L4313" s="571">
        <v>55.599999999998545</v>
      </c>
      <c r="N4313" s="67">
        <f>SUM(E4313:L4313)</f>
        <v>1119.3000000000002</v>
      </c>
      <c r="P4313" t="s">
        <v>324</v>
      </c>
      <c r="S4313" s="21" t="s">
        <v>1809</v>
      </c>
      <c r="T4313" s="569"/>
      <c r="U4313" s="569"/>
      <c r="V4313" s="358"/>
      <c r="W4313" s="570"/>
      <c r="X4313" s="569"/>
    </row>
    <row r="4314" spans="1:24" ht="15">
      <c r="A4314" s="28" t="s">
        <v>30</v>
      </c>
      <c r="B4314" s="63" t="s">
        <v>154</v>
      </c>
      <c r="E4314" s="9" t="s">
        <v>278</v>
      </c>
      <c r="F4314" s="9" t="s">
        <v>278</v>
      </c>
      <c r="G4314" s="9">
        <v>115.5</v>
      </c>
      <c r="H4314" s="9">
        <v>245.49999999999636</v>
      </c>
      <c r="I4314" s="217">
        <v>221.99999999999909</v>
      </c>
      <c r="J4314" s="9">
        <v>150</v>
      </c>
      <c r="K4314" s="9">
        <v>228.70000000000437</v>
      </c>
      <c r="L4314" s="571">
        <v>157.50000000000728</v>
      </c>
      <c r="N4314" s="67">
        <f>SUM(E4314:L4314)</f>
        <v>1119.2000000000071</v>
      </c>
      <c r="P4314" t="s">
        <v>293</v>
      </c>
      <c r="T4314" s="569"/>
      <c r="U4314" s="569"/>
      <c r="V4314" s="345"/>
      <c r="W4314" s="570"/>
      <c r="X4314" s="569"/>
    </row>
    <row r="4315" spans="1:24" ht="15">
      <c r="A4315" s="28" t="s">
        <v>32</v>
      </c>
      <c r="B4315" s="63" t="s">
        <v>17</v>
      </c>
      <c r="E4315" s="214">
        <v>335.2</v>
      </c>
      <c r="F4315" s="9">
        <v>76</v>
      </c>
      <c r="G4315" s="9">
        <v>139</v>
      </c>
      <c r="H4315" s="9">
        <v>60.899999999994179</v>
      </c>
      <c r="I4315" s="9">
        <v>12.599999999999454</v>
      </c>
      <c r="J4315" s="9">
        <v>179.70000000000437</v>
      </c>
      <c r="K4315" s="9">
        <v>156</v>
      </c>
      <c r="L4315" s="571">
        <v>149.40000000000146</v>
      </c>
      <c r="N4315" s="67">
        <f>SUM(E4315:L4315)</f>
        <v>1108.7999999999995</v>
      </c>
      <c r="P4315" t="s">
        <v>281</v>
      </c>
      <c r="S4315" t="s">
        <v>1809</v>
      </c>
      <c r="T4315" s="572"/>
      <c r="U4315" s="569"/>
      <c r="V4315" s="345"/>
      <c r="W4315" s="570"/>
      <c r="X4315" s="569"/>
    </row>
    <row r="4316" spans="1:24" ht="15">
      <c r="A4316" s="28" t="s">
        <v>34</v>
      </c>
      <c r="B4316" s="63" t="s">
        <v>142</v>
      </c>
      <c r="E4316" s="9" t="s">
        <v>278</v>
      </c>
      <c r="F4316" s="9">
        <v>63</v>
      </c>
      <c r="G4316" s="217">
        <v>199.7</v>
      </c>
      <c r="H4316" s="9">
        <v>208.00000000000364</v>
      </c>
      <c r="I4316" s="9">
        <v>213</v>
      </c>
      <c r="J4316" s="9">
        <v>140.00000000000364</v>
      </c>
      <c r="K4316" s="9">
        <v>165.30000000000291</v>
      </c>
      <c r="L4316" s="571">
        <v>112.59999999999127</v>
      </c>
      <c r="N4316" s="67">
        <f>SUM(E4316:L4316)</f>
        <v>1101.6000000000015</v>
      </c>
      <c r="P4316" t="s">
        <v>292</v>
      </c>
      <c r="T4316" s="569"/>
      <c r="U4316" s="569"/>
      <c r="V4316" s="358"/>
      <c r="W4316" s="570"/>
      <c r="X4316" s="569"/>
    </row>
    <row r="4317" spans="1:24" ht="15">
      <c r="A4317" s="28" t="s">
        <v>36</v>
      </c>
      <c r="B4317" s="63" t="s">
        <v>162</v>
      </c>
      <c r="E4317" s="9" t="s">
        <v>278</v>
      </c>
      <c r="F4317" s="9" t="s">
        <v>278</v>
      </c>
      <c r="G4317" s="217">
        <v>190.3</v>
      </c>
      <c r="H4317" s="9">
        <v>146.39999999999782</v>
      </c>
      <c r="I4317" s="9">
        <v>177.50000000000182</v>
      </c>
      <c r="J4317" s="9">
        <v>150</v>
      </c>
      <c r="K4317" s="9">
        <v>159.89999999999054</v>
      </c>
      <c r="L4317" s="571">
        <v>219.60000000000218</v>
      </c>
      <c r="N4317" s="67">
        <f>SUM(E4317:L4317)</f>
        <v>1043.6999999999923</v>
      </c>
      <c r="P4317" t="s">
        <v>287</v>
      </c>
      <c r="T4317" s="569"/>
      <c r="U4317" s="569"/>
      <c r="V4317" s="358"/>
      <c r="W4317" s="570"/>
      <c r="X4317" s="569"/>
    </row>
    <row r="4318" spans="1:24" ht="15">
      <c r="A4318" s="28" t="s">
        <v>38</v>
      </c>
      <c r="B4318" s="63" t="s">
        <v>29</v>
      </c>
      <c r="E4318" s="217">
        <v>294.5</v>
      </c>
      <c r="F4318" s="9">
        <v>203.1</v>
      </c>
      <c r="G4318" s="217">
        <v>220.5</v>
      </c>
      <c r="H4318" s="9" t="s">
        <v>278</v>
      </c>
      <c r="I4318" s="9" t="s">
        <v>278</v>
      </c>
      <c r="J4318" s="9">
        <v>312.99999999999818</v>
      </c>
      <c r="K4318" s="9" t="s">
        <v>278</v>
      </c>
      <c r="L4318" s="9" t="s">
        <v>278</v>
      </c>
      <c r="N4318" s="67">
        <f>SUM(E4318:L4318)</f>
        <v>1031.0999999999981</v>
      </c>
      <c r="P4318" t="s">
        <v>311</v>
      </c>
      <c r="T4318" s="572"/>
      <c r="U4318" s="569"/>
      <c r="V4318" s="346"/>
      <c r="W4318" s="570"/>
      <c r="X4318" s="569"/>
    </row>
    <row r="4319" spans="1:24" ht="15">
      <c r="A4319" s="28" t="s">
        <v>145</v>
      </c>
      <c r="B4319" s="63" t="s">
        <v>33</v>
      </c>
      <c r="E4319" s="9">
        <v>235.4</v>
      </c>
      <c r="F4319" s="9">
        <v>65.400000000000006</v>
      </c>
      <c r="G4319" s="9">
        <v>60.9</v>
      </c>
      <c r="H4319" s="9">
        <v>213.89999999999418</v>
      </c>
      <c r="I4319" s="9">
        <v>35.999999999999091</v>
      </c>
      <c r="J4319" s="9">
        <v>150</v>
      </c>
      <c r="K4319" s="9">
        <v>159.59999999999854</v>
      </c>
      <c r="L4319" s="571">
        <v>92.399999999997817</v>
      </c>
      <c r="N4319" s="67">
        <f>SUM(E4319:L4319)</f>
        <v>1013.5999999999897</v>
      </c>
      <c r="T4319" s="572"/>
      <c r="U4319" s="569"/>
      <c r="V4319" s="345"/>
      <c r="W4319" s="570"/>
      <c r="X4319" s="569"/>
    </row>
    <row r="4320" spans="1:24" ht="15">
      <c r="A4320" s="28" t="s">
        <v>146</v>
      </c>
      <c r="B4320" s="63" t="s">
        <v>6</v>
      </c>
      <c r="E4320" s="217">
        <v>289.39999999999998</v>
      </c>
      <c r="F4320" s="217">
        <v>332</v>
      </c>
      <c r="G4320" s="9">
        <v>9.1</v>
      </c>
      <c r="H4320" s="9">
        <v>152.30000000001019</v>
      </c>
      <c r="I4320" s="9">
        <v>1.5000000000009095</v>
      </c>
      <c r="J4320" s="9">
        <v>185.09999999999491</v>
      </c>
      <c r="K4320" s="9" t="s">
        <v>278</v>
      </c>
      <c r="L4320" s="9" t="s">
        <v>278</v>
      </c>
      <c r="N4320" s="67">
        <f>SUM(E4320:L4320)</f>
        <v>969.400000000006</v>
      </c>
      <c r="P4320" t="s">
        <v>316</v>
      </c>
      <c r="T4320" s="572"/>
      <c r="U4320" s="569"/>
      <c r="V4320" s="345"/>
      <c r="W4320" s="570"/>
      <c r="X4320" s="569"/>
    </row>
    <row r="4321" spans="1:24" ht="15">
      <c r="A4321" s="28" t="s">
        <v>147</v>
      </c>
      <c r="B4321" s="63" t="s">
        <v>737</v>
      </c>
      <c r="E4321" s="9" t="s">
        <v>278</v>
      </c>
      <c r="F4321" s="9" t="s">
        <v>278</v>
      </c>
      <c r="G4321" s="9" t="s">
        <v>278</v>
      </c>
      <c r="H4321" s="217">
        <v>289.59999999999127</v>
      </c>
      <c r="I4321" s="64" t="s">
        <v>279</v>
      </c>
      <c r="J4321" s="9">
        <v>227.49999999998181</v>
      </c>
      <c r="K4321" s="9">
        <v>255.99999999999272</v>
      </c>
      <c r="L4321" s="571">
        <v>193.59999999999491</v>
      </c>
      <c r="N4321" s="67">
        <f>SUM(E4321:L4321)</f>
        <v>966.69999999996071</v>
      </c>
      <c r="P4321" t="s">
        <v>292</v>
      </c>
      <c r="T4321" s="569"/>
      <c r="U4321" s="569"/>
      <c r="V4321" s="358"/>
      <c r="W4321" s="570"/>
      <c r="X4321" s="569"/>
    </row>
    <row r="4322" spans="1:24" ht="15">
      <c r="A4322" s="28" t="s">
        <v>151</v>
      </c>
      <c r="B4322" s="63" t="s">
        <v>144</v>
      </c>
      <c r="E4322" s="9" t="s">
        <v>278</v>
      </c>
      <c r="F4322" s="9">
        <v>243.7</v>
      </c>
      <c r="G4322" s="9">
        <v>82.5</v>
      </c>
      <c r="H4322" s="9">
        <v>160.10000000000946</v>
      </c>
      <c r="I4322" s="9">
        <v>144</v>
      </c>
      <c r="J4322" s="9">
        <v>130</v>
      </c>
      <c r="K4322" s="9">
        <v>177.60000000000218</v>
      </c>
      <c r="L4322" s="9" t="s">
        <v>278</v>
      </c>
      <c r="N4322" s="67">
        <f>SUM(E4322:L4322)</f>
        <v>937.90000000001169</v>
      </c>
      <c r="T4322" s="572"/>
      <c r="U4322" s="569"/>
      <c r="V4322" s="345"/>
      <c r="W4322" s="570"/>
      <c r="X4322" s="569"/>
    </row>
    <row r="4323" spans="1:24" ht="15">
      <c r="A4323" s="28" t="s">
        <v>157</v>
      </c>
      <c r="B4323" s="28" t="s">
        <v>732</v>
      </c>
      <c r="E4323" s="9" t="s">
        <v>278</v>
      </c>
      <c r="F4323" s="9" t="s">
        <v>278</v>
      </c>
      <c r="G4323" s="9" t="s">
        <v>278</v>
      </c>
      <c r="H4323" s="9">
        <v>183.19999999999345</v>
      </c>
      <c r="I4323" s="9">
        <v>33.000000000000909</v>
      </c>
      <c r="J4323" s="214">
        <v>473.69999999999709</v>
      </c>
      <c r="K4323" s="9">
        <v>213.89999999999418</v>
      </c>
      <c r="L4323" s="571">
        <v>23.400000000008731</v>
      </c>
      <c r="N4323" s="67">
        <f>SUM(E4323:L4323)</f>
        <v>927.19999999999436</v>
      </c>
      <c r="P4323" t="s">
        <v>281</v>
      </c>
      <c r="S4323" s="21" t="s">
        <v>1809</v>
      </c>
      <c r="T4323" s="225"/>
      <c r="U4323" s="569"/>
      <c r="V4323" s="345"/>
      <c r="W4323" s="570"/>
      <c r="X4323" s="569"/>
    </row>
    <row r="4324" spans="1:24" ht="15">
      <c r="A4324" s="28" t="s">
        <v>159</v>
      </c>
      <c r="B4324" s="28" t="s">
        <v>727</v>
      </c>
      <c r="E4324" s="9" t="s">
        <v>278</v>
      </c>
      <c r="F4324" s="9" t="s">
        <v>278</v>
      </c>
      <c r="G4324" s="9" t="s">
        <v>278</v>
      </c>
      <c r="H4324" s="9">
        <v>253.80000000000655</v>
      </c>
      <c r="I4324" s="9">
        <v>180.00000000000091</v>
      </c>
      <c r="J4324" s="9">
        <v>79.000000000001819</v>
      </c>
      <c r="K4324" s="9">
        <v>255.399999999996</v>
      </c>
      <c r="L4324" s="571">
        <v>147.49999999998909</v>
      </c>
      <c r="N4324" s="67">
        <f>SUM(E4324:L4324)</f>
        <v>915.69999999999436</v>
      </c>
      <c r="T4324" s="569"/>
      <c r="U4324" s="569"/>
      <c r="V4324" s="345"/>
      <c r="W4324" s="570"/>
      <c r="X4324" s="569"/>
    </row>
    <row r="4325" spans="1:24" ht="15">
      <c r="A4325" s="28" t="s">
        <v>160</v>
      </c>
      <c r="B4325" s="63" t="s">
        <v>787</v>
      </c>
      <c r="E4325" s="9" t="s">
        <v>278</v>
      </c>
      <c r="F4325" s="9" t="s">
        <v>278</v>
      </c>
      <c r="G4325" s="9" t="s">
        <v>278</v>
      </c>
      <c r="H4325" s="9">
        <v>169.40000000000146</v>
      </c>
      <c r="I4325" s="9">
        <v>19.799999999999272</v>
      </c>
      <c r="J4325" s="9">
        <v>238.70000000000437</v>
      </c>
      <c r="K4325" s="212">
        <v>319.29999999999927</v>
      </c>
      <c r="L4325" s="571">
        <v>163.50000000000182</v>
      </c>
      <c r="N4325" s="67">
        <f>SUM(E4325:L4325)</f>
        <v>910.70000000000618</v>
      </c>
      <c r="P4325" t="s">
        <v>300</v>
      </c>
      <c r="T4325" s="572"/>
      <c r="U4325" s="569"/>
      <c r="V4325" s="345"/>
      <c r="W4325" s="570"/>
      <c r="X4325" s="569"/>
    </row>
    <row r="4326" spans="1:24" ht="15">
      <c r="A4326" s="28" t="s">
        <v>161</v>
      </c>
      <c r="B4326" s="63" t="s">
        <v>1</v>
      </c>
      <c r="E4326" s="9">
        <v>36</v>
      </c>
      <c r="F4326" s="9">
        <v>2.4</v>
      </c>
      <c r="G4326" s="217">
        <v>254.4</v>
      </c>
      <c r="H4326" s="217">
        <v>280.29999999999927</v>
      </c>
      <c r="I4326" s="9">
        <v>32.399999999999636</v>
      </c>
      <c r="J4326" s="9">
        <v>226.50000000000182</v>
      </c>
      <c r="K4326" s="9">
        <v>38.999999999992724</v>
      </c>
      <c r="L4326" s="571">
        <v>38.5</v>
      </c>
      <c r="N4326" s="67">
        <f>SUM(E4326:L4326)</f>
        <v>909.49999999999341</v>
      </c>
      <c r="P4326" t="s">
        <v>342</v>
      </c>
      <c r="T4326" s="569"/>
      <c r="U4326" s="569"/>
      <c r="V4326" s="358"/>
      <c r="W4326" s="570"/>
      <c r="X4326" s="569"/>
    </row>
    <row r="4327" spans="1:24" ht="15">
      <c r="A4327" s="28" t="s">
        <v>163</v>
      </c>
      <c r="B4327" s="63" t="s">
        <v>761</v>
      </c>
      <c r="E4327" s="9" t="s">
        <v>278</v>
      </c>
      <c r="F4327" s="9" t="s">
        <v>278</v>
      </c>
      <c r="G4327" s="9" t="s">
        <v>278</v>
      </c>
      <c r="H4327" s="9">
        <v>33.80000000000291</v>
      </c>
      <c r="I4327" s="9">
        <v>119.89999999999964</v>
      </c>
      <c r="J4327" s="9">
        <v>210.20000000000073</v>
      </c>
      <c r="K4327" s="214">
        <v>334.10000000000218</v>
      </c>
      <c r="L4327" s="571">
        <v>203.99999999999272</v>
      </c>
      <c r="N4327" s="67">
        <f>SUM(E4327:L4327)</f>
        <v>901.99999999999818</v>
      </c>
      <c r="P4327" t="s">
        <v>281</v>
      </c>
      <c r="S4327" s="21" t="s">
        <v>1809</v>
      </c>
      <c r="T4327" s="572"/>
      <c r="U4327" s="569"/>
      <c r="V4327" s="346"/>
      <c r="W4327" s="570"/>
      <c r="X4327" s="569"/>
    </row>
    <row r="4328" spans="1:24" ht="15">
      <c r="A4328" s="28" t="s">
        <v>274</v>
      </c>
      <c r="B4328" s="63" t="s">
        <v>745</v>
      </c>
      <c r="E4328" s="9" t="s">
        <v>278</v>
      </c>
      <c r="F4328" s="9" t="s">
        <v>278</v>
      </c>
      <c r="G4328" s="9" t="s">
        <v>278</v>
      </c>
      <c r="H4328" s="9">
        <v>175.49999999999272</v>
      </c>
      <c r="I4328" s="9">
        <v>42.000000000002728</v>
      </c>
      <c r="J4328" s="217">
        <v>413.70000000001164</v>
      </c>
      <c r="K4328" s="9">
        <v>241.60000000000582</v>
      </c>
      <c r="L4328" s="571">
        <v>27.299999999995634</v>
      </c>
      <c r="N4328" s="67">
        <f>SUM(E4328:L4328)</f>
        <v>900.10000000000855</v>
      </c>
      <c r="P4328" t="s">
        <v>284</v>
      </c>
      <c r="T4328" s="572"/>
      <c r="U4328" s="569"/>
      <c r="V4328" s="346"/>
      <c r="W4328" s="570"/>
      <c r="X4328" s="569"/>
    </row>
    <row r="4329" spans="1:24" ht="15">
      <c r="A4329" s="28" t="s">
        <v>275</v>
      </c>
      <c r="B4329" s="63" t="s">
        <v>141</v>
      </c>
      <c r="E4329" s="9" t="s">
        <v>278</v>
      </c>
      <c r="F4329" s="217">
        <v>353</v>
      </c>
      <c r="G4329" s="9">
        <v>120.7</v>
      </c>
      <c r="H4329" s="9">
        <v>62.099999999994907</v>
      </c>
      <c r="I4329" s="64" t="s">
        <v>279</v>
      </c>
      <c r="J4329" s="9">
        <v>139.99999999999272</v>
      </c>
      <c r="K4329" s="9">
        <v>148.50000000000728</v>
      </c>
      <c r="L4329" s="571">
        <v>71.5</v>
      </c>
      <c r="N4329" s="67">
        <f>SUM(E4329:L4329)</f>
        <v>895.79999999999495</v>
      </c>
      <c r="P4329" t="s">
        <v>297</v>
      </c>
      <c r="T4329" s="569"/>
      <c r="U4329" s="569"/>
      <c r="V4329" s="345"/>
      <c r="W4329" s="570"/>
      <c r="X4329" s="569"/>
    </row>
    <row r="4330" spans="1:24" ht="15">
      <c r="A4330" s="28" t="s">
        <v>276</v>
      </c>
      <c r="B4330" s="63" t="s">
        <v>770</v>
      </c>
      <c r="E4330" s="9" t="s">
        <v>278</v>
      </c>
      <c r="F4330" s="9" t="s">
        <v>278</v>
      </c>
      <c r="G4330" s="9" t="s">
        <v>278</v>
      </c>
      <c r="H4330" s="9">
        <v>218.49999999999636</v>
      </c>
      <c r="I4330" s="9">
        <v>1.3000000000001819</v>
      </c>
      <c r="J4330" s="9">
        <v>231.99999999999636</v>
      </c>
      <c r="K4330" s="9">
        <v>183.30000000000291</v>
      </c>
      <c r="L4330" s="571">
        <v>237</v>
      </c>
      <c r="N4330" s="67">
        <f>SUM(E4330:L4330)</f>
        <v>872.09999999999582</v>
      </c>
      <c r="T4330" s="572"/>
      <c r="U4330" s="569"/>
      <c r="V4330" s="345"/>
      <c r="W4330" s="570"/>
      <c r="X4330" s="569"/>
    </row>
    <row r="4331" spans="1:24" ht="15">
      <c r="A4331" s="28" t="s">
        <v>277</v>
      </c>
      <c r="B4331" s="225" t="s">
        <v>1661</v>
      </c>
      <c r="C4331" s="3"/>
      <c r="D4331" s="3"/>
      <c r="E4331" s="9" t="s">
        <v>278</v>
      </c>
      <c r="F4331" s="9" t="s">
        <v>278</v>
      </c>
      <c r="G4331" s="9" t="s">
        <v>278</v>
      </c>
      <c r="H4331" s="9" t="s">
        <v>278</v>
      </c>
      <c r="I4331" s="217">
        <v>259.49999999999909</v>
      </c>
      <c r="J4331" s="9">
        <v>222.50000000000364</v>
      </c>
      <c r="K4331" s="9">
        <v>231.60000000000582</v>
      </c>
      <c r="L4331" s="571">
        <v>158.40000000000146</v>
      </c>
      <c r="N4331" s="67">
        <f>SUM(E4331:L4331)</f>
        <v>872.00000000001</v>
      </c>
      <c r="P4331" t="s">
        <v>283</v>
      </c>
      <c r="T4331" s="569"/>
      <c r="U4331" s="569"/>
      <c r="V4331" s="358"/>
      <c r="W4331" s="570"/>
      <c r="X4331" s="569"/>
    </row>
    <row r="4332" spans="1:24" ht="15">
      <c r="A4332" s="28" t="s">
        <v>734</v>
      </c>
      <c r="B4332" s="63" t="s">
        <v>153</v>
      </c>
      <c r="E4332" s="9" t="s">
        <v>278</v>
      </c>
      <c r="F4332" s="9" t="s">
        <v>278</v>
      </c>
      <c r="G4332" s="9">
        <v>153.30000000000001</v>
      </c>
      <c r="H4332" s="9">
        <v>69.69999999999709</v>
      </c>
      <c r="I4332" s="64" t="s">
        <v>279</v>
      </c>
      <c r="J4332" s="217">
        <v>362.50000000000364</v>
      </c>
      <c r="K4332" s="9">
        <v>180.00000000001455</v>
      </c>
      <c r="L4332" s="571">
        <v>84.499999999992724</v>
      </c>
      <c r="N4332" s="67">
        <f>SUM(E4332:L4332)</f>
        <v>850.00000000000796</v>
      </c>
      <c r="P4332" t="s">
        <v>287</v>
      </c>
      <c r="T4332" s="572"/>
      <c r="U4332" s="569"/>
      <c r="V4332" s="346"/>
      <c r="W4332" s="570"/>
      <c r="X4332" s="569"/>
    </row>
    <row r="4333" spans="1:24" ht="15">
      <c r="A4333" s="28" t="s">
        <v>735</v>
      </c>
      <c r="B4333" s="63" t="s">
        <v>155</v>
      </c>
      <c r="E4333" s="9" t="s">
        <v>278</v>
      </c>
      <c r="F4333" s="9" t="s">
        <v>278</v>
      </c>
      <c r="G4333" s="9">
        <v>158</v>
      </c>
      <c r="H4333" s="9">
        <v>205.79999999999927</v>
      </c>
      <c r="I4333" s="64" t="s">
        <v>279</v>
      </c>
      <c r="J4333" s="9">
        <v>189.49999999999272</v>
      </c>
      <c r="K4333" s="9">
        <v>228.49999999998545</v>
      </c>
      <c r="L4333" s="571">
        <v>61.899999999994179</v>
      </c>
      <c r="N4333" s="67">
        <f>SUM(E4333:L4333)</f>
        <v>843.69999999997162</v>
      </c>
      <c r="T4333" s="572"/>
      <c r="U4333" s="569"/>
      <c r="V4333" s="345"/>
      <c r="W4333" s="570"/>
      <c r="X4333" s="569"/>
    </row>
    <row r="4334" spans="1:24" ht="15">
      <c r="A4334" s="28" t="s">
        <v>736</v>
      </c>
      <c r="B4334" s="229" t="s">
        <v>1656</v>
      </c>
      <c r="C4334" s="3"/>
      <c r="D4334" s="3"/>
      <c r="E4334" s="9" t="s">
        <v>278</v>
      </c>
      <c r="F4334" s="9" t="s">
        <v>278</v>
      </c>
      <c r="G4334" s="9" t="s">
        <v>278</v>
      </c>
      <c r="H4334" s="9" t="s">
        <v>278</v>
      </c>
      <c r="I4334" s="9">
        <v>130.00000000000091</v>
      </c>
      <c r="J4334" s="213">
        <v>432.39999999999418</v>
      </c>
      <c r="K4334" s="217">
        <v>256.59999999999491</v>
      </c>
      <c r="L4334" s="571">
        <v>11.700000000000728</v>
      </c>
      <c r="N4334" s="67">
        <f>SUM(E4334:L4334)</f>
        <v>830.69999999999072</v>
      </c>
      <c r="P4334" t="s">
        <v>318</v>
      </c>
      <c r="T4334" s="569"/>
      <c r="U4334" s="569"/>
      <c r="V4334" s="345"/>
      <c r="W4334" s="570"/>
      <c r="X4334" s="569"/>
    </row>
    <row r="4335" spans="1:24" ht="15">
      <c r="A4335" s="28" t="s">
        <v>738</v>
      </c>
      <c r="B4335" s="63" t="s">
        <v>781</v>
      </c>
      <c r="E4335" s="9" t="s">
        <v>278</v>
      </c>
      <c r="F4335" s="9" t="s">
        <v>278</v>
      </c>
      <c r="G4335" s="9" t="s">
        <v>278</v>
      </c>
      <c r="H4335" s="217">
        <v>308.40000000000146</v>
      </c>
      <c r="I4335" s="9">
        <v>131.99999999999909</v>
      </c>
      <c r="J4335" s="9">
        <v>207.59999999999491</v>
      </c>
      <c r="K4335" s="9">
        <v>148.49999999999818</v>
      </c>
      <c r="L4335" s="571">
        <v>27.299999999999272</v>
      </c>
      <c r="N4335" s="67">
        <f>SUM(E4335:L4335)</f>
        <v>823.79999999999291</v>
      </c>
      <c r="P4335" t="s">
        <v>297</v>
      </c>
      <c r="T4335" s="569"/>
      <c r="U4335" s="569"/>
      <c r="V4335" s="345"/>
      <c r="W4335" s="570"/>
      <c r="X4335" s="569"/>
    </row>
    <row r="4336" spans="1:24" ht="15">
      <c r="A4336" s="28" t="s">
        <v>744</v>
      </c>
      <c r="B4336" s="63" t="s">
        <v>778</v>
      </c>
      <c r="E4336" s="9" t="s">
        <v>278</v>
      </c>
      <c r="F4336" s="9" t="s">
        <v>278</v>
      </c>
      <c r="G4336" s="9" t="s">
        <v>278</v>
      </c>
      <c r="H4336" s="9">
        <v>25.200000000000728</v>
      </c>
      <c r="I4336" s="212">
        <v>295.50000000000182</v>
      </c>
      <c r="J4336" s="9">
        <v>154.40000000000146</v>
      </c>
      <c r="K4336" s="9">
        <v>254.60000000000218</v>
      </c>
      <c r="L4336" s="571">
        <v>79.499999999996362</v>
      </c>
      <c r="N4336" s="67">
        <f>SUM(E4336:L4336)</f>
        <v>809.20000000000255</v>
      </c>
      <c r="P4336" t="s">
        <v>300</v>
      </c>
      <c r="T4336" s="569"/>
      <c r="U4336" s="569"/>
      <c r="V4336" s="358"/>
      <c r="W4336" s="570"/>
      <c r="X4336" s="569"/>
    </row>
    <row r="4337" spans="1:24" ht="15">
      <c r="A4337" s="28" t="s">
        <v>746</v>
      </c>
      <c r="B4337" s="28" t="s">
        <v>733</v>
      </c>
      <c r="E4337" s="9" t="s">
        <v>278</v>
      </c>
      <c r="F4337" s="9" t="s">
        <v>278</v>
      </c>
      <c r="G4337" s="9" t="s">
        <v>278</v>
      </c>
      <c r="H4337" s="9">
        <v>68.19999999999709</v>
      </c>
      <c r="I4337" s="9">
        <v>151.00000000000182</v>
      </c>
      <c r="J4337" s="9">
        <v>249.100000000004</v>
      </c>
      <c r="K4337" s="9">
        <v>229.50000000000728</v>
      </c>
      <c r="L4337" s="571">
        <v>107.80000000000655</v>
      </c>
      <c r="N4337" s="67">
        <f>SUM(E4337:L4337)</f>
        <v>805.60000000001673</v>
      </c>
      <c r="T4337" s="569"/>
      <c r="U4337" s="569"/>
      <c r="V4337" s="358"/>
      <c r="W4337" s="570"/>
      <c r="X4337" s="569"/>
    </row>
    <row r="4338" spans="1:24" ht="15">
      <c r="A4338" s="28" t="s">
        <v>749</v>
      </c>
      <c r="B4338" s="63" t="s">
        <v>756</v>
      </c>
      <c r="E4338" s="9" t="s">
        <v>278</v>
      </c>
      <c r="F4338" s="9" t="s">
        <v>278</v>
      </c>
      <c r="G4338" s="9" t="s">
        <v>278</v>
      </c>
      <c r="H4338" s="9">
        <v>122.50000000000364</v>
      </c>
      <c r="I4338" s="9">
        <v>119.99999999999909</v>
      </c>
      <c r="J4338" s="9">
        <v>329.99999999999636</v>
      </c>
      <c r="K4338" s="9">
        <v>200.20000000000437</v>
      </c>
      <c r="L4338" s="571">
        <v>13.500000000007276</v>
      </c>
      <c r="N4338" s="67">
        <f>SUM(E4338:L4338)</f>
        <v>786.20000000001073</v>
      </c>
      <c r="T4338" s="569"/>
      <c r="U4338" s="569"/>
      <c r="V4338" s="358"/>
      <c r="W4338" s="570"/>
      <c r="X4338" s="569"/>
    </row>
    <row r="4339" spans="1:24" ht="15">
      <c r="A4339" s="28" t="s">
        <v>750</v>
      </c>
      <c r="B4339" s="63" t="s">
        <v>795</v>
      </c>
      <c r="E4339" s="9" t="s">
        <v>278</v>
      </c>
      <c r="F4339" s="9" t="s">
        <v>278</v>
      </c>
      <c r="G4339" s="9" t="s">
        <v>278</v>
      </c>
      <c r="H4339" s="217">
        <v>367.09999999999127</v>
      </c>
      <c r="I4339" s="9">
        <v>35.999999999999091</v>
      </c>
      <c r="J4339" s="9">
        <v>140</v>
      </c>
      <c r="K4339" s="9">
        <v>166.299999999992</v>
      </c>
      <c r="L4339" s="571">
        <v>65.100000000002183</v>
      </c>
      <c r="N4339" s="67">
        <f>SUM(E4339:L4339)</f>
        <v>774.49999999998454</v>
      </c>
      <c r="P4339" t="s">
        <v>283</v>
      </c>
      <c r="T4339" s="225"/>
      <c r="U4339" s="569"/>
      <c r="V4339" s="345"/>
      <c r="W4339" s="570"/>
      <c r="X4339" s="569"/>
    </row>
    <row r="4340" spans="1:24" ht="15">
      <c r="A4340" s="28" t="s">
        <v>753</v>
      </c>
      <c r="B4340" s="63" t="s">
        <v>747</v>
      </c>
      <c r="E4340" s="9" t="s">
        <v>278</v>
      </c>
      <c r="F4340" s="9" t="s">
        <v>278</v>
      </c>
      <c r="G4340" s="9" t="s">
        <v>278</v>
      </c>
      <c r="H4340" s="9">
        <v>43.699999999993452</v>
      </c>
      <c r="I4340" s="9">
        <v>54.000000000000909</v>
      </c>
      <c r="J4340" s="9">
        <v>273.60000000000218</v>
      </c>
      <c r="K4340" s="9">
        <v>176.40000000000146</v>
      </c>
      <c r="L4340" s="571">
        <v>198.90000000000509</v>
      </c>
      <c r="N4340" s="67">
        <f>SUM(E4340:L4340)</f>
        <v>746.60000000000309</v>
      </c>
      <c r="T4340" s="569"/>
      <c r="U4340" s="569"/>
      <c r="V4340" s="358"/>
      <c r="W4340" s="570"/>
      <c r="X4340" s="569"/>
    </row>
    <row r="4341" spans="1:24" ht="15">
      <c r="A4341" s="28" t="s">
        <v>755</v>
      </c>
      <c r="B4341" s="63" t="s">
        <v>777</v>
      </c>
      <c r="E4341" s="9" t="s">
        <v>278</v>
      </c>
      <c r="F4341" s="9" t="s">
        <v>278</v>
      </c>
      <c r="G4341" s="9" t="s">
        <v>278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L4341" s="571">
        <v>52</v>
      </c>
      <c r="N4341" s="67">
        <f>SUM(E4341:L4341)</f>
        <v>739.80000000000837</v>
      </c>
      <c r="P4341" t="s">
        <v>288</v>
      </c>
      <c r="T4341" s="572"/>
      <c r="U4341" s="569"/>
      <c r="V4341" s="345"/>
      <c r="W4341" s="570"/>
      <c r="X4341" s="569"/>
    </row>
    <row r="4342" spans="1:24" ht="15">
      <c r="A4342" s="28" t="s">
        <v>760</v>
      </c>
      <c r="B4342" s="63" t="s">
        <v>156</v>
      </c>
      <c r="E4342" s="9" t="s">
        <v>278</v>
      </c>
      <c r="F4342" s="9" t="s">
        <v>278</v>
      </c>
      <c r="G4342" s="9">
        <v>69.400000000000006</v>
      </c>
      <c r="H4342" s="9">
        <v>146.59999999999854</v>
      </c>
      <c r="I4342" s="9">
        <v>109.60000000000036</v>
      </c>
      <c r="J4342" s="9">
        <v>182.30000000000291</v>
      </c>
      <c r="K4342" s="9">
        <v>207.89999999999418</v>
      </c>
      <c r="L4342" s="9" t="s">
        <v>278</v>
      </c>
      <c r="N4342" s="67">
        <f>SUM(E4342:L4342)</f>
        <v>715.79999999999598</v>
      </c>
      <c r="T4342" s="572"/>
      <c r="U4342" s="569"/>
      <c r="V4342" s="345"/>
      <c r="W4342" s="570"/>
      <c r="X4342" s="569"/>
    </row>
    <row r="4343" spans="1:24" ht="15">
      <c r="A4343" s="28" t="s">
        <v>764</v>
      </c>
      <c r="B4343" s="63" t="s">
        <v>35</v>
      </c>
      <c r="E4343" s="9">
        <v>166.6</v>
      </c>
      <c r="F4343" s="217">
        <v>326.8</v>
      </c>
      <c r="G4343" s="9">
        <v>145.5</v>
      </c>
      <c r="H4343" s="9">
        <v>73.200000000002547</v>
      </c>
      <c r="I4343" s="64" t="s">
        <v>279</v>
      </c>
      <c r="J4343" s="9" t="s">
        <v>278</v>
      </c>
      <c r="K4343" s="9" t="s">
        <v>278</v>
      </c>
      <c r="L4343" s="9" t="s">
        <v>278</v>
      </c>
      <c r="N4343" s="67">
        <f>SUM(E4343:L4343)</f>
        <v>712.10000000000252</v>
      </c>
      <c r="P4343" t="s">
        <v>288</v>
      </c>
      <c r="T4343" s="569"/>
      <c r="U4343" s="569"/>
      <c r="V4343" s="345"/>
      <c r="W4343" s="570"/>
      <c r="X4343" s="569"/>
    </row>
    <row r="4344" spans="1:24" ht="15">
      <c r="A4344" s="28" t="s">
        <v>765</v>
      </c>
      <c r="B4344" s="63" t="s">
        <v>762</v>
      </c>
      <c r="E4344" s="9" t="s">
        <v>278</v>
      </c>
      <c r="F4344" s="9" t="s">
        <v>278</v>
      </c>
      <c r="G4344" s="9" t="s">
        <v>278</v>
      </c>
      <c r="H4344" s="9">
        <v>32.400000000001455</v>
      </c>
      <c r="I4344" s="9">
        <v>29.700000000000728</v>
      </c>
      <c r="J4344" s="9">
        <v>216.80000000000655</v>
      </c>
      <c r="K4344" s="217">
        <v>264.10000000000218</v>
      </c>
      <c r="L4344" s="571">
        <v>153.90000000000146</v>
      </c>
      <c r="N4344" s="67">
        <f>SUM(E4344:L4344)</f>
        <v>696.90000000001237</v>
      </c>
      <c r="P4344" t="s">
        <v>297</v>
      </c>
      <c r="T4344" s="569"/>
      <c r="U4344" s="569"/>
      <c r="V4344" s="345"/>
      <c r="W4344" s="570"/>
      <c r="X4344" s="569"/>
    </row>
    <row r="4345" spans="1:24" ht="15">
      <c r="A4345" s="28" t="s">
        <v>766</v>
      </c>
      <c r="B4345" s="229" t="s">
        <v>1654</v>
      </c>
      <c r="C4345" s="3"/>
      <c r="D4345" s="3"/>
      <c r="E4345" s="9" t="s">
        <v>278</v>
      </c>
      <c r="F4345" s="9" t="s">
        <v>278</v>
      </c>
      <c r="G4345" s="9" t="s">
        <v>278</v>
      </c>
      <c r="H4345" s="9" t="s">
        <v>278</v>
      </c>
      <c r="I4345" s="64" t="s">
        <v>279</v>
      </c>
      <c r="J4345" s="217">
        <v>348.59999999999127</v>
      </c>
      <c r="K4345" s="9">
        <v>197.70000000000073</v>
      </c>
      <c r="L4345" s="571">
        <v>143.99999999999272</v>
      </c>
      <c r="N4345" s="67">
        <f>SUM(E4345:L4345)</f>
        <v>690.29999999998472</v>
      </c>
      <c r="P4345" t="s">
        <v>293</v>
      </c>
      <c r="T4345" s="569"/>
      <c r="U4345" s="569"/>
      <c r="V4345" s="345"/>
      <c r="W4345" s="570"/>
      <c r="X4345" s="569"/>
    </row>
    <row r="4346" spans="1:24" ht="15">
      <c r="A4346" s="28" t="s">
        <v>772</v>
      </c>
      <c r="B4346" s="229" t="s">
        <v>1652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>
        <v>105.99999999999727</v>
      </c>
      <c r="J4346" s="217">
        <v>392.50000000000364</v>
      </c>
      <c r="K4346" s="9">
        <v>172.5</v>
      </c>
      <c r="L4346" s="571">
        <v>10.800000000010186</v>
      </c>
      <c r="N4346" s="67">
        <f>SUM(E4346:L4346)</f>
        <v>681.8000000000111</v>
      </c>
      <c r="P4346" t="s">
        <v>297</v>
      </c>
      <c r="T4346" s="572"/>
      <c r="U4346" s="569"/>
      <c r="V4346" s="346"/>
      <c r="W4346" s="570"/>
      <c r="X4346" s="569"/>
    </row>
    <row r="4347" spans="1:24" ht="15">
      <c r="A4347" s="28" t="s">
        <v>780</v>
      </c>
      <c r="B4347" s="229" t="s">
        <v>1646</v>
      </c>
      <c r="C4347" s="3"/>
      <c r="D4347" s="3"/>
      <c r="E4347" s="9" t="s">
        <v>278</v>
      </c>
      <c r="F4347" s="9" t="s">
        <v>278</v>
      </c>
      <c r="G4347" s="9" t="s">
        <v>278</v>
      </c>
      <c r="H4347" s="9" t="s">
        <v>278</v>
      </c>
      <c r="I4347" s="9">
        <v>142.09999999999945</v>
      </c>
      <c r="J4347" s="9">
        <v>204.99999999999272</v>
      </c>
      <c r="K4347" s="217">
        <v>257.50000000000364</v>
      </c>
      <c r="L4347" s="571">
        <v>73.000000000003638</v>
      </c>
      <c r="N4347" s="67">
        <f>SUM(E4347:L4347)</f>
        <v>677.59999999999945</v>
      </c>
      <c r="P4347" t="s">
        <v>287</v>
      </c>
      <c r="T4347" s="572"/>
      <c r="U4347" s="569"/>
      <c r="V4347" s="345"/>
      <c r="W4347" s="570"/>
      <c r="X4347" s="569"/>
    </row>
    <row r="4348" spans="1:24" ht="15">
      <c r="A4348" s="28" t="s">
        <v>784</v>
      </c>
      <c r="B4348" s="229" t="s">
        <v>1651</v>
      </c>
      <c r="C4348" s="3"/>
      <c r="D4348" s="3"/>
      <c r="E4348" s="9" t="s">
        <v>278</v>
      </c>
      <c r="F4348" s="9" t="s">
        <v>278</v>
      </c>
      <c r="G4348" s="9" t="s">
        <v>278</v>
      </c>
      <c r="H4348" s="9" t="s">
        <v>278</v>
      </c>
      <c r="I4348" s="9">
        <v>54</v>
      </c>
      <c r="J4348" s="9">
        <v>196.799999999992</v>
      </c>
      <c r="K4348" s="213">
        <v>318.49999999999636</v>
      </c>
      <c r="L4348" s="571">
        <v>104.90000000000499</v>
      </c>
      <c r="N4348" s="67">
        <f>SUM(E4348:L4348)</f>
        <v>674.19999999999334</v>
      </c>
      <c r="P4348" t="s">
        <v>282</v>
      </c>
      <c r="T4348" s="569"/>
      <c r="U4348" s="569"/>
      <c r="V4348" s="358"/>
      <c r="W4348" s="570"/>
      <c r="X4348" s="569"/>
    </row>
    <row r="4349" spans="1:24" ht="15">
      <c r="A4349" s="28" t="s">
        <v>785</v>
      </c>
      <c r="B4349" s="63" t="s">
        <v>748</v>
      </c>
      <c r="E4349" s="9" t="s">
        <v>278</v>
      </c>
      <c r="F4349" s="9" t="s">
        <v>278</v>
      </c>
      <c r="G4349" s="9" t="s">
        <v>278</v>
      </c>
      <c r="H4349" s="9">
        <v>112.799999999992</v>
      </c>
      <c r="I4349" s="9">
        <v>123.00000000000182</v>
      </c>
      <c r="J4349" s="9">
        <v>150.00000000000728</v>
      </c>
      <c r="K4349" s="9">
        <v>222.00000000000728</v>
      </c>
      <c r="L4349" s="571">
        <v>63.299999999999272</v>
      </c>
      <c r="N4349" s="67">
        <f>SUM(E4349:L4349)</f>
        <v>671.10000000000764</v>
      </c>
      <c r="T4349" s="572"/>
      <c r="U4349" s="569"/>
      <c r="V4349" s="345"/>
      <c r="W4349" s="570"/>
      <c r="X4349" s="569"/>
    </row>
    <row r="4350" spans="1:24" ht="15">
      <c r="A4350" s="28" t="s">
        <v>786</v>
      </c>
      <c r="B4350" s="63" t="s">
        <v>754</v>
      </c>
      <c r="E4350" s="9" t="s">
        <v>278</v>
      </c>
      <c r="F4350" s="9" t="s">
        <v>278</v>
      </c>
      <c r="G4350" s="9" t="s">
        <v>278</v>
      </c>
      <c r="H4350" s="9">
        <v>157.79999999999927</v>
      </c>
      <c r="I4350" s="64" t="s">
        <v>279</v>
      </c>
      <c r="J4350" s="9">
        <v>337.99999999998909</v>
      </c>
      <c r="K4350" s="9">
        <v>155.99999999999636</v>
      </c>
      <c r="L4350" s="64" t="s">
        <v>279</v>
      </c>
      <c r="N4350" s="67">
        <f>SUM(E4350:L4350)</f>
        <v>651.79999999998472</v>
      </c>
      <c r="T4350" s="225"/>
      <c r="U4350" s="569"/>
      <c r="V4350" s="345"/>
      <c r="W4350" s="570"/>
      <c r="X4350" s="569"/>
    </row>
    <row r="4351" spans="1:24" ht="15">
      <c r="A4351" s="28" t="s">
        <v>792</v>
      </c>
      <c r="B4351" s="277" t="s">
        <v>2002</v>
      </c>
      <c r="C4351" s="3"/>
      <c r="D4351" s="3"/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>
        <v>254.99999999999636</v>
      </c>
      <c r="K4351" s="9">
        <v>250.40000000000146</v>
      </c>
      <c r="L4351" s="571">
        <v>132.99999999999272</v>
      </c>
      <c r="N4351" s="67">
        <f>SUM(E4351:L4351)</f>
        <v>638.39999999999054</v>
      </c>
      <c r="T4351" s="569"/>
      <c r="U4351" s="569"/>
      <c r="V4351" s="345"/>
      <c r="W4351" s="570"/>
      <c r="X4351" s="569"/>
    </row>
    <row r="4352" spans="1:24" ht="15">
      <c r="A4352" s="28" t="s">
        <v>793</v>
      </c>
      <c r="B4352" s="63" t="s">
        <v>19</v>
      </c>
      <c r="E4352" s="9">
        <v>116.5</v>
      </c>
      <c r="F4352" s="9">
        <v>204.2</v>
      </c>
      <c r="G4352" s="9">
        <v>95.6</v>
      </c>
      <c r="H4352" s="9">
        <v>99.900000000008731</v>
      </c>
      <c r="I4352" s="64" t="s">
        <v>279</v>
      </c>
      <c r="J4352" s="9">
        <v>120.00000000000364</v>
      </c>
      <c r="K4352" s="9" t="s">
        <v>278</v>
      </c>
      <c r="L4352" s="9" t="s">
        <v>278</v>
      </c>
      <c r="N4352" s="67">
        <f>SUM(E4352:L4352)</f>
        <v>636.20000000001232</v>
      </c>
      <c r="T4352" s="569"/>
      <c r="U4352" s="569"/>
      <c r="V4352" s="358"/>
      <c r="W4352" s="570"/>
      <c r="X4352" s="569"/>
    </row>
    <row r="4353" spans="1:24" ht="15">
      <c r="A4353" s="28" t="s">
        <v>794</v>
      </c>
      <c r="B4353" s="63" t="s">
        <v>4</v>
      </c>
      <c r="E4353" s="217">
        <v>281</v>
      </c>
      <c r="F4353" s="9">
        <v>26.4</v>
      </c>
      <c r="G4353" s="9">
        <v>46</v>
      </c>
      <c r="H4353" s="9">
        <v>134</v>
      </c>
      <c r="I4353" s="9">
        <v>144</v>
      </c>
      <c r="J4353" s="9" t="s">
        <v>278</v>
      </c>
      <c r="K4353" s="9" t="s">
        <v>278</v>
      </c>
      <c r="L4353" s="9" t="s">
        <v>278</v>
      </c>
      <c r="N4353" s="67">
        <f>SUM(E4353:L4353)</f>
        <v>631.4</v>
      </c>
      <c r="P4353" t="s">
        <v>292</v>
      </c>
      <c r="T4353" s="569"/>
      <c r="U4353" s="569"/>
      <c r="V4353" s="358"/>
      <c r="W4353" s="570"/>
      <c r="X4353" s="569"/>
    </row>
    <row r="4354" spans="1:24" ht="15">
      <c r="A4354" s="28" t="s">
        <v>796</v>
      </c>
      <c r="B4354" s="277" t="s">
        <v>2003</v>
      </c>
      <c r="C4354" s="3"/>
      <c r="D4354" s="3"/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>
        <v>292.50000000000364</v>
      </c>
      <c r="K4354" s="9">
        <v>252.69999999999345</v>
      </c>
      <c r="L4354" s="571">
        <v>70.399999999999636</v>
      </c>
      <c r="N4354" s="67">
        <f>SUM(E4354:L4354)</f>
        <v>615.59999999999673</v>
      </c>
      <c r="T4354" s="569"/>
      <c r="U4354" s="569"/>
      <c r="V4354" s="345"/>
      <c r="W4354" s="570"/>
      <c r="X4354" s="569"/>
    </row>
    <row r="4355" spans="1:24" ht="15">
      <c r="A4355" s="28" t="s">
        <v>797</v>
      </c>
      <c r="B4355" s="229" t="s">
        <v>1659</v>
      </c>
      <c r="C4355" s="3"/>
      <c r="D4355" s="3"/>
      <c r="E4355" s="9" t="s">
        <v>278</v>
      </c>
      <c r="F4355" s="9" t="s">
        <v>278</v>
      </c>
      <c r="G4355" s="9" t="s">
        <v>278</v>
      </c>
      <c r="H4355" s="9" t="s">
        <v>278</v>
      </c>
      <c r="I4355" s="9">
        <v>38.999999999998181</v>
      </c>
      <c r="J4355" s="9">
        <v>173.10000000000218</v>
      </c>
      <c r="K4355" s="9">
        <v>202.49999999998909</v>
      </c>
      <c r="L4355" s="571">
        <v>201.00000000000728</v>
      </c>
      <c r="N4355" s="67">
        <f>SUM(E4355:L4355)</f>
        <v>615.59999999999673</v>
      </c>
      <c r="T4355" s="572"/>
      <c r="U4355" s="569"/>
      <c r="V4355" s="345"/>
      <c r="W4355" s="570"/>
      <c r="X4355" s="569"/>
    </row>
    <row r="4356" spans="1:24" ht="15">
      <c r="A4356" s="28" t="s">
        <v>798</v>
      </c>
      <c r="B4356" s="229" t="s">
        <v>1642</v>
      </c>
      <c r="C4356" s="3"/>
      <c r="D4356" s="3"/>
      <c r="E4356" s="9" t="s">
        <v>278</v>
      </c>
      <c r="F4356" s="9" t="s">
        <v>278</v>
      </c>
      <c r="G4356" s="9" t="s">
        <v>278</v>
      </c>
      <c r="H4356" s="9" t="s">
        <v>278</v>
      </c>
      <c r="I4356" s="213">
        <v>287.5</v>
      </c>
      <c r="J4356" s="9">
        <v>188.5</v>
      </c>
      <c r="K4356" s="9">
        <v>16.299999999999272</v>
      </c>
      <c r="L4356" s="571">
        <v>110.09999999999127</v>
      </c>
      <c r="N4356" s="67">
        <f>SUM(E4356:L4356)</f>
        <v>602.39999999999054</v>
      </c>
      <c r="P4356" t="s">
        <v>282</v>
      </c>
      <c r="T4356" s="569"/>
      <c r="U4356" s="569"/>
      <c r="V4356" s="345"/>
      <c r="W4356" s="570"/>
      <c r="X4356" s="569"/>
    </row>
    <row r="4357" spans="1:24" ht="15">
      <c r="A4357" s="28" t="s">
        <v>801</v>
      </c>
      <c r="B4357" s="277" t="s">
        <v>2014</v>
      </c>
      <c r="C4357" s="3"/>
      <c r="D4357" s="3"/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217">
        <v>366.49999999999272</v>
      </c>
      <c r="K4357" s="9">
        <v>167.99999999999636</v>
      </c>
      <c r="L4357" s="571">
        <v>65.899999999997803</v>
      </c>
      <c r="N4357" s="67">
        <f>SUM(E4357:L4357)</f>
        <v>600.3999999999869</v>
      </c>
      <c r="P4357" t="s">
        <v>292</v>
      </c>
      <c r="T4357" s="225"/>
      <c r="U4357" s="569"/>
      <c r="V4357" s="345"/>
      <c r="W4357" s="570"/>
      <c r="X4357" s="569"/>
    </row>
    <row r="4358" spans="1:24" ht="15">
      <c r="A4358" s="28" t="s">
        <v>895</v>
      </c>
      <c r="B4358" s="63" t="s">
        <v>763</v>
      </c>
      <c r="E4358" s="9" t="s">
        <v>278</v>
      </c>
      <c r="F4358" s="9" t="s">
        <v>278</v>
      </c>
      <c r="G4358" s="9" t="s">
        <v>278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L4358" s="571">
        <v>84.100000000005821</v>
      </c>
      <c r="N4358" s="67">
        <f>SUM(E4358:L4358)</f>
        <v>597.60000000002401</v>
      </c>
      <c r="T4358" s="225"/>
      <c r="U4358" s="569"/>
      <c r="V4358" s="346"/>
      <c r="W4358" s="570"/>
      <c r="X4358" s="569"/>
    </row>
    <row r="4359" spans="1:24" ht="15">
      <c r="A4359" s="28" t="s">
        <v>896</v>
      </c>
      <c r="B4359" s="277" t="s">
        <v>1999</v>
      </c>
      <c r="C4359" s="3"/>
      <c r="D4359" s="3"/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>
        <v>169.5</v>
      </c>
      <c r="K4359" s="9">
        <v>58.199999999998909</v>
      </c>
      <c r="L4359" s="582">
        <v>355.99999999999636</v>
      </c>
      <c r="N4359" s="67">
        <f>SUM(E4359:L4359)</f>
        <v>583.69999999999527</v>
      </c>
      <c r="P4359" t="s">
        <v>284</v>
      </c>
      <c r="T4359" s="569"/>
      <c r="U4359" s="569"/>
      <c r="V4359" s="358"/>
      <c r="W4359" s="570"/>
      <c r="X4359" s="569"/>
    </row>
    <row r="4360" spans="1:24" ht="15">
      <c r="A4360" s="28" t="s">
        <v>897</v>
      </c>
      <c r="B4360" s="63" t="s">
        <v>178</v>
      </c>
      <c r="E4360" s="9">
        <v>109.9</v>
      </c>
      <c r="F4360" s="214">
        <v>455.9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 t="s">
        <v>278</v>
      </c>
      <c r="N4360" s="67">
        <f>SUM(E4360:L4360)</f>
        <v>565.79999999999995</v>
      </c>
      <c r="P4360" t="s">
        <v>281</v>
      </c>
      <c r="S4360" t="s">
        <v>1809</v>
      </c>
      <c r="T4360" s="569"/>
      <c r="U4360" s="569"/>
      <c r="V4360" s="345"/>
      <c r="W4360" s="570"/>
      <c r="X4360" s="569"/>
    </row>
    <row r="4361" spans="1:24" ht="15">
      <c r="A4361" s="28" t="s">
        <v>898</v>
      </c>
      <c r="B4361" s="229" t="s">
        <v>1653</v>
      </c>
      <c r="C4361" s="3"/>
      <c r="D4361" s="3"/>
      <c r="E4361" s="9" t="s">
        <v>278</v>
      </c>
      <c r="F4361" s="9" t="s">
        <v>278</v>
      </c>
      <c r="G4361" s="9" t="s">
        <v>278</v>
      </c>
      <c r="H4361" s="9" t="s">
        <v>278</v>
      </c>
      <c r="I4361" s="9">
        <v>1.2999999999983629</v>
      </c>
      <c r="J4361" s="9">
        <v>140</v>
      </c>
      <c r="K4361" s="9">
        <v>245.00000000000364</v>
      </c>
      <c r="L4361" s="571">
        <v>177.20000000000437</v>
      </c>
      <c r="N4361" s="67">
        <f>SUM(E4361:L4361)</f>
        <v>563.50000000000637</v>
      </c>
      <c r="T4361" s="572"/>
      <c r="U4361" s="569"/>
      <c r="V4361" s="346"/>
      <c r="W4361" s="570"/>
      <c r="X4361" s="569"/>
    </row>
    <row r="4362" spans="1:24" ht="15">
      <c r="A4362" s="28" t="s">
        <v>899</v>
      </c>
      <c r="B4362" s="277" t="s">
        <v>2007</v>
      </c>
      <c r="C4362" s="3"/>
      <c r="D4362" s="3"/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>
        <v>263.29999999999563</v>
      </c>
      <c r="K4362" s="9">
        <v>221.59999999999491</v>
      </c>
      <c r="L4362" s="571">
        <v>74.099999999998545</v>
      </c>
      <c r="N4362" s="67">
        <f>SUM(E4362:L4362)</f>
        <v>558.99999999998909</v>
      </c>
      <c r="T4362" s="569"/>
      <c r="U4362" s="569"/>
      <c r="V4362" s="346"/>
      <c r="W4362" s="570"/>
      <c r="X4362" s="569"/>
    </row>
    <row r="4363" spans="1:24" ht="15">
      <c r="A4363" s="28" t="s">
        <v>900</v>
      </c>
      <c r="B4363" s="229" t="s">
        <v>1655</v>
      </c>
      <c r="C4363" s="3"/>
      <c r="D4363" s="3"/>
      <c r="E4363" s="9" t="s">
        <v>278</v>
      </c>
      <c r="F4363" s="9" t="s">
        <v>278</v>
      </c>
      <c r="G4363" s="9" t="s">
        <v>278</v>
      </c>
      <c r="H4363" s="9" t="s">
        <v>278</v>
      </c>
      <c r="I4363" s="9">
        <v>93.999999999999091</v>
      </c>
      <c r="J4363" s="9">
        <v>223.79999999999927</v>
      </c>
      <c r="K4363" s="9">
        <v>165.09999999999491</v>
      </c>
      <c r="L4363" s="571">
        <v>70.799999999988358</v>
      </c>
      <c r="N4363" s="67">
        <f>SUM(E4363:L4363)</f>
        <v>553.69999999998163</v>
      </c>
      <c r="T4363" s="572"/>
      <c r="U4363" s="569"/>
      <c r="V4363" s="345"/>
      <c r="W4363" s="570"/>
      <c r="X4363" s="569"/>
    </row>
    <row r="4364" spans="1:24" ht="15">
      <c r="A4364" s="28" t="s">
        <v>901</v>
      </c>
      <c r="B4364" s="229" t="s">
        <v>1658</v>
      </c>
      <c r="C4364" s="3"/>
      <c r="D4364" s="3"/>
      <c r="E4364" s="9" t="s">
        <v>278</v>
      </c>
      <c r="F4364" s="9" t="s">
        <v>278</v>
      </c>
      <c r="G4364" s="9" t="s">
        <v>278</v>
      </c>
      <c r="H4364" s="9" t="s">
        <v>278</v>
      </c>
      <c r="I4364" s="9">
        <v>145.49999999999909</v>
      </c>
      <c r="J4364" s="9">
        <v>180.00000000000364</v>
      </c>
      <c r="K4364" s="9">
        <v>195.49999999998909</v>
      </c>
      <c r="L4364" s="571">
        <v>31.500000000007301</v>
      </c>
      <c r="N4364" s="67">
        <f>SUM(E4364:L4364)</f>
        <v>552.49999999999909</v>
      </c>
      <c r="T4364" s="569"/>
      <c r="U4364" s="569"/>
      <c r="V4364" s="358"/>
      <c r="W4364" s="570"/>
      <c r="X4364" s="569"/>
    </row>
    <row r="4365" spans="1:24" ht="15">
      <c r="A4365" s="28" t="s">
        <v>902</v>
      </c>
      <c r="B4365" s="229" t="s">
        <v>1660</v>
      </c>
      <c r="C4365" s="3"/>
      <c r="D4365" s="3"/>
      <c r="E4365" s="9" t="s">
        <v>278</v>
      </c>
      <c r="F4365" s="9" t="s">
        <v>278</v>
      </c>
      <c r="G4365" s="9" t="s">
        <v>278</v>
      </c>
      <c r="H4365" s="9" t="s">
        <v>278</v>
      </c>
      <c r="I4365" s="217">
        <v>226.49999999999818</v>
      </c>
      <c r="J4365" s="9">
        <v>144.79999999999563</v>
      </c>
      <c r="K4365" s="9">
        <v>156.00000000000364</v>
      </c>
      <c r="L4365" s="9" t="s">
        <v>278</v>
      </c>
      <c r="N4365" s="67">
        <f>SUM(E4365:L4365)</f>
        <v>527.29999999999745</v>
      </c>
      <c r="P4365" t="s">
        <v>288</v>
      </c>
      <c r="T4365" s="569"/>
      <c r="U4365" s="569"/>
      <c r="V4365" s="346"/>
      <c r="W4365" s="570"/>
      <c r="X4365" s="569"/>
    </row>
    <row r="4366" spans="1:24" ht="15">
      <c r="A4366" s="28" t="s">
        <v>903</v>
      </c>
      <c r="B4366" s="277" t="s">
        <v>2046</v>
      </c>
      <c r="C4366" s="3"/>
      <c r="D4366" s="3"/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>
        <v>115.79999999999927</v>
      </c>
      <c r="L4366" s="580">
        <v>403.50000000000182</v>
      </c>
      <c r="N4366" s="67">
        <f>SUM(E4366:L4366)</f>
        <v>519.30000000000109</v>
      </c>
      <c r="P4366" t="s">
        <v>300</v>
      </c>
      <c r="T4366" s="569"/>
      <c r="U4366" s="569"/>
      <c r="V4366" s="345"/>
      <c r="W4366" s="570"/>
      <c r="X4366" s="569"/>
    </row>
    <row r="4367" spans="1:24" ht="15">
      <c r="A4367" s="28" t="s">
        <v>904</v>
      </c>
      <c r="B4367" s="277" t="s">
        <v>2004</v>
      </c>
      <c r="C4367" s="3"/>
      <c r="D4367" s="3"/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>
        <v>184.10000000000946</v>
      </c>
      <c r="K4367" s="9">
        <v>167.700000000008</v>
      </c>
      <c r="L4367" s="571">
        <v>140.39999999999782</v>
      </c>
      <c r="N4367" s="67">
        <f>SUM(E4367:L4367)</f>
        <v>492.20000000001528</v>
      </c>
      <c r="T4367" s="569"/>
      <c r="U4367" s="569"/>
      <c r="V4367" s="345"/>
      <c r="W4367" s="570"/>
      <c r="X4367" s="569"/>
    </row>
    <row r="4368" spans="1:24" ht="15">
      <c r="A4368" s="28" t="s">
        <v>905</v>
      </c>
      <c r="B4368" s="277" t="s">
        <v>2006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129.99999999999272</v>
      </c>
      <c r="K4368" s="9">
        <v>141.89999999999964</v>
      </c>
      <c r="L4368" s="571">
        <v>188</v>
      </c>
      <c r="N4368" s="67">
        <f>SUM(E4368:L4368)</f>
        <v>459.89999999999236</v>
      </c>
      <c r="T4368" s="225"/>
      <c r="U4368" s="569"/>
      <c r="V4368" s="345"/>
      <c r="W4368" s="570"/>
      <c r="X4368" s="569"/>
    </row>
    <row r="4369" spans="1:24" ht="15">
      <c r="A4369" s="28" t="s">
        <v>906</v>
      </c>
      <c r="B4369" s="277" t="s">
        <v>2005</v>
      </c>
      <c r="C4369" s="3"/>
      <c r="D4369" s="3"/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>
        <v>274.70000000001164</v>
      </c>
      <c r="K4369" s="9">
        <v>144.00000000000364</v>
      </c>
      <c r="L4369" s="9" t="s">
        <v>278</v>
      </c>
      <c r="N4369" s="67">
        <f>SUM(E4369:L4369)</f>
        <v>418.70000000001528</v>
      </c>
      <c r="T4369" s="569"/>
      <c r="U4369" s="569"/>
      <c r="V4369" s="358"/>
      <c r="W4369" s="570"/>
      <c r="X4369" s="569"/>
    </row>
    <row r="4370" spans="1:24" ht="15">
      <c r="A4370" s="28" t="s">
        <v>907</v>
      </c>
      <c r="B4370" s="277" t="s">
        <v>2049</v>
      </c>
      <c r="C4370" s="3"/>
      <c r="D4370" s="3"/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>
        <v>9.8000000000010914</v>
      </c>
      <c r="L4370" s="579">
        <v>405.69999999999902</v>
      </c>
      <c r="N4370" s="67">
        <f>SUM(E4370:L4370)</f>
        <v>415.50000000000011</v>
      </c>
      <c r="P4370" t="s">
        <v>281</v>
      </c>
      <c r="S4370" s="21" t="s">
        <v>1809</v>
      </c>
      <c r="T4370" s="572"/>
      <c r="U4370" s="569"/>
      <c r="V4370" s="345"/>
      <c r="W4370" s="570"/>
      <c r="X4370" s="569"/>
    </row>
    <row r="4371" spans="1:24" ht="15">
      <c r="A4371" s="28" t="s">
        <v>908</v>
      </c>
      <c r="B4371" s="229" t="s">
        <v>1644</v>
      </c>
      <c r="C4371" s="3"/>
      <c r="D4371" s="3"/>
      <c r="E4371" s="9" t="s">
        <v>278</v>
      </c>
      <c r="F4371" s="9" t="s">
        <v>278</v>
      </c>
      <c r="G4371" s="9" t="s">
        <v>278</v>
      </c>
      <c r="H4371" s="9" t="s">
        <v>278</v>
      </c>
      <c r="I4371" s="9">
        <v>132</v>
      </c>
      <c r="J4371" s="9">
        <v>268.20000000000073</v>
      </c>
      <c r="K4371" s="9" t="s">
        <v>278</v>
      </c>
      <c r="L4371" s="9" t="s">
        <v>278</v>
      </c>
      <c r="N4371" s="67">
        <f>SUM(E4371:L4371)</f>
        <v>400.20000000000073</v>
      </c>
      <c r="T4371" s="572"/>
      <c r="U4371" s="569"/>
      <c r="V4371" s="345"/>
      <c r="W4371" s="570"/>
      <c r="X4371" s="569"/>
    </row>
    <row r="4372" spans="1:24" ht="15">
      <c r="A4372" s="28" t="s">
        <v>909</v>
      </c>
      <c r="B4372" s="277" t="s">
        <v>3359</v>
      </c>
      <c r="C4372" s="3"/>
      <c r="D4372" s="3"/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581">
        <v>393.79999999999399</v>
      </c>
      <c r="M4372" s="67"/>
      <c r="N4372" s="67">
        <f>SUM(E4372:L4372)</f>
        <v>393.79999999999399</v>
      </c>
      <c r="P4372" t="s">
        <v>282</v>
      </c>
      <c r="S4372" s="225"/>
      <c r="T4372" s="569"/>
      <c r="U4372" s="569"/>
      <c r="V4372" s="345"/>
      <c r="W4372" s="570"/>
      <c r="X4372" s="569"/>
    </row>
    <row r="4373" spans="1:24" ht="15">
      <c r="A4373" s="28" t="s">
        <v>910</v>
      </c>
      <c r="B4373" s="277" t="s">
        <v>1998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 t="s">
        <v>278</v>
      </c>
      <c r="J4373" s="9">
        <v>149.99999999999272</v>
      </c>
      <c r="K4373" s="9">
        <v>156.00000000000364</v>
      </c>
      <c r="L4373" s="571">
        <v>71.5</v>
      </c>
      <c r="N4373" s="67">
        <f>SUM(E4373:L4373)</f>
        <v>377.49999999999636</v>
      </c>
      <c r="T4373" s="569"/>
      <c r="U4373" s="569"/>
      <c r="V4373" s="345"/>
      <c r="W4373" s="570"/>
      <c r="X4373" s="569"/>
    </row>
    <row r="4374" spans="1:24" ht="15">
      <c r="A4374" s="28" t="s">
        <v>911</v>
      </c>
      <c r="B4374" s="63" t="s">
        <v>3360</v>
      </c>
      <c r="C4374" s="3"/>
      <c r="D4374" s="3"/>
      <c r="E4374" s="9" t="s">
        <v>278</v>
      </c>
      <c r="F4374" s="9" t="s">
        <v>278</v>
      </c>
      <c r="G4374" s="9" t="s">
        <v>278</v>
      </c>
      <c r="H4374" s="9" t="s">
        <v>278</v>
      </c>
      <c r="I4374" s="9" t="s">
        <v>278</v>
      </c>
      <c r="J4374" s="9" t="s">
        <v>278</v>
      </c>
      <c r="K4374" s="9" t="s">
        <v>278</v>
      </c>
      <c r="L4374" s="582">
        <v>370.49999999999272</v>
      </c>
      <c r="M4374" s="67"/>
      <c r="N4374" s="67">
        <f>SUM(E4374:L4374)</f>
        <v>370.49999999999272</v>
      </c>
      <c r="P4374" t="s">
        <v>283</v>
      </c>
      <c r="S4374" s="225"/>
      <c r="T4374" s="572"/>
      <c r="U4374" s="569"/>
      <c r="V4374" s="345"/>
      <c r="W4374" s="570"/>
      <c r="X4374" s="569"/>
    </row>
    <row r="4375" spans="1:24" ht="15">
      <c r="A4375" s="28" t="s">
        <v>912</v>
      </c>
      <c r="B4375" s="63" t="s">
        <v>3376</v>
      </c>
      <c r="C4375" s="3"/>
      <c r="D4375" s="3"/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582">
        <v>342.89999999999782</v>
      </c>
      <c r="M4375" s="67"/>
      <c r="N4375" s="67">
        <f>SUM(E4375:L4375)</f>
        <v>342.89999999999782</v>
      </c>
      <c r="P4375" t="s">
        <v>297</v>
      </c>
      <c r="S4375" s="225"/>
      <c r="T4375" s="572"/>
      <c r="U4375" s="569"/>
      <c r="V4375" s="345"/>
      <c r="W4375" s="570"/>
      <c r="X4375" s="569"/>
    </row>
    <row r="4376" spans="1:24" ht="15">
      <c r="A4376" s="28" t="s">
        <v>913</v>
      </c>
      <c r="B4376" s="277" t="s">
        <v>4490</v>
      </c>
      <c r="C4376" s="3"/>
      <c r="D4376" s="3"/>
      <c r="E4376" s="9" t="s">
        <v>278</v>
      </c>
      <c r="F4376" s="9" t="s">
        <v>278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217">
        <v>262.60000000000582</v>
      </c>
      <c r="L4376" s="571">
        <v>73.100000000005821</v>
      </c>
      <c r="N4376" s="67">
        <f>SUM(E4376:L4376)</f>
        <v>335.70000000001164</v>
      </c>
      <c r="P4376" t="s">
        <v>292</v>
      </c>
      <c r="T4376" s="569"/>
      <c r="U4376" s="569"/>
      <c r="V4376" s="358"/>
      <c r="W4376" s="570"/>
      <c r="X4376" s="569"/>
    </row>
    <row r="4377" spans="1:24" ht="15">
      <c r="A4377" s="28" t="s">
        <v>914</v>
      </c>
      <c r="B4377" s="63" t="s">
        <v>179</v>
      </c>
      <c r="E4377" s="212">
        <v>328.05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N4377" s="67">
        <f>SUM(E4377:L4377)</f>
        <v>328.05</v>
      </c>
      <c r="P4377" t="s">
        <v>300</v>
      </c>
      <c r="T4377" s="569"/>
      <c r="U4377" s="569"/>
      <c r="V4377" s="345"/>
      <c r="W4377" s="570"/>
      <c r="X4377" s="569"/>
    </row>
    <row r="4378" spans="1:24" ht="15">
      <c r="A4378" s="28" t="s">
        <v>915</v>
      </c>
      <c r="B4378" s="277" t="s">
        <v>2020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>
        <v>33</v>
      </c>
      <c r="L4378" s="582">
        <v>290.70000000000073</v>
      </c>
      <c r="N4378" s="67">
        <f>SUM(E4378:L4378)</f>
        <v>323.70000000000073</v>
      </c>
      <c r="P4378" t="s">
        <v>287</v>
      </c>
      <c r="T4378" s="569"/>
      <c r="U4378" s="569"/>
      <c r="V4378" s="358"/>
      <c r="W4378" s="570"/>
      <c r="X4378" s="569"/>
    </row>
    <row r="4379" spans="1:24" ht="15">
      <c r="A4379" s="28" t="s">
        <v>916</v>
      </c>
      <c r="B4379" s="63" t="s">
        <v>743</v>
      </c>
      <c r="E4379" s="9" t="s">
        <v>278</v>
      </c>
      <c r="F4379" s="9" t="s">
        <v>278</v>
      </c>
      <c r="G4379" s="9" t="s">
        <v>278</v>
      </c>
      <c r="H4379" s="9">
        <v>240.80000000000655</v>
      </c>
      <c r="I4379" s="9">
        <v>67.499999999997272</v>
      </c>
      <c r="J4379" s="9" t="s">
        <v>278</v>
      </c>
      <c r="K4379" s="9" t="s">
        <v>278</v>
      </c>
      <c r="L4379" s="9" t="s">
        <v>278</v>
      </c>
      <c r="N4379" s="67">
        <f>SUM(E4379:L4379)</f>
        <v>308.30000000000382</v>
      </c>
      <c r="T4379" s="572"/>
      <c r="U4379" s="569"/>
      <c r="V4379" s="345"/>
      <c r="W4379" s="570"/>
      <c r="X4379" s="569"/>
    </row>
    <row r="4380" spans="1:24" ht="15">
      <c r="A4380" s="28" t="s">
        <v>917</v>
      </c>
      <c r="B4380" s="277" t="s">
        <v>2023</v>
      </c>
      <c r="C4380" s="3"/>
      <c r="D4380" s="3"/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>
        <v>254.09999999999491</v>
      </c>
      <c r="L4380" s="571">
        <v>33.599999999994907</v>
      </c>
      <c r="N4380" s="67">
        <f>SUM(E4380:L4380)</f>
        <v>287.69999999998981</v>
      </c>
      <c r="T4380" s="569"/>
      <c r="U4380" s="569"/>
      <c r="V4380" s="358"/>
      <c r="W4380" s="570"/>
      <c r="X4380" s="569"/>
    </row>
    <row r="4381" spans="1:24" ht="15">
      <c r="A4381" s="28" t="s">
        <v>918</v>
      </c>
      <c r="B4381" s="277" t="s">
        <v>2019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217">
        <v>256.80000000000291</v>
      </c>
      <c r="L4381" s="571">
        <v>25.199999999993452</v>
      </c>
      <c r="N4381" s="67">
        <f>SUM(E4381:L4381)</f>
        <v>281.99999999999636</v>
      </c>
      <c r="P4381" t="s">
        <v>288</v>
      </c>
      <c r="T4381" s="572"/>
      <c r="U4381" s="569"/>
      <c r="V4381" s="346"/>
      <c r="W4381" s="570"/>
      <c r="X4381" s="569"/>
    </row>
    <row r="4382" spans="1:24" ht="15">
      <c r="A4382" s="28" t="s">
        <v>919</v>
      </c>
      <c r="B4382" s="63" t="s">
        <v>3362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582">
        <v>276.29999999999563</v>
      </c>
      <c r="M4382" s="67"/>
      <c r="N4382" s="67">
        <f>SUM(E4382:L4382)</f>
        <v>276.29999999999563</v>
      </c>
      <c r="P4382" t="s">
        <v>293</v>
      </c>
      <c r="S4382" s="225"/>
      <c r="T4382" s="569"/>
      <c r="U4382" s="569"/>
      <c r="V4382" s="345"/>
      <c r="W4382" s="570"/>
      <c r="X4382" s="569"/>
    </row>
    <row r="4383" spans="1:24" ht="15">
      <c r="A4383" s="28" t="s">
        <v>920</v>
      </c>
      <c r="B4383" s="277" t="s">
        <v>2153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>
        <v>228.50000000000728</v>
      </c>
      <c r="L4383" s="571">
        <v>40.5</v>
      </c>
      <c r="N4383" s="67">
        <f>SUM(E4383:L4383)</f>
        <v>269.00000000000728</v>
      </c>
      <c r="T4383" s="569"/>
      <c r="U4383" s="569"/>
      <c r="V4383" s="358"/>
      <c r="W4383" s="570"/>
      <c r="X4383" s="569"/>
    </row>
    <row r="4384" spans="1:24" ht="15">
      <c r="A4384" s="28" t="s">
        <v>921</v>
      </c>
      <c r="B4384" s="63" t="s">
        <v>783</v>
      </c>
      <c r="E4384" s="9" t="s">
        <v>278</v>
      </c>
      <c r="F4384" s="9" t="s">
        <v>278</v>
      </c>
      <c r="G4384" s="9" t="s">
        <v>278</v>
      </c>
      <c r="H4384" s="9">
        <v>239.89999999999964</v>
      </c>
      <c r="I4384" s="9" t="s">
        <v>278</v>
      </c>
      <c r="J4384" s="9" t="s">
        <v>278</v>
      </c>
      <c r="K4384" s="9" t="s">
        <v>278</v>
      </c>
      <c r="L4384" s="9" t="s">
        <v>278</v>
      </c>
      <c r="N4384" s="67">
        <f>SUM(E4384:L4384)</f>
        <v>239.89999999999964</v>
      </c>
      <c r="T4384" s="569"/>
      <c r="U4384" s="569"/>
      <c r="V4384" s="345"/>
      <c r="W4384" s="570"/>
      <c r="X4384" s="569"/>
    </row>
    <row r="4385" spans="1:24" ht="15">
      <c r="A4385" s="28" t="s">
        <v>922</v>
      </c>
      <c r="B4385" s="63" t="s">
        <v>3378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571">
        <v>233.20000000000073</v>
      </c>
      <c r="M4385" s="67"/>
      <c r="N4385" s="67">
        <f>SUM(E4385:L4385)</f>
        <v>233.20000000000073</v>
      </c>
      <c r="S4385" s="225"/>
      <c r="T4385" s="569"/>
      <c r="U4385" s="569"/>
      <c r="V4385" s="346"/>
      <c r="W4385" s="570"/>
      <c r="X4385" s="569"/>
    </row>
    <row r="4386" spans="1:24" ht="15">
      <c r="A4386" s="28" t="s">
        <v>923</v>
      </c>
      <c r="B4386" s="277" t="s">
        <v>2026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>
        <v>186.19999999999891</v>
      </c>
      <c r="L4386" s="571">
        <v>39</v>
      </c>
      <c r="N4386" s="67">
        <f>SUM(E4386:L4386)</f>
        <v>225.19999999999891</v>
      </c>
      <c r="T4386" s="569"/>
      <c r="U4386" s="569"/>
      <c r="V4386" s="345"/>
      <c r="W4386" s="570"/>
      <c r="X4386" s="569"/>
    </row>
    <row r="4387" spans="1:24" ht="15">
      <c r="A4387" s="28" t="s">
        <v>924</v>
      </c>
      <c r="B4387" s="63" t="s">
        <v>3363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571">
        <v>225</v>
      </c>
      <c r="M4387" s="67"/>
      <c r="N4387" s="67">
        <f>SUM(E4387:L4387)</f>
        <v>225</v>
      </c>
      <c r="S4387" s="225"/>
      <c r="T4387" s="573"/>
      <c r="U4387" s="569"/>
      <c r="V4387" s="345"/>
      <c r="W4387" s="570"/>
      <c r="X4387" s="569"/>
    </row>
    <row r="4388" spans="1:24" ht="15">
      <c r="A4388" s="28" t="s">
        <v>925</v>
      </c>
      <c r="B4388" s="63" t="s">
        <v>158</v>
      </c>
      <c r="E4388" s="9" t="s">
        <v>278</v>
      </c>
      <c r="F4388" s="9" t="s">
        <v>278</v>
      </c>
      <c r="G4388" s="9">
        <v>50.9</v>
      </c>
      <c r="H4388" s="9">
        <v>103.79999999999927</v>
      </c>
      <c r="I4388" s="9">
        <v>64.999999999998181</v>
      </c>
      <c r="J4388" s="9" t="s">
        <v>278</v>
      </c>
      <c r="K4388" s="9" t="s">
        <v>278</v>
      </c>
      <c r="L4388" s="9" t="s">
        <v>278</v>
      </c>
      <c r="N4388" s="67">
        <f>SUM(E4388:L4388)</f>
        <v>219.69999999999746</v>
      </c>
      <c r="T4388" s="572"/>
      <c r="U4388" s="569"/>
      <c r="V4388" s="345"/>
      <c r="W4388" s="570"/>
      <c r="X4388" s="569"/>
    </row>
    <row r="4389" spans="1:24" ht="15">
      <c r="A4389" s="28" t="s">
        <v>926</v>
      </c>
      <c r="B4389" s="277" t="s">
        <v>2021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>
        <v>156</v>
      </c>
      <c r="L4389" s="571">
        <v>62.999999999996362</v>
      </c>
      <c r="N4389" s="67">
        <f>SUM(E4389:L4389)</f>
        <v>218.99999999999636</v>
      </c>
      <c r="T4389" s="225"/>
      <c r="U4389" s="569"/>
      <c r="V4389" s="345"/>
      <c r="W4389" s="570"/>
      <c r="X4389" s="569"/>
    </row>
    <row r="4390" spans="1:24" ht="15">
      <c r="A4390" s="28" t="s">
        <v>927</v>
      </c>
      <c r="B4390" s="63" t="s">
        <v>768</v>
      </c>
      <c r="E4390" s="9" t="s">
        <v>278</v>
      </c>
      <c r="F4390" s="9" t="s">
        <v>278</v>
      </c>
      <c r="G4390" s="9" t="s">
        <v>278</v>
      </c>
      <c r="H4390" s="9">
        <v>209.60000000000582</v>
      </c>
      <c r="I4390" s="64" t="s">
        <v>279</v>
      </c>
      <c r="J4390" s="9" t="s">
        <v>278</v>
      </c>
      <c r="K4390" s="9" t="s">
        <v>278</v>
      </c>
      <c r="L4390" s="9" t="s">
        <v>278</v>
      </c>
      <c r="N4390" s="67">
        <f>SUM(E4390:L4390)</f>
        <v>209.60000000000582</v>
      </c>
      <c r="T4390" s="572"/>
      <c r="U4390" s="569"/>
      <c r="V4390" s="345"/>
      <c r="W4390" s="570"/>
      <c r="X4390" s="569"/>
    </row>
    <row r="4391" spans="1:24" ht="15">
      <c r="A4391" s="28" t="s">
        <v>928</v>
      </c>
      <c r="B4391" s="63" t="s">
        <v>3364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571">
        <v>206.29999999999563</v>
      </c>
      <c r="M4391" s="67"/>
      <c r="N4391" s="67">
        <f>SUM(E4391:L4391)</f>
        <v>206.29999999999563</v>
      </c>
      <c r="S4391" s="225"/>
      <c r="T4391" s="569"/>
      <c r="U4391" s="569"/>
      <c r="V4391" s="358"/>
      <c r="W4391" s="570"/>
      <c r="X4391" s="569"/>
    </row>
    <row r="4392" spans="1:24" ht="15">
      <c r="A4392" s="28" t="s">
        <v>929</v>
      </c>
      <c r="B4392" s="277" t="s">
        <v>3358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571">
        <v>203.59999999999854</v>
      </c>
      <c r="M4392" s="67"/>
      <c r="N4392" s="67">
        <f>SUM(E4392:L4392)</f>
        <v>203.59999999999854</v>
      </c>
      <c r="S4392" s="225"/>
      <c r="T4392" s="569"/>
      <c r="U4392" s="569"/>
      <c r="V4392" s="358"/>
      <c r="W4392" s="570"/>
      <c r="X4392" s="569"/>
    </row>
    <row r="4393" spans="1:24" ht="15">
      <c r="A4393" s="28" t="s">
        <v>930</v>
      </c>
      <c r="B4393" s="63" t="s">
        <v>3372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571">
        <v>200.10000000000218</v>
      </c>
      <c r="M4393" s="67"/>
      <c r="N4393" s="67">
        <f>SUM(E4393:L4393)</f>
        <v>200.10000000000218</v>
      </c>
      <c r="S4393" s="225"/>
      <c r="T4393" s="225"/>
      <c r="U4393" s="569"/>
      <c r="V4393" s="345"/>
      <c r="W4393" s="570"/>
      <c r="X4393" s="569"/>
    </row>
    <row r="4394" spans="1:24" ht="15">
      <c r="A4394" s="28" t="s">
        <v>931</v>
      </c>
      <c r="B4394" s="229" t="s">
        <v>1643</v>
      </c>
      <c r="C4394" s="3"/>
      <c r="D4394" s="3"/>
      <c r="E4394" s="9" t="s">
        <v>278</v>
      </c>
      <c r="F4394" s="9" t="s">
        <v>278</v>
      </c>
      <c r="G4394" s="9" t="s">
        <v>278</v>
      </c>
      <c r="H4394" s="9" t="s">
        <v>278</v>
      </c>
      <c r="I4394" s="9">
        <v>49.000000000000909</v>
      </c>
      <c r="J4394" s="9">
        <v>9.1000000000003638</v>
      </c>
      <c r="K4394" s="9">
        <v>19.500000000003638</v>
      </c>
      <c r="L4394" s="571">
        <v>120.29999999999927</v>
      </c>
      <c r="N4394" s="67">
        <f>SUM(E4394:L4394)</f>
        <v>197.90000000000418</v>
      </c>
      <c r="T4394" s="573"/>
      <c r="U4394" s="569"/>
      <c r="V4394" s="345"/>
      <c r="W4394" s="570"/>
      <c r="X4394" s="569"/>
    </row>
    <row r="4395" spans="1:24" ht="15">
      <c r="A4395" s="28" t="s">
        <v>932</v>
      </c>
      <c r="B4395" s="277" t="s">
        <v>2000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>
        <v>196.00000000000364</v>
      </c>
      <c r="K4395" s="9" t="s">
        <v>278</v>
      </c>
      <c r="L4395" s="9" t="s">
        <v>278</v>
      </c>
      <c r="N4395" s="67">
        <f>SUM(E4395:L4395)</f>
        <v>196.00000000000364</v>
      </c>
      <c r="T4395" s="569"/>
      <c r="U4395" s="569"/>
      <c r="V4395" s="345"/>
      <c r="W4395" s="570"/>
      <c r="X4395" s="569"/>
    </row>
    <row r="4396" spans="1:24" ht="15">
      <c r="A4396" s="28" t="s">
        <v>933</v>
      </c>
      <c r="B4396" s="63" t="s">
        <v>773</v>
      </c>
      <c r="E4396" s="9" t="s">
        <v>278</v>
      </c>
      <c r="F4396" s="9" t="s">
        <v>278</v>
      </c>
      <c r="G4396" s="9" t="s">
        <v>278</v>
      </c>
      <c r="H4396" s="9">
        <v>188.44999999999709</v>
      </c>
      <c r="I4396" s="9" t="s">
        <v>278</v>
      </c>
      <c r="J4396" s="9" t="s">
        <v>278</v>
      </c>
      <c r="K4396" s="9" t="s">
        <v>278</v>
      </c>
      <c r="L4396" s="9" t="s">
        <v>278</v>
      </c>
      <c r="N4396" s="67">
        <f>SUM(E4396:L4396)</f>
        <v>188.44999999999709</v>
      </c>
      <c r="T4396" s="572"/>
      <c r="U4396" s="569"/>
      <c r="V4396" s="346"/>
      <c r="W4396" s="570"/>
      <c r="X4396" s="569"/>
    </row>
    <row r="4397" spans="1:24" ht="15">
      <c r="A4397" s="28" t="s">
        <v>934</v>
      </c>
      <c r="B4397" s="63" t="s">
        <v>180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571">
        <v>183.60000000000218</v>
      </c>
      <c r="M4397" s="67"/>
      <c r="N4397" s="67">
        <f>SUM(E4397:L4397)</f>
        <v>183.60000000000218</v>
      </c>
      <c r="S4397" s="225"/>
      <c r="T4397" s="572"/>
      <c r="U4397" s="569"/>
      <c r="V4397" s="345"/>
      <c r="W4397" s="570"/>
      <c r="X4397" s="569"/>
    </row>
    <row r="4398" spans="1:24" ht="15">
      <c r="A4398" s="28" t="s">
        <v>2496</v>
      </c>
      <c r="B4398" s="63" t="s">
        <v>3392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 t="s">
        <v>278</v>
      </c>
      <c r="J4398" s="9" t="s">
        <v>278</v>
      </c>
      <c r="K4398" s="9" t="s">
        <v>278</v>
      </c>
      <c r="L4398" s="571">
        <v>170.89999999999054</v>
      </c>
      <c r="M4398" s="67"/>
      <c r="N4398" s="67">
        <f>SUM(E4398:L4398)</f>
        <v>170.89999999999054</v>
      </c>
      <c r="S4398" s="225"/>
      <c r="T4398" s="225"/>
      <c r="U4398" s="63"/>
      <c r="V4398" s="50"/>
      <c r="W4398" s="9"/>
    </row>
    <row r="4399" spans="1:24" ht="15">
      <c r="A4399" s="28" t="s">
        <v>3308</v>
      </c>
      <c r="B4399" s="63" t="s">
        <v>3374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571">
        <v>166.79999999999927</v>
      </c>
      <c r="M4399" s="67"/>
      <c r="N4399" s="67">
        <f>SUM(E4399:L4399)</f>
        <v>166.79999999999927</v>
      </c>
      <c r="S4399" s="225"/>
      <c r="T4399" s="63"/>
      <c r="U4399" s="63"/>
      <c r="V4399" s="50"/>
      <c r="W4399" s="9"/>
    </row>
    <row r="4400" spans="1:24" ht="15">
      <c r="A4400" s="28" t="s">
        <v>3309</v>
      </c>
      <c r="B4400" s="63" t="s">
        <v>3368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571">
        <v>163.90000000000509</v>
      </c>
      <c r="M4400" s="67"/>
      <c r="N4400" s="67">
        <f>SUM(E4400:L4400)</f>
        <v>163.90000000000509</v>
      </c>
      <c r="S4400" s="225"/>
      <c r="T4400" s="63"/>
      <c r="U4400" s="63"/>
      <c r="V4400" s="50"/>
      <c r="W4400" s="9"/>
    </row>
    <row r="4401" spans="1:23" ht="15">
      <c r="A4401" s="28" t="s">
        <v>3310</v>
      </c>
      <c r="B4401" s="277" t="s">
        <v>2024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>
        <v>155.99999999998909</v>
      </c>
      <c r="L4401" s="9" t="s">
        <v>278</v>
      </c>
      <c r="N4401" s="67">
        <f>SUM(E4401:L4401)</f>
        <v>155.99999999998909</v>
      </c>
      <c r="T4401" s="63"/>
      <c r="U4401" s="63"/>
      <c r="V4401" s="50"/>
      <c r="W4401" s="9"/>
    </row>
    <row r="4402" spans="1:23" ht="15">
      <c r="A4402" s="28" t="s">
        <v>3311</v>
      </c>
      <c r="B4402" s="63" t="s">
        <v>3370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571">
        <v>153.80000000000291</v>
      </c>
      <c r="M4402" s="67"/>
      <c r="N4402" s="67">
        <f>SUM(E4402:L4402)</f>
        <v>153.80000000000291</v>
      </c>
      <c r="S4402" s="225"/>
      <c r="T4402" s="63"/>
      <c r="U4402" s="63"/>
      <c r="V4402" s="50"/>
      <c r="W4402" s="9"/>
    </row>
    <row r="4403" spans="1:23" ht="15">
      <c r="A4403" s="28" t="s">
        <v>3312</v>
      </c>
      <c r="B4403" s="229" t="s">
        <v>1647</v>
      </c>
      <c r="C4403" s="3"/>
      <c r="D4403" s="3"/>
      <c r="E4403" s="9" t="s">
        <v>278</v>
      </c>
      <c r="F4403" s="9" t="s">
        <v>278</v>
      </c>
      <c r="G4403" s="9" t="s">
        <v>278</v>
      </c>
      <c r="H4403" s="9" t="s">
        <v>278</v>
      </c>
      <c r="I4403" s="9">
        <v>143</v>
      </c>
      <c r="J4403" s="9" t="s">
        <v>278</v>
      </c>
      <c r="K4403" s="9" t="s">
        <v>278</v>
      </c>
      <c r="L4403" s="9" t="s">
        <v>278</v>
      </c>
      <c r="N4403" s="67">
        <f>SUM(E4403:L4403)</f>
        <v>143</v>
      </c>
      <c r="T4403" s="63"/>
      <c r="U4403" s="63"/>
      <c r="V4403" s="50"/>
      <c r="W4403" s="9"/>
    </row>
    <row r="4404" spans="1:23" ht="15">
      <c r="A4404" s="28" t="s">
        <v>3313</v>
      </c>
      <c r="B4404" s="63" t="s">
        <v>164</v>
      </c>
      <c r="E4404" s="9" t="s">
        <v>278</v>
      </c>
      <c r="F4404" s="9" t="s">
        <v>278</v>
      </c>
      <c r="G4404" s="9">
        <v>138</v>
      </c>
      <c r="H4404" s="9" t="s">
        <v>278</v>
      </c>
      <c r="I4404" s="9" t="s">
        <v>278</v>
      </c>
      <c r="J4404" s="9" t="s">
        <v>278</v>
      </c>
      <c r="K4404" s="9" t="s">
        <v>278</v>
      </c>
      <c r="L4404" s="9" t="s">
        <v>278</v>
      </c>
      <c r="N4404" s="67">
        <f>SUM(E4404:L4404)</f>
        <v>138</v>
      </c>
      <c r="T4404" s="63"/>
      <c r="U4404" s="63"/>
      <c r="V4404" s="50"/>
      <c r="W4404" s="9"/>
    </row>
    <row r="4405" spans="1:23" ht="15">
      <c r="A4405" s="28" t="s">
        <v>3314</v>
      </c>
      <c r="B4405" s="63" t="s">
        <v>3367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571">
        <v>128.80000000000291</v>
      </c>
      <c r="M4405" s="67"/>
      <c r="N4405" s="67">
        <f>SUM(E4405:L4405)</f>
        <v>128.80000000000291</v>
      </c>
      <c r="S4405" s="225"/>
      <c r="T4405" s="63"/>
      <c r="U4405" s="63"/>
      <c r="V4405" s="50"/>
      <c r="W4405" s="9"/>
    </row>
    <row r="4406" spans="1:23" ht="15">
      <c r="A4406" s="28" t="s">
        <v>3315</v>
      </c>
      <c r="B4406" s="63" t="s">
        <v>3371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571">
        <v>127.499999999998</v>
      </c>
      <c r="M4406" s="67"/>
      <c r="N4406" s="67">
        <f>SUM(E4406:L4406)</f>
        <v>127.499999999998</v>
      </c>
      <c r="S4406" s="225"/>
      <c r="T4406" s="63"/>
      <c r="U4406" s="63"/>
      <c r="V4406" s="50"/>
      <c r="W4406" s="9"/>
    </row>
    <row r="4407" spans="1:23" ht="15">
      <c r="A4407" s="28" t="s">
        <v>3316</v>
      </c>
      <c r="B4407" s="63" t="s">
        <v>3375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571">
        <v>124.90000000000509</v>
      </c>
      <c r="M4407" s="67"/>
      <c r="N4407" s="67">
        <f>SUM(E4407:L4407)</f>
        <v>124.90000000000509</v>
      </c>
      <c r="S4407" s="225"/>
      <c r="T4407" s="63"/>
      <c r="U4407" s="63"/>
      <c r="V4407" s="50"/>
      <c r="W4407" s="9"/>
    </row>
    <row r="4408" spans="1:23" ht="15">
      <c r="A4408" s="28" t="s">
        <v>3317</v>
      </c>
      <c r="B4408" s="63" t="s">
        <v>3366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 t="s">
        <v>278</v>
      </c>
      <c r="J4408" s="9" t="s">
        <v>278</v>
      </c>
      <c r="K4408" s="9" t="s">
        <v>278</v>
      </c>
      <c r="L4408" s="571">
        <v>107.40000000000509</v>
      </c>
      <c r="M4408" s="67"/>
      <c r="N4408" s="67">
        <f>SUM(E4408:L4408)</f>
        <v>107.40000000000509</v>
      </c>
      <c r="S4408" s="225"/>
      <c r="T4408" s="63"/>
      <c r="U4408" s="63"/>
      <c r="V4408" s="50"/>
      <c r="W4408" s="9"/>
    </row>
    <row r="4409" spans="1:23" ht="15">
      <c r="A4409" s="28" t="s">
        <v>3318</v>
      </c>
      <c r="B4409" s="63" t="s">
        <v>3387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571">
        <v>104.60000000000218</v>
      </c>
      <c r="M4409" s="67"/>
      <c r="N4409" s="67">
        <f>SUM(E4409:L4409)</f>
        <v>104.60000000000218</v>
      </c>
      <c r="S4409" s="225"/>
      <c r="T4409" s="63"/>
      <c r="U4409" s="63"/>
      <c r="V4409" s="50"/>
      <c r="W4409" s="9"/>
    </row>
    <row r="4410" spans="1:23" ht="15">
      <c r="A4410" s="28" t="s">
        <v>3319</v>
      </c>
      <c r="B4410" s="277" t="s">
        <v>2022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>
        <v>24.299999999999272</v>
      </c>
      <c r="L4410" s="571">
        <v>74.399999999994179</v>
      </c>
      <c r="N4410" s="67">
        <f>SUM(E4410:L4410)</f>
        <v>98.699999999993452</v>
      </c>
      <c r="T4410" s="63"/>
      <c r="U4410" s="63"/>
      <c r="V4410" s="50"/>
      <c r="W4410" s="9"/>
    </row>
    <row r="4411" spans="1:23" ht="15">
      <c r="A4411" s="28" t="s">
        <v>3320</v>
      </c>
      <c r="B4411" s="63" t="s">
        <v>3361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571">
        <v>89.799999999999272</v>
      </c>
      <c r="M4411" s="67"/>
      <c r="N4411" s="67">
        <f>SUM(E4411:L4411)</f>
        <v>89.799999999999272</v>
      </c>
      <c r="S4411" s="225"/>
      <c r="T4411" s="63"/>
      <c r="U4411" s="63"/>
      <c r="V4411" s="50"/>
      <c r="W4411" s="9"/>
    </row>
    <row r="4412" spans="1:23" ht="15">
      <c r="A4412" s="28" t="s">
        <v>3321</v>
      </c>
      <c r="B4412" s="63" t="s">
        <v>3365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 t="s">
        <v>278</v>
      </c>
      <c r="J4412" s="9" t="s">
        <v>278</v>
      </c>
      <c r="K4412" s="9" t="s">
        <v>278</v>
      </c>
      <c r="L4412" s="571">
        <v>88.69999999999709</v>
      </c>
      <c r="M4412" s="67"/>
      <c r="N4412" s="67">
        <f>SUM(E4412:L4412)</f>
        <v>88.69999999999709</v>
      </c>
      <c r="S4412" s="225"/>
      <c r="T4412" s="63"/>
      <c r="U4412" s="63"/>
      <c r="V4412" s="50"/>
      <c r="W4412" s="9"/>
    </row>
    <row r="4413" spans="1:23" ht="15">
      <c r="A4413" s="28" t="s">
        <v>3322</v>
      </c>
      <c r="B4413" s="63" t="s">
        <v>3390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571">
        <v>82.100000000002183</v>
      </c>
      <c r="M4413" s="67"/>
      <c r="N4413" s="67">
        <f>SUM(E4413:L4413)</f>
        <v>82.100000000002183</v>
      </c>
      <c r="S4413" s="225"/>
      <c r="T4413" s="63"/>
      <c r="U4413" s="63"/>
      <c r="V4413" s="50"/>
      <c r="W4413" s="9"/>
    </row>
    <row r="4414" spans="1:23" ht="15">
      <c r="A4414" s="28" t="s">
        <v>3323</v>
      </c>
      <c r="B4414" s="229" t="s">
        <v>1657</v>
      </c>
      <c r="C4414" s="3"/>
      <c r="D4414" s="3"/>
      <c r="E4414" s="9" t="s">
        <v>278</v>
      </c>
      <c r="F4414" s="9" t="s">
        <v>278</v>
      </c>
      <c r="G4414" s="9" t="s">
        <v>278</v>
      </c>
      <c r="H4414" s="9" t="s">
        <v>278</v>
      </c>
      <c r="I4414" s="9">
        <v>70.000000000001819</v>
      </c>
      <c r="J4414" s="9" t="s">
        <v>278</v>
      </c>
      <c r="K4414" s="9" t="s">
        <v>278</v>
      </c>
      <c r="L4414" s="9" t="s">
        <v>278</v>
      </c>
      <c r="N4414" s="67">
        <f>SUM(E4414:L4414)</f>
        <v>70.000000000001819</v>
      </c>
      <c r="T4414" s="63"/>
      <c r="U4414" s="63"/>
      <c r="V4414" s="50"/>
      <c r="W4414" s="9"/>
    </row>
    <row r="4415" spans="1:23" ht="15">
      <c r="A4415" s="28" t="s">
        <v>3324</v>
      </c>
      <c r="B4415" s="63" t="s">
        <v>3373</v>
      </c>
      <c r="C4415" s="3"/>
      <c r="D4415" s="3"/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571">
        <v>34.500000000003638</v>
      </c>
      <c r="M4415" s="67"/>
      <c r="N4415" s="67">
        <f>SUM(E4415:L4415)</f>
        <v>34.500000000003638</v>
      </c>
      <c r="S4415" s="225"/>
      <c r="T4415" s="63"/>
      <c r="U4415" s="63"/>
      <c r="V4415" s="50"/>
      <c r="W4415" s="9"/>
    </row>
    <row r="4416" spans="1:23" ht="15">
      <c r="A4416" s="28" t="s">
        <v>3325</v>
      </c>
      <c r="B4416" s="229" t="s">
        <v>1649</v>
      </c>
      <c r="C4416" s="3"/>
      <c r="D4416" s="3"/>
      <c r="E4416" s="9" t="s">
        <v>278</v>
      </c>
      <c r="F4416" s="9" t="s">
        <v>278</v>
      </c>
      <c r="G4416" s="9" t="s">
        <v>278</v>
      </c>
      <c r="H4416" s="9" t="s">
        <v>278</v>
      </c>
      <c r="I4416" s="9">
        <v>33.000000000000909</v>
      </c>
      <c r="J4416" s="9" t="s">
        <v>278</v>
      </c>
      <c r="K4416" s="9" t="s">
        <v>278</v>
      </c>
      <c r="L4416" s="9" t="s">
        <v>278</v>
      </c>
      <c r="N4416" s="67">
        <f>SUM(E4416:L4416)</f>
        <v>33.000000000000909</v>
      </c>
      <c r="T4416" s="63"/>
      <c r="U4416" s="63"/>
      <c r="V4416" s="50"/>
      <c r="W4416" s="9"/>
    </row>
    <row r="4417" spans="1:23" ht="15">
      <c r="A4417" s="28" t="s">
        <v>3326</v>
      </c>
      <c r="B4417" s="277" t="s">
        <v>2048</v>
      </c>
      <c r="C4417" s="3"/>
      <c r="D4417" s="3"/>
      <c r="E4417" s="9" t="s">
        <v>278</v>
      </c>
      <c r="F4417" s="9" t="s">
        <v>278</v>
      </c>
      <c r="G4417" s="9" t="s">
        <v>278</v>
      </c>
      <c r="H4417" s="9" t="s">
        <v>278</v>
      </c>
      <c r="I4417" s="9" t="s">
        <v>278</v>
      </c>
      <c r="J4417" s="9" t="s">
        <v>278</v>
      </c>
      <c r="K4417" s="9">
        <v>7.7000000000007276</v>
      </c>
      <c r="L4417" s="571">
        <v>22.5</v>
      </c>
      <c r="N4417" s="67">
        <f>SUM(E4417:L4417)</f>
        <v>30.200000000000728</v>
      </c>
      <c r="T4417" s="63"/>
      <c r="U4417" s="63"/>
      <c r="V4417" s="50"/>
      <c r="W4417" s="9"/>
    </row>
    <row r="4418" spans="1:23" ht="15">
      <c r="A4418" s="28" t="s">
        <v>3327</v>
      </c>
      <c r="B4418" s="63" t="s">
        <v>3379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 t="s">
        <v>278</v>
      </c>
      <c r="J4418" s="9" t="s">
        <v>278</v>
      </c>
      <c r="K4418" s="9" t="s">
        <v>278</v>
      </c>
      <c r="L4418" s="571">
        <v>29.399999999997817</v>
      </c>
      <c r="M4418" s="67"/>
      <c r="N4418" s="67">
        <f>SUM(E4418:L4418)</f>
        <v>29.399999999997817</v>
      </c>
      <c r="S4418" s="225"/>
      <c r="T4418" s="63"/>
      <c r="U4418" s="63"/>
      <c r="V4418" s="50"/>
      <c r="W4418" s="9"/>
    </row>
    <row r="4419" spans="1:23" ht="15">
      <c r="A4419" s="28" t="s">
        <v>3328</v>
      </c>
      <c r="B4419" s="277" t="s">
        <v>2025</v>
      </c>
      <c r="C4419" s="3"/>
      <c r="D4419" s="3"/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15.400000000005093</v>
      </c>
      <c r="L4419" s="9" t="s">
        <v>278</v>
      </c>
      <c r="N4419" s="67">
        <f>SUM(E4419:L4419)</f>
        <v>15.400000000005093</v>
      </c>
      <c r="T4419" s="63"/>
      <c r="U4419" s="63"/>
      <c r="V4419" s="50"/>
      <c r="W4419" s="9"/>
    </row>
    <row r="4420" spans="1:23" ht="15">
      <c r="A4420" s="28" t="s">
        <v>3329</v>
      </c>
      <c r="B4420" s="63" t="s">
        <v>3391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 t="s">
        <v>278</v>
      </c>
      <c r="J4420" s="9" t="s">
        <v>278</v>
      </c>
      <c r="K4420" s="9" t="s">
        <v>278</v>
      </c>
      <c r="L4420" s="571">
        <v>13.499999999996362</v>
      </c>
      <c r="M4420" s="67"/>
      <c r="N4420" s="67">
        <f>SUM(E4420:L4420)</f>
        <v>13.499999999996362</v>
      </c>
      <c r="S4420" s="225"/>
      <c r="T4420" s="63"/>
      <c r="U4420" s="63"/>
      <c r="V4420" s="50"/>
      <c r="W4420" s="9"/>
    </row>
    <row r="4421" spans="1:23" ht="15">
      <c r="A4421" s="28" t="s">
        <v>3330</v>
      </c>
      <c r="B4421" s="63" t="s">
        <v>3369</v>
      </c>
      <c r="C4421" s="3"/>
      <c r="D4421" s="3"/>
      <c r="E4421" s="9" t="s">
        <v>278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571">
        <v>7.7000000000061846</v>
      </c>
      <c r="M4421" s="67"/>
      <c r="N4421" s="67">
        <f>SUM(E4421:L4421)</f>
        <v>7.7000000000061846</v>
      </c>
      <c r="S4421" s="225"/>
      <c r="T4421" s="63"/>
      <c r="U4421" s="63"/>
      <c r="V4421" s="50"/>
      <c r="W4421" s="9"/>
    </row>
    <row r="4422" spans="1:23" ht="15">
      <c r="A4422" s="28" t="s">
        <v>3331</v>
      </c>
      <c r="B4422" s="229" t="s">
        <v>1675</v>
      </c>
      <c r="C4422" s="3"/>
      <c r="D4422" s="3"/>
      <c r="E4422" s="9" t="s">
        <v>278</v>
      </c>
      <c r="F4422" s="9" t="s">
        <v>278</v>
      </c>
      <c r="G4422" s="9" t="s">
        <v>278</v>
      </c>
      <c r="H4422" s="9" t="s">
        <v>278</v>
      </c>
      <c r="I4422" s="9">
        <v>1.5000000000009095</v>
      </c>
      <c r="J4422" s="9" t="s">
        <v>278</v>
      </c>
      <c r="K4422" s="9" t="s">
        <v>278</v>
      </c>
      <c r="L4422" s="9" t="s">
        <v>278</v>
      </c>
      <c r="N4422" s="67">
        <f>SUM(E4422:L4422)</f>
        <v>1.5000000000009095</v>
      </c>
      <c r="T4422" s="63"/>
      <c r="U4422" s="63"/>
      <c r="V4422" s="50"/>
      <c r="W4422" s="9"/>
    </row>
    <row r="4423" spans="1:23" ht="15">
      <c r="A4423" s="28" t="s">
        <v>4122</v>
      </c>
      <c r="B4423" s="229" t="s">
        <v>1650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>
        <v>1.3000000000010914</v>
      </c>
      <c r="J4423" s="9" t="s">
        <v>278</v>
      </c>
      <c r="K4423" s="9" t="s">
        <v>278</v>
      </c>
      <c r="L4423" s="9" t="s">
        <v>278</v>
      </c>
      <c r="N4423" s="67">
        <f>SUM(E4423:L4423)</f>
        <v>1.3000000000010914</v>
      </c>
      <c r="T4423" s="63"/>
      <c r="U4423" s="63"/>
      <c r="V4423" s="50"/>
      <c r="W4423" s="9"/>
    </row>
    <row r="4424" spans="1:23" ht="15">
      <c r="A4424" s="28" t="s">
        <v>4123</v>
      </c>
      <c r="B4424" s="225" t="s">
        <v>1640</v>
      </c>
      <c r="C4424" s="3"/>
      <c r="D4424" s="3"/>
      <c r="E4424" s="9" t="s">
        <v>278</v>
      </c>
      <c r="F4424" s="9" t="s">
        <v>278</v>
      </c>
      <c r="G4424" s="9" t="s">
        <v>278</v>
      </c>
      <c r="H4424" s="9" t="s">
        <v>278</v>
      </c>
      <c r="I4424" s="64" t="s">
        <v>279</v>
      </c>
      <c r="J4424" s="9" t="s">
        <v>278</v>
      </c>
      <c r="K4424" s="9" t="s">
        <v>278</v>
      </c>
      <c r="L4424" s="9" t="s">
        <v>278</v>
      </c>
      <c r="N4424" s="67">
        <f>SUM(E4424:L4424)</f>
        <v>0</v>
      </c>
      <c r="T4424" s="63"/>
      <c r="U4424" s="63"/>
      <c r="V4424" s="50"/>
      <c r="W4424" s="9"/>
    </row>
    <row r="4425" spans="1:23" ht="15">
      <c r="A4425" s="28" t="s">
        <v>4124</v>
      </c>
      <c r="B4425" s="63" t="s">
        <v>3388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64" t="s">
        <v>279</v>
      </c>
      <c r="N4425" s="67">
        <f>SUM(E4425:L4425)</f>
        <v>0</v>
      </c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209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23">SUM(E4432:K4432)</f>
        <v>1879.8000000000015</v>
      </c>
      <c r="O4432" t="s">
        <v>328</v>
      </c>
      <c r="R4432" s="219"/>
      <c r="S4432" s="277"/>
      <c r="T4432" s="63"/>
      <c r="U4432" s="345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23"/>
        <v>1789.1999999999964</v>
      </c>
      <c r="O4433" t="s">
        <v>375</v>
      </c>
      <c r="R4433" s="219"/>
      <c r="S4433" s="225"/>
      <c r="T4433" s="63"/>
      <c r="U4433" s="345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23"/>
        <v>1732.2000000000044</v>
      </c>
      <c r="O4434" t="s">
        <v>336</v>
      </c>
      <c r="R4434" s="219"/>
      <c r="S4434" s="63"/>
      <c r="T4434" s="63"/>
      <c r="U4434" s="346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23"/>
        <v>1707.1000000000022</v>
      </c>
      <c r="O4435" t="s">
        <v>339</v>
      </c>
      <c r="R4435" s="219"/>
      <c r="S4435" s="277"/>
      <c r="T4435" s="63"/>
      <c r="U4435" s="345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23"/>
        <v>1681.9000000000074</v>
      </c>
      <c r="O4436" t="s">
        <v>286</v>
      </c>
      <c r="R4436" s="219"/>
      <c r="S4436" s="225"/>
      <c r="T4436" s="63"/>
      <c r="U4436" s="345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23"/>
        <v>1670.049999999997</v>
      </c>
      <c r="O4437" t="s">
        <v>306</v>
      </c>
      <c r="R4437" s="219"/>
      <c r="S4437" s="225"/>
      <c r="T4437" s="63"/>
      <c r="U4437" s="345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23"/>
        <v>1644.5000000000118</v>
      </c>
      <c r="O4438" t="s">
        <v>284</v>
      </c>
      <c r="R4438" s="219"/>
      <c r="S4438" s="277"/>
      <c r="T4438" s="63"/>
      <c r="U4438" s="345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23"/>
        <v>1634.3499999999883</v>
      </c>
      <c r="O4439" t="s">
        <v>282</v>
      </c>
      <c r="R4439" s="219"/>
      <c r="S4439" s="277"/>
      <c r="T4439" s="63"/>
      <c r="U4439" s="345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23"/>
        <v>1616.1999999999985</v>
      </c>
      <c r="O4440" t="s">
        <v>288</v>
      </c>
      <c r="R4440" s="219"/>
      <c r="S4440" s="277"/>
      <c r="T4440" s="63"/>
      <c r="U4440" s="345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23"/>
        <v>1499.700000000008</v>
      </c>
      <c r="O4441" t="s">
        <v>283</v>
      </c>
      <c r="R4441" s="219"/>
      <c r="S4441" s="225"/>
      <c r="T4441" s="63"/>
      <c r="U4441" s="346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278</v>
      </c>
      <c r="L4442" s="69"/>
      <c r="M4442" s="67">
        <f t="shared" si="123"/>
        <v>1487.1000000000145</v>
      </c>
      <c r="O4442" t="s">
        <v>335</v>
      </c>
      <c r="R4442" s="219"/>
      <c r="S4442" s="63"/>
      <c r="T4442" s="63"/>
      <c r="U4442" s="345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278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23"/>
        <v>1368.5000000000116</v>
      </c>
      <c r="O4443" t="s">
        <v>296</v>
      </c>
      <c r="R4443" s="219"/>
      <c r="S4443" s="277"/>
      <c r="T4443" s="63"/>
      <c r="U4443" s="345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23"/>
        <v>1359.7999999999961</v>
      </c>
      <c r="O4444" t="s">
        <v>283</v>
      </c>
      <c r="R4444" s="219"/>
      <c r="S4444" s="63"/>
      <c r="T4444" s="63"/>
      <c r="U4444" s="345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278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23"/>
        <v>1352.5000000000086</v>
      </c>
      <c r="O4445" t="s">
        <v>281</v>
      </c>
      <c r="R4445" t="s">
        <v>1810</v>
      </c>
      <c r="S4445" s="277"/>
      <c r="T4445" s="63"/>
      <c r="U4445" s="346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23"/>
        <v>1350.6500000000051</v>
      </c>
      <c r="O4446" t="s">
        <v>292</v>
      </c>
      <c r="R4446" s="219"/>
      <c r="S4446" s="63"/>
      <c r="T4446" s="63"/>
      <c r="U4446" s="345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278</v>
      </c>
      <c r="L4447" s="69"/>
      <c r="M4447" s="67">
        <f t="shared" si="123"/>
        <v>1113.200000000003</v>
      </c>
      <c r="O4447" t="s">
        <v>283</v>
      </c>
      <c r="R4447" s="219"/>
      <c r="S4447" s="277"/>
      <c r="T4447" s="63"/>
      <c r="U4447" s="346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278</v>
      </c>
      <c r="L4448" s="69"/>
      <c r="M4448" s="67">
        <f t="shared" si="123"/>
        <v>1106.2</v>
      </c>
      <c r="O4448" t="s">
        <v>281</v>
      </c>
      <c r="R4448" t="s">
        <v>1810</v>
      </c>
      <c r="S4448" s="63"/>
      <c r="T4448" s="63"/>
      <c r="U4448" s="345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278</v>
      </c>
      <c r="L4449" s="69"/>
      <c r="M4449" s="67">
        <f t="shared" si="123"/>
        <v>1079.6000000000035</v>
      </c>
      <c r="O4449" t="s">
        <v>310</v>
      </c>
      <c r="R4449" s="219"/>
      <c r="S4449" s="277"/>
      <c r="T4449" s="63"/>
      <c r="U4449" s="345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278</v>
      </c>
      <c r="F4450" s="9" t="s">
        <v>278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23"/>
        <v>1071.9000000000015</v>
      </c>
      <c r="O4450" t="s">
        <v>318</v>
      </c>
      <c r="R4450" s="219"/>
      <c r="S4450" s="277"/>
      <c r="T4450" s="63"/>
      <c r="U4450" s="345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23"/>
        <v>1061.299999999992</v>
      </c>
      <c r="R4451" s="219"/>
      <c r="S4451" s="277"/>
      <c r="T4451" s="63"/>
      <c r="U4451" s="346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278</v>
      </c>
      <c r="F4452" s="9" t="s">
        <v>278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23"/>
        <v>1039.8000000000102</v>
      </c>
      <c r="O4452" t="s">
        <v>308</v>
      </c>
      <c r="R4452" s="219"/>
      <c r="S4452" s="225"/>
      <c r="T4452" s="63"/>
      <c r="U4452" s="345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278</v>
      </c>
      <c r="F4453" s="9" t="s">
        <v>278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23"/>
        <v>1011.6999999999992</v>
      </c>
      <c r="O4453" t="s">
        <v>328</v>
      </c>
      <c r="R4453" s="219"/>
      <c r="S4453" s="63"/>
      <c r="T4453" s="63"/>
      <c r="U4453" s="346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278</v>
      </c>
      <c r="H4454" s="9" t="s">
        <v>278</v>
      </c>
      <c r="I4454" s="9">
        <v>0</v>
      </c>
      <c r="J4454" s="9">
        <v>0</v>
      </c>
      <c r="K4454" s="9" t="s">
        <v>278</v>
      </c>
      <c r="L4454" s="69"/>
      <c r="M4454" s="67">
        <f t="shared" si="123"/>
        <v>1009.7</v>
      </c>
      <c r="O4454" t="s">
        <v>319</v>
      </c>
      <c r="R4454" s="219"/>
      <c r="S4454" s="277"/>
      <c r="T4454" s="63"/>
      <c r="U4454" s="345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23"/>
        <v>990.79999999999859</v>
      </c>
      <c r="R4455" s="219"/>
      <c r="S4455" s="63"/>
      <c r="T4455" s="63"/>
      <c r="U4455" s="345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278</v>
      </c>
      <c r="F4456" s="9" t="s">
        <v>278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23"/>
        <v>971.29999999998688</v>
      </c>
      <c r="O4456" t="s">
        <v>281</v>
      </c>
      <c r="R4456" t="s">
        <v>1810</v>
      </c>
      <c r="S4456" s="277"/>
      <c r="T4456" s="63"/>
      <c r="U4456" s="345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278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23"/>
        <v>905.50000000000216</v>
      </c>
      <c r="R4457" s="219"/>
      <c r="S4457" s="63"/>
      <c r="T4457" s="63"/>
      <c r="U4457" s="345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278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23"/>
        <v>889.80000000000075</v>
      </c>
      <c r="R4458" s="219"/>
      <c r="S4458" s="277"/>
      <c r="T4458" s="63"/>
      <c r="U4458" s="345"/>
      <c r="V4458" s="63"/>
      <c r="W4458" s="63"/>
    </row>
    <row r="4459" spans="1:23" ht="15">
      <c r="A4459" s="28" t="s">
        <v>160</v>
      </c>
      <c r="B4459" s="63" t="s">
        <v>789</v>
      </c>
      <c r="E4459" s="9" t="s">
        <v>278</v>
      </c>
      <c r="F4459" s="9" t="s">
        <v>278</v>
      </c>
      <c r="G4459" s="9" t="s">
        <v>278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23"/>
        <v>880.09999999998399</v>
      </c>
      <c r="O4459" t="s">
        <v>300</v>
      </c>
      <c r="R4459" s="219"/>
      <c r="S4459" s="277"/>
      <c r="T4459" s="63"/>
      <c r="U4459" s="345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278</v>
      </c>
      <c r="F4460" s="9" t="s">
        <v>278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23"/>
        <v>856.29999999999632</v>
      </c>
      <c r="O4460" t="s">
        <v>282</v>
      </c>
      <c r="R4460" s="219"/>
      <c r="S4460" s="277"/>
      <c r="T4460" s="63"/>
      <c r="U4460" s="345"/>
      <c r="V4460" s="63"/>
      <c r="W4460" s="63"/>
    </row>
    <row r="4461" spans="1:23" ht="15">
      <c r="A4461" s="28" t="s">
        <v>163</v>
      </c>
      <c r="B4461" s="63" t="s">
        <v>752</v>
      </c>
      <c r="E4461" s="9" t="s">
        <v>278</v>
      </c>
      <c r="F4461" s="9" t="s">
        <v>278</v>
      </c>
      <c r="G4461" s="9" t="s">
        <v>278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23"/>
        <v>822.99999999998545</v>
      </c>
      <c r="O4461" t="s">
        <v>297</v>
      </c>
      <c r="R4461" s="219"/>
      <c r="S4461" s="63"/>
      <c r="T4461" s="63"/>
      <c r="U4461" s="345"/>
      <c r="V4461" s="63"/>
      <c r="W4461" s="63"/>
    </row>
    <row r="4462" spans="1:23" ht="15">
      <c r="A4462" s="28" t="s">
        <v>274</v>
      </c>
      <c r="B4462" s="63" t="s">
        <v>787</v>
      </c>
      <c r="E4462" s="9" t="s">
        <v>278</v>
      </c>
      <c r="F4462" s="9" t="s">
        <v>278</v>
      </c>
      <c r="G4462" s="9" t="s">
        <v>278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23"/>
        <v>815.59999999998399</v>
      </c>
      <c r="O4462" t="s">
        <v>284</v>
      </c>
      <c r="R4462" s="219"/>
      <c r="S4462" s="63"/>
      <c r="T4462" s="63"/>
      <c r="U4462" s="345"/>
      <c r="V4462" s="63"/>
      <c r="W4462" s="63"/>
    </row>
    <row r="4463" spans="1:23" ht="15">
      <c r="A4463" s="28" t="s">
        <v>275</v>
      </c>
      <c r="B4463" s="63" t="s">
        <v>782</v>
      </c>
      <c r="E4463" s="9" t="s">
        <v>278</v>
      </c>
      <c r="F4463" s="9" t="s">
        <v>278</v>
      </c>
      <c r="G4463" s="9" t="s">
        <v>278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23"/>
        <v>758.94999999999709</v>
      </c>
      <c r="O4463" t="s">
        <v>288</v>
      </c>
      <c r="R4463" s="219"/>
      <c r="S4463" s="225"/>
      <c r="T4463" s="63"/>
      <c r="U4463" s="345"/>
      <c r="V4463" s="63"/>
      <c r="W4463" s="63"/>
    </row>
    <row r="4464" spans="1:23" ht="15">
      <c r="A4464" s="28" t="s">
        <v>276</v>
      </c>
      <c r="B4464" s="63" t="s">
        <v>777</v>
      </c>
      <c r="E4464" s="9" t="s">
        <v>278</v>
      </c>
      <c r="F4464" s="9" t="s">
        <v>278</v>
      </c>
      <c r="G4464" s="9" t="s">
        <v>278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4">SUM(E4464:K4464)</f>
        <v>709.60000000000218</v>
      </c>
      <c r="O4464" t="s">
        <v>292</v>
      </c>
      <c r="R4464" s="219"/>
      <c r="S4464" s="63"/>
      <c r="T4464" s="63"/>
      <c r="U4464" s="345"/>
      <c r="V4464" s="63"/>
      <c r="W4464" s="63"/>
    </row>
    <row r="4465" spans="1:23" ht="15">
      <c r="A4465" s="28" t="s">
        <v>277</v>
      </c>
      <c r="B4465" s="28" t="s">
        <v>732</v>
      </c>
      <c r="E4465" s="9" t="s">
        <v>278</v>
      </c>
      <c r="F4465" s="9" t="s">
        <v>278</v>
      </c>
      <c r="G4465" s="9" t="s">
        <v>278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4"/>
        <v>657.89999999999418</v>
      </c>
      <c r="R4465" s="219"/>
      <c r="S4465" s="277"/>
      <c r="T4465" s="63"/>
      <c r="U4465" s="345"/>
      <c r="V4465" s="63"/>
      <c r="W4465" s="63"/>
    </row>
    <row r="4466" spans="1:23" ht="15">
      <c r="A4466" s="28" t="s">
        <v>734</v>
      </c>
      <c r="B4466" s="63" t="s">
        <v>799</v>
      </c>
      <c r="E4466" s="9" t="s">
        <v>278</v>
      </c>
      <c r="F4466" s="9" t="s">
        <v>278</v>
      </c>
      <c r="G4466" s="9" t="s">
        <v>278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4"/>
        <v>605</v>
      </c>
      <c r="R4466" s="219"/>
      <c r="S4466" s="63"/>
      <c r="T4466" s="63"/>
      <c r="U4466" s="345"/>
      <c r="V4466" s="63"/>
      <c r="W4466" s="63"/>
    </row>
    <row r="4467" spans="1:23" ht="15">
      <c r="A4467" s="28" t="s">
        <v>735</v>
      </c>
      <c r="B4467" s="63" t="s">
        <v>756</v>
      </c>
      <c r="E4467" s="9" t="s">
        <v>278</v>
      </c>
      <c r="F4467" s="9" t="s">
        <v>278</v>
      </c>
      <c r="G4467" s="9" t="s">
        <v>278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4"/>
        <v>595.00000000000728</v>
      </c>
      <c r="R4467" s="219"/>
      <c r="S4467" s="28"/>
      <c r="T4467" s="63"/>
      <c r="U4467" s="346"/>
      <c r="V4467" s="63"/>
      <c r="W4467" s="63"/>
    </row>
    <row r="4468" spans="1:23" ht="15">
      <c r="A4468" s="28" t="s">
        <v>736</v>
      </c>
      <c r="B4468" s="63" t="s">
        <v>737</v>
      </c>
      <c r="E4468" s="9" t="s">
        <v>278</v>
      </c>
      <c r="F4468" s="9" t="s">
        <v>278</v>
      </c>
      <c r="G4468" s="9" t="s">
        <v>278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4"/>
        <v>591.99999999998909</v>
      </c>
      <c r="R4468" s="219"/>
      <c r="S4468" s="63"/>
      <c r="T4468" s="63"/>
      <c r="U4468" s="345"/>
      <c r="V4468" s="63"/>
      <c r="W4468" s="63"/>
    </row>
    <row r="4469" spans="1:23" ht="15">
      <c r="A4469" s="28" t="s">
        <v>738</v>
      </c>
      <c r="B4469" s="63" t="s">
        <v>747</v>
      </c>
      <c r="E4469" s="9" t="s">
        <v>278</v>
      </c>
      <c r="F4469" s="9" t="s">
        <v>278</v>
      </c>
      <c r="G4469" s="9" t="s">
        <v>278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4"/>
        <v>586.59999999999854</v>
      </c>
      <c r="R4469" s="219"/>
      <c r="S4469" s="277"/>
      <c r="T4469" s="63"/>
      <c r="U4469" s="346"/>
      <c r="V4469" s="63"/>
      <c r="W4469" s="63"/>
    </row>
    <row r="4470" spans="1:23" ht="15">
      <c r="A4470" s="28" t="s">
        <v>744</v>
      </c>
      <c r="B4470" s="63" t="s">
        <v>761</v>
      </c>
      <c r="E4470" s="9" t="s">
        <v>278</v>
      </c>
      <c r="F4470" s="9" t="s">
        <v>278</v>
      </c>
      <c r="G4470" s="9" t="s">
        <v>278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4"/>
        <v>575</v>
      </c>
      <c r="R4470" s="219"/>
      <c r="S4470" s="277"/>
      <c r="T4470" s="63"/>
      <c r="U4470" s="346"/>
      <c r="V4470" s="63"/>
      <c r="W4470" s="63"/>
    </row>
    <row r="4471" spans="1:23" ht="15">
      <c r="A4471" s="28" t="s">
        <v>746</v>
      </c>
      <c r="B4471" s="63" t="s">
        <v>778</v>
      </c>
      <c r="E4471" s="9" t="s">
        <v>278</v>
      </c>
      <c r="F4471" s="9" t="s">
        <v>278</v>
      </c>
      <c r="G4471" s="9" t="s">
        <v>278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4"/>
        <v>571.39999999999782</v>
      </c>
      <c r="R4471" s="219"/>
      <c r="S4471" s="225"/>
      <c r="T4471" s="63"/>
      <c r="U4471" s="346"/>
      <c r="V4471" s="63"/>
      <c r="W4471" s="63"/>
    </row>
    <row r="4472" spans="1:23" ht="15">
      <c r="A4472" s="28" t="s">
        <v>749</v>
      </c>
      <c r="B4472" s="63" t="s">
        <v>770</v>
      </c>
      <c r="E4472" s="9" t="s">
        <v>278</v>
      </c>
      <c r="F4472" s="9" t="s">
        <v>278</v>
      </c>
      <c r="G4472" s="9" t="s">
        <v>278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4"/>
        <v>534.40000000000509</v>
      </c>
      <c r="R4472" s="219"/>
      <c r="S4472" s="63"/>
      <c r="T4472" s="63"/>
      <c r="U4472" s="346"/>
      <c r="V4472" s="63"/>
      <c r="W4472" s="63"/>
    </row>
    <row r="4473" spans="1:23" ht="15">
      <c r="A4473" s="28" t="s">
        <v>750</v>
      </c>
      <c r="B4473" s="63" t="s">
        <v>179</v>
      </c>
      <c r="E4473" s="214">
        <v>526.25</v>
      </c>
      <c r="F4473" s="9" t="s">
        <v>278</v>
      </c>
      <c r="G4473" s="9" t="s">
        <v>278</v>
      </c>
      <c r="H4473" s="9" t="s">
        <v>278</v>
      </c>
      <c r="I4473" s="9">
        <v>0</v>
      </c>
      <c r="J4473" s="9">
        <v>0</v>
      </c>
      <c r="K4473" s="9" t="s">
        <v>278</v>
      </c>
      <c r="L4473" s="69"/>
      <c r="M4473" s="67">
        <f t="shared" si="124"/>
        <v>526.25</v>
      </c>
      <c r="O4473" t="s">
        <v>281</v>
      </c>
      <c r="R4473" t="s">
        <v>1810</v>
      </c>
      <c r="S4473" s="63"/>
      <c r="T4473" s="63"/>
      <c r="U4473" s="345"/>
      <c r="V4473" s="63"/>
      <c r="W4473" s="63"/>
    </row>
    <row r="4474" spans="1:23" ht="15">
      <c r="A4474" s="28" t="s">
        <v>753</v>
      </c>
      <c r="B4474" s="63" t="s">
        <v>783</v>
      </c>
      <c r="E4474" s="9" t="s">
        <v>278</v>
      </c>
      <c r="F4474" s="9" t="s">
        <v>278</v>
      </c>
      <c r="G4474" s="9" t="s">
        <v>278</v>
      </c>
      <c r="H4474" s="217">
        <v>525</v>
      </c>
      <c r="I4474" s="9">
        <v>0</v>
      </c>
      <c r="J4474" s="9">
        <v>0</v>
      </c>
      <c r="K4474" s="9" t="s">
        <v>278</v>
      </c>
      <c r="L4474" s="69"/>
      <c r="M4474" s="67">
        <f t="shared" si="124"/>
        <v>525</v>
      </c>
      <c r="O4474" t="s">
        <v>284</v>
      </c>
      <c r="R4474" s="219"/>
      <c r="S4474" s="277"/>
      <c r="T4474" s="63"/>
      <c r="U4474" s="345"/>
      <c r="V4474" s="63"/>
      <c r="W4474" s="63"/>
    </row>
    <row r="4475" spans="1:23" ht="15">
      <c r="A4475" s="28" t="s">
        <v>755</v>
      </c>
      <c r="B4475" s="63" t="s">
        <v>795</v>
      </c>
      <c r="E4475" s="9" t="s">
        <v>278</v>
      </c>
      <c r="F4475" s="9" t="s">
        <v>278</v>
      </c>
      <c r="G4475" s="9" t="s">
        <v>278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4"/>
        <v>499.49999999997817</v>
      </c>
      <c r="R4475" s="219"/>
      <c r="S4475" s="277"/>
      <c r="T4475" s="63"/>
      <c r="U4475" s="346"/>
      <c r="V4475" s="63"/>
      <c r="W4475" s="63"/>
    </row>
    <row r="4476" spans="1:23" ht="15">
      <c r="A4476" s="28" t="s">
        <v>760</v>
      </c>
      <c r="B4476" s="63" t="s">
        <v>773</v>
      </c>
      <c r="E4476" s="9" t="s">
        <v>278</v>
      </c>
      <c r="F4476" s="9" t="s">
        <v>278</v>
      </c>
      <c r="G4476" s="9" t="s">
        <v>278</v>
      </c>
      <c r="H4476" s="217">
        <v>494.54999999999563</v>
      </c>
      <c r="I4476" s="9">
        <v>0</v>
      </c>
      <c r="J4476" s="9">
        <v>0</v>
      </c>
      <c r="K4476" s="9" t="s">
        <v>278</v>
      </c>
      <c r="L4476" s="69"/>
      <c r="M4476" s="67">
        <f t="shared" si="124"/>
        <v>494.54999999999563</v>
      </c>
      <c r="O4476" t="s">
        <v>288</v>
      </c>
      <c r="R4476" s="219"/>
      <c r="S4476" s="225"/>
      <c r="T4476" s="63"/>
      <c r="U4476" s="345"/>
      <c r="V4476" s="63"/>
      <c r="W4476" s="63"/>
    </row>
    <row r="4477" spans="1:23" ht="15">
      <c r="A4477" s="28" t="s">
        <v>764</v>
      </c>
      <c r="B4477" s="277" t="s">
        <v>2007</v>
      </c>
      <c r="C4477" s="3"/>
      <c r="D4477" s="3"/>
      <c r="E4477" s="9" t="s">
        <v>278</v>
      </c>
      <c r="F4477" s="9" t="s">
        <v>278</v>
      </c>
      <c r="G4477" s="9" t="s">
        <v>278</v>
      </c>
      <c r="H4477" s="9" t="s">
        <v>278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4"/>
        <v>489.19999999999345</v>
      </c>
      <c r="O4477" t="s">
        <v>281</v>
      </c>
      <c r="R4477" s="21" t="s">
        <v>1810</v>
      </c>
      <c r="S4477" s="225"/>
      <c r="T4477" s="63"/>
      <c r="U4477" s="345"/>
      <c r="V4477" s="63"/>
      <c r="W4477" s="63"/>
    </row>
    <row r="4478" spans="1:23" ht="15">
      <c r="A4478" s="28" t="s">
        <v>765</v>
      </c>
      <c r="B4478" s="28" t="s">
        <v>727</v>
      </c>
      <c r="E4478" s="9" t="s">
        <v>278</v>
      </c>
      <c r="F4478" s="9" t="s">
        <v>278</v>
      </c>
      <c r="G4478" s="9" t="s">
        <v>278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4"/>
        <v>488.950000000008</v>
      </c>
      <c r="R4478" s="219"/>
      <c r="S4478" s="225"/>
      <c r="T4478" s="63"/>
      <c r="U4478" s="345"/>
      <c r="V4478" s="63"/>
      <c r="W4478" s="63"/>
    </row>
    <row r="4479" spans="1:23" ht="15">
      <c r="A4479" s="28" t="s">
        <v>766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278</v>
      </c>
      <c r="I4479" s="9">
        <v>0</v>
      </c>
      <c r="J4479" s="9">
        <v>0</v>
      </c>
      <c r="K4479" s="9" t="s">
        <v>278</v>
      </c>
      <c r="L4479" s="69"/>
      <c r="M4479" s="67">
        <f t="shared" si="124"/>
        <v>488</v>
      </c>
      <c r="R4479" s="219"/>
      <c r="S4479" s="277"/>
      <c r="T4479" s="63"/>
      <c r="U4479" s="346"/>
      <c r="V4479" s="63"/>
      <c r="W4479" s="63"/>
    </row>
    <row r="4480" spans="1:23" ht="15">
      <c r="A4480" s="28" t="s">
        <v>772</v>
      </c>
      <c r="B4480" s="63" t="s">
        <v>768</v>
      </c>
      <c r="E4480" s="9" t="s">
        <v>278</v>
      </c>
      <c r="F4480" s="9" t="s">
        <v>278</v>
      </c>
      <c r="G4480" s="9" t="s">
        <v>278</v>
      </c>
      <c r="H4480" s="9">
        <v>477.30000000001019</v>
      </c>
      <c r="I4480" s="9">
        <v>0</v>
      </c>
      <c r="J4480" s="9">
        <v>0</v>
      </c>
      <c r="K4480" s="9" t="s">
        <v>278</v>
      </c>
      <c r="L4480" s="69"/>
      <c r="M4480" s="67">
        <f t="shared" si="124"/>
        <v>477.30000000001019</v>
      </c>
      <c r="R4480" s="219"/>
      <c r="S4480" s="63"/>
      <c r="T4480" s="63"/>
      <c r="U4480" s="345"/>
      <c r="V4480" s="63"/>
      <c r="W4480" s="63"/>
    </row>
    <row r="4481" spans="1:23" ht="15">
      <c r="A4481" s="28" t="s">
        <v>780</v>
      </c>
      <c r="B4481" s="63" t="s">
        <v>781</v>
      </c>
      <c r="E4481" s="9" t="s">
        <v>278</v>
      </c>
      <c r="F4481" s="9" t="s">
        <v>278</v>
      </c>
      <c r="G4481" s="9" t="s">
        <v>278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4"/>
        <v>453.79999999999745</v>
      </c>
      <c r="R4481" s="219"/>
      <c r="S4481" s="277"/>
      <c r="T4481" s="63"/>
      <c r="U4481" s="345"/>
      <c r="V4481" s="63"/>
      <c r="W4481" s="63"/>
    </row>
    <row r="4482" spans="1:23" ht="15">
      <c r="A4482" s="28" t="s">
        <v>784</v>
      </c>
      <c r="B4482" s="63" t="s">
        <v>743</v>
      </c>
      <c r="E4482" s="9" t="s">
        <v>278</v>
      </c>
      <c r="F4482" s="9" t="s">
        <v>278</v>
      </c>
      <c r="G4482" s="9" t="s">
        <v>278</v>
      </c>
      <c r="H4482" s="9">
        <v>453.20000000000437</v>
      </c>
      <c r="I4482" s="9">
        <v>0</v>
      </c>
      <c r="J4482" s="9">
        <v>0</v>
      </c>
      <c r="K4482" s="9" t="s">
        <v>278</v>
      </c>
      <c r="L4482" s="69"/>
      <c r="M4482" s="67">
        <f t="shared" si="124"/>
        <v>453.20000000000437</v>
      </c>
      <c r="R4482" s="219"/>
      <c r="S4482" s="63"/>
      <c r="T4482" s="63"/>
      <c r="U4482" s="346"/>
      <c r="V4482" s="63"/>
      <c r="W4482" s="63"/>
    </row>
    <row r="4483" spans="1:23" ht="15">
      <c r="A4483" s="28" t="s">
        <v>785</v>
      </c>
      <c r="B4483" s="63" t="s">
        <v>745</v>
      </c>
      <c r="E4483" s="9" t="s">
        <v>278</v>
      </c>
      <c r="F4483" s="9" t="s">
        <v>278</v>
      </c>
      <c r="G4483" s="9" t="s">
        <v>278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4"/>
        <v>453</v>
      </c>
      <c r="R4483" s="219"/>
      <c r="S4483" s="63"/>
      <c r="T4483" s="63"/>
      <c r="U4483" s="345"/>
      <c r="V4483" s="63"/>
      <c r="W4483" s="63"/>
    </row>
    <row r="4484" spans="1:23" ht="15">
      <c r="A4484" s="28" t="s">
        <v>786</v>
      </c>
      <c r="B4484" s="63" t="s">
        <v>748</v>
      </c>
      <c r="E4484" s="9" t="s">
        <v>278</v>
      </c>
      <c r="F4484" s="9" t="s">
        <v>278</v>
      </c>
      <c r="G4484" s="9" t="s">
        <v>278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4"/>
        <v>433</v>
      </c>
      <c r="S4484" s="63"/>
      <c r="T4484" s="63"/>
      <c r="U4484" s="345"/>
      <c r="V4484" s="63"/>
      <c r="W4484" s="63"/>
    </row>
    <row r="4485" spans="1:23" ht="15">
      <c r="A4485" s="28" t="s">
        <v>792</v>
      </c>
      <c r="B4485" s="63" t="s">
        <v>763</v>
      </c>
      <c r="E4485" s="9" t="s">
        <v>278</v>
      </c>
      <c r="F4485" s="9" t="s">
        <v>278</v>
      </c>
      <c r="G4485" s="9" t="s">
        <v>278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4"/>
        <v>429.70000000001164</v>
      </c>
      <c r="S4485" s="28"/>
      <c r="T4485" s="63"/>
      <c r="U4485" s="345"/>
      <c r="V4485" s="63"/>
      <c r="W4485" s="63"/>
    </row>
    <row r="4486" spans="1:23" ht="15">
      <c r="A4486" s="28" t="s">
        <v>793</v>
      </c>
      <c r="B4486" s="229" t="s">
        <v>1646</v>
      </c>
      <c r="C4486" s="3"/>
      <c r="D4486" s="3"/>
      <c r="E4486" s="9" t="s">
        <v>278</v>
      </c>
      <c r="F4486" s="9" t="s">
        <v>278</v>
      </c>
      <c r="G4486" s="9" t="s">
        <v>278</v>
      </c>
      <c r="H4486" s="9" t="s">
        <v>278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4"/>
        <v>360.30000000000291</v>
      </c>
      <c r="O4486" t="s">
        <v>292</v>
      </c>
      <c r="S4486" s="63"/>
      <c r="T4486" s="63"/>
      <c r="U4486" s="345"/>
      <c r="V4486" s="63"/>
      <c r="W4486" s="63"/>
    </row>
    <row r="4487" spans="1:23" ht="15">
      <c r="A4487" s="28" t="s">
        <v>794</v>
      </c>
      <c r="B4487" s="28" t="s">
        <v>733</v>
      </c>
      <c r="E4487" s="9" t="s">
        <v>278</v>
      </c>
      <c r="F4487" s="9" t="s">
        <v>278</v>
      </c>
      <c r="G4487" s="9" t="s">
        <v>278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4"/>
        <v>358.1000000000131</v>
      </c>
      <c r="R4487" s="219"/>
      <c r="S4487" s="225"/>
      <c r="T4487" s="63"/>
      <c r="U4487" s="345"/>
      <c r="V4487" s="63"/>
      <c r="W4487" s="63"/>
    </row>
    <row r="4488" spans="1:23" ht="15">
      <c r="A4488" s="28" t="s">
        <v>796</v>
      </c>
      <c r="B4488" s="63" t="s">
        <v>164</v>
      </c>
      <c r="E4488" s="9" t="s">
        <v>278</v>
      </c>
      <c r="F4488" s="9" t="s">
        <v>278</v>
      </c>
      <c r="G4488" s="217">
        <v>357.3</v>
      </c>
      <c r="H4488" s="9" t="s">
        <v>278</v>
      </c>
      <c r="I4488" s="9">
        <v>0</v>
      </c>
      <c r="J4488" s="9">
        <v>0</v>
      </c>
      <c r="K4488" s="9" t="s">
        <v>278</v>
      </c>
      <c r="L4488" s="69"/>
      <c r="M4488" s="67">
        <f t="shared" si="124"/>
        <v>357.3</v>
      </c>
      <c r="O4488" t="s">
        <v>297</v>
      </c>
      <c r="R4488" s="219"/>
      <c r="S4488" s="63"/>
      <c r="T4488" s="63"/>
      <c r="U4488" s="345"/>
      <c r="V4488" s="63"/>
      <c r="W4488" s="63"/>
    </row>
    <row r="4489" spans="1:23" ht="15">
      <c r="A4489" s="28" t="s">
        <v>797</v>
      </c>
      <c r="B4489" s="63" t="s">
        <v>158</v>
      </c>
      <c r="E4489" s="9" t="s">
        <v>278</v>
      </c>
      <c r="F4489" s="9" t="s">
        <v>278</v>
      </c>
      <c r="G4489" s="64" t="s">
        <v>279</v>
      </c>
      <c r="H4489" s="9">
        <v>339.50000000000364</v>
      </c>
      <c r="I4489" s="9">
        <v>0</v>
      </c>
      <c r="J4489" s="9">
        <v>0</v>
      </c>
      <c r="K4489" s="9" t="s">
        <v>278</v>
      </c>
      <c r="L4489" s="69"/>
      <c r="M4489" s="67">
        <f t="shared" si="124"/>
        <v>339.50000000000364</v>
      </c>
      <c r="R4489" s="219"/>
      <c r="S4489" s="277"/>
      <c r="T4489" s="63"/>
      <c r="U4489" s="346"/>
      <c r="V4489" s="63"/>
      <c r="W4489" s="63"/>
    </row>
    <row r="4490" spans="1:23" ht="15">
      <c r="A4490" s="28" t="s">
        <v>798</v>
      </c>
      <c r="B4490" s="277" t="s">
        <v>2003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4"/>
        <v>335.84999999999491</v>
      </c>
      <c r="O4490" t="s">
        <v>293</v>
      </c>
      <c r="S4490" s="63"/>
      <c r="T4490" s="63"/>
      <c r="U4490" s="345"/>
      <c r="V4490" s="63"/>
      <c r="W4490" s="63"/>
    </row>
    <row r="4491" spans="1:23" ht="15">
      <c r="A4491" s="28" t="s">
        <v>801</v>
      </c>
      <c r="B4491" s="63" t="s">
        <v>762</v>
      </c>
      <c r="E4491" s="9" t="s">
        <v>278</v>
      </c>
      <c r="F4491" s="9" t="s">
        <v>278</v>
      </c>
      <c r="G4491" s="9" t="s">
        <v>278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4"/>
        <v>333.600000000004</v>
      </c>
      <c r="S4491" s="63"/>
      <c r="T4491" s="63"/>
      <c r="U4491" s="346"/>
      <c r="V4491" s="63"/>
      <c r="W4491" s="63"/>
    </row>
    <row r="4492" spans="1:23" ht="15">
      <c r="A4492" s="28" t="s">
        <v>895</v>
      </c>
      <c r="B4492" s="229" t="s">
        <v>1655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>
        <v>0</v>
      </c>
      <c r="K4492" s="9">
        <v>325.59999999999491</v>
      </c>
      <c r="L4492" s="69"/>
      <c r="M4492" s="67">
        <f t="shared" si="124"/>
        <v>325.59999999999491</v>
      </c>
      <c r="S4492" s="277"/>
      <c r="T4492" s="63"/>
      <c r="U4492" s="346"/>
      <c r="V4492" s="63"/>
      <c r="W4492" s="63"/>
    </row>
    <row r="4493" spans="1:23" ht="15">
      <c r="A4493" s="28" t="s">
        <v>896</v>
      </c>
      <c r="B4493" s="277" t="s">
        <v>2023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>
        <v>0</v>
      </c>
      <c r="K4493" s="9">
        <v>304.59999999999491</v>
      </c>
      <c r="L4493" s="69"/>
      <c r="M4493" s="67">
        <f t="shared" si="124"/>
        <v>304.59999999999491</v>
      </c>
      <c r="S4493" s="277"/>
      <c r="T4493" s="63"/>
      <c r="U4493" s="345"/>
      <c r="V4493" s="63"/>
      <c r="W4493" s="63"/>
    </row>
    <row r="4494" spans="1:23" ht="15">
      <c r="A4494" s="28" t="s">
        <v>897</v>
      </c>
      <c r="B4494" s="63" t="s">
        <v>754</v>
      </c>
      <c r="E4494" s="9" t="s">
        <v>278</v>
      </c>
      <c r="F4494" s="9" t="s">
        <v>278</v>
      </c>
      <c r="G4494" s="9" t="s">
        <v>278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4"/>
        <v>272.34999999999854</v>
      </c>
      <c r="S4494" s="63"/>
      <c r="T4494" s="63"/>
      <c r="U4494" s="346"/>
      <c r="V4494" s="63"/>
      <c r="W4494" s="63"/>
    </row>
    <row r="4495" spans="1:23" ht="15">
      <c r="A4495" s="28" t="s">
        <v>898</v>
      </c>
      <c r="B4495" s="277" t="s">
        <v>2002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>
        <v>0</v>
      </c>
      <c r="K4495" s="9">
        <v>268.39999999999782</v>
      </c>
      <c r="L4495" s="69"/>
      <c r="M4495" s="67">
        <f t="shared" si="124"/>
        <v>268.39999999999782</v>
      </c>
      <c r="S4495" s="277"/>
      <c r="T4495" s="63"/>
      <c r="U4495" s="346"/>
      <c r="V4495" s="63"/>
      <c r="W4495" s="63"/>
    </row>
    <row r="4496" spans="1:23" ht="15">
      <c r="A4496" s="28" t="s">
        <v>899</v>
      </c>
      <c r="B4496" s="229" t="s">
        <v>1658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5">SUM(E4496:K4496)</f>
        <v>256.69999999998981</v>
      </c>
      <c r="S4496" s="277"/>
      <c r="T4496" s="63"/>
      <c r="U4496" s="345"/>
      <c r="V4496" s="63"/>
      <c r="W4496" s="63"/>
    </row>
    <row r="4497" spans="1:23" ht="15">
      <c r="A4497" s="28" t="s">
        <v>900</v>
      </c>
      <c r="B4497" s="277" t="s">
        <v>2004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>
        <v>0</v>
      </c>
      <c r="K4497" s="9">
        <v>250.00000000000364</v>
      </c>
      <c r="L4497" s="69"/>
      <c r="M4497" s="67">
        <f t="shared" si="125"/>
        <v>250.00000000000364</v>
      </c>
      <c r="S4497" s="277"/>
      <c r="T4497" s="63"/>
      <c r="U4497" s="345"/>
      <c r="V4497" s="63"/>
      <c r="W4497" s="63"/>
    </row>
    <row r="4498" spans="1:23" ht="15">
      <c r="A4498" s="28" t="s">
        <v>901</v>
      </c>
      <c r="B4498" s="277" t="s">
        <v>2153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>
        <v>0</v>
      </c>
      <c r="K4498" s="9">
        <v>249.50000000000364</v>
      </c>
      <c r="L4498" s="69"/>
      <c r="M4498" s="67">
        <f t="shared" si="125"/>
        <v>249.50000000000364</v>
      </c>
      <c r="S4498" s="63"/>
      <c r="T4498" s="63"/>
      <c r="U4498" s="345"/>
      <c r="V4498" s="63"/>
      <c r="W4498" s="63"/>
    </row>
    <row r="4499" spans="1:23" ht="15">
      <c r="A4499" s="28" t="s">
        <v>902</v>
      </c>
      <c r="B4499" s="229" t="s">
        <v>1659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>
        <v>0</v>
      </c>
      <c r="K4499" s="9">
        <v>245.79999999998836</v>
      </c>
      <c r="L4499" s="69"/>
      <c r="M4499" s="67">
        <f t="shared" si="125"/>
        <v>245.79999999998836</v>
      </c>
      <c r="S4499" s="63"/>
      <c r="T4499" s="63"/>
      <c r="U4499" s="345"/>
      <c r="V4499" s="63"/>
      <c r="W4499" s="63"/>
    </row>
    <row r="4500" spans="1:23" ht="15">
      <c r="A4500" s="28" t="s">
        <v>903</v>
      </c>
      <c r="B4500" s="229" t="s">
        <v>1656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>
        <v>0</v>
      </c>
      <c r="K4500" s="9">
        <v>240.99999999999636</v>
      </c>
      <c r="L4500" s="69"/>
      <c r="M4500" s="67">
        <f t="shared" si="125"/>
        <v>240.99999999999636</v>
      </c>
      <c r="S4500" s="63"/>
      <c r="T4500" s="63"/>
      <c r="U4500" s="346"/>
      <c r="V4500" s="63"/>
      <c r="W4500" s="63"/>
    </row>
    <row r="4501" spans="1:23" ht="15">
      <c r="A4501" s="28" t="s">
        <v>904</v>
      </c>
      <c r="B4501" s="277" t="s">
        <v>2049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>
        <v>0</v>
      </c>
      <c r="K4501" s="9">
        <v>238.59999999999854</v>
      </c>
      <c r="L4501" s="69"/>
      <c r="M4501" s="67">
        <f t="shared" si="125"/>
        <v>238.59999999999854</v>
      </c>
      <c r="S4501" s="277"/>
      <c r="T4501" s="63"/>
      <c r="U4501" s="345"/>
      <c r="V4501" s="63"/>
      <c r="W4501" s="63"/>
    </row>
    <row r="4502" spans="1:23" ht="15">
      <c r="A4502" s="28" t="s">
        <v>905</v>
      </c>
      <c r="B4502" s="277" t="s">
        <v>2006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>
        <v>0</v>
      </c>
      <c r="K4502" s="9">
        <v>236.00000000000182</v>
      </c>
      <c r="L4502" s="69"/>
      <c r="M4502" s="67">
        <f t="shared" si="125"/>
        <v>236.00000000000182</v>
      </c>
      <c r="S4502" s="277"/>
      <c r="T4502" s="63"/>
      <c r="U4502" s="345"/>
      <c r="V4502" s="63"/>
      <c r="W4502" s="63"/>
    </row>
    <row r="4503" spans="1:23" ht="15">
      <c r="A4503" s="28" t="s">
        <v>906</v>
      </c>
      <c r="B4503" s="277" t="s">
        <v>2048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>
        <v>0</v>
      </c>
      <c r="K4503" s="9">
        <v>230.90000000000327</v>
      </c>
      <c r="L4503" s="69"/>
      <c r="M4503" s="67">
        <f t="shared" si="125"/>
        <v>230.90000000000327</v>
      </c>
      <c r="S4503" s="28"/>
      <c r="T4503" s="63"/>
      <c r="U4503" s="345"/>
      <c r="V4503" s="63"/>
      <c r="W4503" s="63"/>
    </row>
    <row r="4504" spans="1:23" ht="15">
      <c r="A4504" s="28" t="s">
        <v>907</v>
      </c>
      <c r="B4504" s="229" t="s">
        <v>1643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>
        <v>0</v>
      </c>
      <c r="K4504" s="9">
        <v>218.100000000004</v>
      </c>
      <c r="L4504" s="69"/>
      <c r="M4504" s="67">
        <f t="shared" si="125"/>
        <v>218.100000000004</v>
      </c>
      <c r="S4504" s="225"/>
      <c r="T4504" s="63"/>
      <c r="U4504" s="345"/>
      <c r="V4504" s="63"/>
      <c r="W4504" s="63"/>
    </row>
    <row r="4505" spans="1:23" ht="15">
      <c r="A4505" s="28" t="s">
        <v>908</v>
      </c>
      <c r="B4505" s="277" t="s">
        <v>2022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>
        <v>0</v>
      </c>
      <c r="K4505" s="9">
        <v>205.09999999999673</v>
      </c>
      <c r="L4505" s="69"/>
      <c r="M4505" s="67">
        <f t="shared" si="125"/>
        <v>205.09999999999673</v>
      </c>
      <c r="S4505" s="277"/>
      <c r="T4505" s="63"/>
      <c r="U4505" s="345"/>
      <c r="V4505" s="63"/>
      <c r="W4505" s="63"/>
    </row>
    <row r="4506" spans="1:23" ht="15">
      <c r="A4506" s="28" t="s">
        <v>909</v>
      </c>
      <c r="B4506" s="229" t="s">
        <v>1654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>
        <v>0</v>
      </c>
      <c r="K4506" s="9">
        <v>189.10000000000218</v>
      </c>
      <c r="L4506" s="69"/>
      <c r="M4506" s="67">
        <f t="shared" si="125"/>
        <v>189.10000000000218</v>
      </c>
      <c r="S4506" s="277"/>
      <c r="T4506" s="63"/>
      <c r="U4506" s="345"/>
      <c r="V4506" s="63"/>
      <c r="W4506" s="63"/>
    </row>
    <row r="4507" spans="1:23" ht="15">
      <c r="A4507" s="28" t="s">
        <v>910</v>
      </c>
      <c r="B4507" s="229" t="s">
        <v>1653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>
        <v>0</v>
      </c>
      <c r="K4507" s="9">
        <v>182.40000000000146</v>
      </c>
      <c r="L4507" s="69"/>
      <c r="M4507" s="67">
        <f t="shared" si="125"/>
        <v>182.40000000000146</v>
      </c>
      <c r="S4507" s="28"/>
      <c r="T4507" s="63"/>
      <c r="U4507" s="345"/>
      <c r="V4507" s="63"/>
      <c r="W4507" s="63"/>
    </row>
    <row r="4508" spans="1:23" ht="15">
      <c r="A4508" s="28" t="s">
        <v>911</v>
      </c>
      <c r="B4508" s="229" t="s">
        <v>1642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>
        <v>0</v>
      </c>
      <c r="K4508" s="9">
        <v>176.89999999999964</v>
      </c>
      <c r="L4508" s="69"/>
      <c r="M4508" s="67">
        <f t="shared" si="125"/>
        <v>176.89999999999964</v>
      </c>
      <c r="S4508" s="225"/>
      <c r="T4508" s="63"/>
      <c r="U4508" s="345"/>
      <c r="V4508" s="63"/>
      <c r="W4508" s="63"/>
    </row>
    <row r="4509" spans="1:23" ht="15">
      <c r="A4509" s="28" t="s">
        <v>912</v>
      </c>
      <c r="B4509" s="277" t="s">
        <v>2019</v>
      </c>
      <c r="C4509" s="3"/>
      <c r="D4509" s="3"/>
      <c r="E4509" s="9" t="s">
        <v>278</v>
      </c>
      <c r="F4509" s="9" t="s">
        <v>278</v>
      </c>
      <c r="G4509" s="9" t="s">
        <v>278</v>
      </c>
      <c r="H4509" s="9" t="s">
        <v>278</v>
      </c>
      <c r="I4509" s="9">
        <v>0</v>
      </c>
      <c r="J4509" s="9">
        <v>0</v>
      </c>
      <c r="K4509" s="9">
        <v>166.00000000000364</v>
      </c>
      <c r="L4509" s="69"/>
      <c r="M4509" s="67">
        <f t="shared" si="125"/>
        <v>166.00000000000364</v>
      </c>
      <c r="S4509" s="63"/>
      <c r="T4509" s="63"/>
      <c r="U4509" s="345"/>
      <c r="V4509" s="63"/>
      <c r="W4509" s="63"/>
    </row>
    <row r="4510" spans="1:23" ht="15">
      <c r="A4510" s="28" t="s">
        <v>913</v>
      </c>
      <c r="B4510" s="277" t="s">
        <v>2005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>
        <v>0</v>
      </c>
      <c r="K4510" s="9">
        <v>161.79999999999927</v>
      </c>
      <c r="L4510" s="69"/>
      <c r="M4510" s="67">
        <f t="shared" si="125"/>
        <v>161.79999999999927</v>
      </c>
      <c r="S4510" s="63"/>
      <c r="T4510" s="63"/>
      <c r="U4510" s="345"/>
      <c r="V4510" s="63"/>
      <c r="W4510" s="63"/>
    </row>
    <row r="4511" spans="1:23" ht="15">
      <c r="A4511" s="28" t="s">
        <v>914</v>
      </c>
      <c r="B4511" s="225" t="s">
        <v>1661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>
        <v>0</v>
      </c>
      <c r="K4511" s="9">
        <v>148.39999999999782</v>
      </c>
      <c r="L4511" s="69"/>
      <c r="M4511" s="67">
        <f t="shared" si="125"/>
        <v>148.39999999999782</v>
      </c>
      <c r="S4511" s="277"/>
      <c r="T4511" s="63"/>
      <c r="U4511" s="345"/>
      <c r="V4511" s="63"/>
      <c r="W4511" s="63"/>
    </row>
    <row r="4512" spans="1:23" ht="15">
      <c r="A4512" s="28" t="s">
        <v>915</v>
      </c>
      <c r="B4512" s="277" t="s">
        <v>1999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>
        <v>0</v>
      </c>
      <c r="K4512" s="9">
        <v>138</v>
      </c>
      <c r="L4512" s="69"/>
      <c r="M4512" s="67">
        <f t="shared" si="125"/>
        <v>138</v>
      </c>
    </row>
    <row r="4513" spans="1:13" ht="15">
      <c r="A4513" s="28" t="s">
        <v>916</v>
      </c>
      <c r="B4513" s="229" t="s">
        <v>1652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>
        <v>0</v>
      </c>
      <c r="K4513" s="9">
        <v>126.70000000000073</v>
      </c>
      <c r="L4513" s="69"/>
      <c r="M4513" s="67">
        <f t="shared" si="125"/>
        <v>126.70000000000073</v>
      </c>
    </row>
    <row r="4514" spans="1:13" ht="15">
      <c r="A4514" s="28" t="s">
        <v>917</v>
      </c>
      <c r="B4514" s="277" t="s">
        <v>2046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>
        <v>0</v>
      </c>
      <c r="K4514" s="9">
        <v>126.20000000000073</v>
      </c>
      <c r="L4514" s="69"/>
      <c r="M4514" s="67">
        <f t="shared" si="125"/>
        <v>126.20000000000073</v>
      </c>
    </row>
    <row r="4515" spans="1:13" ht="15">
      <c r="A4515" s="28" t="s">
        <v>918</v>
      </c>
      <c r="B4515" s="277" t="s">
        <v>2014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>
        <v>0</v>
      </c>
      <c r="K4515" s="9">
        <v>123.39999999999782</v>
      </c>
      <c r="L4515" s="69"/>
      <c r="M4515" s="67">
        <f t="shared" si="125"/>
        <v>123.39999999999782</v>
      </c>
    </row>
    <row r="4516" spans="1:13" ht="15">
      <c r="A4516" s="28" t="s">
        <v>919</v>
      </c>
      <c r="B4516" s="229" t="s">
        <v>1660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>
        <v>0</v>
      </c>
      <c r="K4516" s="9">
        <v>117.40000000000873</v>
      </c>
      <c r="L4516" s="69"/>
      <c r="M4516" s="67">
        <f t="shared" si="125"/>
        <v>117.40000000000873</v>
      </c>
    </row>
    <row r="4517" spans="1:13" ht="15">
      <c r="A4517" s="28" t="s">
        <v>920</v>
      </c>
      <c r="B4517" s="277" t="s">
        <v>4490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>
        <v>0</v>
      </c>
      <c r="K4517" s="9">
        <v>113.10000000000218</v>
      </c>
      <c r="L4517" s="69"/>
      <c r="M4517" s="67">
        <f t="shared" si="125"/>
        <v>113.10000000000218</v>
      </c>
    </row>
    <row r="4518" spans="1:13" ht="15">
      <c r="A4518" s="28" t="s">
        <v>921</v>
      </c>
      <c r="B4518" s="229" t="s">
        <v>1651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>
        <v>0</v>
      </c>
      <c r="K4518" s="9">
        <v>107.99999999999636</v>
      </c>
      <c r="L4518" s="69"/>
      <c r="M4518" s="67">
        <f t="shared" si="125"/>
        <v>107.99999999999636</v>
      </c>
    </row>
    <row r="4519" spans="1:13" ht="15">
      <c r="A4519" s="28" t="s">
        <v>922</v>
      </c>
      <c r="B4519" s="277" t="s">
        <v>2026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>
        <v>0</v>
      </c>
      <c r="K4519" s="9">
        <v>107.59999999999854</v>
      </c>
      <c r="L4519" s="69"/>
      <c r="M4519" s="67">
        <f t="shared" si="125"/>
        <v>107.59999999999854</v>
      </c>
    </row>
    <row r="4520" spans="1:13" ht="15">
      <c r="A4520" s="28" t="s">
        <v>923</v>
      </c>
      <c r="B4520" s="277" t="s">
        <v>2024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>
        <v>0</v>
      </c>
      <c r="K4520" s="9">
        <v>100.79999999998836</v>
      </c>
      <c r="L4520" s="69"/>
      <c r="M4520" s="67">
        <f t="shared" si="125"/>
        <v>100.79999999998836</v>
      </c>
    </row>
    <row r="4521" spans="1:13" ht="15">
      <c r="A4521" s="28" t="s">
        <v>924</v>
      </c>
      <c r="B4521" s="277" t="s">
        <v>1998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>
        <v>0</v>
      </c>
      <c r="K4521" s="9">
        <v>100.50000000000364</v>
      </c>
      <c r="L4521" s="69"/>
      <c r="M4521" s="67">
        <f t="shared" si="125"/>
        <v>100.50000000000364</v>
      </c>
    </row>
    <row r="4522" spans="1:13" ht="15">
      <c r="A4522" s="28" t="s">
        <v>925</v>
      </c>
      <c r="B4522" s="277" t="s">
        <v>2021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>
        <v>0</v>
      </c>
      <c r="K4522" s="9">
        <v>99.900000000001455</v>
      </c>
      <c r="L4522" s="69"/>
      <c r="M4522" s="67">
        <f t="shared" si="125"/>
        <v>99.900000000001455</v>
      </c>
    </row>
    <row r="4523" spans="1:13" ht="15">
      <c r="A4523" s="28" t="s">
        <v>926</v>
      </c>
      <c r="B4523" s="277" t="s">
        <v>2025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>
        <v>0</v>
      </c>
      <c r="K4523" s="9">
        <v>43.099999999998545</v>
      </c>
      <c r="L4523" s="69"/>
      <c r="M4523" s="67">
        <f t="shared" si="125"/>
        <v>43.099999999998545</v>
      </c>
    </row>
    <row r="4524" spans="1:13" ht="15">
      <c r="A4524" s="28" t="s">
        <v>927</v>
      </c>
      <c r="B4524" s="277" t="s">
        <v>2020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>
        <v>0</v>
      </c>
      <c r="K4524" s="9">
        <v>33.600000000000364</v>
      </c>
      <c r="L4524" s="69"/>
      <c r="M4524" s="67">
        <f t="shared" si="125"/>
        <v>33.600000000000364</v>
      </c>
    </row>
    <row r="4525" spans="1:13" ht="15">
      <c r="A4525" s="28" t="s">
        <v>928</v>
      </c>
      <c r="B4525" s="277" t="s">
        <v>2000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>
        <v>0</v>
      </c>
      <c r="K4525" s="9" t="s">
        <v>278</v>
      </c>
      <c r="L4525" s="69"/>
      <c r="M4525" s="67">
        <f t="shared" si="125"/>
        <v>0</v>
      </c>
    </row>
    <row r="4526" spans="1:13" ht="15">
      <c r="A4526" s="28" t="s">
        <v>929</v>
      </c>
      <c r="B4526" s="225" t="s">
        <v>1640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>
        <v>0</v>
      </c>
      <c r="K4526" s="9" t="s">
        <v>278</v>
      </c>
      <c r="L4526" s="69"/>
      <c r="M4526" s="67">
        <f t="shared" si="125"/>
        <v>0</v>
      </c>
    </row>
    <row r="4527" spans="1:13" ht="15">
      <c r="A4527" s="28" t="s">
        <v>930</v>
      </c>
      <c r="B4527" s="229" t="s">
        <v>1644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>
        <v>0</v>
      </c>
      <c r="K4527" s="9" t="s">
        <v>278</v>
      </c>
      <c r="L4527" s="69"/>
      <c r="M4527" s="67">
        <f t="shared" si="125"/>
        <v>0</v>
      </c>
    </row>
    <row r="4528" spans="1:13" ht="15">
      <c r="A4528" s="28" t="s">
        <v>931</v>
      </c>
      <c r="B4528" s="229" t="s">
        <v>1650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>
        <v>0</v>
      </c>
      <c r="K4528" s="9" t="s">
        <v>278</v>
      </c>
      <c r="L4528" s="69"/>
      <c r="M4528" s="67">
        <f t="shared" si="125"/>
        <v>0</v>
      </c>
    </row>
    <row r="4529" spans="1:13" ht="15">
      <c r="A4529" s="28" t="s">
        <v>932</v>
      </c>
      <c r="B4529" s="229" t="s">
        <v>1649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>
        <v>0</v>
      </c>
      <c r="K4529" s="9" t="s">
        <v>278</v>
      </c>
      <c r="L4529" s="69"/>
      <c r="M4529" s="67">
        <f t="shared" si="125"/>
        <v>0</v>
      </c>
    </row>
    <row r="4530" spans="1:13" ht="15">
      <c r="A4530" s="28" t="s">
        <v>933</v>
      </c>
      <c r="B4530" s="229" t="s">
        <v>1647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>
        <v>0</v>
      </c>
      <c r="K4530" s="9" t="s">
        <v>278</v>
      </c>
      <c r="L4530" s="69"/>
      <c r="M4530" s="67">
        <f t="shared" si="125"/>
        <v>0</v>
      </c>
    </row>
    <row r="4531" spans="1:13" ht="15">
      <c r="A4531" s="28" t="s">
        <v>934</v>
      </c>
      <c r="B4531" s="229" t="s">
        <v>1675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>
        <v>0</v>
      </c>
      <c r="K4531" s="9" t="s">
        <v>278</v>
      </c>
      <c r="L4531" s="69"/>
      <c r="M4531" s="67">
        <f t="shared" si="125"/>
        <v>0</v>
      </c>
    </row>
    <row r="4532" spans="1:13" ht="15">
      <c r="A4532" s="28" t="s">
        <v>2496</v>
      </c>
      <c r="B4532" s="229" t="s">
        <v>1657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>
        <v>0</v>
      </c>
      <c r="K4532" s="9" t="s">
        <v>278</v>
      </c>
      <c r="L4532" s="69"/>
      <c r="M4532" s="67">
        <f t="shared" si="125"/>
        <v>0</v>
      </c>
    </row>
    <row r="4533" spans="1:13" ht="15">
      <c r="A4533" s="28" t="s">
        <v>3308</v>
      </c>
      <c r="B4533" s="63" t="s">
        <v>3370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3309</v>
      </c>
      <c r="B4534" s="63" t="s">
        <v>3364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3310</v>
      </c>
      <c r="B4535" s="63" t="s">
        <v>3363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3311</v>
      </c>
      <c r="B4536" s="63" t="s">
        <v>3379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3312</v>
      </c>
      <c r="B4537" s="63" t="s">
        <v>3378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3313</v>
      </c>
      <c r="B4538" s="63" t="s">
        <v>3366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3314</v>
      </c>
      <c r="B4539" s="63" t="s">
        <v>3360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3315</v>
      </c>
      <c r="B4540" s="63" t="s">
        <v>3391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3316</v>
      </c>
      <c r="B4541" s="277" t="s">
        <v>3359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3317</v>
      </c>
      <c r="B4542" s="63" t="s">
        <v>3375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3318</v>
      </c>
      <c r="B4543" s="63" t="s">
        <v>3372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3319</v>
      </c>
      <c r="B4544" s="63" t="s">
        <v>3387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3320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3321</v>
      </c>
      <c r="B4546" s="63" t="s">
        <v>3388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3322</v>
      </c>
      <c r="B4547" s="63" t="s">
        <v>3367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3323</v>
      </c>
      <c r="B4548" s="63" t="s">
        <v>3361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3324</v>
      </c>
      <c r="B4549" s="63" t="s">
        <v>3368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3325</v>
      </c>
      <c r="B4550" s="63" t="s">
        <v>3365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3326</v>
      </c>
      <c r="B4551" s="63" t="s">
        <v>3376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3327</v>
      </c>
      <c r="B4552" s="63" t="s">
        <v>3371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3328</v>
      </c>
      <c r="B4553" s="277" t="s">
        <v>3358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3329</v>
      </c>
      <c r="B4554" s="63" t="s">
        <v>3373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3330</v>
      </c>
      <c r="B4555" s="63" t="s">
        <v>3392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3331</v>
      </c>
      <c r="B4556" s="63" t="s">
        <v>3362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4122</v>
      </c>
      <c r="B4557" s="63" t="s">
        <v>3369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4123</v>
      </c>
      <c r="B4558" s="63" t="s">
        <v>3390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4124</v>
      </c>
      <c r="B4559" s="63" t="s">
        <v>3374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210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6">SUM(E4566:K4566)</f>
        <v>1795.6499999999978</v>
      </c>
      <c r="O4566" t="s">
        <v>2865</v>
      </c>
      <c r="S4566" s="277"/>
      <c r="T4566" s="63"/>
      <c r="U4566" s="345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6"/>
        <v>1571.399999999999</v>
      </c>
      <c r="O4567" t="s">
        <v>369</v>
      </c>
      <c r="R4567" t="s">
        <v>1811</v>
      </c>
      <c r="S4567" s="225"/>
      <c r="T4567" s="63"/>
      <c r="U4567" s="345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6"/>
        <v>1536.1000000000008</v>
      </c>
      <c r="O4568" t="s">
        <v>300</v>
      </c>
      <c r="S4568" s="63"/>
      <c r="T4568" s="63"/>
      <c r="U4568" s="346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6"/>
        <v>1522.6500000000131</v>
      </c>
      <c r="O4569" t="s">
        <v>281</v>
      </c>
      <c r="R4569" s="21" t="s">
        <v>1811</v>
      </c>
      <c r="S4569" s="277"/>
      <c r="T4569" s="63"/>
      <c r="U4569" s="345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278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6"/>
        <v>1514.3000000000175</v>
      </c>
      <c r="O4570" t="s">
        <v>280</v>
      </c>
      <c r="R4570" t="s">
        <v>1811</v>
      </c>
      <c r="S4570" s="225"/>
      <c r="T4570" s="63"/>
      <c r="U4570" s="345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6"/>
        <v>1488.7000000000021</v>
      </c>
      <c r="O4571" t="s">
        <v>281</v>
      </c>
      <c r="R4571" t="s">
        <v>1811</v>
      </c>
      <c r="S4571" s="225"/>
      <c r="T4571" s="63"/>
      <c r="U4571" s="345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6"/>
        <v>1487.4999999999986</v>
      </c>
      <c r="O4572" t="s">
        <v>337</v>
      </c>
      <c r="S4572" s="277"/>
      <c r="T4572" s="63"/>
      <c r="U4572" s="345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6"/>
        <v>1473.5999999999913</v>
      </c>
      <c r="O4573" t="s">
        <v>285</v>
      </c>
      <c r="S4573" s="277"/>
      <c r="T4573" s="63"/>
      <c r="U4573" s="345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6"/>
        <v>1404.299999999995</v>
      </c>
      <c r="O4574" t="s">
        <v>322</v>
      </c>
      <c r="S4574" s="277"/>
      <c r="T4574" s="63"/>
      <c r="U4574" s="345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6"/>
        <v>1365.3999999999919</v>
      </c>
      <c r="O4575" t="s">
        <v>297</v>
      </c>
      <c r="S4575" s="225"/>
      <c r="T4575" s="63"/>
      <c r="U4575" s="346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6"/>
        <v>1272.6999999999928</v>
      </c>
      <c r="S4576" s="63"/>
      <c r="T4576" s="63"/>
      <c r="U4576" s="345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6"/>
        <v>1272.5999999999999</v>
      </c>
      <c r="O4577" t="s">
        <v>283</v>
      </c>
      <c r="S4577" s="277"/>
      <c r="T4577" s="63"/>
      <c r="U4577" s="345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278</v>
      </c>
      <c r="L4578" s="69"/>
      <c r="M4578" s="67">
        <f t="shared" si="126"/>
        <v>1247.1000000000058</v>
      </c>
      <c r="O4578" t="s">
        <v>280</v>
      </c>
      <c r="R4578" t="s">
        <v>1811</v>
      </c>
      <c r="S4578" s="63"/>
      <c r="T4578" s="63"/>
      <c r="U4578" s="345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278</v>
      </c>
      <c r="L4579" s="69"/>
      <c r="M4579" s="67">
        <f t="shared" si="126"/>
        <v>1236.2500000000132</v>
      </c>
      <c r="O4579" t="s">
        <v>332</v>
      </c>
      <c r="S4579" s="277"/>
      <c r="T4579" s="63"/>
      <c r="U4579" s="346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278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6"/>
        <v>1160.4500000000112</v>
      </c>
      <c r="O4580" t="s">
        <v>305</v>
      </c>
      <c r="S4580" s="63"/>
      <c r="T4580" s="63"/>
      <c r="U4580" s="345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6"/>
        <v>1155.200000000011</v>
      </c>
      <c r="S4581" s="277"/>
      <c r="T4581" s="63"/>
      <c r="U4581" s="346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278</v>
      </c>
      <c r="F4582" s="9" t="s">
        <v>278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6"/>
        <v>1130.6999999999921</v>
      </c>
      <c r="O4582" t="s">
        <v>320</v>
      </c>
      <c r="S4582" s="63"/>
      <c r="T4582" s="63"/>
      <c r="U4582" s="345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6"/>
        <v>1096.200000000005</v>
      </c>
      <c r="O4583" t="s">
        <v>287</v>
      </c>
      <c r="S4583" s="277"/>
      <c r="T4583" s="63"/>
      <c r="U4583" s="345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6"/>
        <v>971.00000000000148</v>
      </c>
      <c r="S4584" s="277"/>
      <c r="T4584" s="63"/>
      <c r="U4584" s="345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278</v>
      </c>
      <c r="F4585" s="9" t="s">
        <v>278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6"/>
        <v>970.19999999997822</v>
      </c>
      <c r="O4585" t="s">
        <v>283</v>
      </c>
      <c r="S4585" s="277"/>
      <c r="T4585" s="63"/>
      <c r="U4585" s="346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278</v>
      </c>
      <c r="F4586" s="9" t="s">
        <v>278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6"/>
        <v>907.00000000000364</v>
      </c>
      <c r="O4586" t="s">
        <v>336</v>
      </c>
      <c r="S4586" s="225"/>
      <c r="T4586" s="63"/>
      <c r="U4586" s="345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278</v>
      </c>
      <c r="L4587" s="69"/>
      <c r="M4587" s="67">
        <f t="shared" si="126"/>
        <v>890.10000000000105</v>
      </c>
      <c r="O4587" t="s">
        <v>297</v>
      </c>
      <c r="S4587" s="63"/>
      <c r="T4587" s="63"/>
      <c r="U4587" s="346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278</v>
      </c>
      <c r="F4588" s="9" t="s">
        <v>278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6"/>
        <v>832.10000000001673</v>
      </c>
      <c r="S4588" s="277"/>
      <c r="T4588" s="63"/>
      <c r="U4588" s="345"/>
      <c r="V4588" s="63"/>
      <c r="W4588" s="63"/>
    </row>
    <row r="4589" spans="1:23" ht="15">
      <c r="A4589" s="28" t="s">
        <v>147</v>
      </c>
      <c r="B4589" s="63" t="s">
        <v>782</v>
      </c>
      <c r="E4589" s="9" t="s">
        <v>278</v>
      </c>
      <c r="F4589" s="9" t="s">
        <v>278</v>
      </c>
      <c r="G4589" s="9" t="s">
        <v>278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6"/>
        <v>828.70000000000073</v>
      </c>
      <c r="O4589" t="s">
        <v>282</v>
      </c>
      <c r="S4589" s="63"/>
      <c r="T4589" s="63"/>
      <c r="U4589" s="345"/>
      <c r="V4589" s="63"/>
      <c r="W4589" s="63"/>
    </row>
    <row r="4590" spans="1:23" ht="15">
      <c r="A4590" s="28" t="s">
        <v>151</v>
      </c>
      <c r="B4590" s="63" t="s">
        <v>787</v>
      </c>
      <c r="E4590" s="9" t="s">
        <v>278</v>
      </c>
      <c r="F4590" s="9" t="s">
        <v>278</v>
      </c>
      <c r="G4590" s="9" t="s">
        <v>278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6"/>
        <v>826.39999999998327</v>
      </c>
      <c r="O4590" t="s">
        <v>300</v>
      </c>
      <c r="S4590" s="277"/>
      <c r="T4590" s="63"/>
      <c r="U4590" s="345"/>
      <c r="V4590" s="63"/>
      <c r="W4590" s="63"/>
    </row>
    <row r="4591" spans="1:23" ht="15">
      <c r="A4591" s="28" t="s">
        <v>157</v>
      </c>
      <c r="B4591" s="63" t="s">
        <v>795</v>
      </c>
      <c r="E4591" s="9" t="s">
        <v>278</v>
      </c>
      <c r="F4591" s="9" t="s">
        <v>278</v>
      </c>
      <c r="G4591" s="9" t="s">
        <v>278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6"/>
        <v>811.79999999999563</v>
      </c>
      <c r="O4591" t="s">
        <v>283</v>
      </c>
      <c r="S4591" s="63"/>
      <c r="T4591" s="63"/>
      <c r="U4591" s="345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278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6"/>
        <v>810.20000000000573</v>
      </c>
      <c r="O4592" t="s">
        <v>293</v>
      </c>
      <c r="S4592" s="277"/>
      <c r="T4592" s="63"/>
      <c r="U4592" s="345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278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6"/>
        <v>797.200000000008</v>
      </c>
      <c r="S4593" s="277"/>
      <c r="T4593" s="63"/>
      <c r="U4593" s="345"/>
      <c r="V4593" s="63"/>
      <c r="W4593" s="63"/>
    </row>
    <row r="4594" spans="1:23" ht="15">
      <c r="A4594" s="28" t="s">
        <v>161</v>
      </c>
      <c r="B4594" s="63" t="s">
        <v>799</v>
      </c>
      <c r="E4594" s="9" t="s">
        <v>278</v>
      </c>
      <c r="F4594" s="9" t="s">
        <v>278</v>
      </c>
      <c r="G4594" s="9" t="s">
        <v>278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6"/>
        <v>780.45000000000437</v>
      </c>
      <c r="O4594" t="s">
        <v>287</v>
      </c>
      <c r="S4594" s="277"/>
      <c r="T4594" s="63"/>
      <c r="U4594" s="345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278</v>
      </c>
      <c r="L4595" s="69"/>
      <c r="M4595" s="67">
        <f t="shared" si="126"/>
        <v>779.30000000000291</v>
      </c>
      <c r="O4595" t="s">
        <v>288</v>
      </c>
      <c r="S4595" s="63"/>
      <c r="T4595" s="63"/>
      <c r="U4595" s="345"/>
      <c r="V4595" s="63"/>
      <c r="W4595" s="63"/>
    </row>
    <row r="4596" spans="1:23" ht="15">
      <c r="A4596" s="28" t="s">
        <v>274</v>
      </c>
      <c r="B4596" s="63" t="s">
        <v>178</v>
      </c>
      <c r="E4596" s="217">
        <v>390.9</v>
      </c>
      <c r="F4596" s="213">
        <v>371.7</v>
      </c>
      <c r="G4596" s="9" t="s">
        <v>278</v>
      </c>
      <c r="H4596" s="9" t="s">
        <v>278</v>
      </c>
      <c r="I4596" s="9">
        <v>0</v>
      </c>
      <c r="J4596" s="9">
        <v>0</v>
      </c>
      <c r="K4596" s="9" t="s">
        <v>278</v>
      </c>
      <c r="L4596" s="69"/>
      <c r="M4596" s="67">
        <f t="shared" si="126"/>
        <v>762.59999999999991</v>
      </c>
      <c r="O4596" t="s">
        <v>352</v>
      </c>
      <c r="S4596" s="63"/>
      <c r="T4596" s="63"/>
      <c r="U4596" s="345"/>
      <c r="V4596" s="63"/>
      <c r="W4596" s="63"/>
    </row>
    <row r="4597" spans="1:23" ht="15">
      <c r="A4597" s="28" t="s">
        <v>275</v>
      </c>
      <c r="B4597" s="63" t="s">
        <v>156</v>
      </c>
      <c r="E4597" s="9" t="s">
        <v>278</v>
      </c>
      <c r="F4597" s="9" t="s">
        <v>278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6"/>
        <v>737.34999999999854</v>
      </c>
      <c r="S4597" s="225"/>
      <c r="T4597" s="63"/>
      <c r="U4597" s="345"/>
      <c r="V4597" s="63"/>
      <c r="W4597" s="63"/>
    </row>
    <row r="4598" spans="1:23" ht="15">
      <c r="A4598" s="28" t="s">
        <v>276</v>
      </c>
      <c r="B4598" s="28" t="s">
        <v>732</v>
      </c>
      <c r="E4598" s="9" t="s">
        <v>278</v>
      </c>
      <c r="F4598" s="9" t="s">
        <v>278</v>
      </c>
      <c r="G4598" s="9" t="s">
        <v>278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7">SUM(E4598:K4598)</f>
        <v>699.69999999999345</v>
      </c>
      <c r="O4598" t="s">
        <v>284</v>
      </c>
      <c r="S4598" s="63"/>
      <c r="T4598" s="63"/>
      <c r="U4598" s="345"/>
      <c r="V4598" s="63"/>
      <c r="W4598" s="63"/>
    </row>
    <row r="4599" spans="1:23" ht="15">
      <c r="A4599" s="28" t="s">
        <v>277</v>
      </c>
      <c r="B4599" s="28" t="s">
        <v>727</v>
      </c>
      <c r="E4599" s="9" t="s">
        <v>278</v>
      </c>
      <c r="F4599" s="9" t="s">
        <v>278</v>
      </c>
      <c r="G4599" s="9" t="s">
        <v>278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7"/>
        <v>698.50000000001273</v>
      </c>
      <c r="O4599" t="s">
        <v>293</v>
      </c>
      <c r="S4599" s="277"/>
      <c r="T4599" s="63"/>
      <c r="U4599" s="345"/>
      <c r="V4599" s="63"/>
      <c r="W4599" s="63"/>
    </row>
    <row r="4600" spans="1:23" ht="15">
      <c r="A4600" s="28" t="s">
        <v>734</v>
      </c>
      <c r="B4600" s="28" t="s">
        <v>733</v>
      </c>
      <c r="E4600" s="9" t="s">
        <v>278</v>
      </c>
      <c r="F4600" s="9" t="s">
        <v>278</v>
      </c>
      <c r="G4600" s="9" t="s">
        <v>278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7"/>
        <v>681.80000000000655</v>
      </c>
      <c r="S4600" s="63"/>
      <c r="T4600" s="63"/>
      <c r="U4600" s="345"/>
      <c r="V4600" s="63"/>
      <c r="W4600" s="63"/>
    </row>
    <row r="4601" spans="1:23" ht="15">
      <c r="A4601" s="28" t="s">
        <v>735</v>
      </c>
      <c r="B4601" s="277" t="s">
        <v>2046</v>
      </c>
      <c r="C4601" s="3"/>
      <c r="D4601" s="3"/>
      <c r="E4601" s="9" t="s">
        <v>278</v>
      </c>
      <c r="F4601" s="9" t="s">
        <v>278</v>
      </c>
      <c r="G4601" s="9" t="s">
        <v>278</v>
      </c>
      <c r="H4601" s="9" t="s">
        <v>278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7"/>
        <v>668.70000000000073</v>
      </c>
      <c r="O4601" t="s">
        <v>300</v>
      </c>
      <c r="S4601" s="28"/>
      <c r="T4601" s="63"/>
      <c r="U4601" s="346"/>
      <c r="V4601" s="63"/>
      <c r="W4601" s="63"/>
    </row>
    <row r="4602" spans="1:23" ht="15">
      <c r="A4602" s="28" t="s">
        <v>736</v>
      </c>
      <c r="B4602" s="63" t="s">
        <v>748</v>
      </c>
      <c r="E4602" s="9" t="s">
        <v>278</v>
      </c>
      <c r="F4602" s="9" t="s">
        <v>278</v>
      </c>
      <c r="G4602" s="9" t="s">
        <v>278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7"/>
        <v>665.39999999999782</v>
      </c>
      <c r="S4602" s="63"/>
      <c r="T4602" s="63"/>
      <c r="U4602" s="345"/>
      <c r="V4602" s="63"/>
      <c r="W4602" s="63"/>
    </row>
    <row r="4603" spans="1:23" ht="15">
      <c r="A4603" s="28" t="s">
        <v>738</v>
      </c>
      <c r="B4603" s="63" t="s">
        <v>756</v>
      </c>
      <c r="E4603" s="9" t="s">
        <v>278</v>
      </c>
      <c r="F4603" s="9" t="s">
        <v>278</v>
      </c>
      <c r="G4603" s="9" t="s">
        <v>278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7"/>
        <v>659.30000000000291</v>
      </c>
      <c r="S4603" s="277"/>
      <c r="T4603" s="63"/>
      <c r="U4603" s="346"/>
      <c r="V4603" s="63"/>
      <c r="W4603" s="63"/>
    </row>
    <row r="4604" spans="1:23" ht="15">
      <c r="A4604" s="28" t="s">
        <v>744</v>
      </c>
      <c r="B4604" s="63" t="s">
        <v>754</v>
      </c>
      <c r="E4604" s="9" t="s">
        <v>278</v>
      </c>
      <c r="F4604" s="9" t="s">
        <v>278</v>
      </c>
      <c r="G4604" s="9" t="s">
        <v>278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7"/>
        <v>638.45000000000437</v>
      </c>
      <c r="S4604" s="277"/>
      <c r="T4604" s="63"/>
      <c r="U4604" s="346"/>
      <c r="V4604" s="63"/>
      <c r="W4604" s="63"/>
    </row>
    <row r="4605" spans="1:23" ht="15">
      <c r="A4605" s="28" t="s">
        <v>746</v>
      </c>
      <c r="B4605" s="63" t="s">
        <v>778</v>
      </c>
      <c r="E4605" s="9" t="s">
        <v>278</v>
      </c>
      <c r="F4605" s="9" t="s">
        <v>278</v>
      </c>
      <c r="G4605" s="9" t="s">
        <v>278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7"/>
        <v>605.20000000000073</v>
      </c>
      <c r="O4605" t="s">
        <v>292</v>
      </c>
      <c r="S4605" s="225"/>
      <c r="T4605" s="63"/>
      <c r="U4605" s="346"/>
      <c r="V4605" s="63"/>
      <c r="W4605" s="63"/>
    </row>
    <row r="4606" spans="1:23" ht="15">
      <c r="A4606" s="28" t="s">
        <v>749</v>
      </c>
      <c r="B4606" s="63" t="s">
        <v>789</v>
      </c>
      <c r="E4606" s="9" t="s">
        <v>278</v>
      </c>
      <c r="F4606" s="9" t="s">
        <v>278</v>
      </c>
      <c r="G4606" s="9" t="s">
        <v>278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7"/>
        <v>602.24999999998545</v>
      </c>
      <c r="S4606" s="63"/>
      <c r="T4606" s="63"/>
      <c r="U4606" s="346"/>
      <c r="V4606" s="63"/>
      <c r="W4606" s="63"/>
    </row>
    <row r="4607" spans="1:23" ht="15">
      <c r="A4607" s="28" t="s">
        <v>750</v>
      </c>
      <c r="B4607" s="63" t="s">
        <v>762</v>
      </c>
      <c r="E4607" s="9" t="s">
        <v>278</v>
      </c>
      <c r="F4607" s="9" t="s">
        <v>278</v>
      </c>
      <c r="G4607" s="9" t="s">
        <v>278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7"/>
        <v>585.50000000000364</v>
      </c>
      <c r="S4607" s="63"/>
      <c r="T4607" s="63"/>
      <c r="U4607" s="345"/>
      <c r="V4607" s="63"/>
      <c r="W4607" s="63"/>
    </row>
    <row r="4608" spans="1:23" ht="15">
      <c r="A4608" s="28" t="s">
        <v>753</v>
      </c>
      <c r="B4608" s="63" t="s">
        <v>770</v>
      </c>
      <c r="E4608" s="9" t="s">
        <v>278</v>
      </c>
      <c r="F4608" s="9" t="s">
        <v>278</v>
      </c>
      <c r="G4608" s="9" t="s">
        <v>278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7"/>
        <v>581.70000000000437</v>
      </c>
      <c r="S4608" s="277"/>
      <c r="T4608" s="63"/>
      <c r="U4608" s="345"/>
      <c r="V4608" s="63"/>
      <c r="W4608" s="63"/>
    </row>
    <row r="4609" spans="1:23" ht="15">
      <c r="A4609" s="28" t="s">
        <v>755</v>
      </c>
      <c r="B4609" s="63" t="s">
        <v>777</v>
      </c>
      <c r="E4609" s="9" t="s">
        <v>278</v>
      </c>
      <c r="F4609" s="9" t="s">
        <v>278</v>
      </c>
      <c r="G4609" s="9" t="s">
        <v>278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7"/>
        <v>578.55000000000655</v>
      </c>
      <c r="S4609" s="277"/>
      <c r="T4609" s="63"/>
      <c r="U4609" s="346"/>
      <c r="V4609" s="63"/>
      <c r="W4609" s="63"/>
    </row>
    <row r="4610" spans="1:23" ht="15">
      <c r="A4610" s="28" t="s">
        <v>760</v>
      </c>
      <c r="B4610" s="63" t="s">
        <v>761</v>
      </c>
      <c r="E4610" s="9" t="s">
        <v>278</v>
      </c>
      <c r="F4610" s="9" t="s">
        <v>278</v>
      </c>
      <c r="G4610" s="9" t="s">
        <v>278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7"/>
        <v>572.90000000000146</v>
      </c>
      <c r="S4610" s="225"/>
      <c r="T4610" s="63"/>
      <c r="U4610" s="345"/>
      <c r="V4610" s="63"/>
      <c r="W4610" s="63"/>
    </row>
    <row r="4611" spans="1:23" ht="15">
      <c r="A4611" s="28" t="s">
        <v>764</v>
      </c>
      <c r="B4611" s="63" t="s">
        <v>737</v>
      </c>
      <c r="E4611" s="9" t="s">
        <v>278</v>
      </c>
      <c r="F4611" s="9" t="s">
        <v>278</v>
      </c>
      <c r="G4611" s="9" t="s">
        <v>278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7"/>
        <v>569.44999999998618</v>
      </c>
      <c r="S4611" s="225"/>
      <c r="T4611" s="63"/>
      <c r="U4611" s="345"/>
      <c r="V4611" s="63"/>
      <c r="W4611" s="63"/>
    </row>
    <row r="4612" spans="1:23" ht="15">
      <c r="A4612" s="28" t="s">
        <v>765</v>
      </c>
      <c r="B4612" s="63" t="s">
        <v>763</v>
      </c>
      <c r="E4612" s="9" t="s">
        <v>278</v>
      </c>
      <c r="F4612" s="9" t="s">
        <v>278</v>
      </c>
      <c r="G4612" s="9" t="s">
        <v>278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7"/>
        <v>569.30000000001382</v>
      </c>
      <c r="S4612" s="225"/>
      <c r="T4612" s="63"/>
      <c r="U4612" s="345"/>
      <c r="V4612" s="63"/>
      <c r="W4612" s="63"/>
    </row>
    <row r="4613" spans="1:23" ht="15">
      <c r="A4613" s="28" t="s">
        <v>766</v>
      </c>
      <c r="B4613" s="229" t="s">
        <v>1654</v>
      </c>
      <c r="C4613" s="3"/>
      <c r="D4613" s="3"/>
      <c r="E4613" s="9" t="s">
        <v>278</v>
      </c>
      <c r="F4613" s="9" t="s">
        <v>278</v>
      </c>
      <c r="G4613" s="9" t="s">
        <v>278</v>
      </c>
      <c r="H4613" s="9" t="s">
        <v>278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7"/>
        <v>543.20000000000437</v>
      </c>
      <c r="O4613" t="s">
        <v>284</v>
      </c>
      <c r="S4613" s="277"/>
      <c r="T4613" s="63"/>
      <c r="U4613" s="346"/>
      <c r="V4613" s="63"/>
      <c r="W4613" s="63"/>
    </row>
    <row r="4614" spans="1:23" ht="15">
      <c r="A4614" s="28" t="s">
        <v>772</v>
      </c>
      <c r="B4614" s="63" t="s">
        <v>745</v>
      </c>
      <c r="E4614" s="9" t="s">
        <v>278</v>
      </c>
      <c r="F4614" s="9" t="s">
        <v>278</v>
      </c>
      <c r="G4614" s="9" t="s">
        <v>278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7"/>
        <v>529.04999999999927</v>
      </c>
      <c r="S4614" s="63"/>
      <c r="T4614" s="63"/>
      <c r="U4614" s="345"/>
      <c r="V4614" s="63"/>
      <c r="W4614" s="63"/>
    </row>
    <row r="4615" spans="1:23" ht="15">
      <c r="A4615" s="28" t="s">
        <v>780</v>
      </c>
      <c r="B4615" s="63" t="s">
        <v>747</v>
      </c>
      <c r="E4615" s="9" t="s">
        <v>278</v>
      </c>
      <c r="F4615" s="9" t="s">
        <v>278</v>
      </c>
      <c r="G4615" s="9" t="s">
        <v>278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7"/>
        <v>515.84999999999854</v>
      </c>
      <c r="S4615" s="277"/>
      <c r="T4615" s="63"/>
      <c r="U4615" s="345"/>
      <c r="V4615" s="63"/>
      <c r="W4615" s="63"/>
    </row>
    <row r="4616" spans="1:23" ht="15">
      <c r="A4616" s="28" t="s">
        <v>784</v>
      </c>
      <c r="B4616" s="277" t="s">
        <v>2014</v>
      </c>
      <c r="C4616" s="3"/>
      <c r="D4616" s="3"/>
      <c r="E4616" s="9" t="s">
        <v>278</v>
      </c>
      <c r="F4616" s="9" t="s">
        <v>278</v>
      </c>
      <c r="G4616" s="9" t="s">
        <v>278</v>
      </c>
      <c r="H4616" s="9" t="s">
        <v>278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7"/>
        <v>515.19999999999345</v>
      </c>
      <c r="O4616" t="s">
        <v>288</v>
      </c>
      <c r="S4616" s="63"/>
      <c r="T4616" s="63"/>
      <c r="U4616" s="346"/>
      <c r="V4616" s="63"/>
      <c r="W4616" s="63"/>
    </row>
    <row r="4617" spans="1:23" ht="15">
      <c r="A4617" s="28" t="s">
        <v>785</v>
      </c>
      <c r="B4617" s="229" t="s">
        <v>1652</v>
      </c>
      <c r="C4617" s="3"/>
      <c r="D4617" s="3"/>
      <c r="E4617" s="9" t="s">
        <v>278</v>
      </c>
      <c r="F4617" s="9" t="s">
        <v>278</v>
      </c>
      <c r="G4617" s="9" t="s">
        <v>278</v>
      </c>
      <c r="H4617" s="9" t="s">
        <v>278</v>
      </c>
      <c r="I4617" s="9">
        <v>0</v>
      </c>
      <c r="J4617" s="9">
        <v>0</v>
      </c>
      <c r="K4617" s="217">
        <v>513</v>
      </c>
      <c r="L4617" s="69"/>
      <c r="M4617" s="67">
        <f t="shared" si="127"/>
        <v>513</v>
      </c>
      <c r="O4617" t="s">
        <v>293</v>
      </c>
      <c r="S4617" s="63"/>
      <c r="T4617" s="63"/>
      <c r="U4617" s="345"/>
      <c r="V4617" s="63"/>
      <c r="W4617" s="63"/>
    </row>
    <row r="4618" spans="1:23" ht="15">
      <c r="A4618" s="28" t="s">
        <v>786</v>
      </c>
      <c r="B4618" s="229" t="s">
        <v>1646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0</v>
      </c>
      <c r="K4618" s="9">
        <v>492.60000000000218</v>
      </c>
      <c r="L4618" s="69"/>
      <c r="M4618" s="67">
        <f t="shared" si="127"/>
        <v>492.60000000000218</v>
      </c>
      <c r="S4618" s="63"/>
      <c r="T4618" s="63"/>
      <c r="U4618" s="345"/>
      <c r="V4618" s="63"/>
      <c r="W4618" s="63"/>
    </row>
    <row r="4619" spans="1:23" ht="15">
      <c r="A4619" s="28" t="s">
        <v>792</v>
      </c>
      <c r="B4619" s="63" t="s">
        <v>781</v>
      </c>
      <c r="E4619" s="9" t="s">
        <v>278</v>
      </c>
      <c r="F4619" s="9" t="s">
        <v>278</v>
      </c>
      <c r="G4619" s="9" t="s">
        <v>278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7"/>
        <v>487.90000000000146</v>
      </c>
      <c r="S4619" s="28"/>
      <c r="T4619" s="63"/>
      <c r="U4619" s="345"/>
      <c r="V4619" s="63"/>
      <c r="W4619" s="63"/>
    </row>
    <row r="4620" spans="1:23" ht="15">
      <c r="A4620" s="28" t="s">
        <v>793</v>
      </c>
      <c r="B4620" s="277" t="s">
        <v>2007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>
        <v>0</v>
      </c>
      <c r="K4620" s="9">
        <v>485.89999999999054</v>
      </c>
      <c r="L4620" s="69"/>
      <c r="M4620" s="67">
        <f t="shared" si="127"/>
        <v>485.89999999999054</v>
      </c>
      <c r="S4620" s="63"/>
      <c r="T4620" s="63"/>
      <c r="U4620" s="345"/>
      <c r="V4620" s="63"/>
      <c r="W4620" s="63"/>
    </row>
    <row r="4621" spans="1:23" ht="15">
      <c r="A4621" s="28" t="s">
        <v>794</v>
      </c>
      <c r="B4621" s="63" t="s">
        <v>752</v>
      </c>
      <c r="E4621" s="9" t="s">
        <v>278</v>
      </c>
      <c r="F4621" s="9" t="s">
        <v>278</v>
      </c>
      <c r="G4621" s="9" t="s">
        <v>278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7"/>
        <v>483.79999999998836</v>
      </c>
      <c r="S4621" s="225"/>
      <c r="T4621" s="63"/>
      <c r="U4621" s="345"/>
      <c r="V4621" s="63"/>
      <c r="W4621" s="63"/>
    </row>
    <row r="4622" spans="1:23" ht="15">
      <c r="A4622" s="28" t="s">
        <v>796</v>
      </c>
      <c r="B4622" s="63" t="s">
        <v>164</v>
      </c>
      <c r="E4622" s="9" t="s">
        <v>278</v>
      </c>
      <c r="F4622" s="9" t="s">
        <v>278</v>
      </c>
      <c r="G4622" s="213">
        <v>464.1</v>
      </c>
      <c r="H4622" s="9" t="s">
        <v>278</v>
      </c>
      <c r="I4622" s="9">
        <v>0</v>
      </c>
      <c r="J4622" s="9">
        <v>0</v>
      </c>
      <c r="K4622" s="9" t="s">
        <v>278</v>
      </c>
      <c r="L4622" s="69"/>
      <c r="M4622" s="67">
        <f t="shared" si="127"/>
        <v>464.1</v>
      </c>
      <c r="O4622" t="s">
        <v>282</v>
      </c>
      <c r="S4622" s="63"/>
      <c r="T4622" s="63"/>
      <c r="U4622" s="345"/>
      <c r="V4622" s="63"/>
      <c r="W4622" s="63"/>
    </row>
    <row r="4623" spans="1:23" ht="15">
      <c r="A4623" s="28" t="s">
        <v>797</v>
      </c>
      <c r="B4623" s="229" t="s">
        <v>1659</v>
      </c>
      <c r="C4623" s="3"/>
      <c r="D4623" s="3"/>
      <c r="E4623" s="9" t="s">
        <v>278</v>
      </c>
      <c r="F4623" s="9" t="s">
        <v>278</v>
      </c>
      <c r="G4623" s="9" t="s">
        <v>278</v>
      </c>
      <c r="H4623" s="9" t="s">
        <v>278</v>
      </c>
      <c r="I4623" s="9">
        <v>0</v>
      </c>
      <c r="J4623" s="9">
        <v>0</v>
      </c>
      <c r="K4623" s="9">
        <v>462.299999999992</v>
      </c>
      <c r="L4623" s="69"/>
      <c r="M4623" s="67">
        <f t="shared" si="127"/>
        <v>462.299999999992</v>
      </c>
      <c r="S4623" s="277"/>
      <c r="T4623" s="63"/>
      <c r="U4623" s="346"/>
      <c r="V4623" s="63"/>
      <c r="W4623" s="63"/>
    </row>
    <row r="4624" spans="1:23" ht="15">
      <c r="A4624" s="28" t="s">
        <v>798</v>
      </c>
      <c r="B4624" s="277" t="s">
        <v>2004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9">
        <v>0</v>
      </c>
      <c r="K4624" s="9">
        <v>446.89999999999782</v>
      </c>
      <c r="L4624" s="69"/>
      <c r="M4624" s="67">
        <f t="shared" si="127"/>
        <v>446.89999999999782</v>
      </c>
      <c r="S4624" s="63"/>
      <c r="T4624" s="63"/>
      <c r="U4624" s="345"/>
      <c r="V4624" s="63"/>
      <c r="W4624" s="63"/>
    </row>
    <row r="4625" spans="1:23" ht="15">
      <c r="A4625" s="28" t="s">
        <v>801</v>
      </c>
      <c r="B4625" s="277" t="s">
        <v>2023</v>
      </c>
      <c r="C4625" s="3"/>
      <c r="D4625" s="3"/>
      <c r="E4625" s="9" t="s">
        <v>278</v>
      </c>
      <c r="F4625" s="9" t="s">
        <v>278</v>
      </c>
      <c r="G4625" s="9" t="s">
        <v>278</v>
      </c>
      <c r="H4625" s="9" t="s">
        <v>278</v>
      </c>
      <c r="I4625" s="9">
        <v>0</v>
      </c>
      <c r="J4625" s="9">
        <v>0</v>
      </c>
      <c r="K4625" s="9">
        <v>446.39999999999418</v>
      </c>
      <c r="L4625" s="69"/>
      <c r="M4625" s="67">
        <f t="shared" si="127"/>
        <v>446.39999999999418</v>
      </c>
      <c r="S4625" s="63"/>
      <c r="T4625" s="63"/>
      <c r="U4625" s="346"/>
      <c r="V4625" s="63"/>
      <c r="W4625" s="63"/>
    </row>
    <row r="4626" spans="1:23" ht="15">
      <c r="A4626" s="28" t="s">
        <v>895</v>
      </c>
      <c r="B4626" s="277" t="s">
        <v>4490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9">
        <v>0</v>
      </c>
      <c r="K4626" s="9">
        <v>440.00000000000364</v>
      </c>
      <c r="L4626" s="69"/>
      <c r="M4626" s="67">
        <f t="shared" si="127"/>
        <v>440.00000000000364</v>
      </c>
      <c r="S4626" s="277"/>
      <c r="T4626" s="63"/>
      <c r="U4626" s="346"/>
      <c r="V4626" s="63"/>
      <c r="W4626" s="63"/>
    </row>
    <row r="4627" spans="1:23" ht="15">
      <c r="A4627" s="28" t="s">
        <v>896</v>
      </c>
      <c r="B4627" s="277" t="s">
        <v>2002</v>
      </c>
      <c r="C4627" s="3"/>
      <c r="D4627" s="3"/>
      <c r="E4627" s="9" t="s">
        <v>278</v>
      </c>
      <c r="F4627" s="9" t="s">
        <v>278</v>
      </c>
      <c r="G4627" s="9" t="s">
        <v>278</v>
      </c>
      <c r="H4627" s="9" t="s">
        <v>278</v>
      </c>
      <c r="I4627" s="9">
        <v>0</v>
      </c>
      <c r="J4627" s="9">
        <v>0</v>
      </c>
      <c r="K4627" s="9">
        <v>437</v>
      </c>
      <c r="L4627" s="69"/>
      <c r="M4627" s="67">
        <f t="shared" si="127"/>
        <v>437</v>
      </c>
      <c r="S4627" s="277"/>
      <c r="T4627" s="63"/>
      <c r="U4627" s="345"/>
      <c r="V4627" s="63"/>
      <c r="W4627" s="63"/>
    </row>
    <row r="4628" spans="1:23" ht="15">
      <c r="A4628" s="28" t="s">
        <v>897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278</v>
      </c>
      <c r="I4628" s="9">
        <v>0</v>
      </c>
      <c r="J4628" s="9">
        <v>0</v>
      </c>
      <c r="K4628" s="9" t="s">
        <v>278</v>
      </c>
      <c r="L4628" s="69"/>
      <c r="M4628" s="67">
        <f t="shared" si="127"/>
        <v>434.2</v>
      </c>
      <c r="S4628" s="63"/>
      <c r="T4628" s="63"/>
      <c r="U4628" s="346"/>
      <c r="V4628" s="63"/>
      <c r="W4628" s="63"/>
    </row>
    <row r="4629" spans="1:23" ht="15">
      <c r="A4629" s="28" t="s">
        <v>898</v>
      </c>
      <c r="B4629" s="277" t="s">
        <v>2003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>
        <v>0</v>
      </c>
      <c r="K4629" s="9">
        <v>431.59999999999854</v>
      </c>
      <c r="L4629" s="69"/>
      <c r="M4629" s="67">
        <f t="shared" si="127"/>
        <v>431.59999999999854</v>
      </c>
      <c r="S4629" s="277"/>
      <c r="T4629" s="63"/>
      <c r="U4629" s="346"/>
      <c r="V4629" s="63"/>
      <c r="W4629" s="63"/>
    </row>
    <row r="4630" spans="1:23" ht="15">
      <c r="A4630" s="28" t="s">
        <v>899</v>
      </c>
      <c r="B4630" s="229" t="s">
        <v>1643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8">SUM(E4630:K4630)</f>
        <v>424.80000000000291</v>
      </c>
      <c r="S4630" s="277"/>
      <c r="T4630" s="63"/>
      <c r="U4630" s="345"/>
      <c r="V4630" s="63"/>
      <c r="W4630" s="63"/>
    </row>
    <row r="4631" spans="1:23" ht="15">
      <c r="A4631" s="28" t="s">
        <v>900</v>
      </c>
      <c r="B4631" s="277" t="s">
        <v>2005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0</v>
      </c>
      <c r="K4631" s="9">
        <v>415.5</v>
      </c>
      <c r="L4631" s="69"/>
      <c r="M4631" s="67">
        <f t="shared" si="128"/>
        <v>415.5</v>
      </c>
      <c r="S4631" s="277"/>
      <c r="T4631" s="63"/>
      <c r="U4631" s="345"/>
      <c r="V4631" s="63"/>
      <c r="W4631" s="63"/>
    </row>
    <row r="4632" spans="1:23" ht="15">
      <c r="A4632" s="28" t="s">
        <v>901</v>
      </c>
      <c r="B4632" s="225" t="s">
        <v>1661</v>
      </c>
      <c r="C4632" s="3"/>
      <c r="D4632" s="3"/>
      <c r="E4632" s="9" t="s">
        <v>278</v>
      </c>
      <c r="F4632" s="9" t="s">
        <v>278</v>
      </c>
      <c r="G4632" s="9" t="s">
        <v>278</v>
      </c>
      <c r="H4632" s="9" t="s">
        <v>278</v>
      </c>
      <c r="I4632" s="9">
        <v>0</v>
      </c>
      <c r="J4632" s="9">
        <v>0</v>
      </c>
      <c r="K4632" s="9">
        <v>413.50000000000364</v>
      </c>
      <c r="L4632" s="69"/>
      <c r="M4632" s="67">
        <f t="shared" si="128"/>
        <v>413.50000000000364</v>
      </c>
      <c r="S4632" s="63"/>
      <c r="T4632" s="63"/>
      <c r="U4632" s="345"/>
      <c r="V4632" s="63"/>
      <c r="W4632" s="63"/>
    </row>
    <row r="4633" spans="1:23" ht="15">
      <c r="A4633" s="28" t="s">
        <v>902</v>
      </c>
      <c r="B4633" s="277" t="s">
        <v>2022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0</v>
      </c>
      <c r="K4633" s="9">
        <v>401.20000000000073</v>
      </c>
      <c r="L4633" s="69"/>
      <c r="M4633" s="67">
        <f t="shared" si="128"/>
        <v>401.20000000000073</v>
      </c>
      <c r="S4633" s="63"/>
      <c r="T4633" s="63"/>
      <c r="U4633" s="345"/>
      <c r="V4633" s="63"/>
      <c r="W4633" s="63"/>
    </row>
    <row r="4634" spans="1:23" ht="15">
      <c r="A4634" s="28" t="s">
        <v>903</v>
      </c>
      <c r="B4634" s="277" t="s">
        <v>2019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>
        <v>0</v>
      </c>
      <c r="K4634" s="9">
        <v>389.69999999999709</v>
      </c>
      <c r="L4634" s="69"/>
      <c r="M4634" s="67">
        <f t="shared" si="128"/>
        <v>389.69999999999709</v>
      </c>
      <c r="S4634" s="63"/>
      <c r="T4634" s="63"/>
      <c r="U4634" s="346"/>
      <c r="V4634" s="63"/>
      <c r="W4634" s="63"/>
    </row>
    <row r="4635" spans="1:23" ht="15">
      <c r="A4635" s="28" t="s">
        <v>904</v>
      </c>
      <c r="B4635" s="277" t="s">
        <v>2049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0</v>
      </c>
      <c r="K4635" s="9">
        <v>385.69999999999891</v>
      </c>
      <c r="L4635" s="69"/>
      <c r="M4635" s="67">
        <f t="shared" si="128"/>
        <v>385.69999999999891</v>
      </c>
      <c r="S4635" s="277"/>
      <c r="T4635" s="63"/>
      <c r="U4635" s="345"/>
      <c r="V4635" s="63"/>
      <c r="W4635" s="63"/>
    </row>
    <row r="4636" spans="1:23" ht="15">
      <c r="A4636" s="28" t="s">
        <v>905</v>
      </c>
      <c r="B4636" s="63" t="s">
        <v>179</v>
      </c>
      <c r="E4636" s="217">
        <v>382.2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0</v>
      </c>
      <c r="K4636" s="9" t="s">
        <v>278</v>
      </c>
      <c r="L4636" s="69"/>
      <c r="M4636" s="67">
        <f t="shared" si="128"/>
        <v>382.2</v>
      </c>
      <c r="O4636" t="s">
        <v>297</v>
      </c>
      <c r="S4636" s="277"/>
      <c r="T4636" s="63"/>
      <c r="U4636" s="345"/>
      <c r="V4636" s="63"/>
      <c r="W4636" s="63"/>
    </row>
    <row r="4637" spans="1:23" ht="15">
      <c r="A4637" s="28" t="s">
        <v>906</v>
      </c>
      <c r="B4637" s="63" t="s">
        <v>783</v>
      </c>
      <c r="E4637" s="9" t="s">
        <v>278</v>
      </c>
      <c r="F4637" s="9" t="s">
        <v>278</v>
      </c>
      <c r="G4637" s="9" t="s">
        <v>278</v>
      </c>
      <c r="H4637" s="217">
        <v>376.70000000000073</v>
      </c>
      <c r="I4637" s="9">
        <v>0</v>
      </c>
      <c r="J4637" s="9">
        <v>0</v>
      </c>
      <c r="K4637" s="9" t="s">
        <v>278</v>
      </c>
      <c r="L4637" s="69"/>
      <c r="M4637" s="67">
        <f t="shared" si="128"/>
        <v>376.70000000000073</v>
      </c>
      <c r="O4637" t="s">
        <v>292</v>
      </c>
      <c r="S4637" s="28"/>
      <c r="T4637" s="63"/>
      <c r="U4637" s="345"/>
      <c r="V4637" s="63"/>
      <c r="W4637" s="63"/>
    </row>
    <row r="4638" spans="1:23" ht="15">
      <c r="A4638" s="28" t="s">
        <v>907</v>
      </c>
      <c r="B4638" s="229" t="s">
        <v>1658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>
        <v>0</v>
      </c>
      <c r="K4638" s="9">
        <v>375.19999999998981</v>
      </c>
      <c r="L4638" s="69"/>
      <c r="M4638" s="67">
        <f t="shared" si="128"/>
        <v>375.19999999998981</v>
      </c>
      <c r="S4638" s="225"/>
      <c r="T4638" s="63"/>
      <c r="U4638" s="345"/>
      <c r="V4638" s="63"/>
      <c r="W4638" s="63"/>
    </row>
    <row r="4639" spans="1:23" ht="15">
      <c r="A4639" s="28" t="s">
        <v>908</v>
      </c>
      <c r="B4639" s="229" t="s">
        <v>1660</v>
      </c>
      <c r="C4639" s="3"/>
      <c r="D4639" s="3"/>
      <c r="E4639" s="9" t="s">
        <v>278</v>
      </c>
      <c r="F4639" s="9" t="s">
        <v>278</v>
      </c>
      <c r="G4639" s="9" t="s">
        <v>278</v>
      </c>
      <c r="H4639" s="9" t="s">
        <v>278</v>
      </c>
      <c r="I4639" s="9">
        <v>0</v>
      </c>
      <c r="J4639" s="9">
        <v>0</v>
      </c>
      <c r="K4639" s="9">
        <v>374.700000000008</v>
      </c>
      <c r="L4639" s="69"/>
      <c r="M4639" s="67">
        <f t="shared" si="128"/>
        <v>374.700000000008</v>
      </c>
      <c r="S4639" s="277"/>
      <c r="T4639" s="63"/>
      <c r="U4639" s="345"/>
      <c r="V4639" s="63"/>
      <c r="W4639" s="63"/>
    </row>
    <row r="4640" spans="1:23" ht="15">
      <c r="A4640" s="28" t="s">
        <v>909</v>
      </c>
      <c r="B4640" s="229" t="s">
        <v>1656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>
        <v>0</v>
      </c>
      <c r="K4640" s="9">
        <v>363.99999999999272</v>
      </c>
      <c r="L4640" s="69"/>
      <c r="M4640" s="67">
        <f t="shared" si="128"/>
        <v>363.99999999999272</v>
      </c>
      <c r="S4640" s="277"/>
      <c r="T4640" s="63"/>
      <c r="U4640" s="345"/>
      <c r="V4640" s="63"/>
      <c r="W4640" s="63"/>
    </row>
    <row r="4641" spans="1:23" ht="15">
      <c r="A4641" s="28" t="s">
        <v>910</v>
      </c>
      <c r="B4641" s="229" t="s">
        <v>1642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>
        <v>0</v>
      </c>
      <c r="K4641" s="9">
        <v>360.79999999999745</v>
      </c>
      <c r="L4641" s="69"/>
      <c r="M4641" s="67">
        <f t="shared" si="128"/>
        <v>360.79999999999745</v>
      </c>
      <c r="S4641" s="28"/>
      <c r="T4641" s="63"/>
      <c r="U4641" s="345"/>
      <c r="V4641" s="63"/>
      <c r="W4641" s="63"/>
    </row>
    <row r="4642" spans="1:23" ht="15">
      <c r="A4642" s="28" t="s">
        <v>911</v>
      </c>
      <c r="B4642" s="277" t="s">
        <v>2153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0</v>
      </c>
      <c r="K4642" s="9">
        <v>341.10000000000582</v>
      </c>
      <c r="L4642" s="69"/>
      <c r="M4642" s="67">
        <f t="shared" si="128"/>
        <v>341.10000000000582</v>
      </c>
      <c r="S4642" s="225"/>
      <c r="T4642" s="63"/>
      <c r="U4642" s="345"/>
      <c r="V4642" s="63"/>
      <c r="W4642" s="63"/>
    </row>
    <row r="4643" spans="1:23" ht="15">
      <c r="A4643" s="28" t="s">
        <v>912</v>
      </c>
      <c r="B4643" s="229" t="s">
        <v>1655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0</v>
      </c>
      <c r="K4643" s="9">
        <v>337.09999999999491</v>
      </c>
      <c r="L4643" s="69"/>
      <c r="M4643" s="67">
        <f t="shared" si="128"/>
        <v>337.09999999999491</v>
      </c>
      <c r="S4643" s="63"/>
      <c r="T4643" s="63"/>
      <c r="U4643" s="345"/>
      <c r="V4643" s="63"/>
      <c r="W4643" s="63"/>
    </row>
    <row r="4644" spans="1:23" ht="15">
      <c r="A4644" s="28" t="s">
        <v>913</v>
      </c>
      <c r="B4644" s="277" t="s">
        <v>1998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>
        <v>0</v>
      </c>
      <c r="K4644" s="9">
        <v>333.10000000000218</v>
      </c>
      <c r="L4644" s="69"/>
      <c r="M4644" s="67">
        <f t="shared" si="128"/>
        <v>333.10000000000218</v>
      </c>
      <c r="S4644" s="63"/>
      <c r="T4644" s="63"/>
      <c r="U4644" s="345"/>
      <c r="V4644" s="63"/>
      <c r="W4644" s="63"/>
    </row>
    <row r="4645" spans="1:23" ht="15">
      <c r="A4645" s="28" t="s">
        <v>914</v>
      </c>
      <c r="B4645" s="63" t="s">
        <v>158</v>
      </c>
      <c r="E4645" s="9" t="s">
        <v>278</v>
      </c>
      <c r="F4645" s="9" t="s">
        <v>278</v>
      </c>
      <c r="G4645" s="64" t="s">
        <v>279</v>
      </c>
      <c r="H4645" s="217">
        <v>330.90000000000146</v>
      </c>
      <c r="I4645" s="9">
        <v>0</v>
      </c>
      <c r="J4645" s="9">
        <v>0</v>
      </c>
      <c r="K4645" s="9" t="s">
        <v>278</v>
      </c>
      <c r="L4645" s="69"/>
      <c r="M4645" s="67">
        <f t="shared" si="128"/>
        <v>330.90000000000146</v>
      </c>
      <c r="O4645" t="s">
        <v>288</v>
      </c>
      <c r="S4645" s="277"/>
      <c r="T4645" s="63"/>
      <c r="U4645" s="345"/>
      <c r="V4645" s="63"/>
      <c r="W4645" s="63"/>
    </row>
    <row r="4646" spans="1:23" ht="15">
      <c r="A4646" s="28" t="s">
        <v>915</v>
      </c>
      <c r="B4646" s="277" t="s">
        <v>2024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>
        <v>0</v>
      </c>
      <c r="K4646" s="9">
        <v>327.99999999998909</v>
      </c>
      <c r="L4646" s="69"/>
      <c r="M4646" s="67">
        <f t="shared" si="128"/>
        <v>327.99999999998909</v>
      </c>
    </row>
    <row r="4647" spans="1:23" ht="15">
      <c r="A4647" s="28" t="s">
        <v>916</v>
      </c>
      <c r="B4647" s="229" t="s">
        <v>1651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>
        <v>0</v>
      </c>
      <c r="K4647" s="9">
        <v>320</v>
      </c>
      <c r="L4647" s="69"/>
      <c r="M4647" s="67">
        <f t="shared" si="128"/>
        <v>320</v>
      </c>
    </row>
    <row r="4648" spans="1:23" ht="15">
      <c r="A4648" s="28" t="s">
        <v>917</v>
      </c>
      <c r="B4648" s="229" t="s">
        <v>1653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>
        <v>0</v>
      </c>
      <c r="K4648" s="9">
        <v>308.30000000000655</v>
      </c>
      <c r="L4648" s="69"/>
      <c r="M4648" s="67">
        <f t="shared" si="128"/>
        <v>308.30000000000655</v>
      </c>
    </row>
    <row r="4649" spans="1:23" ht="15">
      <c r="A4649" s="28" t="s">
        <v>918</v>
      </c>
      <c r="B4649" s="277" t="s">
        <v>2026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>
        <v>0</v>
      </c>
      <c r="K4649" s="9">
        <v>308.09999999999854</v>
      </c>
      <c r="L4649" s="69"/>
      <c r="M4649" s="67">
        <f t="shared" si="128"/>
        <v>308.09999999999854</v>
      </c>
    </row>
    <row r="4650" spans="1:23" ht="15">
      <c r="A4650" s="28" t="s">
        <v>919</v>
      </c>
      <c r="B4650" s="277" t="s">
        <v>2021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>
        <v>0</v>
      </c>
      <c r="K4650" s="9">
        <v>274</v>
      </c>
      <c r="L4650" s="69"/>
      <c r="M4650" s="67">
        <f t="shared" si="128"/>
        <v>274</v>
      </c>
    </row>
    <row r="4651" spans="1:23" ht="15">
      <c r="A4651" s="28" t="s">
        <v>920</v>
      </c>
      <c r="B4651" s="277" t="s">
        <v>2006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>
        <v>0</v>
      </c>
      <c r="K4651" s="9">
        <v>247.89999999999782</v>
      </c>
      <c r="L4651" s="69"/>
      <c r="M4651" s="67">
        <f t="shared" si="128"/>
        <v>247.89999999999782</v>
      </c>
    </row>
    <row r="4652" spans="1:23" ht="15">
      <c r="A4652" s="28" t="s">
        <v>921</v>
      </c>
      <c r="B4652" s="63" t="s">
        <v>773</v>
      </c>
      <c r="E4652" s="9" t="s">
        <v>278</v>
      </c>
      <c r="F4652" s="9" t="s">
        <v>278</v>
      </c>
      <c r="G4652" s="9" t="s">
        <v>278</v>
      </c>
      <c r="H4652" s="9">
        <v>234.39999999999782</v>
      </c>
      <c r="I4652" s="9">
        <v>0</v>
      </c>
      <c r="J4652" s="9">
        <v>0</v>
      </c>
      <c r="K4652" s="9" t="s">
        <v>278</v>
      </c>
      <c r="L4652" s="69"/>
      <c r="M4652" s="67">
        <f t="shared" si="128"/>
        <v>234.39999999999782</v>
      </c>
    </row>
    <row r="4653" spans="1:23" ht="15">
      <c r="A4653" s="28" t="s">
        <v>922</v>
      </c>
      <c r="B4653" s="277" t="s">
        <v>2025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>
        <v>0</v>
      </c>
      <c r="K4653" s="9">
        <v>217.09999999999854</v>
      </c>
      <c r="L4653" s="69"/>
      <c r="M4653" s="67">
        <f t="shared" si="128"/>
        <v>217.09999999999854</v>
      </c>
    </row>
    <row r="4654" spans="1:23" ht="15">
      <c r="A4654" s="28" t="s">
        <v>923</v>
      </c>
      <c r="B4654" s="277" t="s">
        <v>2048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>
        <v>0</v>
      </c>
      <c r="K4654" s="9">
        <v>194.20000000000073</v>
      </c>
      <c r="L4654" s="69"/>
      <c r="M4654" s="67">
        <f t="shared" si="128"/>
        <v>194.20000000000073</v>
      </c>
    </row>
    <row r="4655" spans="1:23" ht="15">
      <c r="A4655" s="28" t="s">
        <v>924</v>
      </c>
      <c r="B4655" s="277" t="s">
        <v>2020</v>
      </c>
      <c r="C4655" s="3"/>
      <c r="D4655" s="3"/>
      <c r="E4655" s="9" t="s">
        <v>278</v>
      </c>
      <c r="F4655" s="9" t="s">
        <v>278</v>
      </c>
      <c r="G4655" s="9" t="s">
        <v>278</v>
      </c>
      <c r="H4655" s="9" t="s">
        <v>278</v>
      </c>
      <c r="I4655" s="9">
        <v>0</v>
      </c>
      <c r="J4655" s="9">
        <v>0</v>
      </c>
      <c r="K4655" s="9">
        <v>118.79999999999745</v>
      </c>
      <c r="L4655" s="69"/>
      <c r="M4655" s="67">
        <f t="shared" si="128"/>
        <v>118.79999999999745</v>
      </c>
    </row>
    <row r="4656" spans="1:23" ht="15">
      <c r="A4656" s="28" t="s">
        <v>925</v>
      </c>
      <c r="B4656" s="63" t="s">
        <v>768</v>
      </c>
      <c r="E4656" s="9" t="s">
        <v>278</v>
      </c>
      <c r="F4656" s="9" t="s">
        <v>278</v>
      </c>
      <c r="G4656" s="9" t="s">
        <v>278</v>
      </c>
      <c r="H4656" s="9">
        <v>85.600000000005821</v>
      </c>
      <c r="I4656" s="9">
        <v>0</v>
      </c>
      <c r="J4656" s="9">
        <v>0</v>
      </c>
      <c r="K4656" s="9" t="s">
        <v>278</v>
      </c>
      <c r="L4656" s="69"/>
      <c r="M4656" s="67">
        <f t="shared" si="128"/>
        <v>85.600000000005821</v>
      </c>
    </row>
    <row r="4657" spans="1:13" ht="15">
      <c r="A4657" s="28" t="s">
        <v>926</v>
      </c>
      <c r="B4657" s="63" t="s">
        <v>743</v>
      </c>
      <c r="E4657" s="9" t="s">
        <v>278</v>
      </c>
      <c r="F4657" s="9" t="s">
        <v>278</v>
      </c>
      <c r="G4657" s="9" t="s">
        <v>278</v>
      </c>
      <c r="H4657" s="9">
        <v>31.650000000005093</v>
      </c>
      <c r="I4657" s="9">
        <v>0</v>
      </c>
      <c r="J4657" s="9">
        <v>0</v>
      </c>
      <c r="K4657" s="9" t="s">
        <v>278</v>
      </c>
      <c r="L4657" s="69"/>
      <c r="M4657" s="67">
        <f t="shared" si="128"/>
        <v>31.650000000005093</v>
      </c>
    </row>
    <row r="4658" spans="1:13" ht="15">
      <c r="A4658" s="28" t="s">
        <v>927</v>
      </c>
      <c r="B4658" s="277" t="s">
        <v>1999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>
        <v>0</v>
      </c>
      <c r="K4658" s="9">
        <v>29.899999999999636</v>
      </c>
      <c r="L4658" s="69"/>
      <c r="M4658" s="67">
        <f t="shared" si="128"/>
        <v>29.899999999999636</v>
      </c>
    </row>
    <row r="4659" spans="1:13" ht="15">
      <c r="A4659" s="28" t="s">
        <v>928</v>
      </c>
      <c r="B4659" s="277" t="s">
        <v>2000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>
        <v>0</v>
      </c>
      <c r="K4659" s="9" t="s">
        <v>278</v>
      </c>
      <c r="L4659" s="69"/>
      <c r="M4659" s="67">
        <f t="shared" si="128"/>
        <v>0</v>
      </c>
    </row>
    <row r="4660" spans="1:13" ht="15">
      <c r="A4660" s="28" t="s">
        <v>929</v>
      </c>
      <c r="B4660" s="225" t="s">
        <v>1640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>
        <v>0</v>
      </c>
      <c r="K4660" s="9" t="s">
        <v>278</v>
      </c>
      <c r="L4660" s="69"/>
      <c r="M4660" s="67">
        <f t="shared" si="128"/>
        <v>0</v>
      </c>
    </row>
    <row r="4661" spans="1:13" ht="15">
      <c r="A4661" s="28" t="s">
        <v>930</v>
      </c>
      <c r="B4661" s="229" t="s">
        <v>1644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0</v>
      </c>
      <c r="K4661" s="9" t="s">
        <v>278</v>
      </c>
      <c r="L4661" s="69"/>
      <c r="M4661" s="67">
        <f t="shared" si="128"/>
        <v>0</v>
      </c>
    </row>
    <row r="4662" spans="1:13" ht="15">
      <c r="A4662" s="28" t="s">
        <v>931</v>
      </c>
      <c r="B4662" s="229" t="s">
        <v>1650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>
        <v>0</v>
      </c>
      <c r="K4662" s="9" t="s">
        <v>278</v>
      </c>
      <c r="L4662" s="69"/>
      <c r="M4662" s="67">
        <f t="shared" si="128"/>
        <v>0</v>
      </c>
    </row>
    <row r="4663" spans="1:13" ht="15">
      <c r="A4663" s="28" t="s">
        <v>932</v>
      </c>
      <c r="B4663" s="229" t="s">
        <v>1649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>
        <v>0</v>
      </c>
      <c r="K4663" s="9" t="s">
        <v>278</v>
      </c>
      <c r="L4663" s="69"/>
      <c r="M4663" s="67">
        <f t="shared" si="128"/>
        <v>0</v>
      </c>
    </row>
    <row r="4664" spans="1:13" ht="15">
      <c r="A4664" s="28" t="s">
        <v>933</v>
      </c>
      <c r="B4664" s="229" t="s">
        <v>1647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>
        <v>0</v>
      </c>
      <c r="K4664" s="9" t="s">
        <v>278</v>
      </c>
      <c r="L4664" s="69"/>
      <c r="M4664" s="67">
        <f t="shared" si="128"/>
        <v>0</v>
      </c>
    </row>
    <row r="4665" spans="1:13" ht="15">
      <c r="A4665" s="28" t="s">
        <v>934</v>
      </c>
      <c r="B4665" s="229" t="s">
        <v>1675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>
        <v>0</v>
      </c>
      <c r="K4665" s="9" t="s">
        <v>278</v>
      </c>
      <c r="L4665" s="69"/>
      <c r="M4665" s="67">
        <f t="shared" si="128"/>
        <v>0</v>
      </c>
    </row>
    <row r="4666" spans="1:13" ht="15">
      <c r="A4666" s="28" t="s">
        <v>2496</v>
      </c>
      <c r="B4666" s="229" t="s">
        <v>1657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>
        <v>0</v>
      </c>
      <c r="K4666" s="9" t="s">
        <v>278</v>
      </c>
      <c r="L4666" s="69"/>
      <c r="M4666" s="67">
        <f t="shared" si="128"/>
        <v>0</v>
      </c>
    </row>
    <row r="4667" spans="1:13" ht="15">
      <c r="A4667" s="28" t="s">
        <v>3308</v>
      </c>
      <c r="B4667" s="63" t="s">
        <v>3370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3309</v>
      </c>
      <c r="B4668" s="63" t="s">
        <v>3364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3310</v>
      </c>
      <c r="B4669" s="63" t="s">
        <v>3363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3311</v>
      </c>
      <c r="B4670" s="63" t="s">
        <v>3379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3312</v>
      </c>
      <c r="B4671" s="63" t="s">
        <v>3378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3313</v>
      </c>
      <c r="B4672" s="63" t="s">
        <v>3366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3314</v>
      </c>
      <c r="B4673" s="63" t="s">
        <v>3360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3315</v>
      </c>
      <c r="B4674" s="63" t="s">
        <v>3391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3316</v>
      </c>
      <c r="B4675" s="277" t="s">
        <v>3359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3317</v>
      </c>
      <c r="B4676" s="63" t="s">
        <v>3375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3318</v>
      </c>
      <c r="B4677" s="63" t="s">
        <v>3372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3319</v>
      </c>
      <c r="B4678" s="63" t="s">
        <v>3387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3320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3321</v>
      </c>
      <c r="B4680" s="63" t="s">
        <v>3388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3322</v>
      </c>
      <c r="B4681" s="63" t="s">
        <v>3367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3323</v>
      </c>
      <c r="B4682" s="63" t="s">
        <v>3361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3324</v>
      </c>
      <c r="B4683" s="63" t="s">
        <v>3368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3325</v>
      </c>
      <c r="B4684" s="63" t="s">
        <v>3365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3326</v>
      </c>
      <c r="B4685" s="63" t="s">
        <v>3376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3327</v>
      </c>
      <c r="B4686" s="63" t="s">
        <v>3371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3328</v>
      </c>
      <c r="B4687" s="277" t="s">
        <v>3358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3329</v>
      </c>
      <c r="B4688" s="63" t="s">
        <v>3373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3330</v>
      </c>
      <c r="B4689" s="63" t="s">
        <v>3392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3331</v>
      </c>
      <c r="B4690" s="63" t="s">
        <v>3362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4122</v>
      </c>
      <c r="B4691" s="63" t="s">
        <v>3369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4123</v>
      </c>
      <c r="B4692" s="63" t="s">
        <v>3390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4124</v>
      </c>
      <c r="B4693" s="63" t="s">
        <v>3374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211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9">SUM(E4700:K4700)</f>
        <v>872.69999999999959</v>
      </c>
      <c r="O4700" t="s">
        <v>972</v>
      </c>
      <c r="R4700" s="3" t="s">
        <v>973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9"/>
        <v>700.09999999999945</v>
      </c>
      <c r="O4701" t="s">
        <v>355</v>
      </c>
      <c r="R4701" s="3" t="s">
        <v>1812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278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9"/>
        <v>695.80000000000041</v>
      </c>
      <c r="O4702" t="s">
        <v>301</v>
      </c>
      <c r="R4702" s="3" t="s">
        <v>1812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9"/>
        <v>578.59999999999968</v>
      </c>
      <c r="O4703" t="s">
        <v>354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279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9"/>
        <v>555.09999999999604</v>
      </c>
      <c r="O4704" t="s">
        <v>298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278</v>
      </c>
      <c r="F4705" s="9" t="s">
        <v>278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9"/>
        <v>477.99999999999875</v>
      </c>
      <c r="O4705" t="s">
        <v>281</v>
      </c>
      <c r="R4705" s="3" t="s">
        <v>1812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279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9"/>
        <v>457.4000000000002</v>
      </c>
      <c r="O4706" t="s">
        <v>344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278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9"/>
        <v>434.40000000000111</v>
      </c>
      <c r="O4707" t="s">
        <v>282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756</v>
      </c>
      <c r="E4708" s="9" t="s">
        <v>278</v>
      </c>
      <c r="F4708" s="9" t="s">
        <v>278</v>
      </c>
      <c r="G4708" s="9" t="s">
        <v>278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9"/>
        <v>434.19999999999891</v>
      </c>
      <c r="O4708" t="s">
        <v>300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781</v>
      </c>
      <c r="E4709" s="9" t="s">
        <v>278</v>
      </c>
      <c r="F4709" s="9" t="s">
        <v>278</v>
      </c>
      <c r="G4709" s="9" t="s">
        <v>278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9"/>
        <v>385.80000000000109</v>
      </c>
      <c r="O4709" t="s">
        <v>282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278</v>
      </c>
      <c r="F4710" s="9" t="s">
        <v>278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9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762</v>
      </c>
      <c r="E4711" s="9" t="s">
        <v>278</v>
      </c>
      <c r="F4711" s="9" t="s">
        <v>278</v>
      </c>
      <c r="G4711" s="9" t="s">
        <v>278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9"/>
        <v>383.70000000000255</v>
      </c>
      <c r="O4711" t="s">
        <v>283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9"/>
        <v>380.10000000000235</v>
      </c>
      <c r="O4712" t="s">
        <v>2495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754</v>
      </c>
      <c r="E4713" s="9" t="s">
        <v>278</v>
      </c>
      <c r="F4713" s="9" t="s">
        <v>278</v>
      </c>
      <c r="G4713" s="9" t="s">
        <v>278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9"/>
        <v>376.70000000000164</v>
      </c>
      <c r="O4713" t="s">
        <v>284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9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761</v>
      </c>
      <c r="E4715" s="9" t="s">
        <v>278</v>
      </c>
      <c r="F4715" s="9" t="s">
        <v>278</v>
      </c>
      <c r="G4715" s="9" t="s">
        <v>278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9"/>
        <v>351.00000000000182</v>
      </c>
      <c r="O4715" t="s">
        <v>297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787</v>
      </c>
      <c r="E4716" s="9" t="s">
        <v>278</v>
      </c>
      <c r="F4716" s="9" t="s">
        <v>278</v>
      </c>
      <c r="G4716" s="9" t="s">
        <v>278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9"/>
        <v>350.99999999999909</v>
      </c>
      <c r="O4716" t="s">
        <v>297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783</v>
      </c>
      <c r="E4717" s="9" t="s">
        <v>278</v>
      </c>
      <c r="F4717" s="9" t="s">
        <v>278</v>
      </c>
      <c r="G4717" s="9" t="s">
        <v>278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9"/>
        <v>349.30000000000018</v>
      </c>
      <c r="O4717" t="s">
        <v>287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9"/>
        <v>347.50000000000051</v>
      </c>
      <c r="O4718" t="s">
        <v>338</v>
      </c>
      <c r="R4718" s="3" t="s">
        <v>1812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279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9"/>
        <v>338.60000000000144</v>
      </c>
      <c r="O4719" t="s">
        <v>283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9"/>
        <v>330.79999999999802</v>
      </c>
      <c r="O4720" t="s">
        <v>282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278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9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279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9"/>
        <v>297.40000000000146</v>
      </c>
      <c r="O4722" t="s">
        <v>288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279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9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9"/>
        <v>276.50000000000017</v>
      </c>
      <c r="O4724" t="s">
        <v>289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278</v>
      </c>
      <c r="F4725" s="9" t="s">
        <v>278</v>
      </c>
      <c r="G4725" s="212">
        <v>270.14999999999998</v>
      </c>
      <c r="H4725" s="9" t="s">
        <v>278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9"/>
        <v>270.14999999999998</v>
      </c>
      <c r="O4725" t="s">
        <v>300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789</v>
      </c>
      <c r="E4726" s="9" t="s">
        <v>278</v>
      </c>
      <c r="F4726" s="9" t="s">
        <v>278</v>
      </c>
      <c r="G4726" s="9" t="s">
        <v>278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9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278</v>
      </c>
      <c r="F4727" s="217">
        <v>205.6</v>
      </c>
      <c r="G4727" s="64" t="s">
        <v>279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9"/>
        <v>251.1000000000009</v>
      </c>
      <c r="O4727" t="s">
        <v>297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9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9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274</v>
      </c>
      <c r="B4730" s="63" t="s">
        <v>737</v>
      </c>
      <c r="E4730" s="9" t="s">
        <v>278</v>
      </c>
      <c r="F4730" s="9" t="s">
        <v>278</v>
      </c>
      <c r="G4730" s="9" t="s">
        <v>278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9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275</v>
      </c>
      <c r="B4731" s="63" t="s">
        <v>162</v>
      </c>
      <c r="E4731" s="9" t="s">
        <v>278</v>
      </c>
      <c r="F4731" s="9" t="s">
        <v>278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9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276</v>
      </c>
      <c r="B4732" s="63" t="s">
        <v>778</v>
      </c>
      <c r="E4732" s="9" t="s">
        <v>278</v>
      </c>
      <c r="F4732" s="9" t="s">
        <v>278</v>
      </c>
      <c r="G4732" s="9" t="s">
        <v>278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30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277</v>
      </c>
      <c r="B4733" s="63" t="s">
        <v>156</v>
      </c>
      <c r="E4733" s="9" t="s">
        <v>278</v>
      </c>
      <c r="F4733" s="9" t="s">
        <v>278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30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734</v>
      </c>
      <c r="B4734" s="63" t="s">
        <v>17</v>
      </c>
      <c r="E4734" s="64" t="s">
        <v>279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30"/>
        <v>205.60000000000053</v>
      </c>
      <c r="O4734" t="s">
        <v>287</v>
      </c>
      <c r="S4734" s="28"/>
      <c r="T4734" s="63"/>
      <c r="U4734" s="345"/>
      <c r="V4734" s="63"/>
      <c r="W4734" s="63"/>
    </row>
    <row r="4735" spans="1:23" ht="15">
      <c r="A4735" s="28" t="s">
        <v>735</v>
      </c>
      <c r="B4735" s="63" t="s">
        <v>727</v>
      </c>
      <c r="E4735" s="9" t="s">
        <v>278</v>
      </c>
      <c r="F4735" s="9" t="s">
        <v>278</v>
      </c>
      <c r="G4735" s="9" t="s">
        <v>278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30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736</v>
      </c>
      <c r="B4736" s="63" t="s">
        <v>773</v>
      </c>
      <c r="E4736" s="9" t="s">
        <v>278</v>
      </c>
      <c r="F4736" s="9" t="s">
        <v>278</v>
      </c>
      <c r="G4736" s="9" t="s">
        <v>278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30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738</v>
      </c>
      <c r="B4737" s="63" t="s">
        <v>748</v>
      </c>
      <c r="E4737" s="9" t="s">
        <v>278</v>
      </c>
      <c r="F4737" s="9" t="s">
        <v>278</v>
      </c>
      <c r="G4737" s="9" t="s">
        <v>278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30"/>
        <v>195.5</v>
      </c>
      <c r="S4737" s="225"/>
      <c r="T4737" s="63"/>
      <c r="U4737" s="346"/>
      <c r="V4737" s="63"/>
      <c r="W4737" s="63"/>
    </row>
    <row r="4738" spans="1:23" ht="15">
      <c r="A4738" s="28" t="s">
        <v>744</v>
      </c>
      <c r="B4738" s="63" t="s">
        <v>6</v>
      </c>
      <c r="E4738" s="217">
        <v>35.200000000000003</v>
      </c>
      <c r="F4738" s="9">
        <v>22.1</v>
      </c>
      <c r="G4738" s="64" t="s">
        <v>279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30"/>
        <v>195.10000000000019</v>
      </c>
      <c r="O4738" t="s">
        <v>283</v>
      </c>
      <c r="S4738" s="225"/>
      <c r="T4738" s="63"/>
      <c r="U4738" s="345"/>
      <c r="V4738" s="63"/>
      <c r="W4738" s="63"/>
    </row>
    <row r="4739" spans="1:23" ht="15">
      <c r="A4739" s="28" t="s">
        <v>746</v>
      </c>
      <c r="B4739" s="63" t="s">
        <v>733</v>
      </c>
      <c r="E4739" s="9" t="s">
        <v>278</v>
      </c>
      <c r="F4739" s="9" t="s">
        <v>278</v>
      </c>
      <c r="G4739" s="9" t="s">
        <v>278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30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749</v>
      </c>
      <c r="B4740" s="63" t="s">
        <v>747</v>
      </c>
      <c r="E4740" s="9" t="s">
        <v>278</v>
      </c>
      <c r="F4740" s="9" t="s">
        <v>278</v>
      </c>
      <c r="G4740" s="9" t="s">
        <v>278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30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750</v>
      </c>
      <c r="B4741" s="63" t="s">
        <v>799</v>
      </c>
      <c r="E4741" s="9" t="s">
        <v>278</v>
      </c>
      <c r="F4741" s="9" t="s">
        <v>278</v>
      </c>
      <c r="G4741" s="9" t="s">
        <v>278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30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753</v>
      </c>
      <c r="B4742" s="63" t="s">
        <v>795</v>
      </c>
      <c r="E4742" s="9" t="s">
        <v>278</v>
      </c>
      <c r="F4742" s="9" t="s">
        <v>278</v>
      </c>
      <c r="G4742" s="9" t="s">
        <v>278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30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755</v>
      </c>
      <c r="B4743" s="63" t="s">
        <v>763</v>
      </c>
      <c r="E4743" s="9" t="s">
        <v>278</v>
      </c>
      <c r="F4743" s="9" t="s">
        <v>278</v>
      </c>
      <c r="G4743" s="9" t="s">
        <v>278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30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760</v>
      </c>
      <c r="B4744" s="63" t="s">
        <v>745</v>
      </c>
      <c r="E4744" s="9" t="s">
        <v>278</v>
      </c>
      <c r="F4744" s="9" t="s">
        <v>278</v>
      </c>
      <c r="G4744" s="9" t="s">
        <v>278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30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764</v>
      </c>
      <c r="B4745" s="63" t="s">
        <v>777</v>
      </c>
      <c r="E4745" s="9" t="s">
        <v>278</v>
      </c>
      <c r="F4745" s="9" t="s">
        <v>278</v>
      </c>
      <c r="G4745" s="9" t="s">
        <v>278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30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765</v>
      </c>
      <c r="B4746" s="63" t="s">
        <v>158</v>
      </c>
      <c r="E4746" s="9" t="s">
        <v>278</v>
      </c>
      <c r="F4746" s="9" t="s">
        <v>278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30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766</v>
      </c>
      <c r="B4747" s="63" t="s">
        <v>37</v>
      </c>
      <c r="E4747" s="217">
        <v>24.7</v>
      </c>
      <c r="F4747" s="9">
        <v>2.6</v>
      </c>
      <c r="G4747" s="64" t="s">
        <v>279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30"/>
        <v>102.99999999999891</v>
      </c>
      <c r="O4747" t="s">
        <v>297</v>
      </c>
      <c r="S4747" s="225"/>
      <c r="T4747" s="63"/>
      <c r="U4747" s="357"/>
      <c r="V4747" s="63"/>
      <c r="W4747" s="63"/>
    </row>
    <row r="4748" spans="1:23" ht="15">
      <c r="A4748" s="28" t="s">
        <v>772</v>
      </c>
      <c r="B4748" s="63" t="s">
        <v>732</v>
      </c>
      <c r="E4748" s="9" t="s">
        <v>278</v>
      </c>
      <c r="F4748" s="9" t="s">
        <v>278</v>
      </c>
      <c r="G4748" s="9" t="s">
        <v>278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30"/>
        <v>97.499999999999091</v>
      </c>
      <c r="R4748" s="216" t="s">
        <v>1812</v>
      </c>
      <c r="S4748" s="63"/>
      <c r="T4748" s="63"/>
      <c r="U4748" s="345"/>
      <c r="V4748" s="63"/>
      <c r="W4748" s="63"/>
    </row>
    <row r="4749" spans="1:23" ht="15">
      <c r="A4749" s="28" t="s">
        <v>780</v>
      </c>
      <c r="B4749" s="63" t="s">
        <v>743</v>
      </c>
      <c r="E4749" s="9" t="s">
        <v>278</v>
      </c>
      <c r="F4749" s="9" t="s">
        <v>278</v>
      </c>
      <c r="G4749" s="9" t="s">
        <v>278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30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784</v>
      </c>
      <c r="B4750" s="63" t="s">
        <v>782</v>
      </c>
      <c r="E4750" s="9" t="s">
        <v>278</v>
      </c>
      <c r="F4750" s="9" t="s">
        <v>278</v>
      </c>
      <c r="G4750" s="9" t="s">
        <v>278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30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785</v>
      </c>
      <c r="B4751" s="63" t="s">
        <v>154</v>
      </c>
      <c r="E4751" s="9" t="s">
        <v>278</v>
      </c>
      <c r="F4751" s="9" t="s">
        <v>278</v>
      </c>
      <c r="G4751" s="64" t="s">
        <v>279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30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786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278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30"/>
        <v>83.4</v>
      </c>
      <c r="O4752" t="s">
        <v>284</v>
      </c>
      <c r="T4752" s="63"/>
      <c r="U4752" s="345"/>
      <c r="V4752" s="63"/>
      <c r="W4752" s="63"/>
    </row>
    <row r="4753" spans="1:23" ht="15">
      <c r="A4753" s="28" t="s">
        <v>792</v>
      </c>
      <c r="B4753" s="63" t="s">
        <v>178</v>
      </c>
      <c r="E4753" s="9">
        <v>11.7</v>
      </c>
      <c r="F4753" s="9">
        <v>46.2</v>
      </c>
      <c r="G4753" s="9" t="s">
        <v>278</v>
      </c>
      <c r="H4753" s="9" t="s">
        <v>278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30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793</v>
      </c>
      <c r="B4754" s="63" t="s">
        <v>768</v>
      </c>
      <c r="E4754" s="9" t="s">
        <v>278</v>
      </c>
      <c r="F4754" s="9" t="s">
        <v>278</v>
      </c>
      <c r="G4754" s="9" t="s">
        <v>278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30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794</v>
      </c>
      <c r="B4755" s="63" t="s">
        <v>179</v>
      </c>
      <c r="E4755" s="9">
        <v>11.5</v>
      </c>
      <c r="F4755" s="9" t="s">
        <v>278</v>
      </c>
      <c r="G4755" s="9" t="s">
        <v>278</v>
      </c>
      <c r="H4755" s="9" t="s">
        <v>278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30"/>
        <v>11.5</v>
      </c>
      <c r="T4755" s="63"/>
      <c r="U4755" s="345"/>
      <c r="V4755" s="63"/>
      <c r="W4755" s="63"/>
    </row>
    <row r="4756" spans="1:23" ht="15">
      <c r="A4756" s="28" t="s">
        <v>796</v>
      </c>
      <c r="B4756" s="63" t="s">
        <v>770</v>
      </c>
      <c r="E4756" s="9" t="s">
        <v>278</v>
      </c>
      <c r="F4756" s="9" t="s">
        <v>278</v>
      </c>
      <c r="G4756" s="9" t="s">
        <v>278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30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797</v>
      </c>
      <c r="B4757" s="63" t="s">
        <v>752</v>
      </c>
      <c r="E4757" s="9" t="s">
        <v>278</v>
      </c>
      <c r="F4757" s="9" t="s">
        <v>278</v>
      </c>
      <c r="G4757" s="9" t="s">
        <v>278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30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798</v>
      </c>
      <c r="B4758" s="277" t="s">
        <v>2006</v>
      </c>
      <c r="C4758" s="3"/>
      <c r="D4758" s="3"/>
      <c r="E4758" s="9" t="s">
        <v>278</v>
      </c>
      <c r="F4758" s="9" t="s">
        <v>278</v>
      </c>
      <c r="G4758" s="9" t="s">
        <v>278</v>
      </c>
      <c r="H4758" s="9" t="s">
        <v>278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30"/>
        <v>0</v>
      </c>
      <c r="T4758" s="63"/>
      <c r="U4758" s="345"/>
      <c r="V4758" s="63"/>
      <c r="W4758" s="63"/>
    </row>
    <row r="4759" spans="1:23" ht="15">
      <c r="A4759" s="28" t="s">
        <v>801</v>
      </c>
      <c r="B4759" s="229" t="s">
        <v>1656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30"/>
        <v>0</v>
      </c>
      <c r="S4759" s="63"/>
      <c r="T4759" s="63"/>
      <c r="U4759" s="345"/>
      <c r="V4759" s="63"/>
      <c r="W4759" s="63"/>
    </row>
    <row r="4760" spans="1:23" ht="15">
      <c r="A4760" s="28" t="s">
        <v>895</v>
      </c>
      <c r="B4760" s="277" t="s">
        <v>1999</v>
      </c>
      <c r="C4760" s="3"/>
      <c r="D4760" s="3"/>
      <c r="E4760" s="9" t="s">
        <v>278</v>
      </c>
      <c r="F4760" s="9" t="s">
        <v>278</v>
      </c>
      <c r="G4760" s="9" t="s">
        <v>278</v>
      </c>
      <c r="H4760" s="9" t="s">
        <v>278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30"/>
        <v>0</v>
      </c>
      <c r="S4760" s="277"/>
      <c r="T4760" s="63"/>
      <c r="U4760" s="345"/>
      <c r="V4760" s="63"/>
      <c r="W4760" s="63"/>
    </row>
    <row r="4761" spans="1:23" ht="15">
      <c r="A4761" s="28" t="s">
        <v>896</v>
      </c>
      <c r="B4761" s="229" t="s">
        <v>1651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30"/>
        <v>0</v>
      </c>
      <c r="T4761" s="63"/>
      <c r="U4761" s="346"/>
      <c r="V4761" s="63"/>
      <c r="W4761" s="63"/>
    </row>
    <row r="4762" spans="1:23" ht="15">
      <c r="A4762" s="28" t="s">
        <v>897</v>
      </c>
      <c r="B4762" s="229" t="s">
        <v>1646</v>
      </c>
      <c r="C4762" s="3"/>
      <c r="D4762" s="3"/>
      <c r="E4762" s="9" t="s">
        <v>278</v>
      </c>
      <c r="F4762" s="9" t="s">
        <v>278</v>
      </c>
      <c r="G4762" s="9" t="s">
        <v>278</v>
      </c>
      <c r="H4762" s="9" t="s">
        <v>278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30"/>
        <v>0</v>
      </c>
      <c r="S4762" s="277"/>
      <c r="T4762" s="63"/>
      <c r="U4762" s="358"/>
      <c r="V4762" s="63"/>
      <c r="W4762" s="63"/>
    </row>
    <row r="4763" spans="1:23" ht="15">
      <c r="A4763" s="28" t="s">
        <v>898</v>
      </c>
      <c r="B4763" s="277" t="s">
        <v>2005</v>
      </c>
      <c r="C4763" s="3"/>
      <c r="D4763" s="3"/>
      <c r="E4763" s="9" t="s">
        <v>278</v>
      </c>
      <c r="F4763" s="9" t="s">
        <v>278</v>
      </c>
      <c r="G4763" s="9" t="s">
        <v>278</v>
      </c>
      <c r="H4763" s="9" t="s">
        <v>278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30"/>
        <v>0</v>
      </c>
      <c r="S4763" s="277"/>
      <c r="T4763" s="63"/>
      <c r="U4763" s="357"/>
      <c r="V4763" s="63"/>
      <c r="W4763" s="63"/>
    </row>
    <row r="4764" spans="1:23" ht="15">
      <c r="A4764" s="28" t="s">
        <v>899</v>
      </c>
      <c r="B4764" s="277" t="s">
        <v>2019</v>
      </c>
      <c r="C4764" s="3"/>
      <c r="D4764" s="3"/>
      <c r="E4764" s="9" t="s">
        <v>278</v>
      </c>
      <c r="F4764" s="9" t="s">
        <v>278</v>
      </c>
      <c r="G4764" s="9" t="s">
        <v>278</v>
      </c>
      <c r="H4764" s="9" t="s">
        <v>278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31">SUM(E4764:K4764)</f>
        <v>0</v>
      </c>
      <c r="T4764" s="63"/>
      <c r="U4764" s="357"/>
      <c r="V4764" s="63"/>
      <c r="W4764" s="63"/>
    </row>
    <row r="4765" spans="1:23" ht="15">
      <c r="A4765" s="28" t="s">
        <v>900</v>
      </c>
      <c r="B4765" s="229" t="s">
        <v>1652</v>
      </c>
      <c r="C4765" s="3"/>
      <c r="D4765" s="3"/>
      <c r="E4765" s="9" t="s">
        <v>278</v>
      </c>
      <c r="F4765" s="9" t="s">
        <v>278</v>
      </c>
      <c r="G4765" s="9" t="s">
        <v>278</v>
      </c>
      <c r="H4765" s="9" t="s">
        <v>278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31"/>
        <v>0</v>
      </c>
      <c r="T4765" s="63"/>
      <c r="U4765" s="346"/>
      <c r="V4765" s="63"/>
      <c r="W4765" s="63"/>
    </row>
    <row r="4766" spans="1:23" ht="15">
      <c r="A4766" s="28" t="s">
        <v>901</v>
      </c>
      <c r="B4766" s="277" t="s">
        <v>2049</v>
      </c>
      <c r="C4766" s="3"/>
      <c r="D4766" s="3"/>
      <c r="E4766" s="9" t="s">
        <v>278</v>
      </c>
      <c r="F4766" s="9" t="s">
        <v>278</v>
      </c>
      <c r="G4766" s="9" t="s">
        <v>278</v>
      </c>
      <c r="H4766" s="9" t="s">
        <v>278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31"/>
        <v>0</v>
      </c>
      <c r="S4766" s="28"/>
      <c r="T4766" s="63"/>
      <c r="U4766" s="357"/>
      <c r="V4766" s="63"/>
      <c r="W4766" s="63"/>
    </row>
    <row r="4767" spans="1:23" ht="15">
      <c r="A4767" s="28" t="s">
        <v>902</v>
      </c>
      <c r="B4767" s="277" t="s">
        <v>2002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31"/>
        <v>0</v>
      </c>
      <c r="T4767" s="63"/>
      <c r="U4767" s="345"/>
      <c r="V4767" s="63"/>
      <c r="W4767" s="63"/>
    </row>
    <row r="4768" spans="1:23" ht="15">
      <c r="A4768" s="28" t="s">
        <v>903</v>
      </c>
      <c r="B4768" s="277" t="s">
        <v>2020</v>
      </c>
      <c r="C4768" s="3"/>
      <c r="D4768" s="3"/>
      <c r="E4768" s="9" t="s">
        <v>278</v>
      </c>
      <c r="F4768" s="9" t="s">
        <v>278</v>
      </c>
      <c r="G4768" s="9" t="s">
        <v>278</v>
      </c>
      <c r="H4768" s="9" t="s">
        <v>278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31"/>
        <v>0</v>
      </c>
      <c r="S4768" s="277"/>
      <c r="T4768" s="63"/>
      <c r="U4768" s="345"/>
      <c r="V4768" s="63"/>
      <c r="W4768" s="63"/>
    </row>
    <row r="4769" spans="1:23" ht="15">
      <c r="A4769" s="28" t="s">
        <v>904</v>
      </c>
      <c r="B4769" s="277" t="s">
        <v>2000</v>
      </c>
      <c r="C4769" s="3"/>
      <c r="D4769" s="3"/>
      <c r="E4769" s="9" t="s">
        <v>278</v>
      </c>
      <c r="F4769" s="9" t="s">
        <v>278</v>
      </c>
      <c r="G4769" s="9" t="s">
        <v>278</v>
      </c>
      <c r="H4769" s="9" t="s">
        <v>278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31"/>
        <v>0</v>
      </c>
      <c r="T4769" s="63"/>
      <c r="U4769" s="357"/>
      <c r="V4769" s="63"/>
      <c r="W4769" s="63"/>
    </row>
    <row r="4770" spans="1:23" ht="15">
      <c r="A4770" s="28" t="s">
        <v>905</v>
      </c>
      <c r="B4770" s="277" t="s">
        <v>2014</v>
      </c>
      <c r="C4770" s="3"/>
      <c r="D4770" s="3"/>
      <c r="E4770" s="9" t="s">
        <v>278</v>
      </c>
      <c r="F4770" s="9" t="s">
        <v>278</v>
      </c>
      <c r="G4770" s="9" t="s">
        <v>278</v>
      </c>
      <c r="H4770" s="9" t="s">
        <v>278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31"/>
        <v>0</v>
      </c>
      <c r="S4770" s="63"/>
      <c r="T4770" s="63"/>
      <c r="U4770" s="357"/>
      <c r="V4770" s="63"/>
      <c r="W4770" s="63"/>
    </row>
    <row r="4771" spans="1:23" ht="15">
      <c r="A4771" s="28" t="s">
        <v>906</v>
      </c>
      <c r="B4771" s="277" t="s">
        <v>2021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31"/>
        <v>0</v>
      </c>
      <c r="S4771" s="28"/>
      <c r="T4771" s="63"/>
      <c r="U4771" s="345"/>
      <c r="V4771" s="63"/>
      <c r="W4771" s="63"/>
    </row>
    <row r="4772" spans="1:23" ht="15">
      <c r="A4772" s="28" t="s">
        <v>907</v>
      </c>
      <c r="B4772" s="229" t="s">
        <v>1654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31"/>
        <v>0</v>
      </c>
      <c r="S4772" s="63"/>
    </row>
    <row r="4773" spans="1:23" ht="15">
      <c r="A4773" s="28" t="s">
        <v>908</v>
      </c>
      <c r="B4773" s="277" t="s">
        <v>2007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31"/>
        <v>0</v>
      </c>
      <c r="S4773" s="63"/>
    </row>
    <row r="4774" spans="1:23" ht="15">
      <c r="A4774" s="28" t="s">
        <v>909</v>
      </c>
      <c r="B4774" s="277" t="s">
        <v>2003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31"/>
        <v>0</v>
      </c>
      <c r="S4774" s="277"/>
    </row>
    <row r="4775" spans="1:23" ht="15">
      <c r="A4775" s="28" t="s">
        <v>910</v>
      </c>
      <c r="B4775" s="225" t="s">
        <v>1640</v>
      </c>
      <c r="C4775" s="3"/>
      <c r="D4775" s="3"/>
      <c r="E4775" s="9" t="s">
        <v>278</v>
      </c>
      <c r="F4775" s="9" t="s">
        <v>278</v>
      </c>
      <c r="G4775" s="9" t="s">
        <v>278</v>
      </c>
      <c r="H4775" s="9" t="s">
        <v>278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31"/>
        <v>0</v>
      </c>
      <c r="S4775" s="225"/>
    </row>
    <row r="4776" spans="1:23" ht="15">
      <c r="A4776" s="28" t="s">
        <v>911</v>
      </c>
      <c r="B4776" s="229" t="s">
        <v>1642</v>
      </c>
      <c r="C4776" s="3"/>
      <c r="D4776" s="3"/>
      <c r="E4776" s="9" t="s">
        <v>278</v>
      </c>
      <c r="F4776" s="9" t="s">
        <v>278</v>
      </c>
      <c r="G4776" s="9" t="s">
        <v>278</v>
      </c>
      <c r="H4776" s="9" t="s">
        <v>278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31"/>
        <v>0</v>
      </c>
      <c r="S4776" s="225"/>
    </row>
    <row r="4777" spans="1:23" ht="15">
      <c r="A4777" s="28" t="s">
        <v>912</v>
      </c>
      <c r="B4777" s="277" t="s">
        <v>4490</v>
      </c>
      <c r="C4777" s="3"/>
      <c r="D4777" s="3"/>
      <c r="E4777" s="9" t="s">
        <v>278</v>
      </c>
      <c r="F4777" s="9" t="s">
        <v>278</v>
      </c>
      <c r="G4777" s="9" t="s">
        <v>278</v>
      </c>
      <c r="H4777" s="9" t="s">
        <v>278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31"/>
        <v>0</v>
      </c>
      <c r="S4777" s="63"/>
    </row>
    <row r="4778" spans="1:23" ht="15">
      <c r="A4778" s="28" t="s">
        <v>913</v>
      </c>
      <c r="B4778" s="277" t="s">
        <v>2022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31"/>
        <v>0</v>
      </c>
      <c r="S4778" s="63"/>
    </row>
    <row r="4779" spans="1:23" ht="15">
      <c r="A4779" s="28" t="s">
        <v>914</v>
      </c>
      <c r="B4779" s="229" t="s">
        <v>1644</v>
      </c>
      <c r="C4779" s="3"/>
      <c r="D4779" s="3"/>
      <c r="E4779" s="9" t="s">
        <v>278</v>
      </c>
      <c r="F4779" s="9" t="s">
        <v>278</v>
      </c>
      <c r="G4779" s="9" t="s">
        <v>278</v>
      </c>
      <c r="H4779" s="9" t="s">
        <v>278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31"/>
        <v>0</v>
      </c>
      <c r="S4779" s="277"/>
    </row>
    <row r="4780" spans="1:23" ht="15">
      <c r="A4780" s="28" t="s">
        <v>915</v>
      </c>
      <c r="B4780" s="277" t="s">
        <v>2023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31"/>
        <v>0</v>
      </c>
    </row>
    <row r="4781" spans="1:23" ht="15">
      <c r="A4781" s="28" t="s">
        <v>916</v>
      </c>
      <c r="B4781" s="229" t="s">
        <v>1643</v>
      </c>
      <c r="C4781" s="3"/>
      <c r="D4781" s="3"/>
      <c r="E4781" s="9" t="s">
        <v>278</v>
      </c>
      <c r="F4781" s="9" t="s">
        <v>278</v>
      </c>
      <c r="G4781" s="9" t="s">
        <v>278</v>
      </c>
      <c r="H4781" s="9" t="s">
        <v>278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31"/>
        <v>0</v>
      </c>
    </row>
    <row r="4782" spans="1:23" ht="15">
      <c r="A4782" s="28" t="s">
        <v>917</v>
      </c>
      <c r="B4782" s="229" t="s">
        <v>1653</v>
      </c>
      <c r="C4782" s="3"/>
      <c r="D4782" s="3"/>
      <c r="E4782" s="9" t="s">
        <v>278</v>
      </c>
      <c r="F4782" s="9" t="s">
        <v>278</v>
      </c>
      <c r="G4782" s="9" t="s">
        <v>278</v>
      </c>
      <c r="H4782" s="9" t="s">
        <v>278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31"/>
        <v>0</v>
      </c>
    </row>
    <row r="4783" spans="1:23" ht="15">
      <c r="A4783" s="28" t="s">
        <v>918</v>
      </c>
      <c r="B4783" s="229" t="s">
        <v>1660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31"/>
        <v>0</v>
      </c>
    </row>
    <row r="4784" spans="1:23" ht="15">
      <c r="A4784" s="28" t="s">
        <v>919</v>
      </c>
      <c r="B4784" s="229" t="s">
        <v>1650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31"/>
        <v>0</v>
      </c>
    </row>
    <row r="4785" spans="1:13" ht="15">
      <c r="A4785" s="28" t="s">
        <v>920</v>
      </c>
      <c r="B4785" s="229" t="s">
        <v>1655</v>
      </c>
      <c r="C4785" s="3"/>
      <c r="D4785" s="3"/>
      <c r="E4785" s="9" t="s">
        <v>278</v>
      </c>
      <c r="F4785" s="9" t="s">
        <v>278</v>
      </c>
      <c r="G4785" s="9" t="s">
        <v>278</v>
      </c>
      <c r="H4785" s="9" t="s">
        <v>278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31"/>
        <v>0</v>
      </c>
    </row>
    <row r="4786" spans="1:13" ht="15">
      <c r="A4786" s="28" t="s">
        <v>921</v>
      </c>
      <c r="B4786" s="277" t="s">
        <v>2024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31"/>
        <v>0</v>
      </c>
    </row>
    <row r="4787" spans="1:13" ht="15">
      <c r="A4787" s="28" t="s">
        <v>922</v>
      </c>
      <c r="B4787" s="229" t="s">
        <v>1649</v>
      </c>
      <c r="C4787" s="3"/>
      <c r="D4787" s="3"/>
      <c r="E4787" s="9" t="s">
        <v>278</v>
      </c>
      <c r="F4787" s="9" t="s">
        <v>278</v>
      </c>
      <c r="G4787" s="9" t="s">
        <v>278</v>
      </c>
      <c r="H4787" s="9" t="s">
        <v>278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31"/>
        <v>0</v>
      </c>
    </row>
    <row r="4788" spans="1:13" ht="15">
      <c r="A4788" s="28" t="s">
        <v>923</v>
      </c>
      <c r="B4788" s="229" t="s">
        <v>1659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31"/>
        <v>0</v>
      </c>
    </row>
    <row r="4789" spans="1:13" ht="15">
      <c r="A4789" s="28" t="s">
        <v>924</v>
      </c>
      <c r="B4789" s="277" t="s">
        <v>2046</v>
      </c>
      <c r="C4789" s="3"/>
      <c r="D4789" s="3"/>
      <c r="E4789" s="9" t="s">
        <v>278</v>
      </c>
      <c r="F4789" s="9" t="s">
        <v>278</v>
      </c>
      <c r="G4789" s="9" t="s">
        <v>278</v>
      </c>
      <c r="H4789" s="9" t="s">
        <v>278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31"/>
        <v>0</v>
      </c>
    </row>
    <row r="4790" spans="1:13" ht="15">
      <c r="A4790" s="28" t="s">
        <v>925</v>
      </c>
      <c r="B4790" s="277" t="s">
        <v>2048</v>
      </c>
      <c r="C4790" s="3"/>
      <c r="D4790" s="3"/>
      <c r="E4790" s="9" t="s">
        <v>278</v>
      </c>
      <c r="F4790" s="9" t="s">
        <v>278</v>
      </c>
      <c r="G4790" s="9" t="s">
        <v>278</v>
      </c>
      <c r="H4790" s="9" t="s">
        <v>278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31"/>
        <v>0</v>
      </c>
    </row>
    <row r="4791" spans="1:13" ht="15">
      <c r="A4791" s="28" t="s">
        <v>926</v>
      </c>
      <c r="B4791" s="229" t="s">
        <v>1647</v>
      </c>
      <c r="C4791" s="3"/>
      <c r="D4791" s="3"/>
      <c r="E4791" s="9" t="s">
        <v>278</v>
      </c>
      <c r="F4791" s="9" t="s">
        <v>278</v>
      </c>
      <c r="G4791" s="9" t="s">
        <v>278</v>
      </c>
      <c r="H4791" s="9" t="s">
        <v>278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31"/>
        <v>0</v>
      </c>
    </row>
    <row r="4792" spans="1:13" ht="15">
      <c r="A4792" s="28" t="s">
        <v>927</v>
      </c>
      <c r="B4792" s="277" t="s">
        <v>2153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31"/>
        <v>0</v>
      </c>
    </row>
    <row r="4793" spans="1:13" ht="15">
      <c r="A4793" s="28" t="s">
        <v>928</v>
      </c>
      <c r="B4793" s="277" t="s">
        <v>2025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31"/>
        <v>0</v>
      </c>
    </row>
    <row r="4794" spans="1:13" ht="15">
      <c r="A4794" s="28" t="s">
        <v>929</v>
      </c>
      <c r="B4794" s="277" t="s">
        <v>1998</v>
      </c>
      <c r="C4794" s="3"/>
      <c r="D4794" s="3"/>
      <c r="E4794" s="9" t="s">
        <v>278</v>
      </c>
      <c r="F4794" s="9" t="s">
        <v>278</v>
      </c>
      <c r="G4794" s="9" t="s">
        <v>278</v>
      </c>
      <c r="H4794" s="9" t="s">
        <v>278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31"/>
        <v>0</v>
      </c>
    </row>
    <row r="4795" spans="1:13" ht="15">
      <c r="A4795" s="28" t="s">
        <v>930</v>
      </c>
      <c r="B4795" s="229" t="s">
        <v>1675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31"/>
        <v>0</v>
      </c>
    </row>
    <row r="4796" spans="1:13" ht="15">
      <c r="A4796" s="28" t="s">
        <v>931</v>
      </c>
      <c r="B4796" s="225" t="s">
        <v>1661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31"/>
        <v>0</v>
      </c>
    </row>
    <row r="4797" spans="1:13" ht="15">
      <c r="A4797" s="28" t="s">
        <v>932</v>
      </c>
      <c r="B4797" s="277" t="s">
        <v>2026</v>
      </c>
      <c r="C4797" s="3"/>
      <c r="D4797" s="3"/>
      <c r="E4797" s="9" t="s">
        <v>278</v>
      </c>
      <c r="F4797" s="9" t="s">
        <v>278</v>
      </c>
      <c r="G4797" s="9" t="s">
        <v>278</v>
      </c>
      <c r="H4797" s="9" t="s">
        <v>278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31"/>
        <v>0</v>
      </c>
    </row>
    <row r="4798" spans="1:13" ht="15">
      <c r="A4798" s="28" t="s">
        <v>933</v>
      </c>
      <c r="B4798" s="229" t="s">
        <v>1658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31"/>
        <v>0</v>
      </c>
    </row>
    <row r="4799" spans="1:13" ht="15">
      <c r="A4799" s="28" t="s">
        <v>934</v>
      </c>
      <c r="B4799" s="229" t="s">
        <v>1657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31"/>
        <v>0</v>
      </c>
    </row>
    <row r="4800" spans="1:13" ht="15">
      <c r="A4800" s="28" t="s">
        <v>2496</v>
      </c>
      <c r="B4800" s="277" t="s">
        <v>2004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31"/>
        <v>0</v>
      </c>
    </row>
    <row r="4801" spans="1:13" ht="15">
      <c r="A4801" s="28" t="s">
        <v>3308</v>
      </c>
      <c r="B4801" s="63" t="s">
        <v>3370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3309</v>
      </c>
      <c r="B4802" s="63" t="s">
        <v>3364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3310</v>
      </c>
      <c r="B4803" s="63" t="s">
        <v>3363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3311</v>
      </c>
      <c r="B4804" s="63" t="s">
        <v>3379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3312</v>
      </c>
      <c r="B4805" s="63" t="s">
        <v>3378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3313</v>
      </c>
      <c r="B4806" s="63" t="s">
        <v>3366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3314</v>
      </c>
      <c r="B4807" s="63" t="s">
        <v>3360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3315</v>
      </c>
      <c r="B4808" s="63" t="s">
        <v>3391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3316</v>
      </c>
      <c r="B4809" s="277" t="s">
        <v>3359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3317</v>
      </c>
      <c r="B4810" s="63" t="s">
        <v>3375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3318</v>
      </c>
      <c r="B4811" s="63" t="s">
        <v>3372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3319</v>
      </c>
      <c r="B4812" s="63" t="s">
        <v>3387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3320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3321</v>
      </c>
      <c r="B4814" s="63" t="s">
        <v>3388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3322</v>
      </c>
      <c r="B4815" s="63" t="s">
        <v>3367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3323</v>
      </c>
      <c r="B4816" s="63" t="s">
        <v>3361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3324</v>
      </c>
      <c r="B4817" s="63" t="s">
        <v>3368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3325</v>
      </c>
      <c r="B4818" s="63" t="s">
        <v>3365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3326</v>
      </c>
      <c r="B4819" s="63" t="s">
        <v>3376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3327</v>
      </c>
      <c r="B4820" s="63" t="s">
        <v>3371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3328</v>
      </c>
      <c r="B4821" s="277" t="s">
        <v>3358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3329</v>
      </c>
      <c r="B4822" s="63" t="s">
        <v>3373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3330</v>
      </c>
      <c r="B4823" s="63" t="s">
        <v>3392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3331</v>
      </c>
      <c r="B4824" s="63" t="s">
        <v>3362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4122</v>
      </c>
      <c r="B4825" s="63" t="s">
        <v>3369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4123</v>
      </c>
      <c r="B4826" s="63" t="s">
        <v>3390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4124</v>
      </c>
      <c r="B4827" s="63" t="s">
        <v>3374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212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2">SUM(E4834:K4834)</f>
        <v>3042.7999999999902</v>
      </c>
      <c r="O4834" t="s">
        <v>3104</v>
      </c>
      <c r="R4834" s="216" t="s">
        <v>3105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2"/>
        <v>2885.6500000000019</v>
      </c>
      <c r="O4835" t="s">
        <v>300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2"/>
        <v>2836.8000000000211</v>
      </c>
      <c r="O4836" t="s">
        <v>2484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2"/>
        <v>2668.0999999999995</v>
      </c>
      <c r="O4837" t="s">
        <v>1718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2"/>
        <v>2619.6999999999925</v>
      </c>
      <c r="O4838" t="s">
        <v>378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2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2"/>
        <v>2440.1000000000026</v>
      </c>
      <c r="O4840" t="s">
        <v>297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2"/>
        <v>2438.1999999999944</v>
      </c>
      <c r="O4841" t="s">
        <v>282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2"/>
        <v>2424.5000000000036</v>
      </c>
      <c r="O4842" t="s">
        <v>1297</v>
      </c>
      <c r="R4842" s="3" t="s">
        <v>1813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2"/>
        <v>2414.1999999999889</v>
      </c>
      <c r="O4843" t="s">
        <v>1296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278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2"/>
        <v>2375.3000000000229</v>
      </c>
      <c r="O4844" t="s">
        <v>309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278</v>
      </c>
      <c r="L4845" s="69"/>
      <c r="M4845" s="67">
        <f t="shared" si="132"/>
        <v>2357.1499999999992</v>
      </c>
      <c r="O4845" t="s">
        <v>369</v>
      </c>
      <c r="R4845" s="3" t="s">
        <v>1813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2"/>
        <v>2330.9000000000137</v>
      </c>
      <c r="O4846" t="s">
        <v>293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278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2"/>
        <v>2278.1000000000104</v>
      </c>
      <c r="O4847" t="s">
        <v>355</v>
      </c>
      <c r="R4847" s="216" t="s">
        <v>1813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2"/>
        <v>2261.8500000000085</v>
      </c>
      <c r="O4848" t="s">
        <v>284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278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2"/>
        <v>2161.7999999999852</v>
      </c>
      <c r="O4849" t="s">
        <v>328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278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2"/>
        <v>2130.1999999999966</v>
      </c>
      <c r="O4850" t="s">
        <v>284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2"/>
        <v>2109.3499999999945</v>
      </c>
      <c r="O4851" t="s">
        <v>292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278</v>
      </c>
      <c r="F4852" s="9" t="s">
        <v>278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2"/>
        <v>2091.7000000000062</v>
      </c>
      <c r="O4852" t="s">
        <v>318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278</v>
      </c>
      <c r="L4853" s="69"/>
      <c r="M4853" s="67">
        <f t="shared" si="132"/>
        <v>1962.1000000000108</v>
      </c>
      <c r="O4853" t="s">
        <v>1845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795</v>
      </c>
      <c r="E4854" s="9" t="s">
        <v>278</v>
      </c>
      <c r="F4854" s="9" t="s">
        <v>278</v>
      </c>
      <c r="G4854" s="9" t="s">
        <v>278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2"/>
        <v>1884.2999999999947</v>
      </c>
      <c r="O4854" t="s">
        <v>321</v>
      </c>
      <c r="R4854" s="3" t="s">
        <v>1813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754</v>
      </c>
      <c r="E4855" s="9" t="s">
        <v>278</v>
      </c>
      <c r="F4855" s="9" t="s">
        <v>278</v>
      </c>
      <c r="G4855" s="9" t="s">
        <v>278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2"/>
        <v>1830.8500000000085</v>
      </c>
      <c r="O4855" t="s">
        <v>314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2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278</v>
      </c>
      <c r="F4857" s="9" t="s">
        <v>278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2"/>
        <v>1806.6999999999698</v>
      </c>
      <c r="O4857" t="s">
        <v>282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778</v>
      </c>
      <c r="E4858" s="9" t="s">
        <v>278</v>
      </c>
      <c r="F4858" s="9" t="s">
        <v>278</v>
      </c>
      <c r="G4858" s="9" t="s">
        <v>278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2"/>
        <v>1806.0000000000018</v>
      </c>
      <c r="O4858" t="s">
        <v>300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752</v>
      </c>
      <c r="E4859" s="9" t="s">
        <v>278</v>
      </c>
      <c r="F4859" s="9" t="s">
        <v>278</v>
      </c>
      <c r="G4859" s="9" t="s">
        <v>278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2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748</v>
      </c>
      <c r="E4860" s="9" t="s">
        <v>278</v>
      </c>
      <c r="F4860" s="9" t="s">
        <v>278</v>
      </c>
      <c r="G4860" s="9" t="s">
        <v>278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2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278</v>
      </c>
      <c r="F4861" s="9" t="s">
        <v>278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2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278</v>
      </c>
      <c r="F4862" s="9" t="s">
        <v>278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2"/>
        <v>1703.3000000000306</v>
      </c>
      <c r="O4862" t="s">
        <v>287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787</v>
      </c>
      <c r="E4863" s="9" t="s">
        <v>278</v>
      </c>
      <c r="F4863" s="9" t="s">
        <v>278</v>
      </c>
      <c r="G4863" s="9" t="s">
        <v>278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2"/>
        <v>1697.799999999992</v>
      </c>
      <c r="O4863" t="s">
        <v>300</v>
      </c>
      <c r="S4863" s="63"/>
      <c r="T4863" s="63"/>
      <c r="U4863" s="345"/>
      <c r="V4863" s="63"/>
      <c r="W4863" s="63"/>
    </row>
    <row r="4864" spans="1:23" ht="15">
      <c r="A4864" s="28" t="s">
        <v>274</v>
      </c>
      <c r="B4864" s="63" t="s">
        <v>737</v>
      </c>
      <c r="E4864" s="9" t="s">
        <v>278</v>
      </c>
      <c r="F4864" s="9" t="s">
        <v>278</v>
      </c>
      <c r="G4864" s="9" t="s">
        <v>278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2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275</v>
      </c>
      <c r="B4865" s="63" t="s">
        <v>777</v>
      </c>
      <c r="E4865" s="9" t="s">
        <v>278</v>
      </c>
      <c r="F4865" s="9" t="s">
        <v>278</v>
      </c>
      <c r="G4865" s="9" t="s">
        <v>278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2"/>
        <v>1671.5999999999985</v>
      </c>
      <c r="O4865" t="s">
        <v>292</v>
      </c>
      <c r="S4865" s="225"/>
      <c r="T4865" s="63"/>
      <c r="U4865" s="345"/>
      <c r="V4865" s="63"/>
      <c r="W4865" s="63"/>
    </row>
    <row r="4866" spans="1:23" ht="15">
      <c r="A4866" s="28" t="s">
        <v>276</v>
      </c>
      <c r="B4866" s="63" t="s">
        <v>763</v>
      </c>
      <c r="E4866" s="9" t="s">
        <v>278</v>
      </c>
      <c r="F4866" s="9" t="s">
        <v>278</v>
      </c>
      <c r="G4866" s="9" t="s">
        <v>278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3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277</v>
      </c>
      <c r="B4867" s="63" t="s">
        <v>158</v>
      </c>
      <c r="E4867" s="9" t="s">
        <v>278</v>
      </c>
      <c r="F4867" s="9" t="s">
        <v>278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278</v>
      </c>
      <c r="L4867" s="69"/>
      <c r="M4867" s="67">
        <f t="shared" si="133"/>
        <v>1657.7999999999895</v>
      </c>
      <c r="O4867" t="s">
        <v>291</v>
      </c>
      <c r="S4867" s="277"/>
      <c r="T4867" s="63"/>
      <c r="U4867" s="345"/>
      <c r="V4867" s="63"/>
      <c r="W4867" s="63"/>
    </row>
    <row r="4868" spans="1:23" ht="15">
      <c r="A4868" s="28" t="s">
        <v>734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278</v>
      </c>
      <c r="K4868" s="9" t="s">
        <v>278</v>
      </c>
      <c r="L4868" s="69"/>
      <c r="M4868" s="67">
        <f t="shared" si="133"/>
        <v>1650.4500000000016</v>
      </c>
      <c r="O4868" t="s">
        <v>298</v>
      </c>
      <c r="S4868" s="63"/>
      <c r="T4868" s="63"/>
      <c r="U4868" s="345"/>
      <c r="V4868" s="63"/>
      <c r="W4868" s="63"/>
    </row>
    <row r="4869" spans="1:23" ht="15">
      <c r="A4869" s="28" t="s">
        <v>735</v>
      </c>
      <c r="B4869" s="63" t="s">
        <v>782</v>
      </c>
      <c r="E4869" s="9" t="s">
        <v>278</v>
      </c>
      <c r="F4869" s="9" t="s">
        <v>278</v>
      </c>
      <c r="G4869" s="9" t="s">
        <v>278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3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736</v>
      </c>
      <c r="B4870" s="63" t="s">
        <v>799</v>
      </c>
      <c r="E4870" s="9" t="s">
        <v>278</v>
      </c>
      <c r="F4870" s="9" t="s">
        <v>278</v>
      </c>
      <c r="G4870" s="9" t="s">
        <v>278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3"/>
        <v>1615.1500000000024</v>
      </c>
      <c r="O4870" t="s">
        <v>282</v>
      </c>
      <c r="S4870" s="63"/>
      <c r="T4870" s="63"/>
      <c r="U4870" s="345"/>
      <c r="V4870" s="63"/>
      <c r="W4870" s="63"/>
    </row>
    <row r="4871" spans="1:23" ht="15">
      <c r="A4871" s="28" t="s">
        <v>738</v>
      </c>
      <c r="B4871" s="63" t="s">
        <v>762</v>
      </c>
      <c r="E4871" s="9" t="s">
        <v>278</v>
      </c>
      <c r="F4871" s="9" t="s">
        <v>278</v>
      </c>
      <c r="G4871" s="9" t="s">
        <v>278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3"/>
        <v>1589.8999999999946</v>
      </c>
      <c r="O4871" t="s">
        <v>300</v>
      </c>
      <c r="S4871" s="277"/>
      <c r="T4871" s="63"/>
      <c r="U4871" s="346"/>
      <c r="V4871" s="63"/>
      <c r="W4871" s="63"/>
    </row>
    <row r="4872" spans="1:23" ht="15">
      <c r="A4872" s="28" t="s">
        <v>744</v>
      </c>
      <c r="B4872" s="63" t="s">
        <v>156</v>
      </c>
      <c r="E4872" s="9" t="s">
        <v>278</v>
      </c>
      <c r="F4872" s="9" t="s">
        <v>278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3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746</v>
      </c>
      <c r="B4873" s="63" t="s">
        <v>732</v>
      </c>
      <c r="E4873" s="9" t="s">
        <v>278</v>
      </c>
      <c r="F4873" s="9" t="s">
        <v>278</v>
      </c>
      <c r="G4873" s="9" t="s">
        <v>278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3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749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278</v>
      </c>
      <c r="I4874" s="9" t="s">
        <v>278</v>
      </c>
      <c r="J4874" s="9">
        <v>358.89999999999782</v>
      </c>
      <c r="K4874" s="9" t="s">
        <v>278</v>
      </c>
      <c r="L4874" s="69"/>
      <c r="M4874" s="67">
        <f t="shared" si="133"/>
        <v>1489.4999999999977</v>
      </c>
      <c r="O4874" t="s">
        <v>377</v>
      </c>
      <c r="S4874" s="63"/>
      <c r="T4874" s="63"/>
      <c r="U4874" s="346"/>
      <c r="V4874" s="63"/>
      <c r="W4874" s="63"/>
    </row>
    <row r="4875" spans="1:23" ht="15">
      <c r="A4875" s="28" t="s">
        <v>750</v>
      </c>
      <c r="B4875" s="63" t="s">
        <v>761</v>
      </c>
      <c r="E4875" s="9" t="s">
        <v>278</v>
      </c>
      <c r="F4875" s="9" t="s">
        <v>278</v>
      </c>
      <c r="G4875" s="9" t="s">
        <v>278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3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753</v>
      </c>
      <c r="B4876" s="63" t="s">
        <v>745</v>
      </c>
      <c r="E4876" s="9" t="s">
        <v>278</v>
      </c>
      <c r="F4876" s="9" t="s">
        <v>278</v>
      </c>
      <c r="G4876" s="9" t="s">
        <v>278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3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755</v>
      </c>
      <c r="B4877" s="63" t="s">
        <v>756</v>
      </c>
      <c r="E4877" s="9" t="s">
        <v>278</v>
      </c>
      <c r="F4877" s="9" t="s">
        <v>278</v>
      </c>
      <c r="G4877" s="9" t="s">
        <v>278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3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760</v>
      </c>
      <c r="B4878" s="229" t="s">
        <v>1654</v>
      </c>
      <c r="C4878" s="3"/>
      <c r="D4878" s="3"/>
      <c r="E4878" s="9" t="s">
        <v>278</v>
      </c>
      <c r="F4878" s="9" t="s">
        <v>278</v>
      </c>
      <c r="G4878" s="9" t="s">
        <v>278</v>
      </c>
      <c r="H4878" s="9" t="s">
        <v>278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3"/>
        <v>1355.700000000008</v>
      </c>
      <c r="O4878" t="s">
        <v>281</v>
      </c>
      <c r="R4878" s="216" t="s">
        <v>1813</v>
      </c>
      <c r="S4878" s="225"/>
      <c r="T4878" s="63"/>
      <c r="U4878" s="345"/>
      <c r="V4878" s="63"/>
      <c r="W4878" s="63"/>
    </row>
    <row r="4879" spans="1:23" ht="15">
      <c r="A4879" s="28" t="s">
        <v>764</v>
      </c>
      <c r="B4879" s="229" t="s">
        <v>1660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3"/>
        <v>1322.3000000000029</v>
      </c>
      <c r="O4879" t="s">
        <v>284</v>
      </c>
      <c r="S4879" s="225"/>
      <c r="T4879" s="63"/>
      <c r="U4879" s="345"/>
      <c r="V4879" s="63"/>
      <c r="W4879" s="63"/>
    </row>
    <row r="4880" spans="1:23" ht="15">
      <c r="A4880" s="28" t="s">
        <v>765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278</v>
      </c>
      <c r="K4880" s="9" t="s">
        <v>278</v>
      </c>
      <c r="L4880" s="69"/>
      <c r="M4880" s="67">
        <f t="shared" si="133"/>
        <v>1302.5000000000057</v>
      </c>
      <c r="O4880" t="s">
        <v>281</v>
      </c>
      <c r="R4880" s="216" t="s">
        <v>1813</v>
      </c>
      <c r="S4880" s="225"/>
      <c r="T4880" s="63"/>
      <c r="U4880" s="345"/>
      <c r="V4880" s="63"/>
      <c r="W4880" s="63"/>
    </row>
    <row r="4881" spans="1:23" ht="15">
      <c r="A4881" s="28" t="s">
        <v>766</v>
      </c>
      <c r="B4881" s="63" t="s">
        <v>781</v>
      </c>
      <c r="E4881" s="9" t="s">
        <v>278</v>
      </c>
      <c r="F4881" s="9" t="s">
        <v>278</v>
      </c>
      <c r="G4881" s="9" t="s">
        <v>278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3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772</v>
      </c>
      <c r="B4882" s="63" t="s">
        <v>733</v>
      </c>
      <c r="E4882" s="9" t="s">
        <v>278</v>
      </c>
      <c r="F4882" s="9" t="s">
        <v>278</v>
      </c>
      <c r="G4882" s="9" t="s">
        <v>278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3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780</v>
      </c>
      <c r="B4883" s="229" t="s">
        <v>1658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3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784</v>
      </c>
      <c r="B4884" s="229" t="s">
        <v>1646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3"/>
        <v>1235.0499999999929</v>
      </c>
      <c r="O4884" t="s">
        <v>292</v>
      </c>
      <c r="S4884" s="63"/>
      <c r="T4884" s="63"/>
      <c r="U4884" s="346"/>
      <c r="V4884" s="63"/>
      <c r="W4884" s="63"/>
    </row>
    <row r="4885" spans="1:23" ht="15">
      <c r="A4885" s="28" t="s">
        <v>785</v>
      </c>
      <c r="B4885" s="63" t="s">
        <v>747</v>
      </c>
      <c r="E4885" s="9" t="s">
        <v>278</v>
      </c>
      <c r="F4885" s="9" t="s">
        <v>278</v>
      </c>
      <c r="G4885" s="9" t="s">
        <v>278</v>
      </c>
      <c r="H4885" s="9">
        <v>404.70000000000437</v>
      </c>
      <c r="I4885" s="9">
        <v>292.10000000000127</v>
      </c>
      <c r="J4885" s="9" t="s">
        <v>278</v>
      </c>
      <c r="K4885" s="217">
        <v>528.1000000000131</v>
      </c>
      <c r="L4885" s="69"/>
      <c r="M4885" s="67">
        <f t="shared" si="133"/>
        <v>1224.9000000000187</v>
      </c>
      <c r="O4885" t="s">
        <v>293</v>
      </c>
      <c r="S4885" s="63"/>
      <c r="T4885" s="63"/>
      <c r="U4885" s="345"/>
      <c r="V4885" s="63"/>
      <c r="W4885" s="63"/>
    </row>
    <row r="4886" spans="1:23" ht="15">
      <c r="A4886" s="28" t="s">
        <v>786</v>
      </c>
      <c r="B4886" s="63" t="s">
        <v>727</v>
      </c>
      <c r="E4886" s="9" t="s">
        <v>278</v>
      </c>
      <c r="F4886" s="9" t="s">
        <v>278</v>
      </c>
      <c r="G4886" s="9" t="s">
        <v>278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3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792</v>
      </c>
      <c r="B4887" s="277" t="s">
        <v>2006</v>
      </c>
      <c r="C4887" s="3"/>
      <c r="D4887" s="3"/>
      <c r="E4887" s="9" t="s">
        <v>278</v>
      </c>
      <c r="F4887" s="9" t="s">
        <v>278</v>
      </c>
      <c r="G4887" s="9" t="s">
        <v>278</v>
      </c>
      <c r="H4887" s="9" t="s">
        <v>278</v>
      </c>
      <c r="I4887" s="9" t="s">
        <v>278</v>
      </c>
      <c r="J4887" s="9">
        <v>597.49999999999272</v>
      </c>
      <c r="K4887" s="217">
        <v>567.99999999999636</v>
      </c>
      <c r="L4887" s="69"/>
      <c r="M4887" s="67">
        <f t="shared" si="133"/>
        <v>1165.4999999999891</v>
      </c>
      <c r="O4887" t="s">
        <v>283</v>
      </c>
      <c r="S4887" s="28"/>
      <c r="T4887" s="63"/>
      <c r="U4887" s="345"/>
      <c r="V4887" s="63"/>
      <c r="W4887" s="63"/>
    </row>
    <row r="4888" spans="1:23" ht="15">
      <c r="A4888" s="28" t="s">
        <v>793</v>
      </c>
      <c r="B4888" s="229" t="s">
        <v>1656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3"/>
        <v>1159.9999999999868</v>
      </c>
      <c r="O4888" t="s">
        <v>284</v>
      </c>
      <c r="S4888" s="63"/>
      <c r="T4888" s="63"/>
      <c r="U4888" s="345"/>
      <c r="V4888" s="63"/>
      <c r="W4888" s="63"/>
    </row>
    <row r="4889" spans="1:23" ht="15">
      <c r="A4889" s="28" t="s">
        <v>794</v>
      </c>
      <c r="B4889" s="229" t="s">
        <v>1642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3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796</v>
      </c>
      <c r="B4890" s="277" t="s">
        <v>1998</v>
      </c>
      <c r="C4890" s="3"/>
      <c r="D4890" s="3"/>
      <c r="E4890" s="9" t="s">
        <v>278</v>
      </c>
      <c r="F4890" s="9" t="s">
        <v>278</v>
      </c>
      <c r="G4890" s="9" t="s">
        <v>278</v>
      </c>
      <c r="H4890" s="9" t="s">
        <v>278</v>
      </c>
      <c r="I4890" s="9" t="s">
        <v>278</v>
      </c>
      <c r="J4890" s="9">
        <v>594.79999999999927</v>
      </c>
      <c r="K4890" s="217">
        <v>532.39999999999418</v>
      </c>
      <c r="L4890" s="69"/>
      <c r="M4890" s="67">
        <f t="shared" si="133"/>
        <v>1127.1999999999935</v>
      </c>
      <c r="O4890" t="s">
        <v>287</v>
      </c>
      <c r="S4890" s="63"/>
      <c r="T4890" s="63"/>
      <c r="U4890" s="345"/>
      <c r="V4890" s="63"/>
      <c r="W4890" s="63"/>
    </row>
    <row r="4891" spans="1:23" ht="15">
      <c r="A4891" s="28" t="s">
        <v>797</v>
      </c>
      <c r="B4891" s="63" t="s">
        <v>770</v>
      </c>
      <c r="E4891" s="9" t="s">
        <v>278</v>
      </c>
      <c r="F4891" s="9" t="s">
        <v>278</v>
      </c>
      <c r="G4891" s="9" t="s">
        <v>278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3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798</v>
      </c>
      <c r="B4892" s="229" t="s">
        <v>1659</v>
      </c>
      <c r="C4892" s="3"/>
      <c r="D4892" s="3"/>
      <c r="E4892" s="9" t="s">
        <v>278</v>
      </c>
      <c r="F4892" s="9" t="s">
        <v>278</v>
      </c>
      <c r="G4892" s="9" t="s">
        <v>278</v>
      </c>
      <c r="H4892" s="9" t="s">
        <v>278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3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801</v>
      </c>
      <c r="B4893" s="229" t="s">
        <v>1651</v>
      </c>
      <c r="C4893" s="3"/>
      <c r="D4893" s="3"/>
      <c r="E4893" s="9" t="s">
        <v>278</v>
      </c>
      <c r="F4893" s="9" t="s">
        <v>278</v>
      </c>
      <c r="G4893" s="9" t="s">
        <v>278</v>
      </c>
      <c r="H4893" s="9" t="s">
        <v>278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3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895</v>
      </c>
      <c r="B4894" s="229" t="s">
        <v>1653</v>
      </c>
      <c r="C4894" s="3"/>
      <c r="D4894" s="3"/>
      <c r="E4894" s="9" t="s">
        <v>278</v>
      </c>
      <c r="F4894" s="9" t="s">
        <v>278</v>
      </c>
      <c r="G4894" s="9" t="s">
        <v>278</v>
      </c>
      <c r="H4894" s="9" t="s">
        <v>278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3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896</v>
      </c>
      <c r="B4895" s="229" t="s">
        <v>1643</v>
      </c>
      <c r="C4895" s="3"/>
      <c r="D4895" s="3"/>
      <c r="E4895" s="9" t="s">
        <v>278</v>
      </c>
      <c r="F4895" s="9" t="s">
        <v>278</v>
      </c>
      <c r="G4895" s="9" t="s">
        <v>278</v>
      </c>
      <c r="H4895" s="9" t="s">
        <v>278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3"/>
        <v>1058.1000000000004</v>
      </c>
      <c r="O4895" t="s">
        <v>288</v>
      </c>
      <c r="S4895" s="277"/>
      <c r="T4895" s="63"/>
      <c r="U4895" s="345"/>
      <c r="V4895" s="63"/>
      <c r="W4895" s="63"/>
    </row>
    <row r="4896" spans="1:23" ht="15">
      <c r="A4896" s="28" t="s">
        <v>897</v>
      </c>
      <c r="B4896" s="277" t="s">
        <v>2014</v>
      </c>
      <c r="C4896" s="3"/>
      <c r="D4896" s="3"/>
      <c r="E4896" s="9" t="s">
        <v>278</v>
      </c>
      <c r="F4896" s="9" t="s">
        <v>278</v>
      </c>
      <c r="G4896" s="9" t="s">
        <v>278</v>
      </c>
      <c r="H4896" s="9" t="s">
        <v>278</v>
      </c>
      <c r="I4896" s="9" t="s">
        <v>278</v>
      </c>
      <c r="J4896" s="217">
        <v>626.299999999992</v>
      </c>
      <c r="K4896" s="9">
        <v>384.49999999999272</v>
      </c>
      <c r="L4896" s="69"/>
      <c r="M4896" s="67">
        <f t="shared" si="133"/>
        <v>1010.7999999999847</v>
      </c>
      <c r="O4896" t="s">
        <v>288</v>
      </c>
      <c r="S4896" s="63"/>
      <c r="T4896" s="63"/>
      <c r="U4896" s="346"/>
      <c r="V4896" s="63"/>
      <c r="W4896" s="63"/>
    </row>
    <row r="4897" spans="1:23" ht="15">
      <c r="A4897" s="28" t="s">
        <v>898</v>
      </c>
      <c r="B4897" s="229" t="s">
        <v>1652</v>
      </c>
      <c r="C4897" s="3"/>
      <c r="D4897" s="3"/>
      <c r="E4897" s="9" t="s">
        <v>278</v>
      </c>
      <c r="F4897" s="9" t="s">
        <v>278</v>
      </c>
      <c r="G4897" s="9" t="s">
        <v>278</v>
      </c>
      <c r="H4897" s="9" t="s">
        <v>278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3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899</v>
      </c>
      <c r="B4898" s="63" t="s">
        <v>789</v>
      </c>
      <c r="E4898" s="9" t="s">
        <v>278</v>
      </c>
      <c r="F4898" s="9" t="s">
        <v>278</v>
      </c>
      <c r="G4898" s="9" t="s">
        <v>278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4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900</v>
      </c>
      <c r="B4899" s="225" t="s">
        <v>1661</v>
      </c>
      <c r="C4899" s="3"/>
      <c r="D4899" s="3"/>
      <c r="E4899" s="9" t="s">
        <v>278</v>
      </c>
      <c r="F4899" s="9" t="s">
        <v>278</v>
      </c>
      <c r="G4899" s="9" t="s">
        <v>278</v>
      </c>
      <c r="H4899" s="9" t="s">
        <v>278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4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901</v>
      </c>
      <c r="B4900" s="229" t="s">
        <v>1655</v>
      </c>
      <c r="C4900" s="3"/>
      <c r="D4900" s="3"/>
      <c r="E4900" s="9" t="s">
        <v>278</v>
      </c>
      <c r="F4900" s="9" t="s">
        <v>278</v>
      </c>
      <c r="G4900" s="9" t="s">
        <v>278</v>
      </c>
      <c r="H4900" s="9" t="s">
        <v>278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4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902</v>
      </c>
      <c r="B4901" s="277" t="s">
        <v>2003</v>
      </c>
      <c r="C4901" s="3"/>
      <c r="D4901" s="3"/>
      <c r="E4901" s="9" t="s">
        <v>278</v>
      </c>
      <c r="F4901" s="9" t="s">
        <v>278</v>
      </c>
      <c r="G4901" s="9" t="s">
        <v>278</v>
      </c>
      <c r="H4901" s="9" t="s">
        <v>278</v>
      </c>
      <c r="I4901" s="9" t="s">
        <v>278</v>
      </c>
      <c r="J4901" s="9">
        <v>551.15000000000146</v>
      </c>
      <c r="K4901" s="9">
        <v>245.30000000000291</v>
      </c>
      <c r="L4901" s="69"/>
      <c r="M4901" s="67">
        <f t="shared" si="134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903</v>
      </c>
      <c r="B4902" s="277" t="s">
        <v>2002</v>
      </c>
      <c r="C4902" s="3"/>
      <c r="D4902" s="3"/>
      <c r="E4902" s="9" t="s">
        <v>278</v>
      </c>
      <c r="F4902" s="9" t="s">
        <v>278</v>
      </c>
      <c r="G4902" s="9" t="s">
        <v>278</v>
      </c>
      <c r="H4902" s="9" t="s">
        <v>278</v>
      </c>
      <c r="I4902" s="9" t="s">
        <v>278</v>
      </c>
      <c r="J4902" s="9">
        <v>525.85000000000582</v>
      </c>
      <c r="K4902" s="9">
        <v>193.19999999999709</v>
      </c>
      <c r="L4902" s="69"/>
      <c r="M4902" s="67">
        <f t="shared" si="134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904</v>
      </c>
      <c r="B4903" s="277" t="s">
        <v>2004</v>
      </c>
      <c r="C4903" s="3"/>
      <c r="D4903" s="3"/>
      <c r="E4903" s="9" t="s">
        <v>278</v>
      </c>
      <c r="F4903" s="9" t="s">
        <v>278</v>
      </c>
      <c r="G4903" s="9" t="s">
        <v>278</v>
      </c>
      <c r="H4903" s="9" t="s">
        <v>278</v>
      </c>
      <c r="I4903" s="9" t="s">
        <v>278</v>
      </c>
      <c r="J4903" s="9">
        <v>439.50000000000364</v>
      </c>
      <c r="K4903" s="9">
        <v>276.80000000000655</v>
      </c>
      <c r="L4903" s="69"/>
      <c r="M4903" s="67">
        <f t="shared" si="134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905</v>
      </c>
      <c r="B4904" s="277" t="s">
        <v>2007</v>
      </c>
      <c r="C4904" s="3"/>
      <c r="D4904" s="3"/>
      <c r="E4904" s="9" t="s">
        <v>278</v>
      </c>
      <c r="F4904" s="9" t="s">
        <v>278</v>
      </c>
      <c r="G4904" s="9" t="s">
        <v>278</v>
      </c>
      <c r="H4904" s="9" t="s">
        <v>278</v>
      </c>
      <c r="I4904" s="9" t="s">
        <v>278</v>
      </c>
      <c r="J4904" s="9">
        <v>424.25000000000364</v>
      </c>
      <c r="K4904" s="9">
        <v>290.60000000000218</v>
      </c>
      <c r="L4904" s="69"/>
      <c r="M4904" s="67">
        <f t="shared" si="134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906</v>
      </c>
      <c r="B4905" s="277" t="s">
        <v>2005</v>
      </c>
      <c r="C4905" s="3"/>
      <c r="D4905" s="3"/>
      <c r="E4905" s="9" t="s">
        <v>278</v>
      </c>
      <c r="F4905" s="9" t="s">
        <v>278</v>
      </c>
      <c r="G4905" s="9" t="s">
        <v>278</v>
      </c>
      <c r="H4905" s="9" t="s">
        <v>278</v>
      </c>
      <c r="I4905" s="9" t="s">
        <v>278</v>
      </c>
      <c r="J4905" s="9">
        <v>409.59999999999854</v>
      </c>
      <c r="K4905" s="9">
        <v>251.19999999999709</v>
      </c>
      <c r="L4905" s="69"/>
      <c r="M4905" s="67">
        <f t="shared" si="134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907</v>
      </c>
      <c r="B4906" s="63" t="s">
        <v>164</v>
      </c>
      <c r="E4906" s="9" t="s">
        <v>278</v>
      </c>
      <c r="F4906" s="9" t="s">
        <v>278</v>
      </c>
      <c r="G4906" s="214">
        <v>593.5</v>
      </c>
      <c r="H4906" s="9" t="s">
        <v>278</v>
      </c>
      <c r="I4906" s="9" t="s">
        <v>278</v>
      </c>
      <c r="J4906" s="9" t="s">
        <v>278</v>
      </c>
      <c r="K4906" s="9" t="s">
        <v>278</v>
      </c>
      <c r="L4906" s="69"/>
      <c r="M4906" s="67">
        <f t="shared" si="134"/>
        <v>593.5</v>
      </c>
      <c r="O4906" t="s">
        <v>281</v>
      </c>
      <c r="R4906" s="3" t="s">
        <v>1813</v>
      </c>
      <c r="S4906" s="225"/>
      <c r="T4906" s="63"/>
      <c r="U4906" s="345"/>
      <c r="V4906" s="63"/>
      <c r="W4906" s="63"/>
    </row>
    <row r="4907" spans="1:23" ht="15">
      <c r="A4907" s="28" t="s">
        <v>908</v>
      </c>
      <c r="B4907" s="277" t="s">
        <v>2153</v>
      </c>
      <c r="C4907" s="3"/>
      <c r="D4907" s="3"/>
      <c r="E4907" s="9" t="s">
        <v>278</v>
      </c>
      <c r="F4907" s="9" t="s">
        <v>278</v>
      </c>
      <c r="G4907" s="9" t="s">
        <v>278</v>
      </c>
      <c r="H4907" s="9" t="s">
        <v>278</v>
      </c>
      <c r="I4907" s="9" t="s">
        <v>278</v>
      </c>
      <c r="J4907" s="9" t="s">
        <v>278</v>
      </c>
      <c r="K4907" s="9">
        <v>494.70000000000073</v>
      </c>
      <c r="L4907" s="69"/>
      <c r="M4907" s="67">
        <f t="shared" si="134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909</v>
      </c>
      <c r="B4908" s="277" t="s">
        <v>2025</v>
      </c>
      <c r="C4908" s="3"/>
      <c r="D4908" s="3"/>
      <c r="E4908" s="9" t="s">
        <v>278</v>
      </c>
      <c r="F4908" s="9" t="s">
        <v>278</v>
      </c>
      <c r="G4908" s="9" t="s">
        <v>278</v>
      </c>
      <c r="H4908" s="9" t="s">
        <v>278</v>
      </c>
      <c r="I4908" s="9" t="s">
        <v>278</v>
      </c>
      <c r="J4908" s="9" t="s">
        <v>278</v>
      </c>
      <c r="K4908" s="9">
        <v>467.59999999999854</v>
      </c>
      <c r="L4908" s="69"/>
      <c r="M4908" s="67">
        <f t="shared" si="134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910</v>
      </c>
      <c r="B4909" s="277" t="s">
        <v>2019</v>
      </c>
      <c r="C4909" s="3"/>
      <c r="D4909" s="3"/>
      <c r="E4909" s="9" t="s">
        <v>278</v>
      </c>
      <c r="F4909" s="9" t="s">
        <v>278</v>
      </c>
      <c r="G4909" s="9" t="s">
        <v>278</v>
      </c>
      <c r="H4909" s="9" t="s">
        <v>278</v>
      </c>
      <c r="I4909" s="9" t="s">
        <v>278</v>
      </c>
      <c r="J4909" s="9" t="s">
        <v>278</v>
      </c>
      <c r="K4909" s="9">
        <v>465.5</v>
      </c>
      <c r="L4909" s="69"/>
      <c r="M4909" s="67">
        <f t="shared" si="134"/>
        <v>465.5</v>
      </c>
      <c r="S4909" s="28"/>
      <c r="T4909" s="63"/>
      <c r="U4909" s="345"/>
      <c r="V4909" s="63"/>
      <c r="W4909" s="63"/>
    </row>
    <row r="4910" spans="1:23" ht="15">
      <c r="A4910" s="28" t="s">
        <v>911</v>
      </c>
      <c r="B4910" s="277" t="s">
        <v>2024</v>
      </c>
      <c r="C4910" s="3"/>
      <c r="D4910" s="3"/>
      <c r="E4910" s="9" t="s">
        <v>278</v>
      </c>
      <c r="F4910" s="9" t="s">
        <v>278</v>
      </c>
      <c r="G4910" s="9" t="s">
        <v>278</v>
      </c>
      <c r="H4910" s="9" t="s">
        <v>278</v>
      </c>
      <c r="I4910" s="9" t="s">
        <v>278</v>
      </c>
      <c r="J4910" s="9" t="s">
        <v>278</v>
      </c>
      <c r="K4910" s="9">
        <v>461.39999999999054</v>
      </c>
      <c r="L4910" s="69"/>
      <c r="M4910" s="67">
        <f t="shared" si="134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912</v>
      </c>
      <c r="B4911" s="63" t="s">
        <v>768</v>
      </c>
      <c r="E4911" s="9" t="s">
        <v>278</v>
      </c>
      <c r="F4911" s="9" t="s">
        <v>278</v>
      </c>
      <c r="G4911" s="9" t="s">
        <v>278</v>
      </c>
      <c r="H4911" s="9">
        <v>356.10000000000218</v>
      </c>
      <c r="I4911" s="9">
        <v>91.099999999999909</v>
      </c>
      <c r="J4911" s="9" t="s">
        <v>278</v>
      </c>
      <c r="K4911" s="9" t="s">
        <v>278</v>
      </c>
      <c r="L4911" s="69"/>
      <c r="M4911" s="67">
        <f t="shared" si="134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913</v>
      </c>
      <c r="B4912" s="63" t="s">
        <v>743</v>
      </c>
      <c r="E4912" s="9" t="s">
        <v>278</v>
      </c>
      <c r="F4912" s="9" t="s">
        <v>278</v>
      </c>
      <c r="G4912" s="9" t="s">
        <v>278</v>
      </c>
      <c r="H4912" s="9">
        <v>324.00000000001091</v>
      </c>
      <c r="I4912" s="9">
        <v>101.69999999999891</v>
      </c>
      <c r="J4912" s="9" t="s">
        <v>278</v>
      </c>
      <c r="K4912" s="9" t="s">
        <v>278</v>
      </c>
      <c r="L4912" s="69"/>
      <c r="M4912" s="67">
        <f t="shared" si="134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914</v>
      </c>
      <c r="B4913" s="229" t="s">
        <v>1644</v>
      </c>
      <c r="C4913" s="3"/>
      <c r="D4913" s="3"/>
      <c r="E4913" s="9" t="s">
        <v>278</v>
      </c>
      <c r="F4913" s="9" t="s">
        <v>278</v>
      </c>
      <c r="G4913" s="9" t="s">
        <v>278</v>
      </c>
      <c r="H4913" s="9" t="s">
        <v>278</v>
      </c>
      <c r="I4913" s="9">
        <v>68.099999999999454</v>
      </c>
      <c r="J4913" s="9">
        <v>341.60000000000218</v>
      </c>
      <c r="K4913" s="9" t="s">
        <v>278</v>
      </c>
      <c r="L4913" s="69"/>
      <c r="M4913" s="67">
        <f t="shared" si="134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915</v>
      </c>
      <c r="B4914" s="229" t="s">
        <v>1675</v>
      </c>
      <c r="C4914" s="3"/>
      <c r="D4914" s="3"/>
      <c r="E4914" s="9" t="s">
        <v>278</v>
      </c>
      <c r="F4914" s="9" t="s">
        <v>278</v>
      </c>
      <c r="G4914" s="9" t="s">
        <v>278</v>
      </c>
      <c r="H4914" s="9" t="s">
        <v>278</v>
      </c>
      <c r="I4914" s="217">
        <v>393.50000000000091</v>
      </c>
      <c r="J4914" s="9" t="s">
        <v>278</v>
      </c>
      <c r="K4914" s="9" t="s">
        <v>278</v>
      </c>
      <c r="L4914" s="69"/>
      <c r="M4914" s="67">
        <f t="shared" si="134"/>
        <v>393.50000000000091</v>
      </c>
      <c r="O4914" t="s">
        <v>284</v>
      </c>
    </row>
    <row r="4915" spans="1:23" ht="15">
      <c r="A4915" s="28" t="s">
        <v>916</v>
      </c>
      <c r="B4915" s="229" t="s">
        <v>1647</v>
      </c>
      <c r="C4915" s="3"/>
      <c r="D4915" s="3"/>
      <c r="E4915" s="9" t="s">
        <v>278</v>
      </c>
      <c r="F4915" s="9" t="s">
        <v>278</v>
      </c>
      <c r="G4915" s="9" t="s">
        <v>278</v>
      </c>
      <c r="H4915" s="9" t="s">
        <v>278</v>
      </c>
      <c r="I4915" s="217">
        <v>365.59999999999991</v>
      </c>
      <c r="J4915" s="9" t="s">
        <v>278</v>
      </c>
      <c r="K4915" s="9" t="s">
        <v>278</v>
      </c>
      <c r="L4915" s="69"/>
      <c r="M4915" s="67">
        <f t="shared" si="134"/>
        <v>365.59999999999991</v>
      </c>
      <c r="O4915" t="s">
        <v>293</v>
      </c>
    </row>
    <row r="4916" spans="1:23" ht="15">
      <c r="A4916" s="28" t="s">
        <v>917</v>
      </c>
      <c r="B4916" s="277" t="s">
        <v>2022</v>
      </c>
      <c r="C4916" s="3"/>
      <c r="D4916" s="3"/>
      <c r="E4916" s="9" t="s">
        <v>278</v>
      </c>
      <c r="F4916" s="9" t="s">
        <v>278</v>
      </c>
      <c r="G4916" s="9" t="s">
        <v>278</v>
      </c>
      <c r="H4916" s="9" t="s">
        <v>278</v>
      </c>
      <c r="I4916" s="9" t="s">
        <v>278</v>
      </c>
      <c r="J4916" s="9" t="s">
        <v>278</v>
      </c>
      <c r="K4916" s="9">
        <v>364.89999999999782</v>
      </c>
      <c r="L4916" s="69"/>
      <c r="M4916" s="67">
        <f t="shared" si="134"/>
        <v>364.89999999999782</v>
      </c>
    </row>
    <row r="4917" spans="1:23" ht="15">
      <c r="A4917" s="28" t="s">
        <v>918</v>
      </c>
      <c r="B4917" s="229" t="s">
        <v>1657</v>
      </c>
      <c r="C4917" s="3"/>
      <c r="D4917" s="3"/>
      <c r="E4917" s="9" t="s">
        <v>278</v>
      </c>
      <c r="F4917" s="9" t="s">
        <v>278</v>
      </c>
      <c r="G4917" s="9" t="s">
        <v>278</v>
      </c>
      <c r="H4917" s="9" t="s">
        <v>278</v>
      </c>
      <c r="I4917" s="9">
        <v>340.89999999999873</v>
      </c>
      <c r="J4917" s="9" t="s">
        <v>278</v>
      </c>
      <c r="K4917" s="9" t="s">
        <v>278</v>
      </c>
      <c r="L4917" s="69"/>
      <c r="M4917" s="67">
        <f t="shared" si="134"/>
        <v>340.89999999999873</v>
      </c>
    </row>
    <row r="4918" spans="1:23" ht="15">
      <c r="A4918" s="28" t="s">
        <v>919</v>
      </c>
      <c r="B4918" s="63" t="s">
        <v>178</v>
      </c>
      <c r="E4918" s="9">
        <v>274.64999999999998</v>
      </c>
      <c r="F4918" s="9">
        <v>58.6</v>
      </c>
      <c r="G4918" s="9" t="s">
        <v>278</v>
      </c>
      <c r="H4918" s="9" t="s">
        <v>278</v>
      </c>
      <c r="I4918" s="9" t="s">
        <v>278</v>
      </c>
      <c r="J4918" s="9" t="s">
        <v>278</v>
      </c>
      <c r="K4918" s="9" t="s">
        <v>278</v>
      </c>
      <c r="L4918" s="69"/>
      <c r="M4918" s="67">
        <f t="shared" si="134"/>
        <v>333.25</v>
      </c>
    </row>
    <row r="4919" spans="1:23" ht="15">
      <c r="A4919" s="28" t="s">
        <v>920</v>
      </c>
      <c r="B4919" s="277" t="s">
        <v>2046</v>
      </c>
      <c r="C4919" s="3"/>
      <c r="D4919" s="3"/>
      <c r="E4919" s="9" t="s">
        <v>278</v>
      </c>
      <c r="F4919" s="9" t="s">
        <v>278</v>
      </c>
      <c r="G4919" s="9" t="s">
        <v>278</v>
      </c>
      <c r="H4919" s="9" t="s">
        <v>278</v>
      </c>
      <c r="I4919" s="9" t="s">
        <v>278</v>
      </c>
      <c r="J4919" s="9" t="s">
        <v>278</v>
      </c>
      <c r="K4919" s="9">
        <v>318.00000000000364</v>
      </c>
      <c r="L4919" s="69"/>
      <c r="M4919" s="67">
        <f t="shared" si="134"/>
        <v>318.00000000000364</v>
      </c>
    </row>
    <row r="4920" spans="1:23" ht="15">
      <c r="A4920" s="28" t="s">
        <v>921</v>
      </c>
      <c r="B4920" s="277" t="s">
        <v>2026</v>
      </c>
      <c r="C4920" s="3"/>
      <c r="D4920" s="3"/>
      <c r="E4920" s="9" t="s">
        <v>278</v>
      </c>
      <c r="F4920" s="9" t="s">
        <v>278</v>
      </c>
      <c r="G4920" s="9" t="s">
        <v>278</v>
      </c>
      <c r="H4920" s="9" t="s">
        <v>278</v>
      </c>
      <c r="I4920" s="9" t="s">
        <v>278</v>
      </c>
      <c r="J4920" s="9" t="s">
        <v>278</v>
      </c>
      <c r="K4920" s="9">
        <v>301.19999999999345</v>
      </c>
      <c r="L4920" s="69"/>
      <c r="M4920" s="67">
        <f t="shared" si="134"/>
        <v>301.19999999999345</v>
      </c>
    </row>
    <row r="4921" spans="1:23" ht="15">
      <c r="A4921" s="28" t="s">
        <v>922</v>
      </c>
      <c r="B4921" s="277" t="s">
        <v>2049</v>
      </c>
      <c r="C4921" s="3"/>
      <c r="D4921" s="3"/>
      <c r="E4921" s="9" t="s">
        <v>278</v>
      </c>
      <c r="F4921" s="9" t="s">
        <v>278</v>
      </c>
      <c r="G4921" s="9" t="s">
        <v>278</v>
      </c>
      <c r="H4921" s="9" t="s">
        <v>278</v>
      </c>
      <c r="I4921" s="9" t="s">
        <v>278</v>
      </c>
      <c r="J4921" s="9" t="s">
        <v>278</v>
      </c>
      <c r="K4921" s="9">
        <v>288</v>
      </c>
      <c r="L4921" s="69"/>
      <c r="M4921" s="67">
        <f t="shared" si="134"/>
        <v>288</v>
      </c>
    </row>
    <row r="4922" spans="1:23" ht="15">
      <c r="A4922" s="28" t="s">
        <v>923</v>
      </c>
      <c r="B4922" s="277" t="s">
        <v>1999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9" t="s">
        <v>278</v>
      </c>
      <c r="J4922" s="9">
        <v>164.99999999999636</v>
      </c>
      <c r="K4922" s="9">
        <v>112.80000000000109</v>
      </c>
      <c r="L4922" s="69"/>
      <c r="M4922" s="67">
        <f t="shared" si="134"/>
        <v>277.79999999999745</v>
      </c>
    </row>
    <row r="4923" spans="1:23" ht="15">
      <c r="A4923" s="28" t="s">
        <v>924</v>
      </c>
      <c r="B4923" s="277" t="s">
        <v>4490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 t="s">
        <v>278</v>
      </c>
      <c r="J4923" s="9" t="s">
        <v>278</v>
      </c>
      <c r="K4923" s="9">
        <v>270.20000000000073</v>
      </c>
      <c r="L4923" s="69"/>
      <c r="M4923" s="67">
        <f t="shared" si="134"/>
        <v>270.20000000000073</v>
      </c>
    </row>
    <row r="4924" spans="1:23" ht="15">
      <c r="A4924" s="28" t="s">
        <v>925</v>
      </c>
      <c r="B4924" s="277" t="s">
        <v>2000</v>
      </c>
      <c r="C4924" s="3"/>
      <c r="D4924" s="3"/>
      <c r="E4924" s="9" t="s">
        <v>278</v>
      </c>
      <c r="F4924" s="9" t="s">
        <v>278</v>
      </c>
      <c r="G4924" s="9" t="s">
        <v>278</v>
      </c>
      <c r="H4924" s="9" t="s">
        <v>278</v>
      </c>
      <c r="I4924" s="9" t="s">
        <v>278</v>
      </c>
      <c r="J4924" s="9">
        <v>259.59999999999854</v>
      </c>
      <c r="K4924" s="9" t="s">
        <v>278</v>
      </c>
      <c r="L4924" s="69"/>
      <c r="M4924" s="67">
        <f t="shared" si="134"/>
        <v>259.59999999999854</v>
      </c>
    </row>
    <row r="4925" spans="1:23" ht="15">
      <c r="A4925" s="28" t="s">
        <v>926</v>
      </c>
      <c r="B4925" s="63" t="s">
        <v>773</v>
      </c>
      <c r="E4925" s="9" t="s">
        <v>278</v>
      </c>
      <c r="F4925" s="9" t="s">
        <v>278</v>
      </c>
      <c r="G4925" s="9" t="s">
        <v>278</v>
      </c>
      <c r="H4925" s="9">
        <v>254.20000000000073</v>
      </c>
      <c r="I4925" s="9" t="s">
        <v>278</v>
      </c>
      <c r="J4925" s="9" t="s">
        <v>278</v>
      </c>
      <c r="K4925" s="9" t="s">
        <v>278</v>
      </c>
      <c r="L4925" s="69"/>
      <c r="M4925" s="67">
        <f t="shared" si="134"/>
        <v>254.20000000000073</v>
      </c>
    </row>
    <row r="4926" spans="1:23" ht="15">
      <c r="A4926" s="28" t="s">
        <v>927</v>
      </c>
      <c r="B4926" s="277" t="s">
        <v>2023</v>
      </c>
      <c r="C4926" s="3"/>
      <c r="D4926" s="3"/>
      <c r="E4926" s="9" t="s">
        <v>278</v>
      </c>
      <c r="F4926" s="9" t="s">
        <v>278</v>
      </c>
      <c r="G4926" s="9" t="s">
        <v>278</v>
      </c>
      <c r="H4926" s="9" t="s">
        <v>278</v>
      </c>
      <c r="I4926" s="9" t="s">
        <v>278</v>
      </c>
      <c r="J4926" s="9" t="s">
        <v>278</v>
      </c>
      <c r="K4926" s="9">
        <v>250.19999999999345</v>
      </c>
      <c r="L4926" s="69"/>
      <c r="M4926" s="67">
        <f t="shared" si="134"/>
        <v>250.19999999999345</v>
      </c>
    </row>
    <row r="4927" spans="1:23" ht="15">
      <c r="A4927" s="28" t="s">
        <v>928</v>
      </c>
      <c r="B4927" s="229" t="s">
        <v>1650</v>
      </c>
      <c r="C4927" s="3"/>
      <c r="D4927" s="3"/>
      <c r="E4927" s="9" t="s">
        <v>278</v>
      </c>
      <c r="F4927" s="9" t="s">
        <v>278</v>
      </c>
      <c r="G4927" s="9" t="s">
        <v>278</v>
      </c>
      <c r="H4927" s="9" t="s">
        <v>278</v>
      </c>
      <c r="I4927" s="9">
        <v>244.69999999999891</v>
      </c>
      <c r="J4927" s="9" t="s">
        <v>278</v>
      </c>
      <c r="K4927" s="9" t="s">
        <v>278</v>
      </c>
      <c r="L4927" s="69"/>
      <c r="M4927" s="67">
        <f t="shared" si="134"/>
        <v>244.69999999999891</v>
      </c>
    </row>
    <row r="4928" spans="1:23" ht="15">
      <c r="A4928" s="28" t="s">
        <v>929</v>
      </c>
      <c r="B4928" s="277" t="s">
        <v>2020</v>
      </c>
      <c r="C4928" s="3"/>
      <c r="D4928" s="3"/>
      <c r="E4928" s="9" t="s">
        <v>278</v>
      </c>
      <c r="F4928" s="9" t="s">
        <v>278</v>
      </c>
      <c r="G4928" s="9" t="s">
        <v>278</v>
      </c>
      <c r="H4928" s="9" t="s">
        <v>278</v>
      </c>
      <c r="I4928" s="9" t="s">
        <v>278</v>
      </c>
      <c r="J4928" s="9" t="s">
        <v>278</v>
      </c>
      <c r="K4928" s="9">
        <v>223.49999999999454</v>
      </c>
      <c r="L4928" s="69"/>
      <c r="M4928" s="67">
        <f t="shared" si="134"/>
        <v>223.49999999999454</v>
      </c>
    </row>
    <row r="4929" spans="1:13" ht="15">
      <c r="A4929" s="28" t="s">
        <v>930</v>
      </c>
      <c r="B4929" s="63" t="s">
        <v>783</v>
      </c>
      <c r="E4929" s="9" t="s">
        <v>278</v>
      </c>
      <c r="F4929" s="9" t="s">
        <v>278</v>
      </c>
      <c r="G4929" s="9" t="s">
        <v>278</v>
      </c>
      <c r="H4929" s="9">
        <v>212.20000000000073</v>
      </c>
      <c r="I4929" s="9" t="s">
        <v>278</v>
      </c>
      <c r="J4929" s="9" t="s">
        <v>278</v>
      </c>
      <c r="K4929" s="9" t="s">
        <v>278</v>
      </c>
      <c r="L4929" s="69"/>
      <c r="M4929" s="67">
        <f t="shared" si="134"/>
        <v>212.20000000000073</v>
      </c>
    </row>
    <row r="4930" spans="1:13" ht="15">
      <c r="A4930" s="28" t="s">
        <v>931</v>
      </c>
      <c r="B4930" s="63" t="s">
        <v>179</v>
      </c>
      <c r="E4930" s="9">
        <v>208.5</v>
      </c>
      <c r="F4930" s="9" t="s">
        <v>278</v>
      </c>
      <c r="G4930" s="9" t="s">
        <v>278</v>
      </c>
      <c r="H4930" s="9" t="s">
        <v>278</v>
      </c>
      <c r="I4930" s="9" t="s">
        <v>278</v>
      </c>
      <c r="J4930" s="9" t="s">
        <v>278</v>
      </c>
      <c r="K4930" s="9" t="s">
        <v>278</v>
      </c>
      <c r="L4930" s="69"/>
      <c r="M4930" s="67">
        <f t="shared" si="134"/>
        <v>208.5</v>
      </c>
    </row>
    <row r="4931" spans="1:13" ht="15">
      <c r="A4931" s="28" t="s">
        <v>932</v>
      </c>
      <c r="B4931" s="277" t="s">
        <v>2021</v>
      </c>
      <c r="C4931" s="3"/>
      <c r="D4931" s="3"/>
      <c r="E4931" s="9" t="s">
        <v>278</v>
      </c>
      <c r="F4931" s="9" t="s">
        <v>278</v>
      </c>
      <c r="G4931" s="9" t="s">
        <v>278</v>
      </c>
      <c r="H4931" s="9" t="s">
        <v>278</v>
      </c>
      <c r="I4931" s="9" t="s">
        <v>278</v>
      </c>
      <c r="J4931" s="9" t="s">
        <v>278</v>
      </c>
      <c r="K4931" s="9">
        <v>156.09999999999854</v>
      </c>
      <c r="L4931" s="69"/>
      <c r="M4931" s="67">
        <f t="shared" si="134"/>
        <v>156.09999999999854</v>
      </c>
    </row>
    <row r="4932" spans="1:13" ht="15">
      <c r="A4932" s="28" t="s">
        <v>933</v>
      </c>
      <c r="B4932" s="225" t="s">
        <v>1640</v>
      </c>
      <c r="C4932" s="3"/>
      <c r="D4932" s="3"/>
      <c r="E4932" s="9" t="s">
        <v>278</v>
      </c>
      <c r="F4932" s="9" t="s">
        <v>278</v>
      </c>
      <c r="G4932" s="9" t="s">
        <v>278</v>
      </c>
      <c r="H4932" s="9" t="s">
        <v>278</v>
      </c>
      <c r="I4932" s="9">
        <v>106.10000000000127</v>
      </c>
      <c r="J4932" s="9" t="s">
        <v>278</v>
      </c>
      <c r="K4932" s="9" t="s">
        <v>278</v>
      </c>
      <c r="L4932" s="69"/>
      <c r="M4932" s="67">
        <f t="shared" si="134"/>
        <v>106.10000000000127</v>
      </c>
    </row>
    <row r="4933" spans="1:13" ht="15">
      <c r="A4933" s="28" t="s">
        <v>934</v>
      </c>
      <c r="B4933" s="229" t="s">
        <v>1649</v>
      </c>
      <c r="C4933" s="3"/>
      <c r="D4933" s="3"/>
      <c r="E4933" s="9" t="s">
        <v>278</v>
      </c>
      <c r="F4933" s="9" t="s">
        <v>278</v>
      </c>
      <c r="G4933" s="9" t="s">
        <v>278</v>
      </c>
      <c r="H4933" s="9" t="s">
        <v>278</v>
      </c>
      <c r="I4933" s="9">
        <v>102.20000000000027</v>
      </c>
      <c r="J4933" s="9" t="s">
        <v>278</v>
      </c>
      <c r="K4933" s="9" t="s">
        <v>278</v>
      </c>
      <c r="L4933" s="69"/>
      <c r="M4933" s="67">
        <f t="shared" si="134"/>
        <v>102.20000000000027</v>
      </c>
    </row>
    <row r="4934" spans="1:13" ht="15">
      <c r="A4934" s="28" t="s">
        <v>2496</v>
      </c>
      <c r="B4934" s="277" t="s">
        <v>2048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 t="s">
        <v>278</v>
      </c>
      <c r="J4934" s="9" t="s">
        <v>278</v>
      </c>
      <c r="K4934" s="9">
        <v>79.400000000001455</v>
      </c>
      <c r="L4934" s="69"/>
      <c r="M4934" s="67">
        <f t="shared" si="134"/>
        <v>79.400000000001455</v>
      </c>
    </row>
    <row r="4935" spans="1:13" ht="15">
      <c r="A4935" s="28" t="s">
        <v>3308</v>
      </c>
      <c r="B4935" s="63" t="s">
        <v>3370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3309</v>
      </c>
      <c r="B4936" s="63" t="s">
        <v>3364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3310</v>
      </c>
      <c r="B4937" s="63" t="s">
        <v>3363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3311</v>
      </c>
      <c r="B4938" s="63" t="s">
        <v>3379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3312</v>
      </c>
      <c r="B4939" s="63" t="s">
        <v>3378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3313</v>
      </c>
      <c r="B4940" s="63" t="s">
        <v>3366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3314</v>
      </c>
      <c r="B4941" s="63" t="s">
        <v>3360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3315</v>
      </c>
      <c r="B4942" s="63" t="s">
        <v>3391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3316</v>
      </c>
      <c r="B4943" s="277" t="s">
        <v>3359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3317</v>
      </c>
      <c r="B4944" s="63" t="s">
        <v>3375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3318</v>
      </c>
      <c r="B4945" s="63" t="s">
        <v>3372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3319</v>
      </c>
      <c r="B4946" s="63" t="s">
        <v>3387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3320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3321</v>
      </c>
      <c r="B4948" s="63" t="s">
        <v>3388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3322</v>
      </c>
      <c r="B4949" s="63" t="s">
        <v>3367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3323</v>
      </c>
      <c r="B4950" s="63" t="s">
        <v>3361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3324</v>
      </c>
      <c r="B4951" s="63" t="s">
        <v>3368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3325</v>
      </c>
      <c r="B4952" s="63" t="s">
        <v>3365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3326</v>
      </c>
      <c r="B4953" s="63" t="s">
        <v>3376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3327</v>
      </c>
      <c r="B4954" s="63" t="s">
        <v>3371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3328</v>
      </c>
      <c r="B4955" s="277" t="s">
        <v>3358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3329</v>
      </c>
      <c r="B4956" s="63" t="s">
        <v>3373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3330</v>
      </c>
      <c r="B4957" s="63" t="s">
        <v>3392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3331</v>
      </c>
      <c r="B4958" s="63" t="s">
        <v>3362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4122</v>
      </c>
      <c r="B4959" s="63" t="s">
        <v>3369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4123</v>
      </c>
      <c r="B4960" s="63" t="s">
        <v>3390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4124</v>
      </c>
      <c r="B4961" s="63" t="s">
        <v>3374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213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5">SUM(E4968:I4968)</f>
        <v>1596.5999999999935</v>
      </c>
      <c r="O4968" t="s">
        <v>1313</v>
      </c>
      <c r="R4968" t="s">
        <v>1814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5"/>
        <v>1356.6999999999985</v>
      </c>
      <c r="O4969" t="s">
        <v>307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5"/>
        <v>1304.2999999999943</v>
      </c>
      <c r="O4970" t="s">
        <v>369</v>
      </c>
      <c r="R4970" t="s">
        <v>1814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5"/>
        <v>1291.4000000000008</v>
      </c>
      <c r="O4971" t="s">
        <v>372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5"/>
        <v>1220.1000000000095</v>
      </c>
      <c r="O4972" t="s">
        <v>296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5"/>
        <v>1207.3999999999949</v>
      </c>
      <c r="O4973" t="s">
        <v>287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5"/>
        <v>1178.4000000000028</v>
      </c>
      <c r="O4974" t="s">
        <v>288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5"/>
        <v>1171.9000000000028</v>
      </c>
      <c r="O4975" t="s">
        <v>281</v>
      </c>
      <c r="R4975" t="s">
        <v>1814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5"/>
        <v>1124.9000000000008</v>
      </c>
      <c r="O4976" t="s">
        <v>300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5"/>
        <v>1096.7999999999986</v>
      </c>
      <c r="O4977" t="s">
        <v>283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5"/>
        <v>1082.5999999999913</v>
      </c>
      <c r="O4978" t="s">
        <v>297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5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5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5"/>
        <v>1010.5000000000015</v>
      </c>
      <c r="O4981" t="s">
        <v>317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5"/>
        <v>909.50000000000944</v>
      </c>
      <c r="O4982" t="s">
        <v>284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5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5"/>
        <v>783.30000000000723</v>
      </c>
      <c r="O4984" t="s">
        <v>288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5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278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5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278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5"/>
        <v>652.69999999999925</v>
      </c>
      <c r="O4987" t="s">
        <v>283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799</v>
      </c>
      <c r="E4988" s="9" t="s">
        <v>183</v>
      </c>
      <c r="F4988" s="9" t="s">
        <v>278</v>
      </c>
      <c r="G4988" s="9" t="s">
        <v>278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5"/>
        <v>645.700000000008</v>
      </c>
      <c r="O4988" t="s">
        <v>300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745</v>
      </c>
      <c r="E4989" s="9" t="s">
        <v>183</v>
      </c>
      <c r="F4989" s="9" t="s">
        <v>278</v>
      </c>
      <c r="G4989" s="9" t="s">
        <v>278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5"/>
        <v>635.19999999998981</v>
      </c>
      <c r="O4989" t="s">
        <v>282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5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278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5"/>
        <v>596.8000000000095</v>
      </c>
      <c r="O4991" t="s">
        <v>284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761</v>
      </c>
      <c r="E4992" s="9" t="s">
        <v>183</v>
      </c>
      <c r="F4992" s="9" t="s">
        <v>278</v>
      </c>
      <c r="G4992" s="9" t="s">
        <v>278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5"/>
        <v>576.90000000000146</v>
      </c>
      <c r="O4992" t="s">
        <v>297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747</v>
      </c>
      <c r="E4993" s="9" t="s">
        <v>183</v>
      </c>
      <c r="F4993" s="9" t="s">
        <v>278</v>
      </c>
      <c r="G4993" s="9" t="s">
        <v>278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5"/>
        <v>558.80000000001019</v>
      </c>
      <c r="O4993" t="s">
        <v>292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762</v>
      </c>
      <c r="E4994" s="9" t="s">
        <v>183</v>
      </c>
      <c r="F4994" s="9" t="s">
        <v>278</v>
      </c>
      <c r="G4994" s="9" t="s">
        <v>278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5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782</v>
      </c>
      <c r="E4995" s="9" t="s">
        <v>183</v>
      </c>
      <c r="F4995" s="9" t="s">
        <v>278</v>
      </c>
      <c r="G4995" s="9" t="s">
        <v>278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5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5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732</v>
      </c>
      <c r="E4997" s="9" t="s">
        <v>183</v>
      </c>
      <c r="F4997" s="9" t="s">
        <v>278</v>
      </c>
      <c r="G4997" s="9" t="s">
        <v>278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5"/>
        <v>494.40000000000146</v>
      </c>
      <c r="S4997" s="219"/>
      <c r="T4997" s="63"/>
      <c r="U4997" s="63"/>
      <c r="V4997" s="299"/>
    </row>
    <row r="4998" spans="1:22" ht="15">
      <c r="A4998" s="28" t="s">
        <v>274</v>
      </c>
      <c r="B4998" s="63" t="s">
        <v>156</v>
      </c>
      <c r="E4998" s="9" t="s">
        <v>183</v>
      </c>
      <c r="F4998" s="9" t="s">
        <v>278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5"/>
        <v>491.5</v>
      </c>
      <c r="S4998" s="219"/>
      <c r="T4998" s="63"/>
      <c r="U4998" s="63"/>
      <c r="V4998" s="299"/>
    </row>
    <row r="4999" spans="1:22" ht="15">
      <c r="A4999" s="28" t="s">
        <v>275</v>
      </c>
      <c r="B4999" s="63" t="s">
        <v>748</v>
      </c>
      <c r="E4999" s="9" t="s">
        <v>183</v>
      </c>
      <c r="F4999" s="9" t="s">
        <v>278</v>
      </c>
      <c r="G4999" s="9" t="s">
        <v>278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5"/>
        <v>482.89999999999418</v>
      </c>
      <c r="S4999" s="219"/>
      <c r="T4999" s="63"/>
      <c r="U4999" s="63"/>
      <c r="V4999" s="299"/>
    </row>
    <row r="5000" spans="1:22" ht="15">
      <c r="A5000" s="28" t="s">
        <v>276</v>
      </c>
      <c r="B5000" s="63" t="s">
        <v>781</v>
      </c>
      <c r="E5000" s="9" t="s">
        <v>183</v>
      </c>
      <c r="F5000" s="9" t="s">
        <v>278</v>
      </c>
      <c r="G5000" s="9" t="s">
        <v>278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5"/>
        <v>475.30000000001019</v>
      </c>
      <c r="S5000" s="219"/>
      <c r="T5000" s="63"/>
      <c r="U5000" s="63"/>
      <c r="V5000" s="299"/>
    </row>
    <row r="5001" spans="1:22" ht="15">
      <c r="A5001" s="28" t="s">
        <v>277</v>
      </c>
      <c r="B5001" s="63" t="s">
        <v>743</v>
      </c>
      <c r="E5001" s="9" t="s">
        <v>183</v>
      </c>
      <c r="F5001" s="9" t="s">
        <v>278</v>
      </c>
      <c r="G5001" s="9" t="s">
        <v>278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5"/>
        <v>460.50000000001091</v>
      </c>
      <c r="S5001" s="219"/>
      <c r="T5001" s="63"/>
      <c r="U5001" s="63"/>
      <c r="V5001" s="299"/>
    </row>
    <row r="5002" spans="1:22" ht="15">
      <c r="A5002" s="28" t="s">
        <v>734</v>
      </c>
      <c r="B5002" s="63" t="s">
        <v>162</v>
      </c>
      <c r="E5002" s="9" t="s">
        <v>183</v>
      </c>
      <c r="F5002" s="9" t="s">
        <v>278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5"/>
        <v>460.20000000000147</v>
      </c>
      <c r="S5002" s="219"/>
      <c r="T5002" s="63"/>
      <c r="U5002" s="63"/>
      <c r="V5002" s="299"/>
    </row>
    <row r="5003" spans="1:22" ht="15">
      <c r="A5003" s="28" t="s">
        <v>735</v>
      </c>
      <c r="B5003" s="63" t="s">
        <v>789</v>
      </c>
      <c r="E5003" s="9" t="s">
        <v>183</v>
      </c>
      <c r="F5003" s="9" t="s">
        <v>278</v>
      </c>
      <c r="G5003" s="9" t="s">
        <v>278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5"/>
        <v>443.69999999999345</v>
      </c>
      <c r="S5003" s="219"/>
      <c r="T5003" s="63"/>
      <c r="U5003" s="63"/>
      <c r="V5003" s="299"/>
    </row>
    <row r="5004" spans="1:22" ht="15">
      <c r="A5004" s="28" t="s">
        <v>736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5"/>
        <v>443.50000000000659</v>
      </c>
      <c r="O5004" t="s">
        <v>297</v>
      </c>
      <c r="S5004" s="219"/>
      <c r="T5004" s="63"/>
      <c r="U5004" s="63"/>
      <c r="V5004" s="299"/>
    </row>
    <row r="5005" spans="1:22" ht="15">
      <c r="A5005" s="28" t="s">
        <v>738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5"/>
        <v>440.20000000000732</v>
      </c>
      <c r="S5005" s="219"/>
      <c r="T5005" s="63"/>
      <c r="U5005" s="63"/>
      <c r="V5005" s="299"/>
    </row>
    <row r="5006" spans="1:22" ht="15">
      <c r="A5006" s="28" t="s">
        <v>744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278</v>
      </c>
      <c r="I5006" s="9">
        <v>0</v>
      </c>
      <c r="J5006" s="9">
        <v>0</v>
      </c>
      <c r="K5006" s="9">
        <v>0</v>
      </c>
      <c r="L5006" s="69"/>
      <c r="M5006" s="67">
        <f t="shared" si="135"/>
        <v>432.8</v>
      </c>
      <c r="S5006" s="219"/>
      <c r="T5006" s="63"/>
      <c r="U5006" s="63"/>
      <c r="V5006" s="299"/>
    </row>
    <row r="5007" spans="1:22" ht="15">
      <c r="A5007" s="28" t="s">
        <v>746</v>
      </c>
      <c r="B5007" s="63" t="s">
        <v>778</v>
      </c>
      <c r="E5007" s="9" t="s">
        <v>183</v>
      </c>
      <c r="F5007" s="9" t="s">
        <v>278</v>
      </c>
      <c r="G5007" s="9" t="s">
        <v>278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5"/>
        <v>427.30000000000291</v>
      </c>
      <c r="S5007" s="219"/>
      <c r="T5007" s="63"/>
      <c r="U5007" s="63"/>
      <c r="V5007" s="299"/>
    </row>
    <row r="5008" spans="1:22" ht="15">
      <c r="A5008" s="28" t="s">
        <v>749</v>
      </c>
      <c r="B5008" s="63" t="s">
        <v>727</v>
      </c>
      <c r="E5008" s="9" t="s">
        <v>183</v>
      </c>
      <c r="F5008" s="9" t="s">
        <v>278</v>
      </c>
      <c r="G5008" s="9" t="s">
        <v>278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5"/>
        <v>339.60000000000946</v>
      </c>
      <c r="S5008" s="219"/>
      <c r="T5008" s="63"/>
      <c r="U5008" s="63"/>
      <c r="V5008" s="299"/>
    </row>
    <row r="5009" spans="1:22" ht="15">
      <c r="A5009" s="28" t="s">
        <v>750</v>
      </c>
      <c r="B5009" s="63" t="s">
        <v>737</v>
      </c>
      <c r="E5009" s="9" t="s">
        <v>183</v>
      </c>
      <c r="F5009" s="9" t="s">
        <v>278</v>
      </c>
      <c r="G5009" s="9" t="s">
        <v>278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5"/>
        <v>322.200000000008</v>
      </c>
      <c r="S5009" s="219"/>
      <c r="T5009" s="63"/>
      <c r="U5009" s="63"/>
      <c r="V5009" s="299"/>
    </row>
    <row r="5010" spans="1:22" ht="15">
      <c r="A5010" s="28" t="s">
        <v>753</v>
      </c>
      <c r="B5010" s="63" t="s">
        <v>763</v>
      </c>
      <c r="E5010" s="9" t="s">
        <v>183</v>
      </c>
      <c r="F5010" s="9" t="s">
        <v>278</v>
      </c>
      <c r="G5010" s="9" t="s">
        <v>278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5"/>
        <v>308.90000000000509</v>
      </c>
      <c r="S5010" s="219"/>
      <c r="T5010" s="63"/>
      <c r="U5010" s="63"/>
      <c r="V5010" s="299"/>
    </row>
    <row r="5011" spans="1:22" ht="15">
      <c r="A5011" s="28" t="s">
        <v>755</v>
      </c>
      <c r="B5011" s="63" t="s">
        <v>768</v>
      </c>
      <c r="E5011" s="9" t="s">
        <v>183</v>
      </c>
      <c r="F5011" s="9" t="s">
        <v>278</v>
      </c>
      <c r="G5011" s="9" t="s">
        <v>278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5"/>
        <v>298.70000000000073</v>
      </c>
      <c r="S5011" s="219"/>
      <c r="T5011" s="63"/>
      <c r="U5011" s="63"/>
      <c r="V5011" s="299"/>
    </row>
    <row r="5012" spans="1:22" ht="15">
      <c r="A5012" s="28" t="s">
        <v>760</v>
      </c>
      <c r="B5012" s="63" t="s">
        <v>756</v>
      </c>
      <c r="E5012" s="9" t="s">
        <v>183</v>
      </c>
      <c r="F5012" s="9" t="s">
        <v>278</v>
      </c>
      <c r="G5012" s="9" t="s">
        <v>278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5"/>
        <v>269.10000000000946</v>
      </c>
      <c r="S5012" s="219"/>
      <c r="T5012" s="63"/>
      <c r="U5012" s="63"/>
      <c r="V5012" s="299"/>
    </row>
    <row r="5013" spans="1:22" ht="15">
      <c r="A5013" s="28" t="s">
        <v>764</v>
      </c>
      <c r="B5013" s="63" t="s">
        <v>178</v>
      </c>
      <c r="E5013" s="9" t="s">
        <v>183</v>
      </c>
      <c r="F5013" s="9">
        <v>259.2</v>
      </c>
      <c r="G5013" s="9" t="s">
        <v>278</v>
      </c>
      <c r="H5013" s="9" t="s">
        <v>278</v>
      </c>
      <c r="I5013" s="9">
        <v>0</v>
      </c>
      <c r="J5013" s="9">
        <v>0</v>
      </c>
      <c r="K5013" s="9">
        <v>0</v>
      </c>
      <c r="L5013" s="69"/>
      <c r="M5013" s="67">
        <f t="shared" si="135"/>
        <v>259.2</v>
      </c>
      <c r="S5013" s="219"/>
      <c r="T5013" s="63"/>
      <c r="U5013" s="63"/>
      <c r="V5013" s="299"/>
    </row>
    <row r="5014" spans="1:22" ht="15">
      <c r="A5014" s="28" t="s">
        <v>765</v>
      </c>
      <c r="B5014" s="63" t="s">
        <v>164</v>
      </c>
      <c r="E5014" s="9" t="s">
        <v>183</v>
      </c>
      <c r="F5014" s="9" t="s">
        <v>278</v>
      </c>
      <c r="G5014" s="9">
        <v>256.2</v>
      </c>
      <c r="H5014" s="9" t="s">
        <v>278</v>
      </c>
      <c r="I5014" s="9">
        <v>0</v>
      </c>
      <c r="J5014" s="9">
        <v>0</v>
      </c>
      <c r="K5014" s="9">
        <v>0</v>
      </c>
      <c r="L5014" s="69"/>
      <c r="M5014" s="67">
        <f t="shared" si="135"/>
        <v>256.2</v>
      </c>
      <c r="S5014" s="219"/>
      <c r="T5014" s="63"/>
      <c r="U5014" s="63"/>
      <c r="V5014" s="299"/>
    </row>
    <row r="5015" spans="1:22" ht="15">
      <c r="A5015" s="28" t="s">
        <v>766</v>
      </c>
      <c r="B5015" s="63" t="s">
        <v>733</v>
      </c>
      <c r="E5015" s="9" t="s">
        <v>183</v>
      </c>
      <c r="F5015" s="9" t="s">
        <v>278</v>
      </c>
      <c r="G5015" s="9" t="s">
        <v>278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5"/>
        <v>245.90000000000146</v>
      </c>
      <c r="S5015" s="219"/>
      <c r="T5015" s="63"/>
      <c r="U5015" s="63"/>
      <c r="V5015" s="299"/>
    </row>
    <row r="5016" spans="1:22" ht="15">
      <c r="A5016" s="28" t="s">
        <v>772</v>
      </c>
      <c r="B5016" s="63" t="s">
        <v>787</v>
      </c>
      <c r="E5016" s="9" t="s">
        <v>183</v>
      </c>
      <c r="F5016" s="9" t="s">
        <v>278</v>
      </c>
      <c r="G5016" s="9" t="s">
        <v>278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5"/>
        <v>216.90000000000509</v>
      </c>
      <c r="S5016" s="219"/>
      <c r="T5016" s="63"/>
      <c r="U5016" s="63"/>
      <c r="V5016" s="299"/>
    </row>
    <row r="5017" spans="1:22" ht="15">
      <c r="A5017" s="28" t="s">
        <v>780</v>
      </c>
      <c r="B5017" s="63" t="s">
        <v>795</v>
      </c>
      <c r="E5017" s="9" t="s">
        <v>183</v>
      </c>
      <c r="F5017" s="9" t="s">
        <v>278</v>
      </c>
      <c r="G5017" s="9" t="s">
        <v>278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5"/>
        <v>192.90000000000146</v>
      </c>
      <c r="S5017" s="219"/>
      <c r="T5017" s="63"/>
      <c r="U5017" s="63"/>
      <c r="V5017" s="299"/>
    </row>
    <row r="5018" spans="1:22" ht="15">
      <c r="A5018" s="28" t="s">
        <v>784</v>
      </c>
      <c r="B5018" s="63" t="s">
        <v>752</v>
      </c>
      <c r="E5018" s="9" t="s">
        <v>183</v>
      </c>
      <c r="F5018" s="9" t="s">
        <v>278</v>
      </c>
      <c r="G5018" s="9" t="s">
        <v>278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5"/>
        <v>192.200000000008</v>
      </c>
      <c r="S5018" s="219"/>
      <c r="T5018" s="63"/>
      <c r="U5018" s="63"/>
      <c r="V5018" s="299"/>
    </row>
    <row r="5019" spans="1:22" ht="15">
      <c r="A5019" s="28" t="s">
        <v>785</v>
      </c>
      <c r="B5019" s="63" t="s">
        <v>770</v>
      </c>
      <c r="E5019" s="9" t="s">
        <v>183</v>
      </c>
      <c r="F5019" s="9" t="s">
        <v>278</v>
      </c>
      <c r="G5019" s="9" t="s">
        <v>278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5"/>
        <v>179.40000000000146</v>
      </c>
      <c r="S5019" s="219"/>
      <c r="T5019" s="63"/>
      <c r="U5019" s="63"/>
      <c r="V5019" s="299"/>
    </row>
    <row r="5020" spans="1:22" ht="15">
      <c r="A5020" s="28" t="s">
        <v>786</v>
      </c>
      <c r="B5020" s="63" t="s">
        <v>158</v>
      </c>
      <c r="E5020" s="9" t="s">
        <v>183</v>
      </c>
      <c r="F5020" s="9" t="s">
        <v>278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5"/>
        <v>139.99999999999199</v>
      </c>
      <c r="S5020" s="219"/>
      <c r="T5020" s="63"/>
      <c r="U5020" s="63"/>
      <c r="V5020" s="299"/>
    </row>
    <row r="5021" spans="1:22" ht="15">
      <c r="A5021" s="28" t="s">
        <v>792</v>
      </c>
      <c r="B5021" s="63" t="s">
        <v>777</v>
      </c>
      <c r="E5021" s="9" t="s">
        <v>183</v>
      </c>
      <c r="F5021" s="9" t="s">
        <v>278</v>
      </c>
      <c r="G5021" s="9" t="s">
        <v>278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5"/>
        <v>109.80000000000291</v>
      </c>
      <c r="S5021" s="219"/>
      <c r="T5021" s="63"/>
      <c r="U5021" s="63"/>
      <c r="V5021" s="299"/>
    </row>
    <row r="5022" spans="1:22" ht="15">
      <c r="A5022" s="28" t="s">
        <v>793</v>
      </c>
      <c r="B5022" s="63" t="s">
        <v>773</v>
      </c>
      <c r="E5022" s="9" t="s">
        <v>183</v>
      </c>
      <c r="F5022" s="9" t="s">
        <v>278</v>
      </c>
      <c r="G5022" s="9" t="s">
        <v>278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5"/>
        <v>97.799999999995634</v>
      </c>
    </row>
    <row r="5023" spans="1:22" ht="15">
      <c r="A5023" s="28" t="s">
        <v>794</v>
      </c>
      <c r="B5023" s="63" t="s">
        <v>754</v>
      </c>
      <c r="E5023" s="9" t="s">
        <v>183</v>
      </c>
      <c r="F5023" s="9" t="s">
        <v>278</v>
      </c>
      <c r="G5023" s="9" t="s">
        <v>278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5"/>
        <v>50.700000000004366</v>
      </c>
    </row>
    <row r="5024" spans="1:22" ht="15">
      <c r="A5024" s="28" t="s">
        <v>796</v>
      </c>
      <c r="B5024" s="63" t="s">
        <v>783</v>
      </c>
      <c r="E5024" s="9" t="s">
        <v>183</v>
      </c>
      <c r="F5024" s="9" t="s">
        <v>278</v>
      </c>
      <c r="G5024" s="9" t="s">
        <v>278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5"/>
        <v>39.200000000000728</v>
      </c>
    </row>
    <row r="5025" spans="1:13" ht="15">
      <c r="A5025" s="28" t="s">
        <v>797</v>
      </c>
      <c r="B5025" s="63" t="s">
        <v>179</v>
      </c>
      <c r="E5025" s="9" t="s">
        <v>183</v>
      </c>
      <c r="F5025" s="9" t="s">
        <v>278</v>
      </c>
      <c r="G5025" s="9" t="s">
        <v>278</v>
      </c>
      <c r="H5025" s="9" t="s">
        <v>278</v>
      </c>
      <c r="I5025" s="9">
        <v>0</v>
      </c>
      <c r="J5025" s="9">
        <v>0</v>
      </c>
      <c r="K5025" s="9">
        <v>0</v>
      </c>
      <c r="L5025" s="69"/>
      <c r="M5025" s="67">
        <f t="shared" si="135"/>
        <v>0</v>
      </c>
    </row>
    <row r="5026" spans="1:13" ht="15">
      <c r="A5026" s="28" t="s">
        <v>798</v>
      </c>
      <c r="B5026" s="229" t="s">
        <v>1656</v>
      </c>
      <c r="C5026" s="3"/>
      <c r="D5026" s="3"/>
      <c r="E5026" s="9" t="s">
        <v>183</v>
      </c>
      <c r="F5026" s="9" t="s">
        <v>278</v>
      </c>
      <c r="G5026" s="9" t="s">
        <v>278</v>
      </c>
      <c r="H5026" s="9" t="s">
        <v>278</v>
      </c>
      <c r="I5026" s="9">
        <v>0</v>
      </c>
      <c r="J5026" s="9">
        <v>0</v>
      </c>
      <c r="K5026" s="9">
        <v>0</v>
      </c>
      <c r="L5026" s="69"/>
      <c r="M5026" s="67">
        <f t="shared" si="135"/>
        <v>0</v>
      </c>
    </row>
    <row r="5027" spans="1:13" ht="15">
      <c r="A5027" s="28" t="s">
        <v>801</v>
      </c>
      <c r="B5027" s="229" t="s">
        <v>1651</v>
      </c>
      <c r="C5027" s="3"/>
      <c r="D5027" s="3"/>
      <c r="E5027" s="9" t="s">
        <v>183</v>
      </c>
      <c r="F5027" s="9" t="s">
        <v>278</v>
      </c>
      <c r="G5027" s="9" t="s">
        <v>278</v>
      </c>
      <c r="H5027" s="9" t="s">
        <v>278</v>
      </c>
      <c r="I5027" s="9">
        <v>0</v>
      </c>
      <c r="J5027" s="9">
        <v>0</v>
      </c>
      <c r="K5027" s="9">
        <v>0</v>
      </c>
      <c r="L5027" s="69"/>
      <c r="M5027" s="67">
        <f t="shared" si="135"/>
        <v>0</v>
      </c>
    </row>
    <row r="5028" spans="1:13" ht="15">
      <c r="A5028" s="28" t="s">
        <v>895</v>
      </c>
      <c r="B5028" s="229" t="s">
        <v>1646</v>
      </c>
      <c r="C5028" s="3"/>
      <c r="D5028" s="3"/>
      <c r="E5028" s="9" t="s">
        <v>183</v>
      </c>
      <c r="F5028" s="9" t="s">
        <v>278</v>
      </c>
      <c r="G5028" s="9" t="s">
        <v>278</v>
      </c>
      <c r="H5028" s="9" t="s">
        <v>278</v>
      </c>
      <c r="I5028" s="9">
        <v>0</v>
      </c>
      <c r="J5028" s="9">
        <v>0</v>
      </c>
      <c r="K5028" s="9">
        <v>0</v>
      </c>
      <c r="L5028" s="69"/>
      <c r="M5028" s="67">
        <f t="shared" si="135"/>
        <v>0</v>
      </c>
    </row>
    <row r="5029" spans="1:13" ht="15">
      <c r="A5029" s="28" t="s">
        <v>896</v>
      </c>
      <c r="B5029" s="229" t="s">
        <v>1652</v>
      </c>
      <c r="C5029" s="3"/>
      <c r="D5029" s="3"/>
      <c r="E5029" s="9" t="s">
        <v>183</v>
      </c>
      <c r="F5029" s="9" t="s">
        <v>278</v>
      </c>
      <c r="G5029" s="9" t="s">
        <v>278</v>
      </c>
      <c r="H5029" s="9" t="s">
        <v>278</v>
      </c>
      <c r="I5029" s="9">
        <v>0</v>
      </c>
      <c r="J5029" s="9">
        <v>0</v>
      </c>
      <c r="K5029" s="9">
        <v>0</v>
      </c>
      <c r="L5029" s="69"/>
      <c r="M5029" s="67">
        <f t="shared" si="135"/>
        <v>0</v>
      </c>
    </row>
    <row r="5030" spans="1:13" ht="15">
      <c r="A5030" s="28" t="s">
        <v>897</v>
      </c>
      <c r="B5030" s="229" t="s">
        <v>1654</v>
      </c>
      <c r="C5030" s="3"/>
      <c r="D5030" s="3"/>
      <c r="E5030" s="9" t="s">
        <v>183</v>
      </c>
      <c r="F5030" s="9" t="s">
        <v>278</v>
      </c>
      <c r="G5030" s="9" t="s">
        <v>278</v>
      </c>
      <c r="H5030" s="9" t="s">
        <v>278</v>
      </c>
      <c r="I5030" s="9">
        <v>0</v>
      </c>
      <c r="J5030" s="9">
        <v>0</v>
      </c>
      <c r="K5030" s="9">
        <v>0</v>
      </c>
      <c r="L5030" s="69"/>
      <c r="M5030" s="67">
        <f t="shared" si="135"/>
        <v>0</v>
      </c>
    </row>
    <row r="5031" spans="1:13" ht="15">
      <c r="A5031" s="28" t="s">
        <v>898</v>
      </c>
      <c r="B5031" s="225" t="s">
        <v>1640</v>
      </c>
      <c r="C5031" s="3"/>
      <c r="D5031" s="3"/>
      <c r="E5031" s="9" t="s">
        <v>183</v>
      </c>
      <c r="F5031" s="9" t="s">
        <v>278</v>
      </c>
      <c r="G5031" s="9" t="s">
        <v>278</v>
      </c>
      <c r="H5031" s="9" t="s">
        <v>278</v>
      </c>
      <c r="I5031" s="9">
        <v>0</v>
      </c>
      <c r="J5031" s="9">
        <v>0</v>
      </c>
      <c r="K5031" s="9">
        <v>0</v>
      </c>
      <c r="L5031" s="69"/>
      <c r="M5031" s="67">
        <f t="shared" si="135"/>
        <v>0</v>
      </c>
    </row>
    <row r="5032" spans="1:13" ht="15">
      <c r="A5032" s="28" t="s">
        <v>899</v>
      </c>
      <c r="B5032" s="229" t="s">
        <v>1642</v>
      </c>
      <c r="C5032" s="3"/>
      <c r="D5032" s="3"/>
      <c r="E5032" s="9" t="s">
        <v>183</v>
      </c>
      <c r="F5032" s="9" t="s">
        <v>278</v>
      </c>
      <c r="G5032" s="9" t="s">
        <v>278</v>
      </c>
      <c r="H5032" s="9" t="s">
        <v>278</v>
      </c>
      <c r="I5032" s="9">
        <v>0</v>
      </c>
      <c r="J5032" s="9">
        <v>0</v>
      </c>
      <c r="K5032" s="9">
        <v>0</v>
      </c>
      <c r="L5032" s="69"/>
      <c r="M5032" s="67">
        <f t="shared" ref="M5032:M5045" si="136">SUM(E5032:I5032)</f>
        <v>0</v>
      </c>
    </row>
    <row r="5033" spans="1:13" ht="15">
      <c r="A5033" s="28" t="s">
        <v>900</v>
      </c>
      <c r="B5033" s="229" t="s">
        <v>1644</v>
      </c>
      <c r="C5033" s="3"/>
      <c r="D5033" s="3"/>
      <c r="E5033" s="9" t="s">
        <v>183</v>
      </c>
      <c r="F5033" s="9" t="s">
        <v>278</v>
      </c>
      <c r="G5033" s="9" t="s">
        <v>278</v>
      </c>
      <c r="H5033" s="9" t="s">
        <v>278</v>
      </c>
      <c r="I5033" s="9">
        <v>0</v>
      </c>
      <c r="J5033" s="9">
        <v>0</v>
      </c>
      <c r="K5033" s="9">
        <v>0</v>
      </c>
      <c r="L5033" s="69"/>
      <c r="M5033" s="67">
        <f t="shared" si="136"/>
        <v>0</v>
      </c>
    </row>
    <row r="5034" spans="1:13" ht="15">
      <c r="A5034" s="28" t="s">
        <v>901</v>
      </c>
      <c r="B5034" s="229" t="s">
        <v>1643</v>
      </c>
      <c r="C5034" s="3"/>
      <c r="D5034" s="3"/>
      <c r="E5034" s="9" t="s">
        <v>183</v>
      </c>
      <c r="F5034" s="9" t="s">
        <v>278</v>
      </c>
      <c r="G5034" s="9" t="s">
        <v>278</v>
      </c>
      <c r="H5034" s="9" t="s">
        <v>278</v>
      </c>
      <c r="I5034" s="9">
        <v>0</v>
      </c>
      <c r="J5034" s="9">
        <v>0</v>
      </c>
      <c r="K5034" s="9">
        <v>0</v>
      </c>
      <c r="L5034" s="69"/>
      <c r="M5034" s="67">
        <f t="shared" si="136"/>
        <v>0</v>
      </c>
    </row>
    <row r="5035" spans="1:13" ht="15">
      <c r="A5035" s="28" t="s">
        <v>902</v>
      </c>
      <c r="B5035" s="229" t="s">
        <v>1653</v>
      </c>
      <c r="C5035" s="3"/>
      <c r="D5035" s="3"/>
      <c r="E5035" s="9" t="s">
        <v>183</v>
      </c>
      <c r="F5035" s="9" t="s">
        <v>278</v>
      </c>
      <c r="G5035" s="9" t="s">
        <v>278</v>
      </c>
      <c r="H5035" s="9" t="s">
        <v>278</v>
      </c>
      <c r="I5035" s="9">
        <v>0</v>
      </c>
      <c r="J5035" s="9">
        <v>0</v>
      </c>
      <c r="K5035" s="9">
        <v>0</v>
      </c>
      <c r="L5035" s="69"/>
      <c r="M5035" s="67">
        <f t="shared" si="136"/>
        <v>0</v>
      </c>
    </row>
    <row r="5036" spans="1:13" ht="15">
      <c r="A5036" s="28" t="s">
        <v>903</v>
      </c>
      <c r="B5036" s="229" t="s">
        <v>1660</v>
      </c>
      <c r="C5036" s="3"/>
      <c r="D5036" s="3"/>
      <c r="E5036" s="9" t="s">
        <v>183</v>
      </c>
      <c r="F5036" s="9" t="s">
        <v>278</v>
      </c>
      <c r="G5036" s="9" t="s">
        <v>278</v>
      </c>
      <c r="H5036" s="9" t="s">
        <v>278</v>
      </c>
      <c r="I5036" s="9">
        <v>0</v>
      </c>
      <c r="J5036" s="9">
        <v>0</v>
      </c>
      <c r="K5036" s="9">
        <v>0</v>
      </c>
      <c r="L5036" s="69"/>
      <c r="M5036" s="67">
        <f t="shared" si="136"/>
        <v>0</v>
      </c>
    </row>
    <row r="5037" spans="1:13" ht="15">
      <c r="A5037" s="28" t="s">
        <v>904</v>
      </c>
      <c r="B5037" s="229" t="s">
        <v>1650</v>
      </c>
      <c r="C5037" s="3"/>
      <c r="D5037" s="3"/>
      <c r="E5037" s="9" t="s">
        <v>183</v>
      </c>
      <c r="F5037" s="9" t="s">
        <v>278</v>
      </c>
      <c r="G5037" s="9" t="s">
        <v>278</v>
      </c>
      <c r="H5037" s="9" t="s">
        <v>278</v>
      </c>
      <c r="I5037" s="9">
        <v>0</v>
      </c>
      <c r="J5037" s="9">
        <v>0</v>
      </c>
      <c r="K5037" s="9">
        <v>0</v>
      </c>
      <c r="L5037" s="69"/>
      <c r="M5037" s="67">
        <f t="shared" si="136"/>
        <v>0</v>
      </c>
    </row>
    <row r="5038" spans="1:13" ht="15">
      <c r="A5038" s="28" t="s">
        <v>905</v>
      </c>
      <c r="B5038" s="229" t="s">
        <v>1655</v>
      </c>
      <c r="C5038" s="3"/>
      <c r="D5038" s="3"/>
      <c r="E5038" s="9" t="s">
        <v>183</v>
      </c>
      <c r="F5038" s="9" t="s">
        <v>278</v>
      </c>
      <c r="G5038" s="9" t="s">
        <v>278</v>
      </c>
      <c r="H5038" s="9" t="s">
        <v>278</v>
      </c>
      <c r="I5038" s="9">
        <v>0</v>
      </c>
      <c r="J5038" s="9">
        <v>0</v>
      </c>
      <c r="K5038" s="9">
        <v>0</v>
      </c>
      <c r="L5038" s="69"/>
      <c r="M5038" s="67">
        <f t="shared" si="136"/>
        <v>0</v>
      </c>
    </row>
    <row r="5039" spans="1:13" ht="15">
      <c r="A5039" s="28" t="s">
        <v>906</v>
      </c>
      <c r="B5039" s="229" t="s">
        <v>1649</v>
      </c>
      <c r="C5039" s="3"/>
      <c r="D5039" s="3"/>
      <c r="E5039" s="9" t="s">
        <v>183</v>
      </c>
      <c r="F5039" s="9" t="s">
        <v>278</v>
      </c>
      <c r="G5039" s="9" t="s">
        <v>278</v>
      </c>
      <c r="H5039" s="9" t="s">
        <v>278</v>
      </c>
      <c r="I5039" s="9">
        <v>0</v>
      </c>
      <c r="J5039" s="9">
        <v>0</v>
      </c>
      <c r="K5039" s="9">
        <v>0</v>
      </c>
      <c r="L5039" s="69"/>
      <c r="M5039" s="67">
        <f t="shared" si="136"/>
        <v>0</v>
      </c>
    </row>
    <row r="5040" spans="1:13" ht="15">
      <c r="A5040" s="28" t="s">
        <v>907</v>
      </c>
      <c r="B5040" s="229" t="s">
        <v>1659</v>
      </c>
      <c r="C5040" s="3"/>
      <c r="D5040" s="3"/>
      <c r="E5040" s="9" t="s">
        <v>183</v>
      </c>
      <c r="F5040" s="9" t="s">
        <v>278</v>
      </c>
      <c r="G5040" s="9" t="s">
        <v>278</v>
      </c>
      <c r="H5040" s="9" t="s">
        <v>278</v>
      </c>
      <c r="I5040" s="9">
        <v>0</v>
      </c>
      <c r="J5040" s="9">
        <v>0</v>
      </c>
      <c r="K5040" s="9">
        <v>0</v>
      </c>
      <c r="L5040" s="69"/>
      <c r="M5040" s="67">
        <f t="shared" si="136"/>
        <v>0</v>
      </c>
    </row>
    <row r="5041" spans="1:13" ht="15">
      <c r="A5041" s="28" t="s">
        <v>908</v>
      </c>
      <c r="B5041" s="229" t="s">
        <v>1647</v>
      </c>
      <c r="C5041" s="3"/>
      <c r="D5041" s="3"/>
      <c r="E5041" s="9" t="s">
        <v>183</v>
      </c>
      <c r="F5041" s="9" t="s">
        <v>278</v>
      </c>
      <c r="G5041" s="9" t="s">
        <v>278</v>
      </c>
      <c r="H5041" s="9" t="s">
        <v>278</v>
      </c>
      <c r="I5041" s="9">
        <v>0</v>
      </c>
      <c r="J5041" s="9">
        <v>0</v>
      </c>
      <c r="K5041" s="9">
        <v>0</v>
      </c>
      <c r="L5041" s="69"/>
      <c r="M5041" s="67">
        <f t="shared" si="136"/>
        <v>0</v>
      </c>
    </row>
    <row r="5042" spans="1:13" ht="15">
      <c r="A5042" s="28" t="s">
        <v>909</v>
      </c>
      <c r="B5042" s="229" t="s">
        <v>1675</v>
      </c>
      <c r="C5042" s="3"/>
      <c r="D5042" s="3"/>
      <c r="E5042" s="9" t="s">
        <v>183</v>
      </c>
      <c r="F5042" s="9" t="s">
        <v>278</v>
      </c>
      <c r="G5042" s="9" t="s">
        <v>278</v>
      </c>
      <c r="H5042" s="9" t="s">
        <v>278</v>
      </c>
      <c r="I5042" s="9">
        <v>0</v>
      </c>
      <c r="J5042" s="9">
        <v>0</v>
      </c>
      <c r="K5042" s="9">
        <v>0</v>
      </c>
      <c r="L5042" s="69"/>
      <c r="M5042" s="67">
        <f t="shared" si="136"/>
        <v>0</v>
      </c>
    </row>
    <row r="5043" spans="1:13" ht="15">
      <c r="A5043" s="28" t="s">
        <v>910</v>
      </c>
      <c r="B5043" s="225" t="s">
        <v>1661</v>
      </c>
      <c r="C5043" s="3"/>
      <c r="D5043" s="3"/>
      <c r="E5043" s="9" t="s">
        <v>183</v>
      </c>
      <c r="F5043" s="9" t="s">
        <v>278</v>
      </c>
      <c r="G5043" s="9" t="s">
        <v>278</v>
      </c>
      <c r="H5043" s="9" t="s">
        <v>278</v>
      </c>
      <c r="I5043" s="9">
        <v>0</v>
      </c>
      <c r="J5043" s="9">
        <v>0</v>
      </c>
      <c r="K5043" s="9">
        <v>0</v>
      </c>
      <c r="L5043" s="69"/>
      <c r="M5043" s="67">
        <f t="shared" si="136"/>
        <v>0</v>
      </c>
    </row>
    <row r="5044" spans="1:13" ht="15">
      <c r="A5044" s="28" t="s">
        <v>911</v>
      </c>
      <c r="B5044" s="229" t="s">
        <v>1658</v>
      </c>
      <c r="C5044" s="3"/>
      <c r="D5044" s="3"/>
      <c r="E5044" s="9" t="s">
        <v>183</v>
      </c>
      <c r="F5044" s="9" t="s">
        <v>278</v>
      </c>
      <c r="G5044" s="9" t="s">
        <v>278</v>
      </c>
      <c r="H5044" s="9" t="s">
        <v>278</v>
      </c>
      <c r="I5044" s="9">
        <v>0</v>
      </c>
      <c r="J5044" s="9">
        <v>0</v>
      </c>
      <c r="K5044" s="9">
        <v>0</v>
      </c>
      <c r="L5044" s="69"/>
      <c r="M5044" s="67">
        <f t="shared" si="136"/>
        <v>0</v>
      </c>
    </row>
    <row r="5045" spans="1:13" ht="15">
      <c r="A5045" s="28" t="s">
        <v>912</v>
      </c>
      <c r="B5045" s="229" t="s">
        <v>1657</v>
      </c>
      <c r="C5045" s="3"/>
      <c r="D5045" s="3"/>
      <c r="E5045" s="9" t="s">
        <v>183</v>
      </c>
      <c r="F5045" s="9" t="s">
        <v>278</v>
      </c>
      <c r="G5045" s="9" t="s">
        <v>278</v>
      </c>
      <c r="H5045" s="9" t="s">
        <v>278</v>
      </c>
      <c r="I5045" s="9">
        <v>0</v>
      </c>
      <c r="J5045" s="9">
        <v>0</v>
      </c>
      <c r="K5045" s="9">
        <v>0</v>
      </c>
      <c r="L5045" s="69"/>
      <c r="M5045" s="67">
        <f t="shared" si="136"/>
        <v>0</v>
      </c>
    </row>
    <row r="5046" spans="1:13" ht="15">
      <c r="A5046" s="28" t="s">
        <v>913</v>
      </c>
      <c r="B5046" s="277" t="s">
        <v>2006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>
        <v>0</v>
      </c>
      <c r="J5046" s="9">
        <v>0</v>
      </c>
      <c r="K5046" s="9">
        <v>0</v>
      </c>
      <c r="L5046" s="69"/>
      <c r="M5046" s="67">
        <f t="shared" ref="M5046:M5055" si="137">SUM(E5046:J5046)</f>
        <v>0</v>
      </c>
    </row>
    <row r="5047" spans="1:13" ht="15">
      <c r="A5047" s="28" t="s">
        <v>914</v>
      </c>
      <c r="B5047" s="277" t="s">
        <v>1999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>
        <v>0</v>
      </c>
      <c r="J5047" s="9">
        <v>0</v>
      </c>
      <c r="K5047" s="9">
        <v>0</v>
      </c>
      <c r="L5047" s="69"/>
      <c r="M5047" s="67">
        <f t="shared" si="137"/>
        <v>0</v>
      </c>
    </row>
    <row r="5048" spans="1:13" ht="15">
      <c r="A5048" s="28" t="s">
        <v>915</v>
      </c>
      <c r="B5048" s="277" t="s">
        <v>2005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>
        <v>0</v>
      </c>
      <c r="J5048" s="9">
        <v>0</v>
      </c>
      <c r="K5048" s="9">
        <v>0</v>
      </c>
      <c r="L5048" s="69"/>
      <c r="M5048" s="67">
        <f t="shared" si="137"/>
        <v>0</v>
      </c>
    </row>
    <row r="5049" spans="1:13" ht="15">
      <c r="A5049" s="28" t="s">
        <v>916</v>
      </c>
      <c r="B5049" s="277" t="s">
        <v>2002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>
        <v>0</v>
      </c>
      <c r="J5049" s="9">
        <v>0</v>
      </c>
      <c r="K5049" s="9">
        <v>0</v>
      </c>
      <c r="L5049" s="69"/>
      <c r="M5049" s="67">
        <f t="shared" si="137"/>
        <v>0</v>
      </c>
    </row>
    <row r="5050" spans="1:13" ht="15">
      <c r="A5050" s="28" t="s">
        <v>917</v>
      </c>
      <c r="B5050" s="277" t="s">
        <v>2000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0</v>
      </c>
      <c r="J5050" s="9">
        <v>0</v>
      </c>
      <c r="K5050" s="9">
        <v>0</v>
      </c>
      <c r="L5050" s="69"/>
      <c r="M5050" s="67">
        <f t="shared" si="137"/>
        <v>0</v>
      </c>
    </row>
    <row r="5051" spans="1:13" ht="15">
      <c r="A5051" s="28" t="s">
        <v>918</v>
      </c>
      <c r="B5051" s="277" t="s">
        <v>2014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>
        <v>0</v>
      </c>
      <c r="J5051" s="9">
        <v>0</v>
      </c>
      <c r="K5051" s="9">
        <v>0</v>
      </c>
      <c r="L5051" s="69"/>
      <c r="M5051" s="67">
        <f t="shared" si="137"/>
        <v>0</v>
      </c>
    </row>
    <row r="5052" spans="1:13" ht="15">
      <c r="A5052" s="28" t="s">
        <v>919</v>
      </c>
      <c r="B5052" s="277" t="s">
        <v>2007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>
        <v>0</v>
      </c>
      <c r="J5052" s="9">
        <v>0</v>
      </c>
      <c r="K5052" s="9">
        <v>0</v>
      </c>
      <c r="L5052" s="69"/>
      <c r="M5052" s="67">
        <f t="shared" si="137"/>
        <v>0</v>
      </c>
    </row>
    <row r="5053" spans="1:13" ht="15">
      <c r="A5053" s="28" t="s">
        <v>920</v>
      </c>
      <c r="B5053" s="277" t="s">
        <v>2003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>
        <v>0</v>
      </c>
      <c r="J5053" s="9">
        <v>0</v>
      </c>
      <c r="K5053" s="9">
        <v>0</v>
      </c>
      <c r="L5053" s="69"/>
      <c r="M5053" s="67">
        <f t="shared" si="137"/>
        <v>0</v>
      </c>
    </row>
    <row r="5054" spans="1:13" ht="15">
      <c r="A5054" s="28" t="s">
        <v>921</v>
      </c>
      <c r="B5054" s="277" t="s">
        <v>1998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>
        <v>0</v>
      </c>
      <c r="J5054" s="9">
        <v>0</v>
      </c>
      <c r="K5054" s="9">
        <v>0</v>
      </c>
      <c r="L5054" s="69"/>
      <c r="M5054" s="67">
        <f t="shared" si="137"/>
        <v>0</v>
      </c>
    </row>
    <row r="5055" spans="1:13" ht="15">
      <c r="A5055" s="28" t="s">
        <v>922</v>
      </c>
      <c r="B5055" s="277" t="s">
        <v>2004</v>
      </c>
      <c r="C5055" s="3"/>
      <c r="D5055" s="3"/>
      <c r="E5055" s="9" t="s">
        <v>278</v>
      </c>
      <c r="F5055" s="9" t="s">
        <v>278</v>
      </c>
      <c r="G5055" s="9" t="s">
        <v>278</v>
      </c>
      <c r="H5055" s="9" t="s">
        <v>278</v>
      </c>
      <c r="I5055" s="9">
        <v>0</v>
      </c>
      <c r="J5055" s="9">
        <v>0</v>
      </c>
      <c r="K5055" s="9">
        <v>0</v>
      </c>
      <c r="L5055" s="69"/>
      <c r="M5055" s="67">
        <f t="shared" si="137"/>
        <v>0</v>
      </c>
    </row>
    <row r="5056" spans="1:13" ht="15">
      <c r="A5056" s="28" t="s">
        <v>923</v>
      </c>
      <c r="B5056" s="277" t="s">
        <v>2153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924</v>
      </c>
      <c r="B5057" s="277" t="s">
        <v>2023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925</v>
      </c>
      <c r="B5058" s="277" t="s">
        <v>2019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926</v>
      </c>
      <c r="B5059" s="277" t="s">
        <v>4529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927</v>
      </c>
      <c r="B5060" s="277" t="s">
        <v>2025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928</v>
      </c>
      <c r="B5061" s="277" t="s">
        <v>2021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929</v>
      </c>
      <c r="B5062" s="277" t="s">
        <v>2024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930</v>
      </c>
      <c r="B5063" s="277" t="s">
        <v>2026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931</v>
      </c>
      <c r="B5064" s="277" t="s">
        <v>2046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932</v>
      </c>
      <c r="B5065" s="277" t="s">
        <v>2020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933</v>
      </c>
      <c r="B5066" s="277" t="s">
        <v>2049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934</v>
      </c>
      <c r="B5067" s="277" t="s">
        <v>2048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2496</v>
      </c>
      <c r="B5068" s="277" t="s">
        <v>2022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3308</v>
      </c>
      <c r="B5069" s="63" t="s">
        <v>3370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3309</v>
      </c>
      <c r="B5070" s="63" t="s">
        <v>3364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3310</v>
      </c>
      <c r="B5071" s="63" t="s">
        <v>3363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3311</v>
      </c>
      <c r="B5072" s="63" t="s">
        <v>3379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3312</v>
      </c>
      <c r="B5073" s="63" t="s">
        <v>3378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3313</v>
      </c>
      <c r="B5074" s="63" t="s">
        <v>3366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3314</v>
      </c>
      <c r="B5075" s="63" t="s">
        <v>3360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3315</v>
      </c>
      <c r="B5076" s="63" t="s">
        <v>3391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3316</v>
      </c>
      <c r="B5077" s="277" t="s">
        <v>3359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3317</v>
      </c>
      <c r="B5078" s="63" t="s">
        <v>3375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3318</v>
      </c>
      <c r="B5079" s="63" t="s">
        <v>3372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3319</v>
      </c>
      <c r="B5080" s="63" t="s">
        <v>3387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3320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3321</v>
      </c>
      <c r="B5082" s="63" t="s">
        <v>3388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3322</v>
      </c>
      <c r="B5083" s="63" t="s">
        <v>3367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3323</v>
      </c>
      <c r="B5084" s="63" t="s">
        <v>3361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3324</v>
      </c>
      <c r="B5085" s="63" t="s">
        <v>3368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3325</v>
      </c>
      <c r="B5086" s="63" t="s">
        <v>3365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3326</v>
      </c>
      <c r="B5087" s="63" t="s">
        <v>3376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3327</v>
      </c>
      <c r="B5088" s="63" t="s">
        <v>3371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3328</v>
      </c>
      <c r="B5089" s="277" t="s">
        <v>3358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3329</v>
      </c>
      <c r="B5090" s="63" t="s">
        <v>3373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3330</v>
      </c>
      <c r="B5091" s="63" t="s">
        <v>3392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3331</v>
      </c>
      <c r="B5092" s="63" t="s">
        <v>3362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4122</v>
      </c>
      <c r="B5093" s="63" t="s">
        <v>3369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4123</v>
      </c>
      <c r="B5094" s="63" t="s">
        <v>3390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4124</v>
      </c>
      <c r="B5095" s="63" t="s">
        <v>3374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347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8">SUM(E5102:K5102)</f>
        <v>3335.6999999999971</v>
      </c>
      <c r="O5102" t="s">
        <v>3131</v>
      </c>
      <c r="Q5102" s="3"/>
      <c r="R5102" s="3" t="s">
        <v>2485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8"/>
        <v>3326.1499999999965</v>
      </c>
      <c r="O5103" t="s">
        <v>3132</v>
      </c>
      <c r="Q5103" s="3"/>
      <c r="R5103" s="216" t="s">
        <v>3133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8"/>
        <v>3199.5999999999954</v>
      </c>
      <c r="O5104" t="s">
        <v>1318</v>
      </c>
      <c r="Q5104" s="3"/>
      <c r="R5104" s="3" t="s">
        <v>1815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8"/>
        <v>2872.7999999999911</v>
      </c>
      <c r="O5105" t="s">
        <v>343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8"/>
        <v>2712.2500000000123</v>
      </c>
      <c r="O5106" t="s">
        <v>300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8"/>
        <v>2670.3000000000229</v>
      </c>
      <c r="O5107" t="s">
        <v>1280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278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8"/>
        <v>2608.850000000004</v>
      </c>
      <c r="O5108" t="s">
        <v>341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278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8"/>
        <v>2603.2000000000226</v>
      </c>
      <c r="O5109" t="s">
        <v>1004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748</v>
      </c>
      <c r="C5110" s="9"/>
      <c r="D5110" s="9"/>
      <c r="E5110" s="9" t="s">
        <v>278</v>
      </c>
      <c r="F5110" s="9" t="s">
        <v>278</v>
      </c>
      <c r="G5110" s="9" t="s">
        <v>278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8"/>
        <v>2553.2999999999956</v>
      </c>
      <c r="O5110" t="s">
        <v>3130</v>
      </c>
      <c r="R5110" s="216" t="s">
        <v>1820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8"/>
        <v>2534.1999999999994</v>
      </c>
      <c r="O5111" t="s">
        <v>1819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777</v>
      </c>
      <c r="C5112" s="9"/>
      <c r="D5112" s="9"/>
      <c r="E5112" s="9" t="s">
        <v>278</v>
      </c>
      <c r="F5112" s="9" t="s">
        <v>278</v>
      </c>
      <c r="G5112" s="9" t="s">
        <v>278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8"/>
        <v>2494.2000000000025</v>
      </c>
      <c r="O5112" t="s">
        <v>3129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8"/>
        <v>2389</v>
      </c>
      <c r="O5113" t="s">
        <v>293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8"/>
        <v>2338.3999999999842</v>
      </c>
      <c r="O5114" t="s">
        <v>284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8"/>
        <v>2257.9000000000019</v>
      </c>
      <c r="O5115" t="s">
        <v>299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8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8"/>
        <v>2225.7000000000148</v>
      </c>
      <c r="O5117" t="s">
        <v>292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8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8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278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8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278</v>
      </c>
      <c r="F5121" s="9" t="s">
        <v>278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8"/>
        <v>2101.699999999973</v>
      </c>
      <c r="O5121" t="s">
        <v>289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795</v>
      </c>
      <c r="C5122" s="9"/>
      <c r="D5122" s="9"/>
      <c r="E5122" s="9" t="s">
        <v>278</v>
      </c>
      <c r="F5122" s="9" t="s">
        <v>278</v>
      </c>
      <c r="G5122" s="9" t="s">
        <v>278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8"/>
        <v>1950.2499999999964</v>
      </c>
      <c r="O5122" t="s">
        <v>292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782</v>
      </c>
      <c r="C5123" s="9"/>
      <c r="D5123" s="9"/>
      <c r="E5123" s="9" t="s">
        <v>278</v>
      </c>
      <c r="F5123" s="9" t="s">
        <v>278</v>
      </c>
      <c r="G5123" s="9" t="s">
        <v>278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8"/>
        <v>1944.2999999999884</v>
      </c>
      <c r="O5123" t="s">
        <v>314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770</v>
      </c>
      <c r="C5124" s="9"/>
      <c r="D5124" s="9"/>
      <c r="E5124" s="9" t="s">
        <v>278</v>
      </c>
      <c r="F5124" s="9" t="s">
        <v>278</v>
      </c>
      <c r="G5124" s="9" t="s">
        <v>278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8"/>
        <v>1938.0000000000164</v>
      </c>
      <c r="O5124" t="s">
        <v>316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278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8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781</v>
      </c>
      <c r="C5126" s="9"/>
      <c r="D5126" s="9"/>
      <c r="E5126" s="9" t="s">
        <v>278</v>
      </c>
      <c r="F5126" s="9" t="s">
        <v>278</v>
      </c>
      <c r="G5126" s="9" t="s">
        <v>278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8"/>
        <v>1913.4500000000044</v>
      </c>
      <c r="O5126" t="s">
        <v>287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1653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8"/>
        <v>1796.8000000000047</v>
      </c>
      <c r="O5127" t="s">
        <v>316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278</v>
      </c>
      <c r="F5128" s="9" t="s">
        <v>278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8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752</v>
      </c>
      <c r="C5129" s="9"/>
      <c r="D5129" s="9"/>
      <c r="E5129" s="9" t="s">
        <v>278</v>
      </c>
      <c r="F5129" s="9" t="s">
        <v>278</v>
      </c>
      <c r="G5129" s="9" t="s">
        <v>278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8"/>
        <v>1769.8000000000011</v>
      </c>
      <c r="O5129" t="s">
        <v>292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278</v>
      </c>
      <c r="F5130" s="9" t="s">
        <v>278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8"/>
        <v>1763.7000000000112</v>
      </c>
      <c r="O5130" t="s">
        <v>288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278</v>
      </c>
      <c r="F5131" s="9" t="s">
        <v>278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8"/>
        <v>1756.7000000000003</v>
      </c>
      <c r="O5131" t="s">
        <v>287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274</v>
      </c>
      <c r="B5132" s="229" t="s">
        <v>1652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8"/>
        <v>1672.0000000000018</v>
      </c>
      <c r="O5132" t="s">
        <v>316</v>
      </c>
      <c r="S5132" s="63"/>
      <c r="T5132" s="63"/>
      <c r="U5132" s="345"/>
      <c r="V5132" s="63"/>
      <c r="W5132" s="63"/>
    </row>
    <row r="5133" spans="1:23" ht="15">
      <c r="A5133" s="28" t="s">
        <v>275</v>
      </c>
      <c r="B5133" s="63" t="s">
        <v>762</v>
      </c>
      <c r="C5133" s="9"/>
      <c r="D5133" s="9"/>
      <c r="E5133" s="9" t="s">
        <v>278</v>
      </c>
      <c r="F5133" s="9" t="s">
        <v>278</v>
      </c>
      <c r="G5133" s="9" t="s">
        <v>278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8"/>
        <v>1666.0999999999913</v>
      </c>
      <c r="O5133" t="s">
        <v>288</v>
      </c>
      <c r="S5133" s="225"/>
      <c r="T5133" s="63"/>
      <c r="U5133" s="345"/>
      <c r="V5133" s="63"/>
      <c r="W5133" s="63"/>
    </row>
    <row r="5134" spans="1:23" ht="15">
      <c r="A5134" s="28" t="s">
        <v>276</v>
      </c>
      <c r="B5134" s="63" t="s">
        <v>756</v>
      </c>
      <c r="C5134" s="9"/>
      <c r="D5134" s="9"/>
      <c r="E5134" s="9" t="s">
        <v>278</v>
      </c>
      <c r="F5134" s="9" t="s">
        <v>278</v>
      </c>
      <c r="G5134" s="9" t="s">
        <v>278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9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277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278</v>
      </c>
      <c r="L5135" s="69"/>
      <c r="M5135" s="67">
        <f t="shared" si="139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734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278</v>
      </c>
      <c r="L5136" s="69"/>
      <c r="M5136" s="67">
        <f t="shared" si="139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735</v>
      </c>
      <c r="B5137" s="63" t="s">
        <v>789</v>
      </c>
      <c r="C5137" s="9"/>
      <c r="D5137" s="9"/>
      <c r="E5137" s="9" t="s">
        <v>278</v>
      </c>
      <c r="F5137" s="9" t="s">
        <v>278</v>
      </c>
      <c r="G5137" s="9" t="s">
        <v>278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9"/>
        <v>1566.4999999999764</v>
      </c>
      <c r="O5137" t="s">
        <v>300</v>
      </c>
      <c r="S5137" s="28"/>
      <c r="T5137" s="63"/>
      <c r="U5137" s="346"/>
      <c r="V5137" s="63"/>
      <c r="W5137" s="63"/>
    </row>
    <row r="5138" spans="1:23" ht="15">
      <c r="A5138" s="28" t="s">
        <v>736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278</v>
      </c>
      <c r="I5138" s="9" t="s">
        <v>278</v>
      </c>
      <c r="J5138" s="9">
        <v>221.59999999999491</v>
      </c>
      <c r="K5138" s="9" t="s">
        <v>278</v>
      </c>
      <c r="L5138" s="69"/>
      <c r="M5138" s="67">
        <f t="shared" si="139"/>
        <v>1547.3999999999951</v>
      </c>
      <c r="O5138" t="s">
        <v>379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738</v>
      </c>
      <c r="B5139" s="63" t="s">
        <v>787</v>
      </c>
      <c r="C5139" s="9"/>
      <c r="D5139" s="9"/>
      <c r="E5139" s="9" t="s">
        <v>278</v>
      </c>
      <c r="F5139" s="9" t="s">
        <v>278</v>
      </c>
      <c r="G5139" s="9" t="s">
        <v>278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9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744</v>
      </c>
      <c r="B5140" s="229" t="s">
        <v>1646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9"/>
        <v>1495.7999999999902</v>
      </c>
      <c r="O5140" t="s">
        <v>283</v>
      </c>
      <c r="S5140" s="277"/>
      <c r="T5140" s="63"/>
      <c r="U5140" s="346"/>
      <c r="V5140" s="63"/>
      <c r="W5140" s="63"/>
    </row>
    <row r="5141" spans="1:23" ht="15">
      <c r="A5141" s="28" t="s">
        <v>746</v>
      </c>
      <c r="B5141" s="63" t="s">
        <v>747</v>
      </c>
      <c r="C5141" s="9"/>
      <c r="D5141" s="9"/>
      <c r="E5141" s="9" t="s">
        <v>278</v>
      </c>
      <c r="F5141" s="9" t="s">
        <v>278</v>
      </c>
      <c r="G5141" s="9" t="s">
        <v>278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9"/>
        <v>1487.8000000000302</v>
      </c>
      <c r="O5141" t="s">
        <v>284</v>
      </c>
      <c r="S5141" s="225"/>
      <c r="T5141" s="63"/>
      <c r="U5141" s="346"/>
      <c r="V5141" s="63"/>
      <c r="W5141" s="63"/>
    </row>
    <row r="5142" spans="1:23" ht="15">
      <c r="A5142" s="28" t="s">
        <v>749</v>
      </c>
      <c r="B5142" s="63" t="s">
        <v>727</v>
      </c>
      <c r="C5142" s="9"/>
      <c r="D5142" s="9"/>
      <c r="E5142" s="9" t="s">
        <v>278</v>
      </c>
      <c r="F5142" s="9" t="s">
        <v>278</v>
      </c>
      <c r="G5142" s="9" t="s">
        <v>278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9"/>
        <v>1482.3000000000084</v>
      </c>
      <c r="O5142" t="s">
        <v>287</v>
      </c>
      <c r="S5142" s="63"/>
      <c r="T5142" s="63"/>
      <c r="U5142" s="346"/>
      <c r="V5142" s="63"/>
      <c r="W5142" s="63"/>
    </row>
    <row r="5143" spans="1:23" ht="15">
      <c r="A5143" s="28" t="s">
        <v>750</v>
      </c>
      <c r="B5143" s="63" t="s">
        <v>799</v>
      </c>
      <c r="C5143" s="9"/>
      <c r="D5143" s="9"/>
      <c r="E5143" s="9" t="s">
        <v>278</v>
      </c>
      <c r="F5143" s="9" t="s">
        <v>278</v>
      </c>
      <c r="G5143" s="9" t="s">
        <v>278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9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753</v>
      </c>
      <c r="B5144" s="229" t="s">
        <v>1643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9"/>
        <v>1404.2999999999938</v>
      </c>
      <c r="O5144" t="s">
        <v>281</v>
      </c>
      <c r="R5144" s="216" t="s">
        <v>1820</v>
      </c>
      <c r="S5144" s="277"/>
      <c r="T5144" s="63"/>
      <c r="U5144" s="345"/>
      <c r="V5144" s="63"/>
      <c r="W5144" s="63"/>
    </row>
    <row r="5145" spans="1:23" ht="15">
      <c r="A5145" s="28" t="s">
        <v>755</v>
      </c>
      <c r="B5145" s="63" t="s">
        <v>761</v>
      </c>
      <c r="C5145" s="9"/>
      <c r="D5145" s="9"/>
      <c r="E5145" s="9" t="s">
        <v>278</v>
      </c>
      <c r="F5145" s="9" t="s">
        <v>278</v>
      </c>
      <c r="G5145" s="9" t="s">
        <v>278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9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760</v>
      </c>
      <c r="B5146" s="63" t="s">
        <v>733</v>
      </c>
      <c r="C5146" s="9"/>
      <c r="D5146" s="9"/>
      <c r="E5146" s="9" t="s">
        <v>278</v>
      </c>
      <c r="F5146" s="9" t="s">
        <v>278</v>
      </c>
      <c r="G5146" s="9" t="s">
        <v>278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9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764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278</v>
      </c>
      <c r="K5147" s="9" t="s">
        <v>278</v>
      </c>
      <c r="L5147" s="69"/>
      <c r="M5147" s="67">
        <f t="shared" si="139"/>
        <v>1287.2000000000103</v>
      </c>
      <c r="O5147" t="s">
        <v>288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765</v>
      </c>
      <c r="B5148" s="229" t="s">
        <v>1655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9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766</v>
      </c>
      <c r="B5149" s="225" t="s">
        <v>1661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9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772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278</v>
      </c>
      <c r="K5150" s="9" t="s">
        <v>278</v>
      </c>
      <c r="L5150" s="69"/>
      <c r="M5150" s="67">
        <f t="shared" si="139"/>
        <v>1269.8000000000006</v>
      </c>
      <c r="O5150" t="s">
        <v>299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780</v>
      </c>
      <c r="B5151" s="63" t="s">
        <v>778</v>
      </c>
      <c r="C5151" s="9"/>
      <c r="D5151" s="9"/>
      <c r="E5151" s="9" t="s">
        <v>278</v>
      </c>
      <c r="F5151" s="9" t="s">
        <v>278</v>
      </c>
      <c r="G5151" s="9" t="s">
        <v>278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9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784</v>
      </c>
      <c r="B5152" s="63" t="s">
        <v>737</v>
      </c>
      <c r="C5152" s="9"/>
      <c r="D5152" s="9"/>
      <c r="E5152" s="9" t="s">
        <v>278</v>
      </c>
      <c r="F5152" s="9" t="s">
        <v>278</v>
      </c>
      <c r="G5152" s="9" t="s">
        <v>278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9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785</v>
      </c>
      <c r="B5153" s="63" t="s">
        <v>763</v>
      </c>
      <c r="C5153" s="9"/>
      <c r="D5153" s="9"/>
      <c r="E5153" s="9" t="s">
        <v>278</v>
      </c>
      <c r="F5153" s="9" t="s">
        <v>278</v>
      </c>
      <c r="G5153" s="9" t="s">
        <v>278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9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786</v>
      </c>
      <c r="B5154" s="63" t="s">
        <v>754</v>
      </c>
      <c r="C5154" s="9"/>
      <c r="D5154" s="9"/>
      <c r="E5154" s="9" t="s">
        <v>278</v>
      </c>
      <c r="F5154" s="9" t="s">
        <v>278</v>
      </c>
      <c r="G5154" s="9" t="s">
        <v>278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9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792</v>
      </c>
      <c r="B5155" s="229" t="s">
        <v>1656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9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793</v>
      </c>
      <c r="B5156" s="229" t="s">
        <v>1658</v>
      </c>
      <c r="C5156" s="3"/>
      <c r="D5156" s="3"/>
      <c r="E5156" s="9" t="s">
        <v>278</v>
      </c>
      <c r="F5156" s="9" t="s">
        <v>278</v>
      </c>
      <c r="G5156" s="9" t="s">
        <v>278</v>
      </c>
      <c r="H5156" s="9" t="s">
        <v>278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9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794</v>
      </c>
      <c r="B5157" s="229" t="s">
        <v>1642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9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796</v>
      </c>
      <c r="B5158" s="63" t="s">
        <v>156</v>
      </c>
      <c r="C5158" s="9"/>
      <c r="D5158" s="9"/>
      <c r="E5158" s="9" t="s">
        <v>278</v>
      </c>
      <c r="F5158" s="9" t="s">
        <v>278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9"/>
        <v>1129.0000000000164</v>
      </c>
      <c r="O5158" t="s">
        <v>293</v>
      </c>
      <c r="S5158" s="63"/>
      <c r="T5158" s="63"/>
      <c r="U5158" s="345"/>
      <c r="V5158" s="63"/>
      <c r="W5158" s="63"/>
    </row>
    <row r="5159" spans="1:23" ht="15">
      <c r="A5159" s="28" t="s">
        <v>797</v>
      </c>
      <c r="B5159" s="229" t="s">
        <v>1651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9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798</v>
      </c>
      <c r="B5160" s="277" t="s">
        <v>2014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>
        <v>635.09999999999491</v>
      </c>
      <c r="K5160" s="9">
        <v>464.29999999999927</v>
      </c>
      <c r="L5160" s="69"/>
      <c r="M5160" s="67">
        <f t="shared" si="139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801</v>
      </c>
      <c r="B5161" s="277" t="s">
        <v>2002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>
        <v>615.00000000000728</v>
      </c>
      <c r="K5161" s="9">
        <v>421.39999999999782</v>
      </c>
      <c r="L5161" s="69"/>
      <c r="M5161" s="67">
        <f t="shared" si="139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895</v>
      </c>
      <c r="B5162" s="63" t="s">
        <v>745</v>
      </c>
      <c r="C5162" s="9"/>
      <c r="D5162" s="9"/>
      <c r="E5162" s="9" t="s">
        <v>278</v>
      </c>
      <c r="F5162" s="9" t="s">
        <v>278</v>
      </c>
      <c r="G5162" s="9" t="s">
        <v>278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9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896</v>
      </c>
      <c r="B5163" s="229" t="s">
        <v>1660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9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897</v>
      </c>
      <c r="B5164" s="63" t="s">
        <v>732</v>
      </c>
      <c r="C5164" s="9"/>
      <c r="D5164" s="9"/>
      <c r="E5164" s="9" t="s">
        <v>278</v>
      </c>
      <c r="F5164" s="9" t="s">
        <v>278</v>
      </c>
      <c r="G5164" s="9" t="s">
        <v>278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9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898</v>
      </c>
      <c r="B5165" s="229" t="s">
        <v>1654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9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899</v>
      </c>
      <c r="B5166" s="277" t="s">
        <v>2007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 t="s">
        <v>278</v>
      </c>
      <c r="J5166" s="9">
        <v>472.20000000000437</v>
      </c>
      <c r="K5166" s="9">
        <v>483.29999999999927</v>
      </c>
      <c r="L5166" s="69"/>
      <c r="M5166" s="67">
        <f t="shared" ref="M5166:M5202" si="140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900</v>
      </c>
      <c r="B5167" s="277" t="s">
        <v>2004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>
        <v>583.09999999999854</v>
      </c>
      <c r="K5167" s="9">
        <v>341.05000000000655</v>
      </c>
      <c r="L5167" s="69"/>
      <c r="M5167" s="67">
        <f t="shared" si="140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901</v>
      </c>
      <c r="B5168" s="277" t="s">
        <v>2005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>
        <v>633.29999999999927</v>
      </c>
      <c r="K5168" s="9">
        <v>284.99999999999636</v>
      </c>
      <c r="L5168" s="69"/>
      <c r="M5168" s="67">
        <f t="shared" si="140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902</v>
      </c>
      <c r="B5169" s="229" t="s">
        <v>1659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40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903</v>
      </c>
      <c r="B5170" s="63" t="s">
        <v>743</v>
      </c>
      <c r="C5170" s="9"/>
      <c r="D5170" s="9"/>
      <c r="E5170" s="9" t="s">
        <v>278</v>
      </c>
      <c r="F5170" s="9" t="s">
        <v>278</v>
      </c>
      <c r="G5170" s="9" t="s">
        <v>278</v>
      </c>
      <c r="H5170" s="212">
        <v>560.80000000001019</v>
      </c>
      <c r="I5170" s="9">
        <v>335.69999999999709</v>
      </c>
      <c r="J5170" s="9" t="s">
        <v>278</v>
      </c>
      <c r="K5170" s="9" t="s">
        <v>278</v>
      </c>
      <c r="L5170" s="69"/>
      <c r="M5170" s="67">
        <f t="shared" si="140"/>
        <v>896.50000000000728</v>
      </c>
      <c r="O5170" t="s">
        <v>300</v>
      </c>
      <c r="S5170" s="63"/>
      <c r="T5170" s="63"/>
      <c r="U5170" s="346"/>
      <c r="V5170" s="63"/>
      <c r="W5170" s="63"/>
    </row>
    <row r="5171" spans="1:23" ht="15">
      <c r="A5171" s="28" t="s">
        <v>904</v>
      </c>
      <c r="B5171" s="277" t="s">
        <v>1998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 t="s">
        <v>278</v>
      </c>
      <c r="J5171" s="9">
        <v>659</v>
      </c>
      <c r="K5171" s="9">
        <v>234.19999999999345</v>
      </c>
      <c r="L5171" s="69"/>
      <c r="M5171" s="67">
        <f t="shared" si="140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905</v>
      </c>
      <c r="B5172" s="277" t="s">
        <v>2003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 t="s">
        <v>278</v>
      </c>
      <c r="J5172" s="213">
        <v>788.40000000000146</v>
      </c>
      <c r="K5172" s="9">
        <v>90.000000000007276</v>
      </c>
      <c r="L5172" s="69"/>
      <c r="M5172" s="67">
        <f t="shared" si="140"/>
        <v>878.40000000000873</v>
      </c>
      <c r="O5172" t="s">
        <v>282</v>
      </c>
      <c r="S5172" s="277"/>
      <c r="T5172" s="63"/>
      <c r="U5172" s="345"/>
      <c r="V5172" s="63"/>
      <c r="W5172" s="63"/>
    </row>
    <row r="5173" spans="1:23" ht="15">
      <c r="A5173" s="28" t="s">
        <v>906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278</v>
      </c>
      <c r="H5173" s="9" t="s">
        <v>278</v>
      </c>
      <c r="I5173" s="9" t="s">
        <v>278</v>
      </c>
      <c r="J5173" s="9" t="s">
        <v>278</v>
      </c>
      <c r="K5173" s="9" t="s">
        <v>278</v>
      </c>
      <c r="L5173" s="69"/>
      <c r="M5173" s="67">
        <f t="shared" si="140"/>
        <v>863.2</v>
      </c>
      <c r="O5173" t="s">
        <v>337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907</v>
      </c>
      <c r="B5174" s="277" t="s">
        <v>1999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 t="s">
        <v>278</v>
      </c>
      <c r="J5174" s="9">
        <v>343.39999999999418</v>
      </c>
      <c r="K5174" s="9">
        <v>429.90000000000146</v>
      </c>
      <c r="L5174" s="69"/>
      <c r="M5174" s="67">
        <f t="shared" si="140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908</v>
      </c>
      <c r="B5175" s="63" t="s">
        <v>158</v>
      </c>
      <c r="C5175" s="9"/>
      <c r="D5175" s="9"/>
      <c r="E5175" s="9" t="s">
        <v>278</v>
      </c>
      <c r="F5175" s="9" t="s">
        <v>278</v>
      </c>
      <c r="G5175" s="9">
        <v>341</v>
      </c>
      <c r="H5175" s="9">
        <v>121.29999999998836</v>
      </c>
      <c r="I5175" s="9">
        <v>300.89999999999964</v>
      </c>
      <c r="J5175" s="9" t="s">
        <v>278</v>
      </c>
      <c r="K5175" s="9" t="s">
        <v>278</v>
      </c>
      <c r="L5175" s="69"/>
      <c r="M5175" s="67">
        <f t="shared" si="140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909</v>
      </c>
      <c r="B5176" s="277" t="s">
        <v>2023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 t="s">
        <v>278</v>
      </c>
      <c r="J5176" s="9" t="s">
        <v>278</v>
      </c>
      <c r="K5176" s="9">
        <v>677.799999999992</v>
      </c>
      <c r="L5176" s="69"/>
      <c r="M5176" s="67">
        <f t="shared" si="140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910</v>
      </c>
      <c r="B5177" s="277" t="s">
        <v>2153</v>
      </c>
      <c r="C5177" s="3"/>
      <c r="D5177" s="3"/>
      <c r="E5177" s="9" t="s">
        <v>278</v>
      </c>
      <c r="F5177" s="9" t="s">
        <v>278</v>
      </c>
      <c r="G5177" s="9" t="s">
        <v>278</v>
      </c>
      <c r="H5177" s="9" t="s">
        <v>278</v>
      </c>
      <c r="I5177" s="9" t="s">
        <v>278</v>
      </c>
      <c r="J5177" s="9" t="s">
        <v>278</v>
      </c>
      <c r="K5177" s="9">
        <v>641.70000000000073</v>
      </c>
      <c r="L5177" s="69"/>
      <c r="M5177" s="67">
        <f t="shared" si="140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911</v>
      </c>
      <c r="B5178" s="63" t="s">
        <v>768</v>
      </c>
      <c r="C5178" s="9"/>
      <c r="D5178" s="9"/>
      <c r="E5178" s="9" t="s">
        <v>278</v>
      </c>
      <c r="F5178" s="9" t="s">
        <v>278</v>
      </c>
      <c r="G5178" s="9" t="s">
        <v>278</v>
      </c>
      <c r="H5178" s="9">
        <v>182.00000000000728</v>
      </c>
      <c r="I5178" s="217">
        <v>447.79999999999927</v>
      </c>
      <c r="J5178" s="9" t="s">
        <v>278</v>
      </c>
      <c r="K5178" s="9" t="s">
        <v>278</v>
      </c>
      <c r="L5178" s="69"/>
      <c r="M5178" s="67">
        <f t="shared" si="140"/>
        <v>629.80000000000655</v>
      </c>
      <c r="O5178" t="s">
        <v>287</v>
      </c>
      <c r="S5178" s="225"/>
      <c r="T5178" s="63"/>
      <c r="U5178" s="345"/>
      <c r="V5178" s="63"/>
      <c r="W5178" s="63"/>
    </row>
    <row r="5179" spans="1:23" ht="15">
      <c r="A5179" s="28" t="s">
        <v>912</v>
      </c>
      <c r="B5179" s="277" t="s">
        <v>2026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>
        <v>603.69999999999345</v>
      </c>
      <c r="L5179" s="69"/>
      <c r="M5179" s="67">
        <f t="shared" si="140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913</v>
      </c>
      <c r="B5180" s="229" t="s">
        <v>1644</v>
      </c>
      <c r="C5180" s="3"/>
      <c r="D5180" s="3"/>
      <c r="E5180" s="9" t="s">
        <v>278</v>
      </c>
      <c r="F5180" s="9" t="s">
        <v>278</v>
      </c>
      <c r="G5180" s="9" t="s">
        <v>278</v>
      </c>
      <c r="H5180" s="9" t="s">
        <v>278</v>
      </c>
      <c r="I5180" s="9">
        <v>317.50000000000182</v>
      </c>
      <c r="J5180" s="9">
        <v>268.40000000000146</v>
      </c>
      <c r="K5180" s="9" t="s">
        <v>278</v>
      </c>
      <c r="L5180" s="69"/>
      <c r="M5180" s="67">
        <f t="shared" si="140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914</v>
      </c>
      <c r="B5181" s="277" t="s">
        <v>2048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>
        <v>563.20000000000073</v>
      </c>
      <c r="L5181" s="69"/>
      <c r="M5181" s="67">
        <f t="shared" si="140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915</v>
      </c>
      <c r="B5182" s="277" t="s">
        <v>4490</v>
      </c>
      <c r="C5182" s="3"/>
      <c r="D5182" s="3"/>
      <c r="E5182" s="9" t="s">
        <v>278</v>
      </c>
      <c r="F5182" s="9" t="s">
        <v>278</v>
      </c>
      <c r="G5182" s="9" t="s">
        <v>278</v>
      </c>
      <c r="H5182" s="9" t="s">
        <v>278</v>
      </c>
      <c r="I5182" s="9" t="s">
        <v>278</v>
      </c>
      <c r="J5182" s="9" t="s">
        <v>278</v>
      </c>
      <c r="K5182" s="9">
        <v>486.05000000000291</v>
      </c>
      <c r="L5182" s="69"/>
      <c r="M5182" s="67">
        <f t="shared" si="140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916</v>
      </c>
      <c r="B5183" s="277" t="s">
        <v>2006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>
        <v>365.99999999999636</v>
      </c>
      <c r="K5183" s="9">
        <v>120</v>
      </c>
      <c r="L5183" s="69"/>
      <c r="M5183" s="67">
        <f t="shared" si="140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917</v>
      </c>
      <c r="B5184" s="277" t="s">
        <v>2024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 t="s">
        <v>278</v>
      </c>
      <c r="J5184" s="9" t="s">
        <v>278</v>
      </c>
      <c r="K5184" s="9">
        <v>459.34999999999491</v>
      </c>
      <c r="L5184" s="69"/>
      <c r="M5184" s="67">
        <f t="shared" si="140"/>
        <v>459.34999999999491</v>
      </c>
      <c r="S5184" s="360"/>
    </row>
    <row r="5185" spans="1:23" ht="15">
      <c r="A5185" s="28" t="s">
        <v>918</v>
      </c>
      <c r="B5185" s="225" t="s">
        <v>1640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217">
        <v>458.40000000000327</v>
      </c>
      <c r="J5185" s="9" t="s">
        <v>278</v>
      </c>
      <c r="K5185" s="9" t="s">
        <v>278</v>
      </c>
      <c r="L5185" s="69"/>
      <c r="M5185" s="67">
        <f t="shared" si="140"/>
        <v>458.40000000000327</v>
      </c>
      <c r="O5185" t="s">
        <v>283</v>
      </c>
      <c r="S5185" s="225"/>
      <c r="T5185" s="63"/>
      <c r="U5185" s="345"/>
      <c r="V5185" s="63"/>
      <c r="W5185" s="63"/>
    </row>
    <row r="5186" spans="1:23" ht="15">
      <c r="A5186" s="28" t="s">
        <v>919</v>
      </c>
      <c r="B5186" s="277" t="s">
        <v>2046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>
        <v>454.00000000000364</v>
      </c>
      <c r="L5186" s="69"/>
      <c r="M5186" s="67">
        <f t="shared" si="140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920</v>
      </c>
      <c r="B5187" s="277" t="s">
        <v>2019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>
        <v>409.50000000000728</v>
      </c>
      <c r="L5187" s="69"/>
      <c r="M5187" s="67">
        <f t="shared" si="140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921</v>
      </c>
      <c r="B5188" s="277" t="s">
        <v>2000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>
        <v>389.69999999999709</v>
      </c>
      <c r="K5188" s="9" t="s">
        <v>278</v>
      </c>
      <c r="L5188" s="69"/>
      <c r="M5188" s="67">
        <f t="shared" si="140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922</v>
      </c>
      <c r="B5189" s="277" t="s">
        <v>2049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 t="s">
        <v>278</v>
      </c>
      <c r="J5189" s="9" t="s">
        <v>278</v>
      </c>
      <c r="K5189" s="9">
        <v>383.39999999999964</v>
      </c>
      <c r="L5189" s="69"/>
      <c r="M5189" s="67">
        <f t="shared" si="140"/>
        <v>383.39999999999964</v>
      </c>
    </row>
    <row r="5190" spans="1:23" ht="15">
      <c r="A5190" s="28" t="s">
        <v>923</v>
      </c>
      <c r="B5190" s="277" t="s">
        <v>2021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>
        <v>335</v>
      </c>
      <c r="L5190" s="69"/>
      <c r="M5190" s="67">
        <f t="shared" si="140"/>
        <v>335</v>
      </c>
    </row>
    <row r="5191" spans="1:23" ht="15">
      <c r="A5191" s="28" t="s">
        <v>924</v>
      </c>
      <c r="B5191" s="63" t="s">
        <v>164</v>
      </c>
      <c r="C5191" s="9"/>
      <c r="D5191" s="9"/>
      <c r="E5191" s="9" t="s">
        <v>278</v>
      </c>
      <c r="F5191" s="9" t="s">
        <v>278</v>
      </c>
      <c r="G5191" s="9">
        <v>319.2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69"/>
      <c r="M5191" s="67">
        <f t="shared" si="140"/>
        <v>319.2</v>
      </c>
      <c r="Q5191" s="3"/>
      <c r="R5191" s="3"/>
    </row>
    <row r="5192" spans="1:23" ht="15">
      <c r="A5192" s="28" t="s">
        <v>925</v>
      </c>
      <c r="B5192" s="277" t="s">
        <v>2025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>
        <v>308.89999999999782</v>
      </c>
      <c r="L5192" s="69"/>
      <c r="M5192" s="67">
        <f t="shared" si="140"/>
        <v>308.89999999999782</v>
      </c>
    </row>
    <row r="5193" spans="1:23" ht="15">
      <c r="A5193" s="28" t="s">
        <v>926</v>
      </c>
      <c r="B5193" s="229" t="s">
        <v>1649</v>
      </c>
      <c r="C5193" s="3"/>
      <c r="D5193" s="3"/>
      <c r="E5193" s="9" t="s">
        <v>278</v>
      </c>
      <c r="F5193" s="9" t="s">
        <v>278</v>
      </c>
      <c r="G5193" s="9" t="s">
        <v>278</v>
      </c>
      <c r="H5193" s="9" t="s">
        <v>278</v>
      </c>
      <c r="I5193" s="9">
        <v>301.79999999999563</v>
      </c>
      <c r="J5193" s="9" t="s">
        <v>278</v>
      </c>
      <c r="K5193" s="9" t="s">
        <v>278</v>
      </c>
      <c r="L5193" s="69"/>
      <c r="M5193" s="67">
        <f t="shared" si="140"/>
        <v>301.79999999999563</v>
      </c>
    </row>
    <row r="5194" spans="1:23" ht="15">
      <c r="A5194" s="28" t="s">
        <v>927</v>
      </c>
      <c r="B5194" s="63" t="s">
        <v>783</v>
      </c>
      <c r="C5194" s="9"/>
      <c r="D5194" s="9"/>
      <c r="E5194" s="9" t="s">
        <v>278</v>
      </c>
      <c r="F5194" s="9" t="s">
        <v>278</v>
      </c>
      <c r="G5194" s="9" t="s">
        <v>278</v>
      </c>
      <c r="H5194" s="9">
        <v>287.20000000000073</v>
      </c>
      <c r="I5194" s="9" t="s">
        <v>278</v>
      </c>
      <c r="J5194" s="9" t="s">
        <v>278</v>
      </c>
      <c r="K5194" s="9" t="s">
        <v>278</v>
      </c>
      <c r="L5194" s="69"/>
      <c r="M5194" s="67">
        <f t="shared" si="140"/>
        <v>287.20000000000073</v>
      </c>
    </row>
    <row r="5195" spans="1:23" ht="15">
      <c r="A5195" s="28" t="s">
        <v>928</v>
      </c>
      <c r="B5195" s="229" t="s">
        <v>1675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>
        <v>269.50000000000182</v>
      </c>
      <c r="J5195" s="9" t="s">
        <v>278</v>
      </c>
      <c r="K5195" s="9" t="s">
        <v>278</v>
      </c>
      <c r="L5195" s="69"/>
      <c r="M5195" s="67">
        <f t="shared" si="140"/>
        <v>269.50000000000182</v>
      </c>
    </row>
    <row r="5196" spans="1:23" ht="15">
      <c r="A5196" s="28" t="s">
        <v>929</v>
      </c>
      <c r="B5196" s="229" t="s">
        <v>1650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>
        <v>262.50000000000182</v>
      </c>
      <c r="J5196" s="9" t="s">
        <v>278</v>
      </c>
      <c r="K5196" s="9" t="s">
        <v>278</v>
      </c>
      <c r="L5196" s="69"/>
      <c r="M5196" s="67">
        <f t="shared" si="140"/>
        <v>262.50000000000182</v>
      </c>
    </row>
    <row r="5197" spans="1:23" ht="15">
      <c r="A5197" s="28" t="s">
        <v>930</v>
      </c>
      <c r="B5197" s="277" t="s">
        <v>2020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 t="s">
        <v>278</v>
      </c>
      <c r="J5197" s="9" t="s">
        <v>278</v>
      </c>
      <c r="K5197" s="9">
        <v>239.79999999999927</v>
      </c>
      <c r="L5197" s="69"/>
      <c r="M5197" s="67">
        <f t="shared" si="140"/>
        <v>239.79999999999927</v>
      </c>
    </row>
    <row r="5198" spans="1:23" ht="15">
      <c r="A5198" s="28" t="s">
        <v>931</v>
      </c>
      <c r="B5198" s="229" t="s">
        <v>1647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206.30000000000291</v>
      </c>
      <c r="J5198" s="9" t="s">
        <v>278</v>
      </c>
      <c r="K5198" s="9" t="s">
        <v>278</v>
      </c>
      <c r="L5198" s="69"/>
      <c r="M5198" s="67">
        <f t="shared" si="140"/>
        <v>206.30000000000291</v>
      </c>
    </row>
    <row r="5199" spans="1:23" ht="15">
      <c r="A5199" s="28" t="s">
        <v>932</v>
      </c>
      <c r="B5199" s="63" t="s">
        <v>179</v>
      </c>
      <c r="C5199" s="9"/>
      <c r="D5199" s="9"/>
      <c r="E5199" s="9">
        <v>198.2</v>
      </c>
      <c r="F5199" s="9" t="s">
        <v>278</v>
      </c>
      <c r="G5199" s="9" t="s">
        <v>278</v>
      </c>
      <c r="H5199" s="9" t="s">
        <v>278</v>
      </c>
      <c r="I5199" s="9" t="s">
        <v>278</v>
      </c>
      <c r="J5199" s="9" t="s">
        <v>278</v>
      </c>
      <c r="K5199" s="9" t="s">
        <v>278</v>
      </c>
      <c r="L5199" s="69"/>
      <c r="M5199" s="67">
        <f t="shared" si="140"/>
        <v>198.2</v>
      </c>
    </row>
    <row r="5200" spans="1:23" ht="15">
      <c r="A5200" s="28" t="s">
        <v>933</v>
      </c>
      <c r="B5200" s="63" t="s">
        <v>773</v>
      </c>
      <c r="C5200" s="9"/>
      <c r="D5200" s="9"/>
      <c r="E5200" s="9" t="s">
        <v>278</v>
      </c>
      <c r="F5200" s="9" t="s">
        <v>278</v>
      </c>
      <c r="G5200" s="9" t="s">
        <v>278</v>
      </c>
      <c r="H5200" s="9">
        <v>136.39999999999782</v>
      </c>
      <c r="I5200" s="9" t="s">
        <v>278</v>
      </c>
      <c r="J5200" s="9" t="s">
        <v>278</v>
      </c>
      <c r="K5200" s="9" t="s">
        <v>278</v>
      </c>
      <c r="L5200" s="69"/>
      <c r="M5200" s="67">
        <f t="shared" si="140"/>
        <v>136.39999999999782</v>
      </c>
    </row>
    <row r="5201" spans="1:13" ht="15">
      <c r="A5201" s="28" t="s">
        <v>934</v>
      </c>
      <c r="B5201" s="277" t="s">
        <v>2022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>
        <v>117.69999999999709</v>
      </c>
      <c r="L5201" s="69"/>
      <c r="M5201" s="67">
        <f t="shared" si="140"/>
        <v>117.69999999999709</v>
      </c>
    </row>
    <row r="5202" spans="1:13" ht="15">
      <c r="A5202" s="28" t="s">
        <v>2496</v>
      </c>
      <c r="B5202" s="229" t="s">
        <v>1657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89</v>
      </c>
      <c r="J5202" s="9" t="s">
        <v>278</v>
      </c>
      <c r="K5202" s="9" t="s">
        <v>278</v>
      </c>
      <c r="L5202" s="69"/>
      <c r="M5202" s="67">
        <f t="shared" si="140"/>
        <v>89</v>
      </c>
    </row>
    <row r="5203" spans="1:13" ht="15">
      <c r="A5203" s="28" t="s">
        <v>3308</v>
      </c>
      <c r="B5203" s="63" t="s">
        <v>3370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3309</v>
      </c>
      <c r="B5204" s="63" t="s">
        <v>3364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3310</v>
      </c>
      <c r="B5205" s="63" t="s">
        <v>3363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3311</v>
      </c>
      <c r="B5206" s="63" t="s">
        <v>3379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3312</v>
      </c>
      <c r="B5207" s="63" t="s">
        <v>3378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3313</v>
      </c>
      <c r="B5208" s="63" t="s">
        <v>3366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3314</v>
      </c>
      <c r="B5209" s="63" t="s">
        <v>3360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3315</v>
      </c>
      <c r="B5210" s="63" t="s">
        <v>3391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3316</v>
      </c>
      <c r="B5211" s="277" t="s">
        <v>3359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3317</v>
      </c>
      <c r="B5212" s="63" t="s">
        <v>3375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3318</v>
      </c>
      <c r="B5213" s="63" t="s">
        <v>3372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3319</v>
      </c>
      <c r="B5214" s="63" t="s">
        <v>3387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3320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3321</v>
      </c>
      <c r="B5216" s="63" t="s">
        <v>3388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3322</v>
      </c>
      <c r="B5217" s="63" t="s">
        <v>3367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3323</v>
      </c>
      <c r="B5218" s="63" t="s">
        <v>3361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3324</v>
      </c>
      <c r="B5219" s="63" t="s">
        <v>3368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3325</v>
      </c>
      <c r="B5220" s="63" t="s">
        <v>3365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3326</v>
      </c>
      <c r="B5221" s="63" t="s">
        <v>3376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3327</v>
      </c>
      <c r="B5222" s="63" t="s">
        <v>3371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3328</v>
      </c>
      <c r="B5223" s="277" t="s">
        <v>3358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3329</v>
      </c>
      <c r="B5224" s="63" t="s">
        <v>3373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3330</v>
      </c>
      <c r="B5225" s="63" t="s">
        <v>3392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3331</v>
      </c>
      <c r="B5226" s="63" t="s">
        <v>3362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4122</v>
      </c>
      <c r="B5227" s="63" t="s">
        <v>3369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4123</v>
      </c>
      <c r="B5228" s="63" t="s">
        <v>3390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4124</v>
      </c>
      <c r="B5229" s="63" t="s">
        <v>3374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348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41">SUM(E5236:K5236)</f>
        <v>4057.8999999999987</v>
      </c>
      <c r="O5236" t="s">
        <v>316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41"/>
        <v>4010.1500000000106</v>
      </c>
      <c r="O5237" t="s">
        <v>1823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41"/>
        <v>3948.6499999999928</v>
      </c>
      <c r="O5238" t="s">
        <v>3135</v>
      </c>
      <c r="Q5238" s="3"/>
      <c r="R5238" s="216" t="s">
        <v>1816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41"/>
        <v>3941.599999999994</v>
      </c>
      <c r="O5239" t="s">
        <v>1320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41"/>
        <v>3940.2500000000146</v>
      </c>
      <c r="O5240" t="s">
        <v>353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41"/>
        <v>3819.7999999999925</v>
      </c>
      <c r="O5241" t="s">
        <v>318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41"/>
        <v>3805.7000000000116</v>
      </c>
      <c r="O5242" t="s">
        <v>293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41"/>
        <v>3741.2000000000062</v>
      </c>
      <c r="O5243" t="s">
        <v>357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41"/>
        <v>3674.0500000000052</v>
      </c>
      <c r="O5244" t="s">
        <v>281</v>
      </c>
      <c r="Q5244" s="3"/>
      <c r="R5244" s="3" t="s">
        <v>1816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41"/>
        <v>3661.4000000000146</v>
      </c>
      <c r="O5245" t="s">
        <v>283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278</v>
      </c>
      <c r="L5246" s="69"/>
      <c r="M5246" s="67">
        <f t="shared" si="141"/>
        <v>3622.7000000000062</v>
      </c>
      <c r="O5246" t="s">
        <v>361</v>
      </c>
      <c r="Q5246" s="3"/>
      <c r="R5246" s="3" t="s">
        <v>1816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41"/>
        <v>3574.3999999999965</v>
      </c>
      <c r="O5247" t="s">
        <v>297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278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41"/>
        <v>3386.1000000000231</v>
      </c>
      <c r="O5248" t="s">
        <v>1822</v>
      </c>
      <c r="Q5248" s="3"/>
      <c r="R5248" s="3" t="s">
        <v>1816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41"/>
        <v>3293.0000000000064</v>
      </c>
      <c r="O5249" t="s">
        <v>284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41"/>
        <v>3192.699999999978</v>
      </c>
      <c r="O5250" t="s">
        <v>320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278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41"/>
        <v>3165.8499999999945</v>
      </c>
      <c r="O5251" t="s">
        <v>341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278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41"/>
        <v>3145.2000000000007</v>
      </c>
      <c r="O5252" t="s">
        <v>287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278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41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41"/>
        <v>2917.2000000000126</v>
      </c>
      <c r="O5254" t="s">
        <v>319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278</v>
      </c>
      <c r="F5255" s="9" t="s">
        <v>278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41"/>
        <v>2885.8000000000056</v>
      </c>
      <c r="O5255" t="s">
        <v>284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278</v>
      </c>
      <c r="L5256" s="69"/>
      <c r="M5256" s="67">
        <f t="shared" si="141"/>
        <v>2845.099999999994</v>
      </c>
      <c r="O5256" t="s">
        <v>356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278</v>
      </c>
      <c r="F5257" s="9" t="s">
        <v>278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41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278</v>
      </c>
      <c r="F5258" s="9" t="s">
        <v>278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41"/>
        <v>2671.6000000000104</v>
      </c>
      <c r="O5258" t="s">
        <v>283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278</v>
      </c>
      <c r="K5259" s="9" t="s">
        <v>278</v>
      </c>
      <c r="L5259" s="69"/>
      <c r="M5259" s="67">
        <f t="shared" si="141"/>
        <v>2652.1000000000085</v>
      </c>
      <c r="O5259" t="s">
        <v>1821</v>
      </c>
      <c r="Q5259" s="3"/>
      <c r="R5259" s="216" t="s">
        <v>1816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278</v>
      </c>
      <c r="F5260" s="9" t="s">
        <v>278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41"/>
        <v>2606.2000000000107</v>
      </c>
      <c r="O5260" t="s">
        <v>298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777</v>
      </c>
      <c r="E5261" s="9" t="s">
        <v>278</v>
      </c>
      <c r="F5261" s="9" t="s">
        <v>278</v>
      </c>
      <c r="G5261" s="9" t="s">
        <v>278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41"/>
        <v>2595.5</v>
      </c>
      <c r="O5261" t="s">
        <v>287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761</v>
      </c>
      <c r="E5262" s="9" t="s">
        <v>278</v>
      </c>
      <c r="F5262" s="9" t="s">
        <v>278</v>
      </c>
      <c r="G5262" s="9" t="s">
        <v>278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41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782</v>
      </c>
      <c r="E5263" s="9" t="s">
        <v>278</v>
      </c>
      <c r="F5263" s="9" t="s">
        <v>278</v>
      </c>
      <c r="G5263" s="9" t="s">
        <v>278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41"/>
        <v>2492.6999999999898</v>
      </c>
      <c r="O5263" t="s">
        <v>300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747</v>
      </c>
      <c r="E5264" s="9" t="s">
        <v>278</v>
      </c>
      <c r="F5264" s="9" t="s">
        <v>278</v>
      </c>
      <c r="G5264" s="9" t="s">
        <v>278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41"/>
        <v>2445.0000000000255</v>
      </c>
      <c r="O5264" t="s">
        <v>289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795</v>
      </c>
      <c r="E5265" s="9" t="s">
        <v>278</v>
      </c>
      <c r="F5265" s="9" t="s">
        <v>278</v>
      </c>
      <c r="G5265" s="9" t="s">
        <v>278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41"/>
        <v>2324.3499999999967</v>
      </c>
      <c r="O5265" t="s">
        <v>297</v>
      </c>
      <c r="S5265" s="63"/>
      <c r="T5265" s="63"/>
      <c r="U5265" s="345"/>
      <c r="V5265" s="63"/>
      <c r="W5265" s="63"/>
    </row>
    <row r="5266" spans="1:23" ht="15">
      <c r="A5266" s="28" t="s">
        <v>274</v>
      </c>
      <c r="B5266" s="63" t="s">
        <v>156</v>
      </c>
      <c r="E5266" s="9" t="s">
        <v>278</v>
      </c>
      <c r="F5266" s="9" t="s">
        <v>278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41"/>
        <v>2316.9000000000174</v>
      </c>
      <c r="O5266" t="s">
        <v>336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275</v>
      </c>
      <c r="B5267" s="63" t="s">
        <v>762</v>
      </c>
      <c r="E5267" s="9" t="s">
        <v>278</v>
      </c>
      <c r="F5267" s="9" t="s">
        <v>278</v>
      </c>
      <c r="G5267" s="9" t="s">
        <v>278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41"/>
        <v>2306.0999999999894</v>
      </c>
      <c r="O5267" t="s">
        <v>300</v>
      </c>
      <c r="S5267" s="225"/>
      <c r="T5267" s="63"/>
      <c r="U5267" s="345"/>
      <c r="V5267" s="63"/>
      <c r="W5267" s="63"/>
    </row>
    <row r="5268" spans="1:23" ht="15">
      <c r="A5268" s="28" t="s">
        <v>276</v>
      </c>
      <c r="B5268" s="63" t="s">
        <v>787</v>
      </c>
      <c r="E5268" s="9" t="s">
        <v>278</v>
      </c>
      <c r="F5268" s="9" t="s">
        <v>278</v>
      </c>
      <c r="G5268" s="9" t="s">
        <v>278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2">SUM(E5268:K5268)</f>
        <v>2270.7999999999956</v>
      </c>
      <c r="O5268" t="s">
        <v>300</v>
      </c>
      <c r="S5268" s="63"/>
      <c r="T5268" s="63"/>
      <c r="U5268" s="345"/>
      <c r="V5268" s="63"/>
      <c r="W5268" s="63"/>
    </row>
    <row r="5269" spans="1:23" ht="15">
      <c r="A5269" s="28" t="s">
        <v>277</v>
      </c>
      <c r="B5269" s="63" t="s">
        <v>756</v>
      </c>
      <c r="E5269" s="9" t="s">
        <v>278</v>
      </c>
      <c r="F5269" s="9" t="s">
        <v>278</v>
      </c>
      <c r="G5269" s="9" t="s">
        <v>278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2"/>
        <v>2253.7000000000189</v>
      </c>
      <c r="O5269" t="s">
        <v>284</v>
      </c>
      <c r="S5269" s="277"/>
      <c r="T5269" s="63"/>
      <c r="U5269" s="345"/>
      <c r="V5269" s="63"/>
      <c r="W5269" s="63"/>
    </row>
    <row r="5270" spans="1:23" ht="15">
      <c r="A5270" s="28" t="s">
        <v>734</v>
      </c>
      <c r="B5270" s="63" t="s">
        <v>781</v>
      </c>
      <c r="E5270" s="9" t="s">
        <v>278</v>
      </c>
      <c r="F5270" s="9" t="s">
        <v>278</v>
      </c>
      <c r="G5270" s="9" t="s">
        <v>278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2"/>
        <v>2252.550000000012</v>
      </c>
      <c r="O5270" t="s">
        <v>293</v>
      </c>
      <c r="S5270" s="63"/>
      <c r="T5270" s="63"/>
      <c r="U5270" s="345"/>
      <c r="V5270" s="63"/>
      <c r="W5270" s="63"/>
    </row>
    <row r="5271" spans="1:23" ht="15">
      <c r="A5271" s="28" t="s">
        <v>735</v>
      </c>
      <c r="B5271" s="63" t="s">
        <v>778</v>
      </c>
      <c r="E5271" s="9" t="s">
        <v>278</v>
      </c>
      <c r="F5271" s="9" t="s">
        <v>278</v>
      </c>
      <c r="G5271" s="9" t="s">
        <v>278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2"/>
        <v>2214.3000000000029</v>
      </c>
      <c r="O5271" t="s">
        <v>283</v>
      </c>
      <c r="S5271" s="28"/>
      <c r="T5271" s="63"/>
      <c r="U5271" s="346"/>
      <c r="V5271" s="63"/>
      <c r="W5271" s="63"/>
    </row>
    <row r="5272" spans="1:23" ht="15">
      <c r="A5272" s="28" t="s">
        <v>736</v>
      </c>
      <c r="B5272" s="63" t="s">
        <v>789</v>
      </c>
      <c r="E5272" s="9" t="s">
        <v>278</v>
      </c>
      <c r="F5272" s="9" t="s">
        <v>278</v>
      </c>
      <c r="G5272" s="9" t="s">
        <v>278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2"/>
        <v>2212.1999999999771</v>
      </c>
      <c r="O5272" t="s">
        <v>283</v>
      </c>
      <c r="S5272" s="63"/>
      <c r="T5272" s="63"/>
      <c r="U5272" s="345"/>
      <c r="V5272" s="63"/>
      <c r="W5272" s="63"/>
    </row>
    <row r="5273" spans="1:23" ht="15">
      <c r="A5273" s="28" t="s">
        <v>738</v>
      </c>
      <c r="B5273" s="225" t="s">
        <v>1661</v>
      </c>
      <c r="C5273" s="3"/>
      <c r="D5273" s="3"/>
      <c r="E5273" s="9" t="s">
        <v>278</v>
      </c>
      <c r="F5273" s="9" t="s">
        <v>278</v>
      </c>
      <c r="G5273" s="9" t="s">
        <v>278</v>
      </c>
      <c r="H5273" s="9" t="s">
        <v>278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2"/>
        <v>2200.7999999999938</v>
      </c>
      <c r="O5273" t="s">
        <v>1217</v>
      </c>
      <c r="S5273" s="277"/>
      <c r="T5273" s="63"/>
      <c r="U5273" s="346"/>
      <c r="V5273" s="63"/>
      <c r="W5273" s="63"/>
    </row>
    <row r="5274" spans="1:23" ht="15">
      <c r="A5274" s="28" t="s">
        <v>744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278</v>
      </c>
      <c r="K5274" s="9" t="s">
        <v>278</v>
      </c>
      <c r="L5274" s="69"/>
      <c r="M5274" s="67">
        <f t="shared" si="142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746</v>
      </c>
      <c r="B5275" s="63" t="s">
        <v>733</v>
      </c>
      <c r="E5275" s="9" t="s">
        <v>278</v>
      </c>
      <c r="F5275" s="9" t="s">
        <v>278</v>
      </c>
      <c r="G5275" s="9" t="s">
        <v>278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2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749</v>
      </c>
      <c r="B5276" s="229" t="s">
        <v>1660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2"/>
        <v>2116.5999999999949</v>
      </c>
      <c r="O5276" t="s">
        <v>357</v>
      </c>
      <c r="S5276" s="63"/>
      <c r="T5276" s="63"/>
      <c r="U5276" s="346"/>
      <c r="V5276" s="63"/>
      <c r="W5276" s="63"/>
    </row>
    <row r="5277" spans="1:23" ht="15">
      <c r="A5277" s="28" t="s">
        <v>750</v>
      </c>
      <c r="B5277" s="63" t="s">
        <v>770</v>
      </c>
      <c r="E5277" s="9" t="s">
        <v>278</v>
      </c>
      <c r="F5277" s="9" t="s">
        <v>278</v>
      </c>
      <c r="G5277" s="9" t="s">
        <v>278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2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753</v>
      </c>
      <c r="B5278" s="63" t="s">
        <v>748</v>
      </c>
      <c r="E5278" s="9" t="s">
        <v>278</v>
      </c>
      <c r="F5278" s="9" t="s">
        <v>278</v>
      </c>
      <c r="G5278" s="9" t="s">
        <v>278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2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755</v>
      </c>
      <c r="B5279" s="63" t="s">
        <v>799</v>
      </c>
      <c r="E5279" s="9" t="s">
        <v>278</v>
      </c>
      <c r="F5279" s="9" t="s">
        <v>278</v>
      </c>
      <c r="G5279" s="9" t="s">
        <v>278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2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760</v>
      </c>
      <c r="B5280" s="63" t="s">
        <v>737</v>
      </c>
      <c r="E5280" s="9" t="s">
        <v>278</v>
      </c>
      <c r="F5280" s="9" t="s">
        <v>278</v>
      </c>
      <c r="G5280" s="9" t="s">
        <v>278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2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764</v>
      </c>
      <c r="B5281" s="63" t="s">
        <v>745</v>
      </c>
      <c r="E5281" s="9" t="s">
        <v>278</v>
      </c>
      <c r="F5281" s="9" t="s">
        <v>278</v>
      </c>
      <c r="G5281" s="9" t="s">
        <v>278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2"/>
        <v>1979.9999999999982</v>
      </c>
      <c r="O5281" t="s">
        <v>287</v>
      </c>
      <c r="S5281" s="225"/>
      <c r="T5281" s="63"/>
      <c r="U5281" s="345"/>
      <c r="V5281" s="63"/>
      <c r="W5281" s="63"/>
    </row>
    <row r="5282" spans="1:23" ht="15">
      <c r="A5282" s="28" t="s">
        <v>765</v>
      </c>
      <c r="B5282" s="63" t="s">
        <v>752</v>
      </c>
      <c r="E5282" s="9" t="s">
        <v>278</v>
      </c>
      <c r="F5282" s="9" t="s">
        <v>278</v>
      </c>
      <c r="G5282" s="9" t="s">
        <v>278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2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766</v>
      </c>
      <c r="B5283" s="63" t="s">
        <v>763</v>
      </c>
      <c r="E5283" s="9" t="s">
        <v>278</v>
      </c>
      <c r="F5283" s="9" t="s">
        <v>278</v>
      </c>
      <c r="G5283" s="9" t="s">
        <v>278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2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772</v>
      </c>
      <c r="B5284" s="229" t="s">
        <v>1659</v>
      </c>
      <c r="C5284" s="3"/>
      <c r="D5284" s="3"/>
      <c r="E5284" s="9" t="s">
        <v>278</v>
      </c>
      <c r="F5284" s="9" t="s">
        <v>278</v>
      </c>
      <c r="G5284" s="9" t="s">
        <v>278</v>
      </c>
      <c r="H5284" s="9" t="s">
        <v>278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2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780</v>
      </c>
      <c r="B5285" s="229" t="s">
        <v>1646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2"/>
        <v>1830.8999999999942</v>
      </c>
      <c r="O5285" t="s">
        <v>292</v>
      </c>
      <c r="S5285" s="277"/>
      <c r="T5285" s="63"/>
      <c r="U5285" s="345"/>
      <c r="V5285" s="63"/>
      <c r="W5285" s="63"/>
    </row>
    <row r="5286" spans="1:23" ht="15">
      <c r="A5286" s="28" t="s">
        <v>784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278</v>
      </c>
      <c r="I5286" s="9" t="s">
        <v>278</v>
      </c>
      <c r="J5286" s="9">
        <v>345.79999999999927</v>
      </c>
      <c r="K5286" s="9" t="s">
        <v>278</v>
      </c>
      <c r="L5286" s="69"/>
      <c r="M5286" s="67">
        <f t="shared" si="142"/>
        <v>1818.2999999999993</v>
      </c>
      <c r="O5286" t="s">
        <v>288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785</v>
      </c>
      <c r="B5287" s="63" t="s">
        <v>754</v>
      </c>
      <c r="E5287" s="9" t="s">
        <v>278</v>
      </c>
      <c r="F5287" s="9" t="s">
        <v>278</v>
      </c>
      <c r="G5287" s="9" t="s">
        <v>278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2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786</v>
      </c>
      <c r="B5288" s="63" t="s">
        <v>732</v>
      </c>
      <c r="E5288" s="9" t="s">
        <v>278</v>
      </c>
      <c r="F5288" s="9" t="s">
        <v>278</v>
      </c>
      <c r="G5288" s="9" t="s">
        <v>278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2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792</v>
      </c>
      <c r="B5289" s="229" t="s">
        <v>1655</v>
      </c>
      <c r="C5289" s="3"/>
      <c r="D5289" s="3"/>
      <c r="E5289" s="9" t="s">
        <v>278</v>
      </c>
      <c r="F5289" s="9" t="s">
        <v>278</v>
      </c>
      <c r="G5289" s="9" t="s">
        <v>278</v>
      </c>
      <c r="H5289" s="9" t="s">
        <v>278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2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793</v>
      </c>
      <c r="B5290" s="229" t="s">
        <v>1651</v>
      </c>
      <c r="C5290" s="3"/>
      <c r="D5290" s="3"/>
      <c r="E5290" s="9" t="s">
        <v>278</v>
      </c>
      <c r="F5290" s="9" t="s">
        <v>278</v>
      </c>
      <c r="G5290" s="9" t="s">
        <v>278</v>
      </c>
      <c r="H5290" s="9" t="s">
        <v>278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2"/>
        <v>1733.7999999999975</v>
      </c>
      <c r="O5290" t="s">
        <v>288</v>
      </c>
      <c r="S5290" s="63"/>
      <c r="T5290" s="63"/>
      <c r="U5290" s="345"/>
      <c r="V5290" s="63"/>
      <c r="W5290" s="63"/>
    </row>
    <row r="5291" spans="1:23" ht="15">
      <c r="A5291" s="28" t="s">
        <v>794</v>
      </c>
      <c r="B5291" s="229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2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796</v>
      </c>
      <c r="B5292" s="229" t="s">
        <v>1653</v>
      </c>
      <c r="C5292" s="3"/>
      <c r="D5292" s="3"/>
      <c r="E5292" s="9" t="s">
        <v>278</v>
      </c>
      <c r="F5292" s="9" t="s">
        <v>278</v>
      </c>
      <c r="G5292" s="9" t="s">
        <v>278</v>
      </c>
      <c r="H5292" s="9" t="s">
        <v>278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2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797</v>
      </c>
      <c r="B5293" s="229" t="s">
        <v>1652</v>
      </c>
      <c r="C5293" s="3"/>
      <c r="D5293" s="3"/>
      <c r="E5293" s="9" t="s">
        <v>278</v>
      </c>
      <c r="F5293" s="9" t="s">
        <v>278</v>
      </c>
      <c r="G5293" s="9" t="s">
        <v>278</v>
      </c>
      <c r="H5293" s="9" t="s">
        <v>278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2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798</v>
      </c>
      <c r="B5294" s="229" t="s">
        <v>1642</v>
      </c>
      <c r="C5294" s="3"/>
      <c r="D5294" s="3"/>
      <c r="E5294" s="9" t="s">
        <v>278</v>
      </c>
      <c r="F5294" s="9" t="s">
        <v>278</v>
      </c>
      <c r="G5294" s="9" t="s">
        <v>278</v>
      </c>
      <c r="H5294" s="9" t="s">
        <v>278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2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801</v>
      </c>
      <c r="B5295" s="229" t="s">
        <v>1644</v>
      </c>
      <c r="C5295" s="3"/>
      <c r="D5295" s="3"/>
      <c r="E5295" s="9" t="s">
        <v>278</v>
      </c>
      <c r="F5295" s="9" t="s">
        <v>278</v>
      </c>
      <c r="G5295" s="9" t="s">
        <v>278</v>
      </c>
      <c r="H5295" s="9" t="s">
        <v>278</v>
      </c>
      <c r="I5295" s="9">
        <v>543.19999999999891</v>
      </c>
      <c r="J5295" s="214">
        <v>930.40000000000509</v>
      </c>
      <c r="K5295" s="9" t="s">
        <v>278</v>
      </c>
      <c r="L5295" s="69"/>
      <c r="M5295" s="67">
        <f t="shared" si="142"/>
        <v>1473.600000000004</v>
      </c>
      <c r="O5295" t="s">
        <v>281</v>
      </c>
      <c r="R5295" s="216" t="s">
        <v>1816</v>
      </c>
      <c r="S5295" s="63"/>
      <c r="T5295" s="63"/>
      <c r="U5295" s="346"/>
      <c r="V5295" s="63"/>
      <c r="W5295" s="63"/>
    </row>
    <row r="5296" spans="1:23" ht="15">
      <c r="A5296" s="28" t="s">
        <v>895</v>
      </c>
      <c r="B5296" s="229" t="s">
        <v>1654</v>
      </c>
      <c r="C5296" s="3"/>
      <c r="D5296" s="3"/>
      <c r="E5296" s="9" t="s">
        <v>278</v>
      </c>
      <c r="F5296" s="9" t="s">
        <v>278</v>
      </c>
      <c r="G5296" s="9" t="s">
        <v>278</v>
      </c>
      <c r="H5296" s="9" t="s">
        <v>278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2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896</v>
      </c>
      <c r="B5297" s="63" t="s">
        <v>158</v>
      </c>
      <c r="E5297" s="9" t="s">
        <v>278</v>
      </c>
      <c r="F5297" s="9" t="s">
        <v>278</v>
      </c>
      <c r="G5297" s="9">
        <v>455.6</v>
      </c>
      <c r="H5297" s="9">
        <v>291.99999999999272</v>
      </c>
      <c r="I5297" s="9">
        <v>700.30000000000109</v>
      </c>
      <c r="J5297" s="9" t="s">
        <v>278</v>
      </c>
      <c r="K5297" s="9" t="s">
        <v>278</v>
      </c>
      <c r="L5297" s="69"/>
      <c r="M5297" s="67">
        <f t="shared" si="142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897</v>
      </c>
      <c r="B5298" s="63" t="s">
        <v>178</v>
      </c>
      <c r="E5298" s="9">
        <v>458.7</v>
      </c>
      <c r="F5298" s="214">
        <v>939.3</v>
      </c>
      <c r="G5298" s="9" t="s">
        <v>278</v>
      </c>
      <c r="H5298" s="9" t="s">
        <v>278</v>
      </c>
      <c r="I5298" s="9" t="s">
        <v>278</v>
      </c>
      <c r="J5298" s="9" t="s">
        <v>278</v>
      </c>
      <c r="K5298" s="9" t="s">
        <v>278</v>
      </c>
      <c r="L5298" s="69"/>
      <c r="M5298" s="67">
        <f t="shared" si="142"/>
        <v>1398</v>
      </c>
      <c r="O5298" t="s">
        <v>281</v>
      </c>
      <c r="Q5298" s="3"/>
      <c r="R5298" s="3" t="s">
        <v>1816</v>
      </c>
      <c r="S5298" s="63"/>
      <c r="T5298" s="63"/>
      <c r="U5298" s="346"/>
      <c r="V5298" s="63"/>
      <c r="W5298" s="63"/>
    </row>
    <row r="5299" spans="1:23" ht="15">
      <c r="A5299" s="28" t="s">
        <v>898</v>
      </c>
      <c r="B5299" s="229" t="s">
        <v>1643</v>
      </c>
      <c r="C5299" s="3"/>
      <c r="D5299" s="3"/>
      <c r="E5299" s="9" t="s">
        <v>278</v>
      </c>
      <c r="F5299" s="9" t="s">
        <v>278</v>
      </c>
      <c r="G5299" s="9" t="s">
        <v>278</v>
      </c>
      <c r="H5299" s="9" t="s">
        <v>278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2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899</v>
      </c>
      <c r="B5300" s="277" t="s">
        <v>2007</v>
      </c>
      <c r="C5300" s="3"/>
      <c r="D5300" s="3"/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>
        <v>572.30000000001019</v>
      </c>
      <c r="K5300" s="9">
        <v>644.60000000000582</v>
      </c>
      <c r="L5300" s="69"/>
      <c r="M5300" s="67">
        <f t="shared" ref="M5300:M5336" si="143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900</v>
      </c>
      <c r="B5301" s="277" t="s">
        <v>2005</v>
      </c>
      <c r="C5301" s="3"/>
      <c r="D5301" s="3"/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>
        <v>591.5</v>
      </c>
      <c r="K5301" s="9">
        <v>582.39999999999782</v>
      </c>
      <c r="L5301" s="69"/>
      <c r="M5301" s="67">
        <f t="shared" si="143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901</v>
      </c>
      <c r="B5302" s="63" t="s">
        <v>768</v>
      </c>
      <c r="E5302" s="9" t="s">
        <v>278</v>
      </c>
      <c r="F5302" s="9" t="s">
        <v>278</v>
      </c>
      <c r="G5302" s="9" t="s">
        <v>278</v>
      </c>
      <c r="H5302" s="9">
        <v>394.15000000000873</v>
      </c>
      <c r="I5302" s="9">
        <v>778.84999999999854</v>
      </c>
      <c r="J5302" s="9" t="s">
        <v>278</v>
      </c>
      <c r="K5302" s="9" t="s">
        <v>278</v>
      </c>
      <c r="L5302" s="69"/>
      <c r="M5302" s="67">
        <f t="shared" si="143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902</v>
      </c>
      <c r="B5303" s="277" t="s">
        <v>2002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463.200000000008</v>
      </c>
      <c r="K5303" s="9">
        <v>629.70000000000073</v>
      </c>
      <c r="L5303" s="69"/>
      <c r="M5303" s="67">
        <f t="shared" si="143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903</v>
      </c>
      <c r="B5304" s="63" t="s">
        <v>743</v>
      </c>
      <c r="E5304" s="9" t="s">
        <v>278</v>
      </c>
      <c r="F5304" s="9" t="s">
        <v>278</v>
      </c>
      <c r="G5304" s="9" t="s">
        <v>278</v>
      </c>
      <c r="H5304" s="9">
        <v>428.20000000001164</v>
      </c>
      <c r="I5304" s="9">
        <v>643.89999999999782</v>
      </c>
      <c r="J5304" s="9" t="s">
        <v>278</v>
      </c>
      <c r="K5304" s="9" t="s">
        <v>278</v>
      </c>
      <c r="L5304" s="69"/>
      <c r="M5304" s="67">
        <f t="shared" si="143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904</v>
      </c>
      <c r="B5305" s="277" t="s">
        <v>2014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519.09999999999491</v>
      </c>
      <c r="K5305" s="9">
        <v>551.09999999999854</v>
      </c>
      <c r="L5305" s="69"/>
      <c r="M5305" s="67">
        <f t="shared" si="143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905</v>
      </c>
      <c r="B5306" s="229" t="s">
        <v>1656</v>
      </c>
      <c r="C5306" s="3"/>
      <c r="D5306" s="3"/>
      <c r="E5306" s="9" t="s">
        <v>278</v>
      </c>
      <c r="F5306" s="9" t="s">
        <v>278</v>
      </c>
      <c r="G5306" s="9" t="s">
        <v>278</v>
      </c>
      <c r="H5306" s="9" t="s">
        <v>278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3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906</v>
      </c>
      <c r="B5307" s="63" t="s">
        <v>727</v>
      </c>
      <c r="E5307" s="9" t="s">
        <v>278</v>
      </c>
      <c r="F5307" s="9" t="s">
        <v>278</v>
      </c>
      <c r="G5307" s="9" t="s">
        <v>278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3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907</v>
      </c>
      <c r="B5308" s="277" t="s">
        <v>2004</v>
      </c>
      <c r="C5308" s="3"/>
      <c r="D5308" s="3"/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>
        <v>565.69999999999709</v>
      </c>
      <c r="K5308" s="9">
        <v>457.25000000000728</v>
      </c>
      <c r="L5308" s="69"/>
      <c r="M5308" s="67">
        <f t="shared" si="143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908</v>
      </c>
      <c r="B5309" s="277" t="s">
        <v>1999</v>
      </c>
      <c r="C5309" s="3"/>
      <c r="D5309" s="3"/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>
        <v>407.79999999999927</v>
      </c>
      <c r="K5309" s="9">
        <v>612.49999999999818</v>
      </c>
      <c r="L5309" s="69"/>
      <c r="M5309" s="67">
        <f t="shared" si="143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909</v>
      </c>
      <c r="B5310" s="277" t="s">
        <v>2003</v>
      </c>
      <c r="C5310" s="3"/>
      <c r="D5310" s="3"/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>
        <v>503.59999999999854</v>
      </c>
      <c r="K5310" s="9">
        <v>461.90000000000146</v>
      </c>
      <c r="L5310" s="69"/>
      <c r="M5310" s="67">
        <f t="shared" si="143"/>
        <v>965.5</v>
      </c>
      <c r="S5310" s="277"/>
      <c r="T5310" s="63"/>
      <c r="U5310" s="345"/>
      <c r="V5310" s="63"/>
      <c r="W5310" s="63"/>
    </row>
    <row r="5311" spans="1:23" ht="15">
      <c r="A5311" s="28" t="s">
        <v>910</v>
      </c>
      <c r="B5311" s="277" t="s">
        <v>2006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 t="s">
        <v>278</v>
      </c>
      <c r="J5311" s="9">
        <v>357</v>
      </c>
      <c r="K5311" s="9">
        <v>522</v>
      </c>
      <c r="L5311" s="69"/>
      <c r="M5311" s="67">
        <f t="shared" si="143"/>
        <v>879</v>
      </c>
      <c r="S5311" s="28"/>
      <c r="T5311" s="63"/>
      <c r="U5311" s="345"/>
      <c r="V5311" s="63"/>
      <c r="W5311" s="63"/>
    </row>
    <row r="5312" spans="1:23" ht="15">
      <c r="A5312" s="28" t="s">
        <v>911</v>
      </c>
      <c r="B5312" s="277" t="s">
        <v>1998</v>
      </c>
      <c r="C5312" s="3"/>
      <c r="D5312" s="3"/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>
        <v>415.00000000000364</v>
      </c>
      <c r="K5312" s="9">
        <v>390.49999999999636</v>
      </c>
      <c r="L5312" s="69"/>
      <c r="M5312" s="67">
        <f t="shared" si="143"/>
        <v>805.5</v>
      </c>
      <c r="S5312" s="225"/>
      <c r="T5312" s="63"/>
      <c r="U5312" s="345"/>
      <c r="V5312" s="63"/>
      <c r="W5312" s="63"/>
    </row>
    <row r="5313" spans="1:23" ht="15">
      <c r="A5313" s="28" t="s">
        <v>912</v>
      </c>
      <c r="B5313" s="225" t="s">
        <v>1640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217">
        <v>783.20000000000437</v>
      </c>
      <c r="J5313" s="9" t="s">
        <v>278</v>
      </c>
      <c r="K5313" s="9" t="s">
        <v>278</v>
      </c>
      <c r="L5313" s="69"/>
      <c r="M5313" s="67">
        <f t="shared" si="143"/>
        <v>783.20000000000437</v>
      </c>
      <c r="O5313" t="s">
        <v>288</v>
      </c>
      <c r="S5313" s="63"/>
      <c r="T5313" s="63"/>
      <c r="U5313" s="345"/>
      <c r="V5313" s="63"/>
      <c r="W5313" s="63"/>
    </row>
    <row r="5314" spans="1:23" ht="15">
      <c r="A5314" s="28" t="s">
        <v>913</v>
      </c>
      <c r="B5314" s="63" t="s">
        <v>164</v>
      </c>
      <c r="E5314" s="9" t="s">
        <v>278</v>
      </c>
      <c r="F5314" s="9" t="s">
        <v>278</v>
      </c>
      <c r="G5314" s="213">
        <v>747.9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69"/>
      <c r="M5314" s="67">
        <f t="shared" si="143"/>
        <v>747.9</v>
      </c>
      <c r="O5314" t="s">
        <v>282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914</v>
      </c>
      <c r="B5315" s="277" t="s">
        <v>2000</v>
      </c>
      <c r="C5315" s="3"/>
      <c r="D5315" s="3"/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>
        <v>700.90000000000146</v>
      </c>
      <c r="K5315" s="9" t="s">
        <v>278</v>
      </c>
      <c r="L5315" s="69"/>
      <c r="M5315" s="67">
        <f t="shared" si="143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915</v>
      </c>
      <c r="B5316" s="229" t="s">
        <v>1675</v>
      </c>
      <c r="C5316" s="3"/>
      <c r="D5316" s="3"/>
      <c r="E5316" s="9" t="s">
        <v>278</v>
      </c>
      <c r="F5316" s="9" t="s">
        <v>278</v>
      </c>
      <c r="G5316" s="9" t="s">
        <v>278</v>
      </c>
      <c r="H5316" s="9" t="s">
        <v>278</v>
      </c>
      <c r="I5316" s="9">
        <v>689.50000000000182</v>
      </c>
      <c r="J5316" s="9" t="s">
        <v>278</v>
      </c>
      <c r="K5316" s="9" t="s">
        <v>278</v>
      </c>
      <c r="L5316" s="69"/>
      <c r="M5316" s="67">
        <f t="shared" si="143"/>
        <v>689.50000000000182</v>
      </c>
      <c r="S5316" s="63"/>
    </row>
    <row r="5317" spans="1:23" ht="15">
      <c r="A5317" s="28" t="s">
        <v>916</v>
      </c>
      <c r="B5317" s="229" t="s">
        <v>1650</v>
      </c>
      <c r="C5317" s="3"/>
      <c r="D5317" s="3"/>
      <c r="E5317" s="9" t="s">
        <v>278</v>
      </c>
      <c r="F5317" s="9" t="s">
        <v>278</v>
      </c>
      <c r="G5317" s="9" t="s">
        <v>278</v>
      </c>
      <c r="H5317" s="9" t="s">
        <v>278</v>
      </c>
      <c r="I5317" s="9">
        <v>662.60000000000036</v>
      </c>
      <c r="J5317" s="9" t="s">
        <v>278</v>
      </c>
      <c r="K5317" s="9" t="s">
        <v>278</v>
      </c>
      <c r="L5317" s="69"/>
      <c r="M5317" s="67">
        <f t="shared" si="143"/>
        <v>662.60000000000036</v>
      </c>
      <c r="S5317" s="277"/>
    </row>
    <row r="5318" spans="1:23" ht="15">
      <c r="A5318" s="28" t="s">
        <v>917</v>
      </c>
      <c r="B5318" s="63" t="s">
        <v>179</v>
      </c>
      <c r="E5318" s="217">
        <v>637.5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69"/>
      <c r="M5318" s="67">
        <f t="shared" si="143"/>
        <v>637.5</v>
      </c>
      <c r="O5318" t="s">
        <v>297</v>
      </c>
      <c r="S5318" s="63"/>
    </row>
    <row r="5319" spans="1:23" ht="15">
      <c r="A5319" s="28" t="s">
        <v>918</v>
      </c>
      <c r="B5319" s="229" t="s">
        <v>1649</v>
      </c>
      <c r="C5319" s="3"/>
      <c r="D5319" s="3"/>
      <c r="E5319" s="9" t="s">
        <v>278</v>
      </c>
      <c r="F5319" s="9" t="s">
        <v>278</v>
      </c>
      <c r="G5319" s="9" t="s">
        <v>278</v>
      </c>
      <c r="H5319" s="9" t="s">
        <v>278</v>
      </c>
      <c r="I5319" s="9">
        <v>635.19999999999891</v>
      </c>
      <c r="J5319" s="9" t="s">
        <v>278</v>
      </c>
      <c r="K5319" s="9" t="s">
        <v>278</v>
      </c>
      <c r="L5319" s="69"/>
      <c r="M5319" s="67">
        <f t="shared" si="143"/>
        <v>635.19999999999891</v>
      </c>
      <c r="S5319" s="277"/>
    </row>
    <row r="5320" spans="1:23" ht="15">
      <c r="A5320" s="28" t="s">
        <v>919</v>
      </c>
      <c r="B5320" s="277" t="s">
        <v>2048</v>
      </c>
      <c r="C5320" s="3"/>
      <c r="D5320" s="3"/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>
        <v>612.89999999999782</v>
      </c>
      <c r="L5320" s="69"/>
      <c r="M5320" s="67">
        <f t="shared" si="143"/>
        <v>612.89999999999782</v>
      </c>
      <c r="S5320" s="63"/>
    </row>
    <row r="5321" spans="1:23" ht="15">
      <c r="A5321" s="28" t="s">
        <v>920</v>
      </c>
      <c r="B5321" s="277" t="s">
        <v>2046</v>
      </c>
      <c r="C5321" s="3"/>
      <c r="D5321" s="3"/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>
        <v>588.00000000001091</v>
      </c>
      <c r="L5321" s="69"/>
      <c r="M5321" s="67">
        <f t="shared" si="143"/>
        <v>588.00000000001091</v>
      </c>
      <c r="S5321" s="236"/>
    </row>
    <row r="5322" spans="1:23" ht="15">
      <c r="A5322" s="28" t="s">
        <v>921</v>
      </c>
      <c r="B5322" s="277" t="s">
        <v>2023</v>
      </c>
      <c r="C5322" s="3"/>
      <c r="D5322" s="3"/>
      <c r="E5322" s="9" t="s">
        <v>278</v>
      </c>
      <c r="F5322" s="9" t="s">
        <v>278</v>
      </c>
      <c r="G5322" s="9" t="s">
        <v>278</v>
      </c>
      <c r="H5322" s="9" t="s">
        <v>278</v>
      </c>
      <c r="I5322" s="9" t="s">
        <v>278</v>
      </c>
      <c r="J5322" s="9" t="s">
        <v>278</v>
      </c>
      <c r="K5322" s="9">
        <v>535.59999999999854</v>
      </c>
      <c r="L5322" s="69"/>
      <c r="M5322" s="67">
        <f t="shared" si="143"/>
        <v>535.59999999999854</v>
      </c>
      <c r="S5322" s="236"/>
    </row>
    <row r="5323" spans="1:23" ht="15">
      <c r="A5323" s="28" t="s">
        <v>922</v>
      </c>
      <c r="B5323" s="277" t="s">
        <v>2020</v>
      </c>
      <c r="C5323" s="3"/>
      <c r="D5323" s="3"/>
      <c r="E5323" s="9" t="s">
        <v>278</v>
      </c>
      <c r="F5323" s="9" t="s">
        <v>278</v>
      </c>
      <c r="G5323" s="9" t="s">
        <v>278</v>
      </c>
      <c r="H5323" s="9" t="s">
        <v>278</v>
      </c>
      <c r="I5323" s="9" t="s">
        <v>278</v>
      </c>
      <c r="J5323" s="9" t="s">
        <v>278</v>
      </c>
      <c r="K5323" s="9">
        <v>526</v>
      </c>
      <c r="L5323" s="69"/>
      <c r="M5323" s="67">
        <f t="shared" si="143"/>
        <v>526</v>
      </c>
    </row>
    <row r="5324" spans="1:23" ht="15">
      <c r="A5324" s="28" t="s">
        <v>923</v>
      </c>
      <c r="B5324" s="277" t="s">
        <v>2019</v>
      </c>
      <c r="C5324" s="3"/>
      <c r="D5324" s="3"/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>
        <v>519.60000000000582</v>
      </c>
      <c r="L5324" s="69"/>
      <c r="M5324" s="67">
        <f t="shared" si="143"/>
        <v>519.60000000000582</v>
      </c>
    </row>
    <row r="5325" spans="1:23" ht="15">
      <c r="A5325" s="28" t="s">
        <v>924</v>
      </c>
      <c r="B5325" s="277" t="s">
        <v>2026</v>
      </c>
      <c r="C5325" s="3"/>
      <c r="D5325" s="3"/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>
        <v>506.19999999999709</v>
      </c>
      <c r="L5325" s="69"/>
      <c r="M5325" s="67">
        <f t="shared" si="143"/>
        <v>506.19999999999709</v>
      </c>
    </row>
    <row r="5326" spans="1:23" ht="15">
      <c r="A5326" s="28" t="s">
        <v>925</v>
      </c>
      <c r="B5326" s="277" t="s">
        <v>4490</v>
      </c>
      <c r="C5326" s="3"/>
      <c r="D5326" s="3"/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484.95000000000073</v>
      </c>
      <c r="L5326" s="69"/>
      <c r="M5326" s="67">
        <f t="shared" si="143"/>
        <v>484.95000000000073</v>
      </c>
    </row>
    <row r="5327" spans="1:23" ht="15">
      <c r="A5327" s="28" t="s">
        <v>926</v>
      </c>
      <c r="B5327" s="277" t="s">
        <v>2153</v>
      </c>
      <c r="C5327" s="3"/>
      <c r="D5327" s="3"/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>
        <v>460.50000000000728</v>
      </c>
      <c r="L5327" s="69"/>
      <c r="M5327" s="67">
        <f t="shared" si="143"/>
        <v>460.50000000000728</v>
      </c>
    </row>
    <row r="5328" spans="1:23" ht="15">
      <c r="A5328" s="28" t="s">
        <v>927</v>
      </c>
      <c r="B5328" s="277" t="s">
        <v>2021</v>
      </c>
      <c r="C5328" s="3"/>
      <c r="D5328" s="3"/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447.59999999999854</v>
      </c>
      <c r="L5328" s="69"/>
      <c r="M5328" s="67">
        <f t="shared" si="143"/>
        <v>447.59999999999854</v>
      </c>
    </row>
    <row r="5329" spans="1:13" ht="15">
      <c r="A5329" s="28" t="s">
        <v>928</v>
      </c>
      <c r="B5329" s="229" t="s">
        <v>1657</v>
      </c>
      <c r="C5329" s="3"/>
      <c r="D5329" s="3"/>
      <c r="E5329" s="9" t="s">
        <v>278</v>
      </c>
      <c r="F5329" s="9" t="s">
        <v>278</v>
      </c>
      <c r="G5329" s="9" t="s">
        <v>278</v>
      </c>
      <c r="H5329" s="9" t="s">
        <v>278</v>
      </c>
      <c r="I5329" s="9">
        <v>444.60000000000036</v>
      </c>
      <c r="J5329" s="9" t="s">
        <v>278</v>
      </c>
      <c r="K5329" s="9" t="s">
        <v>278</v>
      </c>
      <c r="L5329" s="69"/>
      <c r="M5329" s="67">
        <f t="shared" si="143"/>
        <v>444.60000000000036</v>
      </c>
    </row>
    <row r="5330" spans="1:13" ht="15">
      <c r="A5330" s="28" t="s">
        <v>929</v>
      </c>
      <c r="B5330" s="277" t="s">
        <v>2024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>
        <v>387.74999999999272</v>
      </c>
      <c r="L5330" s="69"/>
      <c r="M5330" s="67">
        <f t="shared" si="143"/>
        <v>387.74999999999272</v>
      </c>
    </row>
    <row r="5331" spans="1:13" ht="15">
      <c r="A5331" s="28" t="s">
        <v>930</v>
      </c>
      <c r="B5331" s="229" t="s">
        <v>1647</v>
      </c>
      <c r="C5331" s="3"/>
      <c r="D5331" s="3"/>
      <c r="E5331" s="9" t="s">
        <v>278</v>
      </c>
      <c r="F5331" s="9" t="s">
        <v>278</v>
      </c>
      <c r="G5331" s="9" t="s">
        <v>278</v>
      </c>
      <c r="H5331" s="9" t="s">
        <v>278</v>
      </c>
      <c r="I5331" s="9">
        <v>332.80000000000473</v>
      </c>
      <c r="J5331" s="9" t="s">
        <v>278</v>
      </c>
      <c r="K5331" s="9" t="s">
        <v>278</v>
      </c>
      <c r="L5331" s="69"/>
      <c r="M5331" s="67">
        <f t="shared" si="143"/>
        <v>332.80000000000473</v>
      </c>
    </row>
    <row r="5332" spans="1:13" ht="15">
      <c r="A5332" s="28" t="s">
        <v>931</v>
      </c>
      <c r="B5332" s="63" t="s">
        <v>773</v>
      </c>
      <c r="E5332" s="9" t="s">
        <v>278</v>
      </c>
      <c r="F5332" s="9" t="s">
        <v>278</v>
      </c>
      <c r="G5332" s="9" t="s">
        <v>278</v>
      </c>
      <c r="H5332" s="9">
        <v>317.04999999999563</v>
      </c>
      <c r="I5332" s="9" t="s">
        <v>278</v>
      </c>
      <c r="J5332" s="9" t="s">
        <v>278</v>
      </c>
      <c r="K5332" s="9" t="s">
        <v>278</v>
      </c>
      <c r="L5332" s="69"/>
      <c r="M5332" s="67">
        <f t="shared" si="143"/>
        <v>317.04999999999563</v>
      </c>
    </row>
    <row r="5333" spans="1:13" ht="15">
      <c r="A5333" s="28" t="s">
        <v>932</v>
      </c>
      <c r="B5333" s="277" t="s">
        <v>2022</v>
      </c>
      <c r="C5333" s="3"/>
      <c r="D5333" s="3"/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>
        <v>267.89999999999054</v>
      </c>
      <c r="L5333" s="69"/>
      <c r="M5333" s="67">
        <f t="shared" si="143"/>
        <v>267.89999999999054</v>
      </c>
    </row>
    <row r="5334" spans="1:13" ht="15">
      <c r="A5334" s="28" t="s">
        <v>933</v>
      </c>
      <c r="B5334" s="63" t="s">
        <v>783</v>
      </c>
      <c r="E5334" s="9" t="s">
        <v>278</v>
      </c>
      <c r="F5334" s="9" t="s">
        <v>278</v>
      </c>
      <c r="G5334" s="9" t="s">
        <v>278</v>
      </c>
      <c r="H5334" s="9">
        <v>233.5</v>
      </c>
      <c r="I5334" s="9" t="s">
        <v>278</v>
      </c>
      <c r="J5334" s="9" t="s">
        <v>278</v>
      </c>
      <c r="K5334" s="9" t="s">
        <v>278</v>
      </c>
      <c r="L5334" s="69"/>
      <c r="M5334" s="67">
        <f t="shared" si="143"/>
        <v>233.5</v>
      </c>
    </row>
    <row r="5335" spans="1:13" ht="15">
      <c r="A5335" s="28" t="s">
        <v>934</v>
      </c>
      <c r="B5335" s="277" t="s">
        <v>2025</v>
      </c>
      <c r="C5335" s="3"/>
      <c r="D5335" s="3"/>
      <c r="E5335" s="9" t="s">
        <v>278</v>
      </c>
      <c r="F5335" s="9" t="s">
        <v>278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>
        <v>232.20000000000073</v>
      </c>
      <c r="L5335" s="69"/>
      <c r="M5335" s="67">
        <f t="shared" si="143"/>
        <v>232.20000000000073</v>
      </c>
    </row>
    <row r="5336" spans="1:13" ht="15">
      <c r="A5336" s="28" t="s">
        <v>2496</v>
      </c>
      <c r="B5336" s="277" t="s">
        <v>2049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>
        <v>180.00000000000546</v>
      </c>
      <c r="L5336" s="69"/>
      <c r="M5336" s="67">
        <f t="shared" si="143"/>
        <v>180.00000000000546</v>
      </c>
    </row>
    <row r="5337" spans="1:13" ht="15">
      <c r="A5337" s="28" t="s">
        <v>3308</v>
      </c>
      <c r="B5337" s="63" t="s">
        <v>3370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3309</v>
      </c>
      <c r="B5338" s="63" t="s">
        <v>3364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3310</v>
      </c>
      <c r="B5339" s="63" t="s">
        <v>3363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3311</v>
      </c>
      <c r="B5340" s="63" t="s">
        <v>3379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3312</v>
      </c>
      <c r="B5341" s="63" t="s">
        <v>3378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3313</v>
      </c>
      <c r="B5342" s="63" t="s">
        <v>3366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3314</v>
      </c>
      <c r="B5343" s="63" t="s">
        <v>3360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3315</v>
      </c>
      <c r="B5344" s="63" t="s">
        <v>3391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3316</v>
      </c>
      <c r="B5345" s="277" t="s">
        <v>3359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3317</v>
      </c>
      <c r="B5346" s="63" t="s">
        <v>3375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3318</v>
      </c>
      <c r="B5347" s="63" t="s">
        <v>3372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3319</v>
      </c>
      <c r="B5348" s="63" t="s">
        <v>3387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3320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3321</v>
      </c>
      <c r="B5350" s="63" t="s">
        <v>3388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3322</v>
      </c>
      <c r="B5351" s="63" t="s">
        <v>3367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3323</v>
      </c>
      <c r="B5352" s="63" t="s">
        <v>3361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3324</v>
      </c>
      <c r="B5353" s="63" t="s">
        <v>3368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3325</v>
      </c>
      <c r="B5354" s="63" t="s">
        <v>3365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3326</v>
      </c>
      <c r="B5355" s="63" t="s">
        <v>3376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3327</v>
      </c>
      <c r="B5356" s="63" t="s">
        <v>3371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3328</v>
      </c>
      <c r="B5357" s="277" t="s">
        <v>3358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3329</v>
      </c>
      <c r="B5358" s="63" t="s">
        <v>3373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3330</v>
      </c>
      <c r="B5359" s="63" t="s">
        <v>3392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3331</v>
      </c>
      <c r="B5360" s="63" t="s">
        <v>3362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4122</v>
      </c>
      <c r="B5361" s="63" t="s">
        <v>3369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4123</v>
      </c>
      <c r="B5362" s="63" t="s">
        <v>3390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4124</v>
      </c>
      <c r="B5363" s="63" t="s">
        <v>3374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349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4">SUM(E5370:K5370)</f>
        <v>1319.5</v>
      </c>
      <c r="O5370" t="s">
        <v>2748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4"/>
        <v>1292.4999999999782</v>
      </c>
      <c r="O5371" t="s">
        <v>2486</v>
      </c>
      <c r="R5371" s="3" t="s">
        <v>1221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4"/>
        <v>1221</v>
      </c>
      <c r="O5372" t="s">
        <v>378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4"/>
        <v>1149.4999999999964</v>
      </c>
      <c r="O5373" t="s">
        <v>339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4"/>
        <v>1136.0000000000036</v>
      </c>
      <c r="O5374" t="s">
        <v>338</v>
      </c>
      <c r="R5374" s="3" t="s">
        <v>1817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4"/>
        <v>1091.0000000000055</v>
      </c>
      <c r="O5375" t="s">
        <v>1838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278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4"/>
        <v>1063.5000000000091</v>
      </c>
      <c r="O5376" t="s">
        <v>371</v>
      </c>
      <c r="R5376" s="216" t="s">
        <v>1817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4"/>
        <v>1046.4999999999909</v>
      </c>
      <c r="O5377" t="s">
        <v>2484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4"/>
        <v>1045.9999999999964</v>
      </c>
      <c r="O5378" t="s">
        <v>2487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4"/>
        <v>1036.2500000000036</v>
      </c>
      <c r="O5379" t="s">
        <v>1244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4"/>
        <v>989.25000000000728</v>
      </c>
      <c r="O5380" t="s">
        <v>293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4"/>
        <v>986.24999999999272</v>
      </c>
      <c r="O5381" t="s">
        <v>322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278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4"/>
        <v>976.50000000000364</v>
      </c>
      <c r="O5382" t="s">
        <v>284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4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4"/>
        <v>934.00000000000364</v>
      </c>
      <c r="O5384" t="s">
        <v>281</v>
      </c>
      <c r="R5384" s="3" t="s">
        <v>1817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278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4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4"/>
        <v>867.74999999998909</v>
      </c>
      <c r="O5386" t="s">
        <v>340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278</v>
      </c>
      <c r="L5387" s="69"/>
      <c r="M5387" s="67">
        <f t="shared" si="144"/>
        <v>847.99999999999818</v>
      </c>
      <c r="O5387" t="s">
        <v>281</v>
      </c>
      <c r="R5387" s="3" t="s">
        <v>1817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278</v>
      </c>
      <c r="F5388" s="9" t="s">
        <v>278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4"/>
        <v>796.00000000000364</v>
      </c>
      <c r="O5388" t="s">
        <v>282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278</v>
      </c>
      <c r="F5389" s="9" t="s">
        <v>278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4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733</v>
      </c>
      <c r="E5390" s="9" t="s">
        <v>278</v>
      </c>
      <c r="F5390" s="9" t="s">
        <v>278</v>
      </c>
      <c r="G5390" s="9" t="s">
        <v>278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4"/>
        <v>752.50000000000546</v>
      </c>
      <c r="O5390" t="s">
        <v>2488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278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4"/>
        <v>743.5</v>
      </c>
      <c r="O5391" t="s">
        <v>288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278</v>
      </c>
      <c r="F5392" s="9" t="s">
        <v>278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4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777</v>
      </c>
      <c r="E5393" s="9" t="s">
        <v>278</v>
      </c>
      <c r="F5393" s="9" t="s">
        <v>278</v>
      </c>
      <c r="G5393" s="9" t="s">
        <v>278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4"/>
        <v>734.49999999998909</v>
      </c>
      <c r="O5393" t="s">
        <v>2749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770</v>
      </c>
      <c r="E5394" s="9" t="s">
        <v>278</v>
      </c>
      <c r="F5394" s="9" t="s">
        <v>278</v>
      </c>
      <c r="G5394" s="9" t="s">
        <v>278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4"/>
        <v>695</v>
      </c>
      <c r="O5394" t="s">
        <v>283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748</v>
      </c>
      <c r="E5395" s="9" t="s">
        <v>278</v>
      </c>
      <c r="F5395" s="9" t="s">
        <v>278</v>
      </c>
      <c r="G5395" s="9" t="s">
        <v>278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4"/>
        <v>686.00000000001091</v>
      </c>
      <c r="O5395" t="s">
        <v>300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782</v>
      </c>
      <c r="E5396" s="9" t="s">
        <v>278</v>
      </c>
      <c r="F5396" s="9" t="s">
        <v>278</v>
      </c>
      <c r="G5396" s="9" t="s">
        <v>278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4"/>
        <v>672.99999999999454</v>
      </c>
      <c r="R5396" s="216" t="s">
        <v>1817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752</v>
      </c>
      <c r="E5397" s="9" t="s">
        <v>278</v>
      </c>
      <c r="F5397" s="9" t="s">
        <v>278</v>
      </c>
      <c r="G5397" s="9" t="s">
        <v>278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4"/>
        <v>645</v>
      </c>
      <c r="O5397" t="s">
        <v>294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278</v>
      </c>
      <c r="F5398" s="9" t="s">
        <v>278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4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278</v>
      </c>
      <c r="K5399" s="9" t="s">
        <v>278</v>
      </c>
      <c r="L5399" s="69"/>
      <c r="M5399" s="67">
        <f t="shared" si="144"/>
        <v>625.99999999999454</v>
      </c>
      <c r="O5399" t="s">
        <v>341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274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278</v>
      </c>
      <c r="I5400" s="9" t="s">
        <v>278</v>
      </c>
      <c r="J5400" s="9">
        <v>94.499999999996362</v>
      </c>
      <c r="K5400" s="9" t="s">
        <v>278</v>
      </c>
      <c r="L5400" s="69"/>
      <c r="M5400" s="67">
        <f t="shared" si="144"/>
        <v>618.5</v>
      </c>
      <c r="O5400" t="s">
        <v>284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275</v>
      </c>
      <c r="B5401" s="63" t="s">
        <v>781</v>
      </c>
      <c r="E5401" s="9" t="s">
        <v>278</v>
      </c>
      <c r="F5401" s="9" t="s">
        <v>278</v>
      </c>
      <c r="G5401" s="9" t="s">
        <v>278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4"/>
        <v>616.50000000000364</v>
      </c>
      <c r="O5401" t="s">
        <v>287</v>
      </c>
      <c r="S5401" s="225"/>
      <c r="T5401" s="63"/>
      <c r="U5401" s="345"/>
      <c r="V5401" s="63"/>
      <c r="W5401" s="63"/>
    </row>
    <row r="5402" spans="1:23" ht="15">
      <c r="A5402" s="28" t="s">
        <v>276</v>
      </c>
      <c r="B5402" s="28" t="s">
        <v>727</v>
      </c>
      <c r="E5402" s="9" t="s">
        <v>278</v>
      </c>
      <c r="F5402" s="9" t="s">
        <v>278</v>
      </c>
      <c r="G5402" s="9" t="s">
        <v>278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5">SUM(E5402:K5402)</f>
        <v>613.99999999999454</v>
      </c>
      <c r="O5402" t="s">
        <v>281</v>
      </c>
      <c r="R5402" s="3" t="s">
        <v>1817</v>
      </c>
      <c r="S5402" s="63"/>
      <c r="T5402" s="63"/>
      <c r="U5402" s="345"/>
      <c r="V5402" s="63"/>
      <c r="W5402" s="63"/>
    </row>
    <row r="5403" spans="1:23" ht="15">
      <c r="A5403" s="28" t="s">
        <v>277</v>
      </c>
      <c r="B5403" s="63" t="s">
        <v>778</v>
      </c>
      <c r="E5403" s="9" t="s">
        <v>278</v>
      </c>
      <c r="F5403" s="9" t="s">
        <v>278</v>
      </c>
      <c r="G5403" s="9" t="s">
        <v>278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5"/>
        <v>610.99999999999454</v>
      </c>
      <c r="O5403" t="s">
        <v>293</v>
      </c>
      <c r="S5403" s="277"/>
      <c r="T5403" s="63"/>
      <c r="U5403" s="345"/>
      <c r="V5403" s="63"/>
      <c r="W5403" s="63"/>
    </row>
    <row r="5404" spans="1:23" ht="15">
      <c r="A5404" s="28" t="s">
        <v>734</v>
      </c>
      <c r="B5404" s="63" t="s">
        <v>156</v>
      </c>
      <c r="E5404" s="9" t="s">
        <v>278</v>
      </c>
      <c r="F5404" s="9" t="s">
        <v>278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5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735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278</v>
      </c>
      <c r="L5405" s="69"/>
      <c r="M5405" s="67">
        <f t="shared" si="145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736</v>
      </c>
      <c r="B5406" s="63" t="s">
        <v>763</v>
      </c>
      <c r="E5406" s="9" t="s">
        <v>278</v>
      </c>
      <c r="F5406" s="9" t="s">
        <v>278</v>
      </c>
      <c r="G5406" s="9" t="s">
        <v>278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5"/>
        <v>548.49999999999454</v>
      </c>
      <c r="O5406" t="s">
        <v>284</v>
      </c>
      <c r="S5406" s="63"/>
      <c r="T5406" s="63"/>
      <c r="U5406" s="345"/>
      <c r="V5406" s="63"/>
      <c r="W5406" s="63"/>
    </row>
    <row r="5407" spans="1:23" ht="15">
      <c r="A5407" s="28" t="s">
        <v>738</v>
      </c>
      <c r="B5407" s="63" t="s">
        <v>787</v>
      </c>
      <c r="E5407" s="9" t="s">
        <v>278</v>
      </c>
      <c r="F5407" s="9" t="s">
        <v>278</v>
      </c>
      <c r="G5407" s="9" t="s">
        <v>278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5"/>
        <v>547</v>
      </c>
      <c r="S5407" s="277"/>
      <c r="T5407" s="63"/>
      <c r="U5407" s="346"/>
      <c r="V5407" s="63"/>
      <c r="W5407" s="63"/>
    </row>
    <row r="5408" spans="1:23" ht="15">
      <c r="A5408" s="28" t="s">
        <v>744</v>
      </c>
      <c r="B5408" s="63" t="s">
        <v>737</v>
      </c>
      <c r="E5408" s="9" t="s">
        <v>278</v>
      </c>
      <c r="F5408" s="9" t="s">
        <v>278</v>
      </c>
      <c r="G5408" s="9" t="s">
        <v>278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5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746</v>
      </c>
      <c r="B5409" s="28" t="s">
        <v>789</v>
      </c>
      <c r="E5409" s="9" t="s">
        <v>278</v>
      </c>
      <c r="F5409" s="9" t="s">
        <v>278</v>
      </c>
      <c r="G5409" s="9" t="s">
        <v>278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5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749</v>
      </c>
      <c r="B5410" s="63" t="s">
        <v>795</v>
      </c>
      <c r="E5410" s="9" t="s">
        <v>278</v>
      </c>
      <c r="F5410" s="9" t="s">
        <v>278</v>
      </c>
      <c r="G5410" s="9" t="s">
        <v>278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5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750</v>
      </c>
      <c r="B5411" s="63" t="s">
        <v>754</v>
      </c>
      <c r="E5411" s="9" t="s">
        <v>278</v>
      </c>
      <c r="F5411" s="9" t="s">
        <v>278</v>
      </c>
      <c r="G5411" s="9" t="s">
        <v>278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5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753</v>
      </c>
      <c r="B5412" s="229" t="s">
        <v>1653</v>
      </c>
      <c r="C5412" s="3"/>
      <c r="D5412" s="3"/>
      <c r="E5412" s="9" t="s">
        <v>278</v>
      </c>
      <c r="F5412" s="9" t="s">
        <v>278</v>
      </c>
      <c r="G5412" s="9" t="s">
        <v>278</v>
      </c>
      <c r="H5412" s="9" t="s">
        <v>278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5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755</v>
      </c>
      <c r="B5413" s="63" t="s">
        <v>761</v>
      </c>
      <c r="E5413" s="9" t="s">
        <v>278</v>
      </c>
      <c r="F5413" s="9" t="s">
        <v>278</v>
      </c>
      <c r="G5413" s="9" t="s">
        <v>278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5"/>
        <v>487.5</v>
      </c>
      <c r="S5413" s="277"/>
      <c r="T5413" s="63"/>
      <c r="U5413" s="346"/>
      <c r="V5413" s="63"/>
      <c r="W5413" s="63"/>
    </row>
    <row r="5414" spans="1:23" ht="15">
      <c r="A5414" s="28" t="s">
        <v>760</v>
      </c>
      <c r="B5414" s="63" t="s">
        <v>158</v>
      </c>
      <c r="E5414" s="9" t="s">
        <v>278</v>
      </c>
      <c r="F5414" s="9" t="s">
        <v>278</v>
      </c>
      <c r="G5414" s="217">
        <v>227</v>
      </c>
      <c r="H5414" s="9">
        <v>145.49999999999636</v>
      </c>
      <c r="I5414" s="9">
        <v>109.49999999999818</v>
      </c>
      <c r="J5414" s="9" t="s">
        <v>278</v>
      </c>
      <c r="K5414" s="9" t="s">
        <v>278</v>
      </c>
      <c r="L5414" s="69"/>
      <c r="M5414" s="67">
        <f t="shared" si="145"/>
        <v>481.99999999999454</v>
      </c>
      <c r="O5414" t="s">
        <v>292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764</v>
      </c>
      <c r="B5415" s="63" t="s">
        <v>799</v>
      </c>
      <c r="E5415" s="9" t="s">
        <v>278</v>
      </c>
      <c r="F5415" s="9" t="s">
        <v>278</v>
      </c>
      <c r="G5415" s="9" t="s">
        <v>278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5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765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278</v>
      </c>
      <c r="K5416" s="9" t="s">
        <v>278</v>
      </c>
      <c r="L5416" s="69"/>
      <c r="M5416" s="67">
        <f t="shared" si="145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766</v>
      </c>
      <c r="B5417" s="28" t="s">
        <v>732</v>
      </c>
      <c r="E5417" s="9" t="s">
        <v>278</v>
      </c>
      <c r="F5417" s="9" t="s">
        <v>278</v>
      </c>
      <c r="G5417" s="9" t="s">
        <v>278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5"/>
        <v>464.5</v>
      </c>
      <c r="S5417" s="277"/>
      <c r="T5417" s="63"/>
      <c r="U5417" s="346"/>
      <c r="V5417" s="63"/>
      <c r="W5417" s="63"/>
    </row>
    <row r="5418" spans="1:23" ht="15">
      <c r="A5418" s="28" t="s">
        <v>772</v>
      </c>
      <c r="B5418" s="229" t="s">
        <v>1658</v>
      </c>
      <c r="C5418" s="3"/>
      <c r="D5418" s="3"/>
      <c r="E5418" s="9" t="s">
        <v>278</v>
      </c>
      <c r="F5418" s="9" t="s">
        <v>278</v>
      </c>
      <c r="G5418" s="9" t="s">
        <v>278</v>
      </c>
      <c r="H5418" s="9" t="s">
        <v>278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5"/>
        <v>452.99999999999272</v>
      </c>
      <c r="O5418" t="s">
        <v>297</v>
      </c>
      <c r="S5418" s="63"/>
      <c r="T5418" s="63"/>
      <c r="U5418" s="345"/>
      <c r="V5418" s="63"/>
      <c r="W5418" s="63"/>
    </row>
    <row r="5419" spans="1:23" ht="15">
      <c r="A5419" s="28" t="s">
        <v>780</v>
      </c>
      <c r="B5419" s="229" t="s">
        <v>1646</v>
      </c>
      <c r="C5419" s="3"/>
      <c r="D5419" s="3"/>
      <c r="E5419" s="9" t="s">
        <v>278</v>
      </c>
      <c r="F5419" s="9" t="s">
        <v>278</v>
      </c>
      <c r="G5419" s="9" t="s">
        <v>278</v>
      </c>
      <c r="H5419" s="9" t="s">
        <v>278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5"/>
        <v>448.00000000000182</v>
      </c>
      <c r="O5419" t="s">
        <v>293</v>
      </c>
      <c r="S5419" s="277"/>
      <c r="T5419" s="63"/>
      <c r="U5419" s="345"/>
      <c r="V5419" s="63"/>
      <c r="W5419" s="63"/>
    </row>
    <row r="5420" spans="1:23" ht="15">
      <c r="A5420" s="28" t="s">
        <v>784</v>
      </c>
      <c r="B5420" s="63" t="s">
        <v>756</v>
      </c>
      <c r="E5420" s="9" t="s">
        <v>278</v>
      </c>
      <c r="F5420" s="9" t="s">
        <v>278</v>
      </c>
      <c r="G5420" s="9" t="s">
        <v>278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5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785</v>
      </c>
      <c r="B5421" s="63" t="s">
        <v>747</v>
      </c>
      <c r="E5421" s="9" t="s">
        <v>278</v>
      </c>
      <c r="F5421" s="9" t="s">
        <v>278</v>
      </c>
      <c r="G5421" s="9" t="s">
        <v>278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5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786</v>
      </c>
      <c r="B5422" s="229" t="s">
        <v>1652</v>
      </c>
      <c r="C5422" s="3"/>
      <c r="D5422" s="3"/>
      <c r="E5422" s="9" t="s">
        <v>278</v>
      </c>
      <c r="F5422" s="9" t="s">
        <v>278</v>
      </c>
      <c r="G5422" s="9" t="s">
        <v>278</v>
      </c>
      <c r="H5422" s="9" t="s">
        <v>278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5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792</v>
      </c>
      <c r="B5423" s="229" t="s">
        <v>1656</v>
      </c>
      <c r="C5423" s="3"/>
      <c r="D5423" s="3"/>
      <c r="E5423" s="9" t="s">
        <v>278</v>
      </c>
      <c r="F5423" s="9" t="s">
        <v>278</v>
      </c>
      <c r="G5423" s="9" t="s">
        <v>278</v>
      </c>
      <c r="H5423" s="9" t="s">
        <v>278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5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793</v>
      </c>
      <c r="B5424" s="229" t="s">
        <v>1643</v>
      </c>
      <c r="C5424" s="3"/>
      <c r="D5424" s="3"/>
      <c r="E5424" s="9" t="s">
        <v>278</v>
      </c>
      <c r="F5424" s="9" t="s">
        <v>278</v>
      </c>
      <c r="G5424" s="9" t="s">
        <v>278</v>
      </c>
      <c r="H5424" s="9" t="s">
        <v>278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5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794</v>
      </c>
      <c r="B5425" s="63" t="s">
        <v>762</v>
      </c>
      <c r="E5425" s="9" t="s">
        <v>278</v>
      </c>
      <c r="F5425" s="9" t="s">
        <v>278</v>
      </c>
      <c r="G5425" s="9" t="s">
        <v>278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5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796</v>
      </c>
      <c r="B5426" s="225" t="s">
        <v>1661</v>
      </c>
      <c r="C5426" s="3"/>
      <c r="D5426" s="3"/>
      <c r="E5426" s="9" t="s">
        <v>278</v>
      </c>
      <c r="F5426" s="9" t="s">
        <v>278</v>
      </c>
      <c r="G5426" s="9" t="s">
        <v>278</v>
      </c>
      <c r="H5426" s="9" t="s">
        <v>278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5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797</v>
      </c>
      <c r="B5427" s="229" t="s">
        <v>1642</v>
      </c>
      <c r="C5427" s="3"/>
      <c r="D5427" s="3"/>
      <c r="E5427" s="9" t="s">
        <v>278</v>
      </c>
      <c r="F5427" s="9" t="s">
        <v>278</v>
      </c>
      <c r="G5427" s="9" t="s">
        <v>278</v>
      </c>
      <c r="H5427" s="9" t="s">
        <v>278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5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798</v>
      </c>
      <c r="B5428" s="63" t="s">
        <v>745</v>
      </c>
      <c r="E5428" s="9" t="s">
        <v>278</v>
      </c>
      <c r="F5428" s="9" t="s">
        <v>278</v>
      </c>
      <c r="G5428" s="9" t="s">
        <v>278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5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801</v>
      </c>
      <c r="B5429" s="229" t="s">
        <v>1655</v>
      </c>
      <c r="C5429" s="3"/>
      <c r="D5429" s="3"/>
      <c r="E5429" s="9" t="s">
        <v>278</v>
      </c>
      <c r="F5429" s="9" t="s">
        <v>278</v>
      </c>
      <c r="G5429" s="9" t="s">
        <v>278</v>
      </c>
      <c r="H5429" s="9" t="s">
        <v>278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5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895</v>
      </c>
      <c r="B5430" s="229" t="s">
        <v>1651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5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896</v>
      </c>
      <c r="B5431" s="229" t="s">
        <v>1660</v>
      </c>
      <c r="C5431" s="3"/>
      <c r="D5431" s="3"/>
      <c r="E5431" s="9" t="s">
        <v>278</v>
      </c>
      <c r="F5431" s="9" t="s">
        <v>278</v>
      </c>
      <c r="G5431" s="9" t="s">
        <v>278</v>
      </c>
      <c r="H5431" s="9" t="s">
        <v>278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5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897</v>
      </c>
      <c r="B5432" s="229" t="s">
        <v>1659</v>
      </c>
      <c r="C5432" s="3"/>
      <c r="D5432" s="3"/>
      <c r="E5432" s="9" t="s">
        <v>278</v>
      </c>
      <c r="F5432" s="9" t="s">
        <v>278</v>
      </c>
      <c r="G5432" s="9" t="s">
        <v>278</v>
      </c>
      <c r="H5432" s="9" t="s">
        <v>278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5"/>
        <v>361</v>
      </c>
      <c r="S5432" s="63"/>
      <c r="T5432" s="63"/>
      <c r="U5432" s="346"/>
      <c r="V5432" s="63"/>
      <c r="W5432" s="63"/>
    </row>
    <row r="5433" spans="1:23" ht="15">
      <c r="A5433" s="28" t="s">
        <v>898</v>
      </c>
      <c r="B5433" s="277" t="s">
        <v>2002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 t="s">
        <v>278</v>
      </c>
      <c r="J5433" s="9">
        <v>158.00000000000364</v>
      </c>
      <c r="K5433" s="9">
        <v>200.49999999999636</v>
      </c>
      <c r="L5433" s="69"/>
      <c r="M5433" s="67">
        <f t="shared" si="145"/>
        <v>358.5</v>
      </c>
      <c r="S5433" s="277"/>
      <c r="T5433" s="63"/>
      <c r="U5433" s="346"/>
      <c r="V5433" s="63"/>
      <c r="W5433" s="63"/>
    </row>
    <row r="5434" spans="1:23" ht="15">
      <c r="A5434" s="28" t="s">
        <v>899</v>
      </c>
      <c r="B5434" s="229" t="s">
        <v>1654</v>
      </c>
      <c r="C5434" s="3"/>
      <c r="D5434" s="3"/>
      <c r="E5434" s="9" t="s">
        <v>278</v>
      </c>
      <c r="F5434" s="9" t="s">
        <v>278</v>
      </c>
      <c r="G5434" s="9" t="s">
        <v>278</v>
      </c>
      <c r="H5434" s="9" t="s">
        <v>278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6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900</v>
      </c>
      <c r="B5435" s="63" t="s">
        <v>178</v>
      </c>
      <c r="E5435" s="217">
        <v>197.25</v>
      </c>
      <c r="F5435" s="9">
        <v>140</v>
      </c>
      <c r="G5435" s="9" t="s">
        <v>278</v>
      </c>
      <c r="H5435" s="9" t="s">
        <v>278</v>
      </c>
      <c r="I5435" s="9" t="s">
        <v>278</v>
      </c>
      <c r="J5435" s="9" t="s">
        <v>278</v>
      </c>
      <c r="K5435" s="9" t="s">
        <v>278</v>
      </c>
      <c r="L5435" s="69"/>
      <c r="M5435" s="67">
        <f t="shared" si="146"/>
        <v>337.25</v>
      </c>
      <c r="O5435" t="s">
        <v>283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901</v>
      </c>
      <c r="B5436" s="277" t="s">
        <v>2003</v>
      </c>
      <c r="C5436" s="3"/>
      <c r="D5436" s="3"/>
      <c r="E5436" s="9" t="s">
        <v>278</v>
      </c>
      <c r="F5436" s="9" t="s">
        <v>278</v>
      </c>
      <c r="G5436" s="9" t="s">
        <v>278</v>
      </c>
      <c r="H5436" s="9" t="s">
        <v>278</v>
      </c>
      <c r="I5436" s="9" t="s">
        <v>278</v>
      </c>
      <c r="J5436" s="214">
        <v>288.50000000000364</v>
      </c>
      <c r="K5436" s="9">
        <v>34.499999999996362</v>
      </c>
      <c r="L5436" s="69"/>
      <c r="M5436" s="67">
        <f t="shared" si="146"/>
        <v>323</v>
      </c>
      <c r="O5436" t="s">
        <v>281</v>
      </c>
      <c r="R5436" s="216" t="s">
        <v>1817</v>
      </c>
      <c r="S5436" s="63"/>
      <c r="T5436" s="63"/>
      <c r="U5436" s="345"/>
      <c r="V5436" s="63"/>
      <c r="W5436" s="63"/>
    </row>
    <row r="5437" spans="1:23" ht="15">
      <c r="A5437" s="28" t="s">
        <v>902</v>
      </c>
      <c r="B5437" s="277" t="s">
        <v>2004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148</v>
      </c>
      <c r="K5437" s="9">
        <v>168.49999999999818</v>
      </c>
      <c r="L5437" s="69"/>
      <c r="M5437" s="67">
        <f t="shared" si="146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903</v>
      </c>
      <c r="B5438" s="277" t="s">
        <v>2014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 t="s">
        <v>278</v>
      </c>
      <c r="J5438" s="9">
        <v>163.49999999999272</v>
      </c>
      <c r="K5438" s="9">
        <v>151.50000000000182</v>
      </c>
      <c r="L5438" s="69"/>
      <c r="M5438" s="67">
        <f t="shared" si="146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904</v>
      </c>
      <c r="B5439" s="277" t="s">
        <v>2005</v>
      </c>
      <c r="C5439" s="3"/>
      <c r="D5439" s="3"/>
      <c r="E5439" s="9" t="s">
        <v>278</v>
      </c>
      <c r="F5439" s="9" t="s">
        <v>278</v>
      </c>
      <c r="G5439" s="9" t="s">
        <v>278</v>
      </c>
      <c r="H5439" s="9" t="s">
        <v>278</v>
      </c>
      <c r="I5439" s="9" t="s">
        <v>278</v>
      </c>
      <c r="J5439" s="217">
        <v>184</v>
      </c>
      <c r="K5439" s="9">
        <v>125.99999999999272</v>
      </c>
      <c r="L5439" s="69"/>
      <c r="M5439" s="67">
        <f t="shared" si="146"/>
        <v>309.99999999999272</v>
      </c>
      <c r="O5439" t="s">
        <v>293</v>
      </c>
      <c r="S5439" s="277"/>
      <c r="T5439" s="63"/>
      <c r="U5439" s="345"/>
      <c r="V5439" s="63"/>
      <c r="W5439" s="63"/>
    </row>
    <row r="5440" spans="1:23" ht="15">
      <c r="A5440" s="28" t="s">
        <v>905</v>
      </c>
      <c r="B5440" s="28" t="s">
        <v>743</v>
      </c>
      <c r="E5440" s="9" t="s">
        <v>278</v>
      </c>
      <c r="F5440" s="9" t="s">
        <v>278</v>
      </c>
      <c r="G5440" s="9" t="s">
        <v>278</v>
      </c>
      <c r="H5440" s="213">
        <v>197.00000000000182</v>
      </c>
      <c r="I5440" s="9">
        <v>102.5</v>
      </c>
      <c r="J5440" s="9" t="s">
        <v>278</v>
      </c>
      <c r="K5440" s="9" t="s">
        <v>278</v>
      </c>
      <c r="L5440" s="69"/>
      <c r="M5440" s="67">
        <f t="shared" si="146"/>
        <v>299.50000000000182</v>
      </c>
      <c r="O5440" t="s">
        <v>282</v>
      </c>
      <c r="S5440" s="277"/>
      <c r="T5440" s="63"/>
      <c r="U5440" s="345"/>
      <c r="V5440" s="63"/>
      <c r="W5440" s="63"/>
    </row>
    <row r="5441" spans="1:23" ht="15">
      <c r="A5441" s="28" t="s">
        <v>906</v>
      </c>
      <c r="B5441" s="277" t="s">
        <v>1999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 t="s">
        <v>278</v>
      </c>
      <c r="J5441" s="9">
        <v>114.99999999999636</v>
      </c>
      <c r="K5441" s="9">
        <v>158.5</v>
      </c>
      <c r="L5441" s="69"/>
      <c r="M5441" s="67">
        <f t="shared" si="146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907</v>
      </c>
      <c r="B5442" s="63" t="s">
        <v>164</v>
      </c>
      <c r="E5442" s="9" t="s">
        <v>278</v>
      </c>
      <c r="F5442" s="9" t="s">
        <v>278</v>
      </c>
      <c r="G5442" s="212">
        <v>266.00000000000364</v>
      </c>
      <c r="H5442" s="9" t="s">
        <v>278</v>
      </c>
      <c r="I5442" s="9" t="s">
        <v>278</v>
      </c>
      <c r="J5442" s="9" t="s">
        <v>278</v>
      </c>
      <c r="K5442" s="9" t="s">
        <v>278</v>
      </c>
      <c r="L5442" s="69"/>
      <c r="M5442" s="67">
        <f t="shared" si="146"/>
        <v>266.00000000000364</v>
      </c>
      <c r="O5442" t="s">
        <v>300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908</v>
      </c>
      <c r="B5443" s="277" t="s">
        <v>2023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 t="s">
        <v>278</v>
      </c>
      <c r="K5443" s="217">
        <v>265.5</v>
      </c>
      <c r="L5443" s="69"/>
      <c r="M5443" s="67">
        <f t="shared" si="146"/>
        <v>265.5</v>
      </c>
      <c r="O5443" t="s">
        <v>283</v>
      </c>
      <c r="S5443" s="277"/>
      <c r="T5443" s="63"/>
      <c r="U5443" s="345"/>
      <c r="V5443" s="63"/>
      <c r="W5443" s="63"/>
    </row>
    <row r="5444" spans="1:23" ht="15">
      <c r="A5444" s="28" t="s">
        <v>909</v>
      </c>
      <c r="B5444" s="277" t="s">
        <v>2006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>
        <v>150.99999999999636</v>
      </c>
      <c r="K5444" s="9">
        <v>112.5</v>
      </c>
      <c r="L5444" s="69"/>
      <c r="M5444" s="67">
        <f t="shared" si="146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910</v>
      </c>
      <c r="B5445" s="63" t="s">
        <v>768</v>
      </c>
      <c r="E5445" s="9" t="s">
        <v>278</v>
      </c>
      <c r="F5445" s="9" t="s">
        <v>278</v>
      </c>
      <c r="G5445" s="9" t="s">
        <v>278</v>
      </c>
      <c r="H5445" s="9">
        <v>116.00000000000728</v>
      </c>
      <c r="I5445" s="9">
        <v>144</v>
      </c>
      <c r="J5445" s="9" t="s">
        <v>278</v>
      </c>
      <c r="K5445" s="9" t="s">
        <v>278</v>
      </c>
      <c r="L5445" s="69"/>
      <c r="M5445" s="67">
        <f t="shared" si="146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911</v>
      </c>
      <c r="B5446" s="277" t="s">
        <v>2007</v>
      </c>
      <c r="C5446" s="3"/>
      <c r="D5446" s="3"/>
      <c r="E5446" s="9" t="s">
        <v>278</v>
      </c>
      <c r="F5446" s="9" t="s">
        <v>278</v>
      </c>
      <c r="G5446" s="9" t="s">
        <v>278</v>
      </c>
      <c r="H5446" s="9" t="s">
        <v>278</v>
      </c>
      <c r="I5446" s="9" t="s">
        <v>278</v>
      </c>
      <c r="J5446" s="9">
        <v>160.50000000000364</v>
      </c>
      <c r="K5446" s="9">
        <v>99.5</v>
      </c>
      <c r="L5446" s="69"/>
      <c r="M5446" s="67">
        <f t="shared" si="146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912</v>
      </c>
      <c r="B5447" s="277" t="s">
        <v>2153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 t="s">
        <v>278</v>
      </c>
      <c r="K5447" s="217">
        <v>253</v>
      </c>
      <c r="L5447" s="69"/>
      <c r="M5447" s="67">
        <f t="shared" si="146"/>
        <v>253</v>
      </c>
      <c r="O5447" t="s">
        <v>292</v>
      </c>
      <c r="S5447" s="63"/>
      <c r="T5447" s="63"/>
      <c r="U5447" s="345"/>
      <c r="V5447" s="63"/>
      <c r="W5447" s="63"/>
    </row>
    <row r="5448" spans="1:23" ht="15">
      <c r="A5448" s="28" t="s">
        <v>913</v>
      </c>
      <c r="B5448" s="277" t="s">
        <v>1998</v>
      </c>
      <c r="C5448" s="3"/>
      <c r="D5448" s="3"/>
      <c r="E5448" s="9" t="s">
        <v>278</v>
      </c>
      <c r="F5448" s="9" t="s">
        <v>278</v>
      </c>
      <c r="G5448" s="9" t="s">
        <v>278</v>
      </c>
      <c r="H5448" s="9" t="s">
        <v>278</v>
      </c>
      <c r="I5448" s="9" t="s">
        <v>278</v>
      </c>
      <c r="J5448" s="9">
        <v>98.5</v>
      </c>
      <c r="K5448" s="9">
        <v>125.5</v>
      </c>
      <c r="L5448" s="69"/>
      <c r="M5448" s="67">
        <f t="shared" si="146"/>
        <v>224</v>
      </c>
      <c r="S5448" s="63"/>
      <c r="T5448" s="63"/>
      <c r="U5448" s="345"/>
      <c r="V5448" s="63"/>
      <c r="W5448" s="63"/>
    </row>
    <row r="5449" spans="1:23" ht="15">
      <c r="A5449" s="28" t="s">
        <v>914</v>
      </c>
      <c r="B5449" s="277" t="s">
        <v>2024</v>
      </c>
      <c r="C5449" s="3"/>
      <c r="D5449" s="3"/>
      <c r="E5449" s="9" t="s">
        <v>278</v>
      </c>
      <c r="F5449" s="9" t="s">
        <v>278</v>
      </c>
      <c r="G5449" s="9" t="s">
        <v>278</v>
      </c>
      <c r="H5449" s="9" t="s">
        <v>278</v>
      </c>
      <c r="I5449" s="9" t="s">
        <v>278</v>
      </c>
      <c r="J5449" s="9" t="s">
        <v>278</v>
      </c>
      <c r="K5449" s="9">
        <v>213.99999999999818</v>
      </c>
      <c r="L5449" s="69"/>
      <c r="M5449" s="67">
        <f t="shared" si="146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915</v>
      </c>
      <c r="B5450" s="277" t="s">
        <v>4490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 t="s">
        <v>278</v>
      </c>
      <c r="J5450" s="9" t="s">
        <v>278</v>
      </c>
      <c r="K5450" s="9">
        <v>209</v>
      </c>
      <c r="L5450" s="69"/>
      <c r="M5450" s="67">
        <f t="shared" si="146"/>
        <v>209</v>
      </c>
    </row>
    <row r="5451" spans="1:23" ht="15">
      <c r="A5451" s="28" t="s">
        <v>916</v>
      </c>
      <c r="B5451" s="277" t="s">
        <v>2000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9" t="s">
        <v>278</v>
      </c>
      <c r="J5451" s="217">
        <v>206.49999999999636</v>
      </c>
      <c r="K5451" s="9" t="s">
        <v>278</v>
      </c>
      <c r="L5451" s="69"/>
      <c r="M5451" s="67">
        <f t="shared" si="146"/>
        <v>206.49999999999636</v>
      </c>
      <c r="O5451" t="s">
        <v>284</v>
      </c>
    </row>
    <row r="5452" spans="1:23" ht="15">
      <c r="A5452" s="28" t="s">
        <v>917</v>
      </c>
      <c r="B5452" s="277" t="s">
        <v>2025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 t="s">
        <v>278</v>
      </c>
      <c r="J5452" s="9" t="s">
        <v>278</v>
      </c>
      <c r="K5452" s="9">
        <v>189</v>
      </c>
      <c r="L5452" s="69"/>
      <c r="M5452" s="67">
        <f t="shared" si="146"/>
        <v>189</v>
      </c>
    </row>
    <row r="5453" spans="1:23" ht="15">
      <c r="A5453" s="28" t="s">
        <v>918</v>
      </c>
      <c r="B5453" s="277" t="s">
        <v>2026</v>
      </c>
      <c r="C5453" s="3"/>
      <c r="D5453" s="3"/>
      <c r="E5453" s="9" t="s">
        <v>278</v>
      </c>
      <c r="F5453" s="9" t="s">
        <v>278</v>
      </c>
      <c r="G5453" s="9" t="s">
        <v>278</v>
      </c>
      <c r="H5453" s="9" t="s">
        <v>278</v>
      </c>
      <c r="I5453" s="9" t="s">
        <v>278</v>
      </c>
      <c r="J5453" s="9" t="s">
        <v>278</v>
      </c>
      <c r="K5453" s="9">
        <v>179.49999999999818</v>
      </c>
      <c r="L5453" s="69"/>
      <c r="M5453" s="67">
        <f t="shared" si="146"/>
        <v>179.49999999999818</v>
      </c>
    </row>
    <row r="5454" spans="1:23" ht="15">
      <c r="A5454" s="28" t="s">
        <v>919</v>
      </c>
      <c r="B5454" s="63" t="s">
        <v>179</v>
      </c>
      <c r="E5454" s="217">
        <v>178.25</v>
      </c>
      <c r="F5454" s="9" t="s">
        <v>278</v>
      </c>
      <c r="G5454" s="9" t="s">
        <v>278</v>
      </c>
      <c r="H5454" s="9" t="s">
        <v>278</v>
      </c>
      <c r="I5454" s="9" t="s">
        <v>278</v>
      </c>
      <c r="J5454" s="9" t="s">
        <v>278</v>
      </c>
      <c r="K5454" s="9" t="s">
        <v>278</v>
      </c>
      <c r="L5454" s="69"/>
      <c r="M5454" s="67">
        <f t="shared" si="146"/>
        <v>178.25</v>
      </c>
      <c r="O5454" t="s">
        <v>292</v>
      </c>
      <c r="R5454" s="3"/>
    </row>
    <row r="5455" spans="1:23" ht="15">
      <c r="A5455" s="28" t="s">
        <v>920</v>
      </c>
      <c r="B5455" s="277" t="s">
        <v>2021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9" t="s">
        <v>278</v>
      </c>
      <c r="K5455" s="9">
        <v>176.00000000000182</v>
      </c>
      <c r="L5455" s="69"/>
      <c r="M5455" s="67">
        <f t="shared" si="146"/>
        <v>176.00000000000182</v>
      </c>
    </row>
    <row r="5456" spans="1:23" ht="15">
      <c r="A5456" s="28" t="s">
        <v>921</v>
      </c>
      <c r="B5456" s="277" t="s">
        <v>2020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>
        <v>160.50000000000182</v>
      </c>
      <c r="L5456" s="69"/>
      <c r="M5456" s="67">
        <f t="shared" si="146"/>
        <v>160.50000000000182</v>
      </c>
    </row>
    <row r="5457" spans="1:15" ht="15">
      <c r="A5457" s="28" t="s">
        <v>922</v>
      </c>
      <c r="B5457" s="225" t="s">
        <v>1640</v>
      </c>
      <c r="C5457" s="3"/>
      <c r="D5457" s="3"/>
      <c r="E5457" s="9" t="s">
        <v>278</v>
      </c>
      <c r="F5457" s="9" t="s">
        <v>278</v>
      </c>
      <c r="G5457" s="9" t="s">
        <v>278</v>
      </c>
      <c r="H5457" s="9" t="s">
        <v>278</v>
      </c>
      <c r="I5457" s="217">
        <v>154.99999999999454</v>
      </c>
      <c r="J5457" s="9" t="s">
        <v>278</v>
      </c>
      <c r="K5457" s="9" t="s">
        <v>278</v>
      </c>
      <c r="L5457" s="69"/>
      <c r="M5457" s="67">
        <f t="shared" si="146"/>
        <v>154.99999999999454</v>
      </c>
      <c r="O5457" t="s">
        <v>287</v>
      </c>
    </row>
    <row r="5458" spans="1:15" ht="15">
      <c r="A5458" s="28" t="s">
        <v>923</v>
      </c>
      <c r="B5458" s="229" t="s">
        <v>1650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217">
        <v>152.24999999999818</v>
      </c>
      <c r="J5458" s="9" t="s">
        <v>278</v>
      </c>
      <c r="K5458" s="9" t="s">
        <v>278</v>
      </c>
      <c r="L5458" s="69"/>
      <c r="M5458" s="67">
        <f t="shared" si="146"/>
        <v>152.24999999999818</v>
      </c>
      <c r="O5458" t="s">
        <v>293</v>
      </c>
    </row>
    <row r="5459" spans="1:15" ht="15">
      <c r="A5459" s="28" t="s">
        <v>924</v>
      </c>
      <c r="B5459" s="229" t="s">
        <v>1644</v>
      </c>
      <c r="C5459" s="3"/>
      <c r="D5459" s="3"/>
      <c r="E5459" s="9" t="s">
        <v>278</v>
      </c>
      <c r="F5459" s="9" t="s">
        <v>278</v>
      </c>
      <c r="G5459" s="9" t="s">
        <v>278</v>
      </c>
      <c r="H5459" s="9" t="s">
        <v>278</v>
      </c>
      <c r="I5459" s="9">
        <v>112.99999999999818</v>
      </c>
      <c r="J5459" s="9">
        <v>37.000000000003638</v>
      </c>
      <c r="K5459" s="9" t="s">
        <v>278</v>
      </c>
      <c r="L5459" s="69"/>
      <c r="M5459" s="67">
        <f t="shared" si="146"/>
        <v>150.00000000000182</v>
      </c>
    </row>
    <row r="5460" spans="1:15" ht="15">
      <c r="A5460" s="28" t="s">
        <v>925</v>
      </c>
      <c r="B5460" s="277" t="s">
        <v>2046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 t="s">
        <v>278</v>
      </c>
      <c r="K5460" s="9">
        <v>144.5</v>
      </c>
      <c r="L5460" s="69"/>
      <c r="M5460" s="67">
        <f t="shared" si="146"/>
        <v>144.5</v>
      </c>
    </row>
    <row r="5461" spans="1:15" ht="15">
      <c r="A5461" s="28" t="s">
        <v>926</v>
      </c>
      <c r="B5461" s="229" t="s">
        <v>1647</v>
      </c>
      <c r="C5461" s="3"/>
      <c r="D5461" s="3"/>
      <c r="E5461" s="9" t="s">
        <v>278</v>
      </c>
      <c r="F5461" s="9" t="s">
        <v>278</v>
      </c>
      <c r="G5461" s="9" t="s">
        <v>278</v>
      </c>
      <c r="H5461" s="9" t="s">
        <v>278</v>
      </c>
      <c r="I5461" s="9">
        <v>141.50000000000364</v>
      </c>
      <c r="J5461" s="9" t="s">
        <v>278</v>
      </c>
      <c r="K5461" s="9" t="s">
        <v>278</v>
      </c>
      <c r="L5461" s="69"/>
      <c r="M5461" s="67">
        <f t="shared" si="146"/>
        <v>141.50000000000364</v>
      </c>
    </row>
    <row r="5462" spans="1:15" ht="15">
      <c r="A5462" s="28" t="s">
        <v>927</v>
      </c>
      <c r="B5462" s="277" t="s">
        <v>2048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>
        <v>132.50000000000546</v>
      </c>
      <c r="L5462" s="69"/>
      <c r="M5462" s="67">
        <f t="shared" si="146"/>
        <v>132.50000000000546</v>
      </c>
    </row>
    <row r="5463" spans="1:15" ht="15">
      <c r="A5463" s="28" t="s">
        <v>928</v>
      </c>
      <c r="B5463" s="229" t="s">
        <v>1675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>
        <v>124.00000000000182</v>
      </c>
      <c r="J5463" s="9" t="s">
        <v>278</v>
      </c>
      <c r="K5463" s="9" t="s">
        <v>278</v>
      </c>
      <c r="L5463" s="69"/>
      <c r="M5463" s="67">
        <f t="shared" si="146"/>
        <v>124.00000000000182</v>
      </c>
    </row>
    <row r="5464" spans="1:15" ht="15">
      <c r="A5464" s="28" t="s">
        <v>929</v>
      </c>
      <c r="B5464" s="63" t="s">
        <v>773</v>
      </c>
      <c r="E5464" s="9" t="s">
        <v>278</v>
      </c>
      <c r="F5464" s="9" t="s">
        <v>278</v>
      </c>
      <c r="G5464" s="9" t="s">
        <v>278</v>
      </c>
      <c r="H5464" s="9">
        <v>119.99999999999636</v>
      </c>
      <c r="I5464" s="9" t="s">
        <v>278</v>
      </c>
      <c r="J5464" s="9" t="s">
        <v>278</v>
      </c>
      <c r="K5464" s="9" t="s">
        <v>278</v>
      </c>
      <c r="L5464" s="69"/>
      <c r="M5464" s="67">
        <f t="shared" si="146"/>
        <v>119.99999999999636</v>
      </c>
    </row>
    <row r="5465" spans="1:15" ht="15">
      <c r="A5465" s="28" t="s">
        <v>930</v>
      </c>
      <c r="B5465" s="63" t="s">
        <v>783</v>
      </c>
      <c r="E5465" s="9" t="s">
        <v>278</v>
      </c>
      <c r="F5465" s="9" t="s">
        <v>278</v>
      </c>
      <c r="G5465" s="9" t="s">
        <v>278</v>
      </c>
      <c r="H5465" s="9">
        <v>119.49999999999818</v>
      </c>
      <c r="I5465" s="9" t="s">
        <v>278</v>
      </c>
      <c r="J5465" s="9" t="s">
        <v>278</v>
      </c>
      <c r="K5465" s="9" t="s">
        <v>278</v>
      </c>
      <c r="L5465" s="69"/>
      <c r="M5465" s="67">
        <f t="shared" si="146"/>
        <v>119.49999999999818</v>
      </c>
    </row>
    <row r="5466" spans="1:15" ht="15">
      <c r="A5466" s="28" t="s">
        <v>931</v>
      </c>
      <c r="B5466" s="277" t="s">
        <v>2022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9" t="s">
        <v>278</v>
      </c>
      <c r="J5466" s="9" t="s">
        <v>278</v>
      </c>
      <c r="K5466" s="9">
        <v>114.50000000000364</v>
      </c>
      <c r="L5466" s="69"/>
      <c r="M5466" s="67">
        <f t="shared" si="146"/>
        <v>114.50000000000364</v>
      </c>
    </row>
    <row r="5467" spans="1:15" ht="15">
      <c r="A5467" s="28" t="s">
        <v>932</v>
      </c>
      <c r="B5467" s="277" t="s">
        <v>2019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110.5</v>
      </c>
      <c r="L5467" s="69"/>
      <c r="M5467" s="67">
        <f t="shared" si="146"/>
        <v>110.5</v>
      </c>
    </row>
    <row r="5468" spans="1:15" ht="15">
      <c r="A5468" s="28" t="s">
        <v>933</v>
      </c>
      <c r="B5468" s="229" t="s">
        <v>1657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>
        <v>92.999999999998181</v>
      </c>
      <c r="J5468" s="9" t="s">
        <v>278</v>
      </c>
      <c r="K5468" s="9" t="s">
        <v>278</v>
      </c>
      <c r="L5468" s="69"/>
      <c r="M5468" s="67">
        <f t="shared" si="146"/>
        <v>92.999999999998181</v>
      </c>
    </row>
    <row r="5469" spans="1:15" ht="15">
      <c r="A5469" s="28" t="s">
        <v>934</v>
      </c>
      <c r="B5469" s="229" t="s">
        <v>1649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>
        <v>65.500000000003638</v>
      </c>
      <c r="J5469" s="9" t="s">
        <v>278</v>
      </c>
      <c r="K5469" s="9" t="s">
        <v>278</v>
      </c>
      <c r="L5469" s="69"/>
      <c r="M5469" s="67">
        <f t="shared" si="146"/>
        <v>65.500000000003638</v>
      </c>
    </row>
    <row r="5470" spans="1:15" ht="15">
      <c r="A5470" s="28" t="s">
        <v>2496</v>
      </c>
      <c r="B5470" s="277" t="s">
        <v>2049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57.500000000003638</v>
      </c>
      <c r="L5470" s="69"/>
      <c r="M5470" s="67">
        <f t="shared" si="146"/>
        <v>57.500000000003638</v>
      </c>
    </row>
    <row r="5471" spans="1:15" ht="15">
      <c r="A5471" s="28" t="s">
        <v>3308</v>
      </c>
      <c r="B5471" s="63" t="s">
        <v>3370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3309</v>
      </c>
      <c r="B5472" s="63" t="s">
        <v>3364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3310</v>
      </c>
      <c r="B5473" s="63" t="s">
        <v>3363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3311</v>
      </c>
      <c r="B5474" s="63" t="s">
        <v>3379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3312</v>
      </c>
      <c r="B5475" s="63" t="s">
        <v>3378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3313</v>
      </c>
      <c r="B5476" s="63" t="s">
        <v>3366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3314</v>
      </c>
      <c r="B5477" s="63" t="s">
        <v>3360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3315</v>
      </c>
      <c r="B5478" s="63" t="s">
        <v>3391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3316</v>
      </c>
      <c r="B5479" s="277" t="s">
        <v>3359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3317</v>
      </c>
      <c r="B5480" s="63" t="s">
        <v>3375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3318</v>
      </c>
      <c r="B5481" s="63" t="s">
        <v>3372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3319</v>
      </c>
      <c r="B5482" s="63" t="s">
        <v>3387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3320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3321</v>
      </c>
      <c r="B5484" s="63" t="s">
        <v>3388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3322</v>
      </c>
      <c r="B5485" s="63" t="s">
        <v>3367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3323</v>
      </c>
      <c r="B5486" s="63" t="s">
        <v>3361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3324</v>
      </c>
      <c r="B5487" s="63" t="s">
        <v>3368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3325</v>
      </c>
      <c r="B5488" s="63" t="s">
        <v>3365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3326</v>
      </c>
      <c r="B5489" s="63" t="s">
        <v>3376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3327</v>
      </c>
      <c r="B5490" s="63" t="s">
        <v>3371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3328</v>
      </c>
      <c r="B5491" s="277" t="s">
        <v>3358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3329</v>
      </c>
      <c r="B5492" s="63" t="s">
        <v>3373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3330</v>
      </c>
      <c r="B5493" s="63" t="s">
        <v>3392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3331</v>
      </c>
      <c r="B5494" s="63" t="s">
        <v>3362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4122</v>
      </c>
      <c r="B5495" s="63" t="s">
        <v>3369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4123</v>
      </c>
      <c r="B5496" s="63" t="s">
        <v>3390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4124</v>
      </c>
      <c r="B5497" s="63" t="s">
        <v>3374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350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7">SUM(E5504:K5504)</f>
        <v>1234.9999999999964</v>
      </c>
      <c r="O5504" t="s">
        <v>2489</v>
      </c>
      <c r="R5504" s="216" t="s">
        <v>2490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7"/>
        <v>1209.0000000000109</v>
      </c>
      <c r="O5505" t="s">
        <v>2751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7"/>
        <v>1175</v>
      </c>
      <c r="O5506" t="s">
        <v>345</v>
      </c>
      <c r="R5506" s="3" t="s">
        <v>1818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7"/>
        <v>1110.2500000000073</v>
      </c>
      <c r="O5507" t="s">
        <v>296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7"/>
        <v>1106.2499999999945</v>
      </c>
      <c r="O5508" t="s">
        <v>369</v>
      </c>
      <c r="R5508" s="3" t="s">
        <v>1818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7"/>
        <v>1098.2499999999927</v>
      </c>
      <c r="O5509" t="s">
        <v>284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7"/>
        <v>1097.5000000000018</v>
      </c>
      <c r="O5510" t="s">
        <v>369</v>
      </c>
      <c r="R5510" s="3" t="s">
        <v>1818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7"/>
        <v>1057.9999999999818</v>
      </c>
      <c r="O5511" t="s">
        <v>336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278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7"/>
        <v>1044.7500000000055</v>
      </c>
      <c r="O5512" t="s">
        <v>318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7"/>
        <v>1017.2499999999873</v>
      </c>
      <c r="O5513" t="s">
        <v>287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7"/>
        <v>1015.9999999999982</v>
      </c>
      <c r="O5514" t="s">
        <v>291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7"/>
        <v>998.49999999999091</v>
      </c>
      <c r="O5515" t="s">
        <v>284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278</v>
      </c>
      <c r="M5516" s="67">
        <f t="shared" si="147"/>
        <v>955.00000000000182</v>
      </c>
      <c r="O5516" t="s">
        <v>282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278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7"/>
        <v>955</v>
      </c>
      <c r="O5517" t="s">
        <v>322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278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7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7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278</v>
      </c>
      <c r="F5520" s="9" t="s">
        <v>278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7"/>
        <v>871.99999999997817</v>
      </c>
      <c r="O5520" t="s">
        <v>314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7"/>
        <v>863.50000000000909</v>
      </c>
      <c r="O5521" t="s">
        <v>283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789</v>
      </c>
      <c r="E5522" s="9" t="s">
        <v>278</v>
      </c>
      <c r="F5522" s="9" t="s">
        <v>278</v>
      </c>
      <c r="G5522" s="9" t="s">
        <v>278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7"/>
        <v>821.74999999999272</v>
      </c>
      <c r="O5522" t="s">
        <v>371</v>
      </c>
      <c r="R5522" s="216" t="s">
        <v>1818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737</v>
      </c>
      <c r="E5523" s="9" t="s">
        <v>278</v>
      </c>
      <c r="F5523" s="9" t="s">
        <v>278</v>
      </c>
      <c r="G5523" s="9" t="s">
        <v>278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7"/>
        <v>821.49999999999272</v>
      </c>
      <c r="O5523" t="s">
        <v>2750</v>
      </c>
      <c r="R5523" s="3" t="s">
        <v>1818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7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278</v>
      </c>
      <c r="M5525" s="67">
        <f t="shared" si="147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278</v>
      </c>
      <c r="K5526" s="9" t="s">
        <v>278</v>
      </c>
      <c r="L5526" s="69"/>
      <c r="M5526" s="67">
        <f t="shared" si="147"/>
        <v>753.49999999999818</v>
      </c>
      <c r="O5526" t="s">
        <v>293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278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7"/>
        <v>736.00000000000909</v>
      </c>
      <c r="O5527" t="s">
        <v>319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278</v>
      </c>
      <c r="K5528" s="9" t="s">
        <v>278</v>
      </c>
      <c r="L5528" s="69"/>
      <c r="M5528" s="67">
        <f t="shared" si="147"/>
        <v>730.50000000000546</v>
      </c>
      <c r="O5528" t="s">
        <v>292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278</v>
      </c>
      <c r="F5529" s="9" t="s">
        <v>278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7"/>
        <v>699.00000000000364</v>
      </c>
      <c r="O5529" t="s">
        <v>283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278</v>
      </c>
      <c r="I5530" s="9" t="s">
        <v>278</v>
      </c>
      <c r="J5530" s="9">
        <v>139.49999999999636</v>
      </c>
      <c r="K5530" s="9" t="s">
        <v>278</v>
      </c>
      <c r="M5530" s="67">
        <f t="shared" si="147"/>
        <v>690.5</v>
      </c>
      <c r="O5530" t="s">
        <v>298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278</v>
      </c>
      <c r="F5531" s="9" t="s">
        <v>278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7"/>
        <v>678.49999999999636</v>
      </c>
      <c r="O5531" t="s">
        <v>287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278</v>
      </c>
      <c r="F5532" s="9" t="s">
        <v>278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7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756</v>
      </c>
      <c r="E5533" s="9" t="s">
        <v>278</v>
      </c>
      <c r="F5533" s="9" t="s">
        <v>278</v>
      </c>
      <c r="G5533" s="9" t="s">
        <v>278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7"/>
        <v>657</v>
      </c>
      <c r="O5533" t="s">
        <v>283</v>
      </c>
      <c r="S5533" s="63"/>
      <c r="T5533" s="63"/>
      <c r="U5533" s="345"/>
      <c r="V5533" s="63"/>
      <c r="W5533" s="63"/>
    </row>
    <row r="5534" spans="1:23" ht="15">
      <c r="A5534" s="28" t="s">
        <v>274</v>
      </c>
      <c r="B5534" s="63" t="s">
        <v>162</v>
      </c>
      <c r="E5534" s="9" t="s">
        <v>278</v>
      </c>
      <c r="F5534" s="9" t="s">
        <v>278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7"/>
        <v>647.00000000000364</v>
      </c>
      <c r="O5534" t="s">
        <v>288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275</v>
      </c>
      <c r="B5535" s="63" t="s">
        <v>763</v>
      </c>
      <c r="E5535" s="9" t="s">
        <v>278</v>
      </c>
      <c r="F5535" s="9" t="s">
        <v>278</v>
      </c>
      <c r="G5535" s="9" t="s">
        <v>278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7"/>
        <v>641.24999999999636</v>
      </c>
      <c r="O5535" t="s">
        <v>300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276</v>
      </c>
      <c r="B5536" s="63" t="s">
        <v>745</v>
      </c>
      <c r="E5536" s="9" t="s">
        <v>278</v>
      </c>
      <c r="F5536" s="9" t="s">
        <v>278</v>
      </c>
      <c r="G5536" s="9" t="s">
        <v>278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8">SUM(E5536:K5536)</f>
        <v>639.75000000000909</v>
      </c>
      <c r="O5536" t="s">
        <v>307</v>
      </c>
      <c r="S5536" s="63"/>
      <c r="T5536" s="63"/>
      <c r="U5536" s="345"/>
      <c r="V5536" s="63"/>
      <c r="W5536" s="63"/>
    </row>
    <row r="5537" spans="1:23" ht="15">
      <c r="A5537" s="28" t="s">
        <v>277</v>
      </c>
      <c r="B5537" s="63" t="s">
        <v>799</v>
      </c>
      <c r="E5537" s="9" t="s">
        <v>278</v>
      </c>
      <c r="F5537" s="9" t="s">
        <v>278</v>
      </c>
      <c r="G5537" s="9" t="s">
        <v>278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8"/>
        <v>639.24999999999272</v>
      </c>
      <c r="O5537" t="s">
        <v>287</v>
      </c>
      <c r="S5537" s="277"/>
      <c r="T5537" s="63"/>
      <c r="U5537" s="345"/>
      <c r="V5537" s="63"/>
      <c r="W5537" s="63"/>
    </row>
    <row r="5538" spans="1:23" ht="15">
      <c r="A5538" s="28" t="s">
        <v>734</v>
      </c>
      <c r="B5538" s="229" t="s">
        <v>1655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8"/>
        <v>616.74999999999636</v>
      </c>
      <c r="O5538" t="s">
        <v>371</v>
      </c>
      <c r="R5538" s="216" t="s">
        <v>1818</v>
      </c>
      <c r="S5538" s="63"/>
      <c r="T5538" s="63"/>
      <c r="U5538" s="345"/>
      <c r="V5538" s="63"/>
      <c r="W5538" s="63"/>
    </row>
    <row r="5539" spans="1:23" ht="15">
      <c r="A5539" s="28" t="s">
        <v>735</v>
      </c>
      <c r="B5539" s="63" t="s">
        <v>752</v>
      </c>
      <c r="E5539" s="9" t="s">
        <v>278</v>
      </c>
      <c r="F5539" s="9" t="s">
        <v>278</v>
      </c>
      <c r="G5539" s="9" t="s">
        <v>278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8"/>
        <v>601.50000000000364</v>
      </c>
      <c r="O5539" t="s">
        <v>297</v>
      </c>
      <c r="S5539" s="28"/>
      <c r="T5539" s="63"/>
      <c r="U5539" s="346"/>
      <c r="V5539" s="63"/>
      <c r="W5539" s="63"/>
    </row>
    <row r="5540" spans="1:23" ht="15">
      <c r="A5540" s="28" t="s">
        <v>736</v>
      </c>
      <c r="B5540" s="63" t="s">
        <v>787</v>
      </c>
      <c r="E5540" s="9" t="s">
        <v>278</v>
      </c>
      <c r="F5540" s="9" t="s">
        <v>278</v>
      </c>
      <c r="G5540" s="9" t="s">
        <v>278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8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738</v>
      </c>
      <c r="B5541" s="63" t="s">
        <v>782</v>
      </c>
      <c r="E5541" s="9" t="s">
        <v>278</v>
      </c>
      <c r="F5541" s="9" t="s">
        <v>278</v>
      </c>
      <c r="G5541" s="9" t="s">
        <v>278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8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744</v>
      </c>
      <c r="B5542" s="63" t="s">
        <v>762</v>
      </c>
      <c r="E5542" s="9" t="s">
        <v>278</v>
      </c>
      <c r="F5542" s="9" t="s">
        <v>278</v>
      </c>
      <c r="G5542" s="9" t="s">
        <v>278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8"/>
        <v>595.99999999999454</v>
      </c>
      <c r="O5542" t="s">
        <v>283</v>
      </c>
      <c r="S5542" s="277"/>
      <c r="T5542" s="63"/>
      <c r="U5542" s="346"/>
      <c r="V5542" s="63"/>
      <c r="W5542" s="63"/>
    </row>
    <row r="5543" spans="1:23" ht="15">
      <c r="A5543" s="28" t="s">
        <v>746</v>
      </c>
      <c r="B5543" s="229" t="s">
        <v>1646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8"/>
        <v>580.50000000000546</v>
      </c>
      <c r="O5543" t="s">
        <v>303</v>
      </c>
      <c r="S5543" s="225"/>
      <c r="T5543" s="63"/>
      <c r="U5543" s="346"/>
      <c r="V5543" s="63"/>
      <c r="W5543" s="63"/>
    </row>
    <row r="5544" spans="1:23" ht="15">
      <c r="A5544" s="28" t="s">
        <v>749</v>
      </c>
      <c r="B5544" s="28" t="s">
        <v>732</v>
      </c>
      <c r="E5544" s="9" t="s">
        <v>278</v>
      </c>
      <c r="F5544" s="9" t="s">
        <v>278</v>
      </c>
      <c r="G5544" s="9" t="s">
        <v>278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8"/>
        <v>580</v>
      </c>
      <c r="S5544" s="63"/>
      <c r="T5544" s="63"/>
      <c r="U5544" s="346"/>
      <c r="V5544" s="63"/>
      <c r="W5544" s="63"/>
    </row>
    <row r="5545" spans="1:23" ht="15">
      <c r="A5545" s="28" t="s">
        <v>750</v>
      </c>
      <c r="B5545" s="63" t="s">
        <v>777</v>
      </c>
      <c r="E5545" s="9" t="s">
        <v>278</v>
      </c>
      <c r="F5545" s="9" t="s">
        <v>278</v>
      </c>
      <c r="G5545" s="9" t="s">
        <v>278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8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753</v>
      </c>
      <c r="B5546" s="28" t="s">
        <v>748</v>
      </c>
      <c r="E5546" s="9" t="s">
        <v>278</v>
      </c>
      <c r="F5546" s="9" t="s">
        <v>278</v>
      </c>
      <c r="G5546" s="9" t="s">
        <v>278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8"/>
        <v>554.50000000000728</v>
      </c>
      <c r="O5546" t="s">
        <v>297</v>
      </c>
      <c r="S5546" s="277"/>
      <c r="T5546" s="63"/>
      <c r="U5546" s="345"/>
      <c r="V5546" s="63"/>
      <c r="W5546" s="63"/>
    </row>
    <row r="5547" spans="1:23" ht="15">
      <c r="A5547" s="28" t="s">
        <v>755</v>
      </c>
      <c r="B5547" s="63" t="s">
        <v>778</v>
      </c>
      <c r="E5547" s="9" t="s">
        <v>278</v>
      </c>
      <c r="F5547" s="9" t="s">
        <v>278</v>
      </c>
      <c r="G5547" s="9" t="s">
        <v>278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8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760</v>
      </c>
      <c r="B5548" s="63" t="s">
        <v>747</v>
      </c>
      <c r="E5548" s="9" t="s">
        <v>278</v>
      </c>
      <c r="F5548" s="9" t="s">
        <v>278</v>
      </c>
      <c r="G5548" s="9" t="s">
        <v>278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8"/>
        <v>548.00000000000546</v>
      </c>
      <c r="O5548" t="s">
        <v>293</v>
      </c>
      <c r="S5548" s="225"/>
      <c r="T5548" s="63"/>
      <c r="U5548" s="345"/>
      <c r="V5548" s="63"/>
      <c r="W5548" s="63"/>
    </row>
    <row r="5549" spans="1:23" ht="15">
      <c r="A5549" s="28" t="s">
        <v>764</v>
      </c>
      <c r="B5549" s="63" t="s">
        <v>770</v>
      </c>
      <c r="E5549" s="9" t="s">
        <v>278</v>
      </c>
      <c r="F5549" s="9" t="s">
        <v>278</v>
      </c>
      <c r="G5549" s="9" t="s">
        <v>278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8"/>
        <v>545.5</v>
      </c>
      <c r="S5549" s="225"/>
      <c r="T5549" s="63"/>
      <c r="U5549" s="345"/>
      <c r="V5549" s="63"/>
      <c r="W5549" s="63"/>
    </row>
    <row r="5550" spans="1:23" ht="15">
      <c r="A5550" s="28" t="s">
        <v>765</v>
      </c>
      <c r="B5550" s="63" t="s">
        <v>761</v>
      </c>
      <c r="E5550" s="9" t="s">
        <v>278</v>
      </c>
      <c r="F5550" s="9" t="s">
        <v>278</v>
      </c>
      <c r="G5550" s="9" t="s">
        <v>278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8"/>
        <v>542.5</v>
      </c>
      <c r="S5550" s="225"/>
      <c r="T5550" s="63"/>
      <c r="U5550" s="345"/>
      <c r="V5550" s="63"/>
      <c r="W5550" s="63"/>
    </row>
    <row r="5551" spans="1:23" ht="15">
      <c r="A5551" s="28" t="s">
        <v>766</v>
      </c>
      <c r="B5551" s="63" t="s">
        <v>795</v>
      </c>
      <c r="E5551" s="9" t="s">
        <v>278</v>
      </c>
      <c r="F5551" s="9" t="s">
        <v>278</v>
      </c>
      <c r="G5551" s="9" t="s">
        <v>278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8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772</v>
      </c>
      <c r="B5552" s="63" t="s">
        <v>754</v>
      </c>
      <c r="E5552" s="9" t="s">
        <v>278</v>
      </c>
      <c r="F5552" s="9" t="s">
        <v>278</v>
      </c>
      <c r="G5552" s="9" t="s">
        <v>278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8"/>
        <v>531.00000000000182</v>
      </c>
      <c r="O5552" t="s">
        <v>292</v>
      </c>
      <c r="S5552" s="63"/>
      <c r="T5552" s="63"/>
      <c r="U5552" s="345"/>
      <c r="V5552" s="63"/>
      <c r="W5552" s="63"/>
    </row>
    <row r="5553" spans="1:23" ht="15">
      <c r="A5553" s="28" t="s">
        <v>780</v>
      </c>
      <c r="B5553" s="229" t="s">
        <v>1651</v>
      </c>
      <c r="C5553" s="3"/>
      <c r="D5553" s="3"/>
      <c r="E5553" s="9" t="s">
        <v>278</v>
      </c>
      <c r="F5553" s="9" t="s">
        <v>278</v>
      </c>
      <c r="G5553" s="9" t="s">
        <v>278</v>
      </c>
      <c r="H5553" s="9" t="s">
        <v>278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8"/>
        <v>527.49999999999636</v>
      </c>
      <c r="O5553" t="s">
        <v>292</v>
      </c>
      <c r="S5553" s="277"/>
      <c r="T5553" s="63"/>
      <c r="U5553" s="345"/>
      <c r="V5553" s="63"/>
      <c r="W5553" s="63"/>
    </row>
    <row r="5554" spans="1:23" ht="15">
      <c r="A5554" s="28" t="s">
        <v>784</v>
      </c>
      <c r="B5554" s="63" t="s">
        <v>781</v>
      </c>
      <c r="E5554" s="9" t="s">
        <v>278</v>
      </c>
      <c r="F5554" s="9" t="s">
        <v>278</v>
      </c>
      <c r="G5554" s="9" t="s">
        <v>278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8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785</v>
      </c>
      <c r="B5555" s="28" t="s">
        <v>733</v>
      </c>
      <c r="E5555" s="9" t="s">
        <v>278</v>
      </c>
      <c r="F5555" s="9" t="s">
        <v>278</v>
      </c>
      <c r="G5555" s="9" t="s">
        <v>278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8"/>
        <v>508.00000000000546</v>
      </c>
      <c r="O5555" t="s">
        <v>287</v>
      </c>
      <c r="S5555" s="63"/>
      <c r="T5555" s="63"/>
      <c r="U5555" s="345"/>
      <c r="V5555" s="63"/>
      <c r="W5555" s="63"/>
    </row>
    <row r="5556" spans="1:23" ht="15">
      <c r="A5556" s="28" t="s">
        <v>786</v>
      </c>
      <c r="B5556" s="63" t="s">
        <v>158</v>
      </c>
      <c r="E5556" s="9" t="s">
        <v>278</v>
      </c>
      <c r="F5556" s="9" t="s">
        <v>278</v>
      </c>
      <c r="G5556" s="9">
        <v>136.5</v>
      </c>
      <c r="H5556" s="9">
        <v>131.99999999999636</v>
      </c>
      <c r="I5556" s="217">
        <v>226.49999999999818</v>
      </c>
      <c r="J5556" s="9" t="s">
        <v>278</v>
      </c>
      <c r="K5556" s="9" t="s">
        <v>278</v>
      </c>
      <c r="L5556" s="69"/>
      <c r="M5556" s="67">
        <f t="shared" si="148"/>
        <v>494.99999999999454</v>
      </c>
      <c r="O5556" t="s">
        <v>292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792</v>
      </c>
      <c r="B5557" s="229" t="s">
        <v>1658</v>
      </c>
      <c r="C5557" s="3"/>
      <c r="D5557" s="3"/>
      <c r="E5557" s="9" t="s">
        <v>278</v>
      </c>
      <c r="F5557" s="9" t="s">
        <v>278</v>
      </c>
      <c r="G5557" s="9" t="s">
        <v>278</v>
      </c>
      <c r="H5557" s="9" t="s">
        <v>278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8"/>
        <v>490.49999999999636</v>
      </c>
      <c r="O5557" t="s">
        <v>293</v>
      </c>
      <c r="S5557" s="28"/>
      <c r="T5557" s="63"/>
      <c r="U5557" s="345"/>
      <c r="V5557" s="63"/>
      <c r="W5557" s="63"/>
    </row>
    <row r="5558" spans="1:23" ht="15">
      <c r="A5558" s="28" t="s">
        <v>793</v>
      </c>
      <c r="B5558" s="225" t="s">
        <v>1661</v>
      </c>
      <c r="C5558" s="3"/>
      <c r="D5558" s="3"/>
      <c r="E5558" s="9" t="s">
        <v>278</v>
      </c>
      <c r="F5558" s="9" t="s">
        <v>278</v>
      </c>
      <c r="G5558" s="9" t="s">
        <v>278</v>
      </c>
      <c r="H5558" s="9" t="s">
        <v>278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8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794</v>
      </c>
      <c r="B5559" s="229" t="s">
        <v>1659</v>
      </c>
      <c r="C5559" s="3"/>
      <c r="D5559" s="3"/>
      <c r="E5559" s="9" t="s">
        <v>278</v>
      </c>
      <c r="F5559" s="9" t="s">
        <v>278</v>
      </c>
      <c r="G5559" s="9" t="s">
        <v>278</v>
      </c>
      <c r="H5559" s="9" t="s">
        <v>278</v>
      </c>
      <c r="I5559" s="9">
        <v>167.99999999999818</v>
      </c>
      <c r="J5559" s="217">
        <v>193.5</v>
      </c>
      <c r="K5559" s="9">
        <v>104.00000000000182</v>
      </c>
      <c r="M5559" s="67">
        <f t="shared" si="148"/>
        <v>465.5</v>
      </c>
      <c r="O5559" t="s">
        <v>287</v>
      </c>
      <c r="S5559" s="225"/>
      <c r="T5559" s="63"/>
      <c r="U5559" s="345"/>
      <c r="V5559" s="63"/>
      <c r="W5559" s="63"/>
    </row>
    <row r="5560" spans="1:23" ht="15">
      <c r="A5560" s="28" t="s">
        <v>796</v>
      </c>
      <c r="B5560" s="229" t="s">
        <v>1656</v>
      </c>
      <c r="C5560" s="3"/>
      <c r="D5560" s="3"/>
      <c r="E5560" s="9" t="s">
        <v>278</v>
      </c>
      <c r="F5560" s="9" t="s">
        <v>278</v>
      </c>
      <c r="G5560" s="9" t="s">
        <v>278</v>
      </c>
      <c r="H5560" s="9" t="s">
        <v>278</v>
      </c>
      <c r="I5560" s="9">
        <v>147.5</v>
      </c>
      <c r="J5560" s="9">
        <v>155.49999999998909</v>
      </c>
      <c r="K5560" s="9">
        <v>134.99999999999818</v>
      </c>
      <c r="M5560" s="67">
        <f t="shared" si="148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797</v>
      </c>
      <c r="B5561" s="229" t="s">
        <v>1652</v>
      </c>
      <c r="C5561" s="3"/>
      <c r="D5561" s="3"/>
      <c r="E5561" s="9" t="s">
        <v>278</v>
      </c>
      <c r="F5561" s="9" t="s">
        <v>278</v>
      </c>
      <c r="G5561" s="9" t="s">
        <v>278</v>
      </c>
      <c r="H5561" s="9" t="s">
        <v>278</v>
      </c>
      <c r="I5561" s="9">
        <v>199.99999999999636</v>
      </c>
      <c r="J5561" s="9">
        <v>107.75</v>
      </c>
      <c r="K5561" s="9">
        <v>123.5</v>
      </c>
      <c r="M5561" s="67">
        <f t="shared" si="148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798</v>
      </c>
      <c r="B5562" s="277" t="s">
        <v>2003</v>
      </c>
      <c r="C5562" s="3"/>
      <c r="D5562" s="3"/>
      <c r="E5562" s="9" t="s">
        <v>278</v>
      </c>
      <c r="F5562" s="9" t="s">
        <v>278</v>
      </c>
      <c r="G5562" s="9" t="s">
        <v>278</v>
      </c>
      <c r="H5562" s="9" t="s">
        <v>278</v>
      </c>
      <c r="I5562" s="9" t="s">
        <v>278</v>
      </c>
      <c r="J5562" s="214">
        <v>213.25</v>
      </c>
      <c r="K5562" s="217">
        <v>197.99999999999636</v>
      </c>
      <c r="M5562" s="67">
        <f t="shared" si="148"/>
        <v>411.24999999999636</v>
      </c>
      <c r="O5562" t="s">
        <v>369</v>
      </c>
      <c r="R5562" s="216" t="s">
        <v>1818</v>
      </c>
      <c r="S5562" s="63"/>
      <c r="T5562" s="63"/>
      <c r="U5562" s="345"/>
      <c r="V5562" s="63"/>
      <c r="W5562" s="63"/>
    </row>
    <row r="5563" spans="1:23" ht="15">
      <c r="A5563" s="28" t="s">
        <v>801</v>
      </c>
      <c r="B5563" s="229" t="s">
        <v>1660</v>
      </c>
      <c r="C5563" s="3"/>
      <c r="D5563" s="3"/>
      <c r="E5563" s="9" t="s">
        <v>278</v>
      </c>
      <c r="F5563" s="9" t="s">
        <v>278</v>
      </c>
      <c r="G5563" s="9" t="s">
        <v>278</v>
      </c>
      <c r="H5563" s="9" t="s">
        <v>278</v>
      </c>
      <c r="I5563" s="9">
        <v>120.00000000000182</v>
      </c>
      <c r="J5563" s="9">
        <v>174.5</v>
      </c>
      <c r="K5563" s="9">
        <v>112.5</v>
      </c>
      <c r="M5563" s="67">
        <f t="shared" si="148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895</v>
      </c>
      <c r="B5564" s="229" t="s">
        <v>1654</v>
      </c>
      <c r="C5564" s="3"/>
      <c r="D5564" s="3"/>
      <c r="E5564" s="9" t="s">
        <v>278</v>
      </c>
      <c r="F5564" s="9" t="s">
        <v>278</v>
      </c>
      <c r="G5564" s="9" t="s">
        <v>278</v>
      </c>
      <c r="H5564" s="9" t="s">
        <v>278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8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896</v>
      </c>
      <c r="B5565" s="229" t="s">
        <v>1653</v>
      </c>
      <c r="C5565" s="3"/>
      <c r="D5565" s="3"/>
      <c r="E5565" s="9" t="s">
        <v>278</v>
      </c>
      <c r="F5565" s="9" t="s">
        <v>278</v>
      </c>
      <c r="G5565" s="9" t="s">
        <v>278</v>
      </c>
      <c r="H5565" s="9" t="s">
        <v>278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8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897</v>
      </c>
      <c r="B5566" s="63" t="s">
        <v>178</v>
      </c>
      <c r="E5566" s="217">
        <v>213.99999999999818</v>
      </c>
      <c r="F5566" s="9">
        <v>136.5</v>
      </c>
      <c r="G5566" s="9" t="s">
        <v>278</v>
      </c>
      <c r="H5566" s="9" t="s">
        <v>278</v>
      </c>
      <c r="I5566" s="9" t="s">
        <v>278</v>
      </c>
      <c r="J5566" s="9" t="s">
        <v>278</v>
      </c>
      <c r="K5566" s="9" t="s">
        <v>278</v>
      </c>
      <c r="L5566" s="69"/>
      <c r="M5566" s="67">
        <f t="shared" si="148"/>
        <v>350.49999999999818</v>
      </c>
      <c r="O5566" t="s">
        <v>287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898</v>
      </c>
      <c r="B5567" s="277" t="s">
        <v>2014</v>
      </c>
      <c r="C5567" s="3"/>
      <c r="D5567" s="3"/>
      <c r="E5567" s="9" t="s">
        <v>278</v>
      </c>
      <c r="F5567" s="9" t="s">
        <v>278</v>
      </c>
      <c r="G5567" s="9" t="s">
        <v>278</v>
      </c>
      <c r="H5567" s="9" t="s">
        <v>278</v>
      </c>
      <c r="I5567" s="9" t="s">
        <v>278</v>
      </c>
      <c r="J5567" s="9">
        <v>176.49999999999272</v>
      </c>
      <c r="K5567" s="9">
        <v>172.00000000000182</v>
      </c>
      <c r="M5567" s="67">
        <f t="shared" si="148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899</v>
      </c>
      <c r="B5568" s="277" t="s">
        <v>2006</v>
      </c>
      <c r="C5568" s="3"/>
      <c r="D5568" s="3"/>
      <c r="E5568" s="9" t="s">
        <v>278</v>
      </c>
      <c r="F5568" s="9" t="s">
        <v>278</v>
      </c>
      <c r="G5568" s="9" t="s">
        <v>278</v>
      </c>
      <c r="H5568" s="9" t="s">
        <v>278</v>
      </c>
      <c r="I5568" s="9" t="s">
        <v>278</v>
      </c>
      <c r="J5568" s="9">
        <v>112.49999999999636</v>
      </c>
      <c r="K5568" s="212">
        <v>234.49999999999818</v>
      </c>
      <c r="M5568" s="67">
        <f t="shared" ref="M5568:M5604" si="149">SUM(E5568:K5568)</f>
        <v>346.99999999999454</v>
      </c>
      <c r="O5568" t="s">
        <v>300</v>
      </c>
      <c r="S5568" s="277"/>
      <c r="T5568" s="63"/>
      <c r="U5568" s="345"/>
      <c r="V5568" s="63"/>
      <c r="W5568" s="63"/>
    </row>
    <row r="5569" spans="1:23" ht="15">
      <c r="A5569" s="28" t="s">
        <v>900</v>
      </c>
      <c r="B5569" s="63" t="s">
        <v>727</v>
      </c>
      <c r="E5569" s="9" t="s">
        <v>278</v>
      </c>
      <c r="F5569" s="9" t="s">
        <v>278</v>
      </c>
      <c r="G5569" s="9" t="s">
        <v>278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9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901</v>
      </c>
      <c r="B5570" s="229" t="s">
        <v>1642</v>
      </c>
      <c r="C5570" s="3"/>
      <c r="D5570" s="3"/>
      <c r="E5570" s="9" t="s">
        <v>278</v>
      </c>
      <c r="F5570" s="9" t="s">
        <v>278</v>
      </c>
      <c r="G5570" s="9" t="s">
        <v>278</v>
      </c>
      <c r="H5570" s="9" t="s">
        <v>278</v>
      </c>
      <c r="I5570" s="9">
        <v>151.5</v>
      </c>
      <c r="J5570" s="9">
        <v>73</v>
      </c>
      <c r="K5570" s="9">
        <v>84.500000000001819</v>
      </c>
      <c r="M5570" s="67">
        <f t="shared" si="149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902</v>
      </c>
      <c r="B5571" s="229" t="s">
        <v>1643</v>
      </c>
      <c r="C5571" s="3"/>
      <c r="D5571" s="3"/>
      <c r="E5571" s="9" t="s">
        <v>278</v>
      </c>
      <c r="F5571" s="9" t="s">
        <v>278</v>
      </c>
      <c r="G5571" s="9" t="s">
        <v>278</v>
      </c>
      <c r="H5571" s="9" t="s">
        <v>278</v>
      </c>
      <c r="I5571" s="9">
        <v>138</v>
      </c>
      <c r="J5571" s="9">
        <v>66.000000000001819</v>
      </c>
      <c r="K5571" s="9">
        <v>94</v>
      </c>
      <c r="M5571" s="67">
        <f t="shared" si="149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903</v>
      </c>
      <c r="B5572" s="277" t="s">
        <v>2002</v>
      </c>
      <c r="C5572" s="3"/>
      <c r="D5572" s="3"/>
      <c r="E5572" s="9" t="s">
        <v>278</v>
      </c>
      <c r="F5572" s="9" t="s">
        <v>278</v>
      </c>
      <c r="G5572" s="9" t="s">
        <v>278</v>
      </c>
      <c r="H5572" s="9" t="s">
        <v>278</v>
      </c>
      <c r="I5572" s="9" t="s">
        <v>278</v>
      </c>
      <c r="J5572" s="9">
        <v>105.25000000000728</v>
      </c>
      <c r="K5572" s="9">
        <v>184.99999999999636</v>
      </c>
      <c r="M5572" s="67">
        <f t="shared" si="149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904</v>
      </c>
      <c r="B5573" s="63" t="s">
        <v>768</v>
      </c>
      <c r="E5573" s="9" t="s">
        <v>278</v>
      </c>
      <c r="F5573" s="9" t="s">
        <v>278</v>
      </c>
      <c r="G5573" s="9" t="s">
        <v>278</v>
      </c>
      <c r="H5573" s="9">
        <v>134.00000000000728</v>
      </c>
      <c r="I5573" s="9">
        <v>152</v>
      </c>
      <c r="J5573" s="9" t="s">
        <v>278</v>
      </c>
      <c r="K5573" s="9" t="s">
        <v>278</v>
      </c>
      <c r="L5573" s="69"/>
      <c r="M5573" s="67">
        <f t="shared" si="149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905</v>
      </c>
      <c r="B5574" s="28" t="s">
        <v>743</v>
      </c>
      <c r="E5574" s="9" t="s">
        <v>278</v>
      </c>
      <c r="F5574" s="9" t="s">
        <v>278</v>
      </c>
      <c r="G5574" s="9" t="s">
        <v>278</v>
      </c>
      <c r="H5574" s="9">
        <v>140.00000000000182</v>
      </c>
      <c r="I5574" s="9">
        <v>146</v>
      </c>
      <c r="J5574" s="9" t="s">
        <v>278</v>
      </c>
      <c r="K5574" s="9" t="s">
        <v>278</v>
      </c>
      <c r="L5574" s="69"/>
      <c r="M5574" s="67">
        <f t="shared" si="149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906</v>
      </c>
      <c r="B5575" s="277" t="s">
        <v>2004</v>
      </c>
      <c r="C5575" s="3"/>
      <c r="D5575" s="3"/>
      <c r="E5575" s="9" t="s">
        <v>278</v>
      </c>
      <c r="F5575" s="9" t="s">
        <v>278</v>
      </c>
      <c r="G5575" s="9" t="s">
        <v>278</v>
      </c>
      <c r="H5575" s="9" t="s">
        <v>278</v>
      </c>
      <c r="I5575" s="9" t="s">
        <v>278</v>
      </c>
      <c r="J5575" s="9">
        <v>89.5</v>
      </c>
      <c r="K5575" s="9">
        <v>181.99999999999818</v>
      </c>
      <c r="M5575" s="67">
        <f t="shared" si="149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907</v>
      </c>
      <c r="B5576" s="63" t="s">
        <v>179</v>
      </c>
      <c r="E5576" s="217">
        <v>227</v>
      </c>
      <c r="F5576" s="9" t="s">
        <v>278</v>
      </c>
      <c r="G5576" s="9" t="s">
        <v>278</v>
      </c>
      <c r="H5576" s="9" t="s">
        <v>278</v>
      </c>
      <c r="I5576" s="9" t="s">
        <v>278</v>
      </c>
      <c r="J5576" s="9" t="s">
        <v>278</v>
      </c>
      <c r="K5576" s="9" t="s">
        <v>278</v>
      </c>
      <c r="L5576" s="69"/>
      <c r="M5576" s="67">
        <f t="shared" si="149"/>
        <v>227</v>
      </c>
      <c r="O5576" t="s">
        <v>297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908</v>
      </c>
      <c r="B5577" s="277" t="s">
        <v>1998</v>
      </c>
      <c r="C5577" s="3"/>
      <c r="D5577" s="3"/>
      <c r="E5577" s="9" t="s">
        <v>278</v>
      </c>
      <c r="F5577" s="9" t="s">
        <v>278</v>
      </c>
      <c r="G5577" s="9" t="s">
        <v>278</v>
      </c>
      <c r="H5577" s="9" t="s">
        <v>278</v>
      </c>
      <c r="I5577" s="9" t="s">
        <v>278</v>
      </c>
      <c r="J5577" s="9">
        <v>121</v>
      </c>
      <c r="K5577" s="9">
        <v>105.5</v>
      </c>
      <c r="M5577" s="67">
        <f t="shared" si="149"/>
        <v>226.5</v>
      </c>
      <c r="S5577" s="277"/>
      <c r="T5577" s="63"/>
      <c r="U5577" s="345"/>
      <c r="V5577" s="63"/>
      <c r="W5577" s="63"/>
    </row>
    <row r="5578" spans="1:23" ht="15">
      <c r="A5578" s="28" t="s">
        <v>909</v>
      </c>
      <c r="B5578" s="277" t="s">
        <v>2005</v>
      </c>
      <c r="C5578" s="3"/>
      <c r="D5578" s="3"/>
      <c r="E5578" s="9" t="s">
        <v>278</v>
      </c>
      <c r="F5578" s="9" t="s">
        <v>278</v>
      </c>
      <c r="G5578" s="9" t="s">
        <v>278</v>
      </c>
      <c r="H5578" s="9" t="s">
        <v>278</v>
      </c>
      <c r="I5578" s="9" t="s">
        <v>278</v>
      </c>
      <c r="J5578" s="9">
        <v>136</v>
      </c>
      <c r="K5578" s="9">
        <v>87.999999999992724</v>
      </c>
      <c r="M5578" s="67">
        <f t="shared" si="149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910</v>
      </c>
      <c r="B5579" s="277" t="s">
        <v>2007</v>
      </c>
      <c r="C5579" s="3"/>
      <c r="D5579" s="3"/>
      <c r="E5579" s="9" t="s">
        <v>278</v>
      </c>
      <c r="F5579" s="9" t="s">
        <v>278</v>
      </c>
      <c r="G5579" s="9" t="s">
        <v>278</v>
      </c>
      <c r="H5579" s="9" t="s">
        <v>278</v>
      </c>
      <c r="I5579" s="9" t="s">
        <v>278</v>
      </c>
      <c r="J5579" s="9">
        <v>121.25000000000364</v>
      </c>
      <c r="K5579" s="9">
        <v>102</v>
      </c>
      <c r="M5579" s="67">
        <f t="shared" si="149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911</v>
      </c>
      <c r="B5580" s="229" t="s">
        <v>1644</v>
      </c>
      <c r="C5580" s="3"/>
      <c r="D5580" s="3"/>
      <c r="E5580" s="9" t="s">
        <v>278</v>
      </c>
      <c r="F5580" s="9" t="s">
        <v>278</v>
      </c>
      <c r="G5580" s="9" t="s">
        <v>278</v>
      </c>
      <c r="H5580" s="9" t="s">
        <v>278</v>
      </c>
      <c r="I5580" s="9">
        <v>146.99999999999636</v>
      </c>
      <c r="J5580" s="9">
        <v>76.000000000003638</v>
      </c>
      <c r="K5580" s="9" t="s">
        <v>278</v>
      </c>
      <c r="M5580" s="67">
        <f t="shared" si="149"/>
        <v>223</v>
      </c>
      <c r="S5580" s="225"/>
      <c r="T5580" s="63"/>
      <c r="U5580" s="345"/>
      <c r="V5580" s="63"/>
      <c r="W5580" s="63"/>
    </row>
    <row r="5581" spans="1:23" ht="15">
      <c r="A5581" s="28" t="s">
        <v>912</v>
      </c>
      <c r="B5581" s="229" t="s">
        <v>1647</v>
      </c>
      <c r="C5581" s="3"/>
      <c r="D5581" s="3"/>
      <c r="E5581" s="9" t="s">
        <v>278</v>
      </c>
      <c r="F5581" s="9" t="s">
        <v>278</v>
      </c>
      <c r="G5581" s="9" t="s">
        <v>278</v>
      </c>
      <c r="H5581" s="9" t="s">
        <v>278</v>
      </c>
      <c r="I5581" s="217">
        <v>218.00000000000364</v>
      </c>
      <c r="J5581" s="9" t="s">
        <v>278</v>
      </c>
      <c r="K5581" s="9" t="s">
        <v>278</v>
      </c>
      <c r="L5581" s="69"/>
      <c r="M5581" s="67">
        <f t="shared" si="149"/>
        <v>218.00000000000364</v>
      </c>
      <c r="O5581" t="s">
        <v>288</v>
      </c>
      <c r="S5581" s="63"/>
      <c r="T5581" s="63"/>
      <c r="U5581" s="345"/>
      <c r="V5581" s="63"/>
      <c r="W5581" s="63"/>
    </row>
    <row r="5582" spans="1:23" ht="15">
      <c r="A5582" s="28" t="s">
        <v>913</v>
      </c>
      <c r="B5582" s="229" t="s">
        <v>1675</v>
      </c>
      <c r="C5582" s="3"/>
      <c r="D5582" s="3"/>
      <c r="E5582" s="9" t="s">
        <v>278</v>
      </c>
      <c r="F5582" s="9" t="s">
        <v>278</v>
      </c>
      <c r="G5582" s="9" t="s">
        <v>278</v>
      </c>
      <c r="H5582" s="9" t="s">
        <v>278</v>
      </c>
      <c r="I5582" s="9">
        <v>217.50000000000182</v>
      </c>
      <c r="J5582" s="9" t="s">
        <v>278</v>
      </c>
      <c r="K5582" s="9" t="s">
        <v>278</v>
      </c>
      <c r="L5582" s="69"/>
      <c r="M5582" s="67">
        <f t="shared" si="149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914</v>
      </c>
      <c r="B5583" s="277" t="s">
        <v>1999</v>
      </c>
      <c r="C5583" s="3"/>
      <c r="D5583" s="3"/>
      <c r="E5583" s="9" t="s">
        <v>278</v>
      </c>
      <c r="F5583" s="9" t="s">
        <v>278</v>
      </c>
      <c r="G5583" s="9" t="s">
        <v>278</v>
      </c>
      <c r="H5583" s="9" t="s">
        <v>278</v>
      </c>
      <c r="I5583" s="9" t="s">
        <v>278</v>
      </c>
      <c r="J5583" s="9">
        <v>108.49999999999636</v>
      </c>
      <c r="K5583" s="9">
        <v>91</v>
      </c>
      <c r="M5583" s="67">
        <f t="shared" si="149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915</v>
      </c>
      <c r="B5584" s="229" t="s">
        <v>1650</v>
      </c>
      <c r="C5584" s="3"/>
      <c r="D5584" s="3"/>
      <c r="E5584" s="9" t="s">
        <v>278</v>
      </c>
      <c r="F5584" s="9" t="s">
        <v>278</v>
      </c>
      <c r="G5584" s="9" t="s">
        <v>278</v>
      </c>
      <c r="H5584" s="9" t="s">
        <v>278</v>
      </c>
      <c r="I5584" s="9">
        <v>174.99999999999818</v>
      </c>
      <c r="J5584" s="9" t="s">
        <v>278</v>
      </c>
      <c r="K5584" s="9" t="s">
        <v>278</v>
      </c>
      <c r="L5584" s="69"/>
      <c r="M5584" s="67">
        <f t="shared" si="149"/>
        <v>174.99999999999818</v>
      </c>
    </row>
    <row r="5585" spans="1:13" ht="15">
      <c r="A5585" s="28" t="s">
        <v>916</v>
      </c>
      <c r="B5585" s="225" t="s">
        <v>1640</v>
      </c>
      <c r="C5585" s="3"/>
      <c r="D5585" s="3"/>
      <c r="E5585" s="9" t="s">
        <v>278</v>
      </c>
      <c r="F5585" s="9" t="s">
        <v>278</v>
      </c>
      <c r="G5585" s="9" t="s">
        <v>278</v>
      </c>
      <c r="H5585" s="9" t="s">
        <v>278</v>
      </c>
      <c r="I5585" s="9">
        <v>172.5</v>
      </c>
      <c r="J5585" s="9" t="s">
        <v>278</v>
      </c>
      <c r="K5585" s="9" t="s">
        <v>278</v>
      </c>
      <c r="L5585" s="69"/>
      <c r="M5585" s="67">
        <f t="shared" si="149"/>
        <v>172.5</v>
      </c>
    </row>
    <row r="5586" spans="1:13" ht="15">
      <c r="A5586" s="28" t="s">
        <v>917</v>
      </c>
      <c r="B5586" s="229" t="s">
        <v>1657</v>
      </c>
      <c r="C5586" s="3"/>
      <c r="D5586" s="3"/>
      <c r="E5586" s="9" t="s">
        <v>278</v>
      </c>
      <c r="F5586" s="9" t="s">
        <v>278</v>
      </c>
      <c r="G5586" s="9" t="s">
        <v>278</v>
      </c>
      <c r="H5586" s="9" t="s">
        <v>278</v>
      </c>
      <c r="I5586" s="9">
        <v>166.99999999999818</v>
      </c>
      <c r="J5586" s="9" t="s">
        <v>278</v>
      </c>
      <c r="K5586" s="9" t="s">
        <v>278</v>
      </c>
      <c r="L5586" s="69"/>
      <c r="M5586" s="67">
        <f t="shared" si="149"/>
        <v>166.99999999999818</v>
      </c>
    </row>
    <row r="5587" spans="1:13" ht="15">
      <c r="A5587" s="28" t="s">
        <v>918</v>
      </c>
      <c r="B5587" s="277" t="s">
        <v>2000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 t="s">
        <v>278</v>
      </c>
      <c r="J5587" s="9">
        <v>151.49999999999636</v>
      </c>
      <c r="K5587" s="9" t="s">
        <v>278</v>
      </c>
      <c r="M5587" s="67">
        <f t="shared" si="149"/>
        <v>151.49999999999636</v>
      </c>
    </row>
    <row r="5588" spans="1:13" ht="15">
      <c r="A5588" s="28" t="s">
        <v>919</v>
      </c>
      <c r="B5588" s="63" t="s">
        <v>773</v>
      </c>
      <c r="E5588" s="9" t="s">
        <v>278</v>
      </c>
      <c r="F5588" s="9" t="s">
        <v>278</v>
      </c>
      <c r="G5588" s="9" t="s">
        <v>278</v>
      </c>
      <c r="H5588" s="9">
        <v>148.99999999999636</v>
      </c>
      <c r="I5588" s="9" t="s">
        <v>278</v>
      </c>
      <c r="J5588" s="9" t="s">
        <v>278</v>
      </c>
      <c r="K5588" s="9" t="s">
        <v>278</v>
      </c>
      <c r="L5588" s="69"/>
      <c r="M5588" s="67">
        <f t="shared" si="149"/>
        <v>148.99999999999636</v>
      </c>
    </row>
    <row r="5589" spans="1:13" ht="15">
      <c r="A5589" s="28" t="s">
        <v>920</v>
      </c>
      <c r="B5589" s="277" t="s">
        <v>2046</v>
      </c>
      <c r="E5589" s="9" t="s">
        <v>278</v>
      </c>
      <c r="F5589" s="9" t="s">
        <v>278</v>
      </c>
      <c r="G5589" s="9" t="s">
        <v>278</v>
      </c>
      <c r="H5589" s="9" t="s">
        <v>278</v>
      </c>
      <c r="I5589" s="9" t="s">
        <v>278</v>
      </c>
      <c r="J5589" s="9" t="s">
        <v>278</v>
      </c>
      <c r="K5589" s="9">
        <v>133.5</v>
      </c>
      <c r="L5589" s="69"/>
      <c r="M5589" s="67">
        <f t="shared" si="149"/>
        <v>133.5</v>
      </c>
    </row>
    <row r="5590" spans="1:13" ht="15">
      <c r="A5590" s="28" t="s">
        <v>921</v>
      </c>
      <c r="B5590" s="277" t="s">
        <v>2020</v>
      </c>
      <c r="E5590" s="9" t="s">
        <v>278</v>
      </c>
      <c r="F5590" s="9" t="s">
        <v>278</v>
      </c>
      <c r="G5590" s="9" t="s">
        <v>278</v>
      </c>
      <c r="H5590" s="9" t="s">
        <v>278</v>
      </c>
      <c r="I5590" s="9" t="s">
        <v>278</v>
      </c>
      <c r="J5590" s="9" t="s">
        <v>278</v>
      </c>
      <c r="K5590" s="9">
        <v>132.00000000000182</v>
      </c>
      <c r="L5590" s="69"/>
      <c r="M5590" s="67">
        <f t="shared" si="149"/>
        <v>132.00000000000182</v>
      </c>
    </row>
    <row r="5591" spans="1:13" ht="15">
      <c r="A5591" s="28" t="s">
        <v>922</v>
      </c>
      <c r="B5591" s="63" t="s">
        <v>164</v>
      </c>
      <c r="E5591" s="9" t="s">
        <v>278</v>
      </c>
      <c r="F5591" s="9" t="s">
        <v>278</v>
      </c>
      <c r="G5591" s="9">
        <v>110.50000000000364</v>
      </c>
      <c r="H5591" s="9" t="s">
        <v>278</v>
      </c>
      <c r="I5591" s="9" t="s">
        <v>278</v>
      </c>
      <c r="J5591" s="9" t="s">
        <v>278</v>
      </c>
      <c r="K5591" s="9" t="s">
        <v>278</v>
      </c>
      <c r="L5591" s="69"/>
      <c r="M5591" s="67">
        <f t="shared" si="149"/>
        <v>110.50000000000364</v>
      </c>
    </row>
    <row r="5592" spans="1:13" ht="15">
      <c r="A5592" s="28" t="s">
        <v>923</v>
      </c>
      <c r="B5592" s="277" t="s">
        <v>2023</v>
      </c>
      <c r="E5592" s="9" t="s">
        <v>278</v>
      </c>
      <c r="F5592" s="9" t="s">
        <v>278</v>
      </c>
      <c r="G5592" s="9" t="s">
        <v>278</v>
      </c>
      <c r="H5592" s="9" t="s">
        <v>278</v>
      </c>
      <c r="I5592" s="9" t="s">
        <v>278</v>
      </c>
      <c r="J5592" s="9" t="s">
        <v>278</v>
      </c>
      <c r="K5592" s="9">
        <v>107.5</v>
      </c>
      <c r="L5592" s="69"/>
      <c r="M5592" s="67">
        <f t="shared" si="149"/>
        <v>107.5</v>
      </c>
    </row>
    <row r="5593" spans="1:13" ht="15">
      <c r="A5593" s="28" t="s">
        <v>924</v>
      </c>
      <c r="B5593" s="277" t="s">
        <v>2022</v>
      </c>
      <c r="E5593" s="9" t="s">
        <v>278</v>
      </c>
      <c r="F5593" s="9" t="s">
        <v>278</v>
      </c>
      <c r="G5593" s="9" t="s">
        <v>278</v>
      </c>
      <c r="H5593" s="9" t="s">
        <v>278</v>
      </c>
      <c r="I5593" s="9" t="s">
        <v>278</v>
      </c>
      <c r="J5593" s="9" t="s">
        <v>278</v>
      </c>
      <c r="K5593" s="9">
        <v>105.50000000000364</v>
      </c>
      <c r="L5593" s="69"/>
      <c r="M5593" s="67">
        <f t="shared" si="149"/>
        <v>105.50000000000364</v>
      </c>
    </row>
    <row r="5594" spans="1:13" ht="15">
      <c r="A5594" s="28" t="s">
        <v>925</v>
      </c>
      <c r="B5594" s="277" t="s">
        <v>2025</v>
      </c>
      <c r="E5594" s="9" t="s">
        <v>278</v>
      </c>
      <c r="F5594" s="9" t="s">
        <v>278</v>
      </c>
      <c r="G5594" s="9" t="s">
        <v>278</v>
      </c>
      <c r="H5594" s="9" t="s">
        <v>278</v>
      </c>
      <c r="I5594" s="9" t="s">
        <v>278</v>
      </c>
      <c r="J5594" s="9" t="s">
        <v>278</v>
      </c>
      <c r="K5594" s="9">
        <v>102</v>
      </c>
      <c r="L5594" s="69"/>
      <c r="M5594" s="67">
        <f t="shared" si="149"/>
        <v>102</v>
      </c>
    </row>
    <row r="5595" spans="1:13" ht="15">
      <c r="A5595" s="28" t="s">
        <v>926</v>
      </c>
      <c r="B5595" s="277" t="s">
        <v>2153</v>
      </c>
      <c r="E5595" s="9" t="s">
        <v>278</v>
      </c>
      <c r="F5595" s="9" t="s">
        <v>278</v>
      </c>
      <c r="G5595" s="9" t="s">
        <v>278</v>
      </c>
      <c r="H5595" s="9" t="s">
        <v>278</v>
      </c>
      <c r="I5595" s="9" t="s">
        <v>278</v>
      </c>
      <c r="J5595" s="9" t="s">
        <v>278</v>
      </c>
      <c r="K5595" s="9">
        <v>96.500000000001819</v>
      </c>
      <c r="L5595" s="69"/>
      <c r="M5595" s="67">
        <f t="shared" si="149"/>
        <v>96.500000000001819</v>
      </c>
    </row>
    <row r="5596" spans="1:13" ht="15">
      <c r="A5596" s="28" t="s">
        <v>927</v>
      </c>
      <c r="B5596" s="277" t="s">
        <v>2048</v>
      </c>
      <c r="E5596" s="9" t="s">
        <v>278</v>
      </c>
      <c r="F5596" s="9" t="s">
        <v>278</v>
      </c>
      <c r="G5596" s="9" t="s">
        <v>278</v>
      </c>
      <c r="H5596" s="9" t="s">
        <v>278</v>
      </c>
      <c r="I5596" s="9" t="s">
        <v>278</v>
      </c>
      <c r="J5596" s="9" t="s">
        <v>278</v>
      </c>
      <c r="K5596" s="9">
        <v>94.000000000005457</v>
      </c>
      <c r="L5596" s="69"/>
      <c r="M5596" s="67">
        <f t="shared" si="149"/>
        <v>94.000000000005457</v>
      </c>
    </row>
    <row r="5597" spans="1:13" ht="15">
      <c r="A5597" s="28" t="s">
        <v>928</v>
      </c>
      <c r="B5597" s="229" t="s">
        <v>1649</v>
      </c>
      <c r="C5597" s="3"/>
      <c r="D5597" s="3"/>
      <c r="E5597" s="9" t="s">
        <v>278</v>
      </c>
      <c r="F5597" s="9" t="s">
        <v>278</v>
      </c>
      <c r="G5597" s="9" t="s">
        <v>278</v>
      </c>
      <c r="H5597" s="9" t="s">
        <v>278</v>
      </c>
      <c r="I5597" s="9">
        <v>89.000000000003638</v>
      </c>
      <c r="J5597" s="9" t="s">
        <v>278</v>
      </c>
      <c r="K5597" s="9" t="s">
        <v>278</v>
      </c>
      <c r="L5597" s="69"/>
      <c r="M5597" s="67">
        <f t="shared" si="149"/>
        <v>89.000000000003638</v>
      </c>
    </row>
    <row r="5598" spans="1:13" ht="15">
      <c r="A5598" s="28" t="s">
        <v>929</v>
      </c>
      <c r="B5598" s="277" t="s">
        <v>2021</v>
      </c>
      <c r="E5598" s="9" t="s">
        <v>278</v>
      </c>
      <c r="F5598" s="9" t="s">
        <v>278</v>
      </c>
      <c r="G5598" s="9" t="s">
        <v>278</v>
      </c>
      <c r="H5598" s="9" t="s">
        <v>278</v>
      </c>
      <c r="I5598" s="9" t="s">
        <v>278</v>
      </c>
      <c r="J5598" s="9" t="s">
        <v>278</v>
      </c>
      <c r="K5598" s="9">
        <v>80.500000000001819</v>
      </c>
      <c r="L5598" s="69"/>
      <c r="M5598" s="67">
        <f t="shared" si="149"/>
        <v>80.500000000001819</v>
      </c>
    </row>
    <row r="5599" spans="1:13" ht="15">
      <c r="A5599" s="28" t="s">
        <v>930</v>
      </c>
      <c r="B5599" s="277" t="s">
        <v>2019</v>
      </c>
      <c r="E5599" s="9" t="s">
        <v>278</v>
      </c>
      <c r="F5599" s="9" t="s">
        <v>278</v>
      </c>
      <c r="G5599" s="9" t="s">
        <v>278</v>
      </c>
      <c r="H5599" s="9" t="s">
        <v>278</v>
      </c>
      <c r="I5599" s="9" t="s">
        <v>278</v>
      </c>
      <c r="J5599" s="9" t="s">
        <v>278</v>
      </c>
      <c r="K5599" s="9">
        <v>71</v>
      </c>
      <c r="L5599" s="69"/>
      <c r="M5599" s="67">
        <f t="shared" si="149"/>
        <v>71</v>
      </c>
    </row>
    <row r="5600" spans="1:13" ht="15">
      <c r="A5600" s="28" t="s">
        <v>931</v>
      </c>
      <c r="B5600" s="277" t="s">
        <v>2049</v>
      </c>
      <c r="E5600" s="9" t="s">
        <v>278</v>
      </c>
      <c r="F5600" s="9" t="s">
        <v>278</v>
      </c>
      <c r="G5600" s="9" t="s">
        <v>278</v>
      </c>
      <c r="H5600" s="9" t="s">
        <v>278</v>
      </c>
      <c r="I5600" s="9" t="s">
        <v>278</v>
      </c>
      <c r="J5600" s="9" t="s">
        <v>278</v>
      </c>
      <c r="K5600" s="9">
        <v>67.500000000003638</v>
      </c>
      <c r="L5600" s="69"/>
      <c r="M5600" s="67">
        <f t="shared" si="149"/>
        <v>67.500000000003638</v>
      </c>
    </row>
    <row r="5601" spans="1:13" ht="15">
      <c r="A5601" s="28" t="s">
        <v>932</v>
      </c>
      <c r="B5601" s="277" t="s">
        <v>2026</v>
      </c>
      <c r="E5601" s="9" t="s">
        <v>278</v>
      </c>
      <c r="F5601" s="9" t="s">
        <v>278</v>
      </c>
      <c r="G5601" s="9" t="s">
        <v>278</v>
      </c>
      <c r="H5601" s="9" t="s">
        <v>278</v>
      </c>
      <c r="I5601" s="9" t="s">
        <v>278</v>
      </c>
      <c r="J5601" s="9" t="s">
        <v>278</v>
      </c>
      <c r="K5601" s="9">
        <v>64.999999999998181</v>
      </c>
      <c r="L5601" s="69"/>
      <c r="M5601" s="67">
        <f t="shared" si="149"/>
        <v>64.999999999998181</v>
      </c>
    </row>
    <row r="5602" spans="1:13" ht="15">
      <c r="A5602" s="28" t="s">
        <v>933</v>
      </c>
      <c r="B5602" s="63" t="s">
        <v>783</v>
      </c>
      <c r="E5602" s="9" t="s">
        <v>278</v>
      </c>
      <c r="F5602" s="9" t="s">
        <v>278</v>
      </c>
      <c r="G5602" s="9" t="s">
        <v>278</v>
      </c>
      <c r="H5602" s="9">
        <v>57.999999999998181</v>
      </c>
      <c r="I5602" s="9" t="s">
        <v>278</v>
      </c>
      <c r="J5602" s="9" t="s">
        <v>278</v>
      </c>
      <c r="K5602" s="9" t="s">
        <v>278</v>
      </c>
      <c r="L5602" s="69"/>
      <c r="M5602" s="67">
        <f t="shared" si="149"/>
        <v>57.999999999998181</v>
      </c>
    </row>
    <row r="5603" spans="1:13" ht="15">
      <c r="A5603" s="28" t="s">
        <v>934</v>
      </c>
      <c r="B5603" s="277" t="s">
        <v>4490</v>
      </c>
      <c r="E5603" s="9" t="s">
        <v>278</v>
      </c>
      <c r="F5603" s="9" t="s">
        <v>278</v>
      </c>
      <c r="G5603" s="9" t="s">
        <v>278</v>
      </c>
      <c r="H5603" s="9" t="s">
        <v>278</v>
      </c>
      <c r="I5603" s="9" t="s">
        <v>278</v>
      </c>
      <c r="J5603" s="9" t="s">
        <v>278</v>
      </c>
      <c r="K5603" s="9">
        <v>30.5</v>
      </c>
      <c r="L5603" s="69"/>
      <c r="M5603" s="67">
        <f t="shared" si="149"/>
        <v>30.5</v>
      </c>
    </row>
    <row r="5604" spans="1:13" ht="15">
      <c r="A5604" s="28" t="s">
        <v>2496</v>
      </c>
      <c r="B5604" s="277" t="s">
        <v>2024</v>
      </c>
      <c r="E5604" s="9" t="s">
        <v>278</v>
      </c>
      <c r="F5604" s="9" t="s">
        <v>278</v>
      </c>
      <c r="G5604" s="9" t="s">
        <v>278</v>
      </c>
      <c r="H5604" s="9" t="s">
        <v>278</v>
      </c>
      <c r="I5604" s="9" t="s">
        <v>278</v>
      </c>
      <c r="J5604" s="9" t="s">
        <v>278</v>
      </c>
      <c r="K5604" s="9">
        <v>19.999999999998181</v>
      </c>
      <c r="L5604" s="69"/>
      <c r="M5604" s="67">
        <f t="shared" si="149"/>
        <v>19.999999999998181</v>
      </c>
    </row>
    <row r="5605" spans="1:13" ht="15">
      <c r="A5605" s="28" t="s">
        <v>3308</v>
      </c>
      <c r="B5605" s="63" t="s">
        <v>3370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3309</v>
      </c>
      <c r="B5606" s="63" t="s">
        <v>3364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3310</v>
      </c>
      <c r="B5607" s="63" t="s">
        <v>3363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3311</v>
      </c>
      <c r="B5608" s="63" t="s">
        <v>3379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3312</v>
      </c>
      <c r="B5609" s="63" t="s">
        <v>3378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3313</v>
      </c>
      <c r="B5610" s="63" t="s">
        <v>3366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3314</v>
      </c>
      <c r="B5611" s="63" t="s">
        <v>3360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3315</v>
      </c>
      <c r="B5612" s="63" t="s">
        <v>3391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3316</v>
      </c>
      <c r="B5613" s="277" t="s">
        <v>3359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3317</v>
      </c>
      <c r="B5614" s="63" t="s">
        <v>3375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3318</v>
      </c>
      <c r="B5615" s="63" t="s">
        <v>3372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3319</v>
      </c>
      <c r="B5616" s="63" t="s">
        <v>3387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3320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3321</v>
      </c>
      <c r="B5618" s="63" t="s">
        <v>3388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3322</v>
      </c>
      <c r="B5619" s="63" t="s">
        <v>3367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3323</v>
      </c>
      <c r="B5620" s="63" t="s">
        <v>3361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3324</v>
      </c>
      <c r="B5621" s="63" t="s">
        <v>3368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3325</v>
      </c>
      <c r="B5622" s="63" t="s">
        <v>3365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3326</v>
      </c>
      <c r="B5623" s="63" t="s">
        <v>3376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3327</v>
      </c>
      <c r="B5624" s="63" t="s">
        <v>3371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3328</v>
      </c>
      <c r="B5625" s="277" t="s">
        <v>3358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3329</v>
      </c>
      <c r="B5626" s="63" t="s">
        <v>3373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3330</v>
      </c>
      <c r="B5627" s="63" t="s">
        <v>3392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3331</v>
      </c>
      <c r="B5628" s="63" t="s">
        <v>3362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4122</v>
      </c>
      <c r="B5629" s="63" t="s">
        <v>3369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4123</v>
      </c>
      <c r="B5630" s="63" t="s">
        <v>3390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4124</v>
      </c>
      <c r="B5631" s="63" t="s">
        <v>3374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2491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50">SUM(E5638:J5638)</f>
        <v>1498.5</v>
      </c>
      <c r="O5638" t="s">
        <v>353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50"/>
        <v>1350.1499999999965</v>
      </c>
      <c r="O5639" t="s">
        <v>282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50"/>
        <v>1318.800000000004</v>
      </c>
      <c r="O5640" t="s">
        <v>320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50"/>
        <v>1193.8000000000006</v>
      </c>
      <c r="O5641" t="s">
        <v>288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50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50"/>
        <v>1128.4999999999932</v>
      </c>
      <c r="O5643" t="s">
        <v>288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50"/>
        <v>1127.799999999995</v>
      </c>
      <c r="O5644" t="s">
        <v>297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50"/>
        <v>1108.9999999999993</v>
      </c>
      <c r="O5645" t="s">
        <v>292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50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50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50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50"/>
        <v>1030.3999999999992</v>
      </c>
      <c r="O5649" t="s">
        <v>293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50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1646</v>
      </c>
      <c r="C5651" s="3"/>
      <c r="D5651" s="3"/>
      <c r="E5651" s="9" t="s">
        <v>278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50"/>
        <v>952.5</v>
      </c>
      <c r="O5651" t="s">
        <v>281</v>
      </c>
      <c r="R5651" s="216" t="s">
        <v>2492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50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278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50"/>
        <v>888.89999999999782</v>
      </c>
      <c r="O5653" t="s">
        <v>300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795</v>
      </c>
      <c r="E5654" s="9" t="s">
        <v>278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50"/>
        <v>876.29999999999927</v>
      </c>
      <c r="O5654" t="s">
        <v>282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50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778</v>
      </c>
      <c r="E5656" s="9" t="s">
        <v>278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50"/>
        <v>846.40000000000509</v>
      </c>
      <c r="O5656" t="s">
        <v>297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50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1651</v>
      </c>
      <c r="C5658" s="3"/>
      <c r="D5658" s="3"/>
      <c r="E5658" s="9" t="s">
        <v>278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50"/>
        <v>840.34999999999854</v>
      </c>
      <c r="O5658" t="s">
        <v>292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1652</v>
      </c>
      <c r="C5659" s="3"/>
      <c r="D5659" s="3"/>
      <c r="E5659" s="9" t="s">
        <v>278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50"/>
        <v>837.5</v>
      </c>
      <c r="O5659" t="s">
        <v>287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1661</v>
      </c>
      <c r="C5660" s="3"/>
      <c r="D5660" s="3"/>
      <c r="E5660" s="9" t="s">
        <v>278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50"/>
        <v>815.00000000000728</v>
      </c>
      <c r="O5660" t="s">
        <v>293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1658</v>
      </c>
      <c r="C5661" s="3"/>
      <c r="D5661" s="3"/>
      <c r="E5661" s="9" t="s">
        <v>278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50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782</v>
      </c>
      <c r="E5662" s="9" t="s">
        <v>278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50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278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50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278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50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770</v>
      </c>
      <c r="E5665" s="9" t="s">
        <v>278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50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1656</v>
      </c>
      <c r="C5666" s="3"/>
      <c r="D5666" s="3"/>
      <c r="E5666" s="9" t="s">
        <v>278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50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2014</v>
      </c>
      <c r="C5667" s="3"/>
      <c r="D5667" s="3"/>
      <c r="E5667" s="9" t="s">
        <v>278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50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274</v>
      </c>
      <c r="B5668" s="63" t="s">
        <v>142</v>
      </c>
      <c r="E5668" s="9" t="s">
        <v>278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50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275</v>
      </c>
      <c r="B5669" s="63" t="s">
        <v>777</v>
      </c>
      <c r="E5669" s="9" t="s">
        <v>278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50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276</v>
      </c>
      <c r="B5670" s="277" t="s">
        <v>1998</v>
      </c>
      <c r="C5670" s="3"/>
      <c r="D5670" s="3"/>
      <c r="E5670" s="9" t="s">
        <v>278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50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277</v>
      </c>
      <c r="B5671" s="63" t="s">
        <v>747</v>
      </c>
      <c r="E5671" s="9" t="s">
        <v>278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50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734</v>
      </c>
      <c r="B5672" s="63" t="s">
        <v>745</v>
      </c>
      <c r="E5672" s="9" t="s">
        <v>278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50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735</v>
      </c>
      <c r="B5673" s="63" t="s">
        <v>763</v>
      </c>
      <c r="E5673" s="9" t="s">
        <v>278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50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736</v>
      </c>
      <c r="B5674" s="63" t="s">
        <v>756</v>
      </c>
      <c r="E5674" s="9" t="s">
        <v>278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50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738</v>
      </c>
      <c r="B5675" s="63" t="s">
        <v>799</v>
      </c>
      <c r="E5675" s="9" t="s">
        <v>278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50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744</v>
      </c>
      <c r="B5676" s="63" t="s">
        <v>141</v>
      </c>
      <c r="E5676" s="9" t="s">
        <v>278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50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746</v>
      </c>
      <c r="B5677" s="63" t="s">
        <v>781</v>
      </c>
      <c r="E5677" s="9" t="s">
        <v>278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50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749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278</v>
      </c>
      <c r="K5678" s="9" t="s">
        <v>183</v>
      </c>
      <c r="L5678" s="69"/>
      <c r="M5678" s="67">
        <f t="shared" si="150"/>
        <v>714.3</v>
      </c>
      <c r="O5678" t="s">
        <v>281</v>
      </c>
      <c r="R5678" s="3" t="s">
        <v>2492</v>
      </c>
      <c r="S5678" s="63"/>
      <c r="T5678" s="345"/>
      <c r="U5678" s="63"/>
      <c r="V5678" s="63"/>
    </row>
    <row r="5679" spans="1:22" ht="15">
      <c r="A5679" s="28" t="s">
        <v>750</v>
      </c>
      <c r="B5679" s="277" t="s">
        <v>2007</v>
      </c>
      <c r="C5679" s="3"/>
      <c r="D5679" s="3"/>
      <c r="E5679" s="9" t="s">
        <v>278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50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753</v>
      </c>
      <c r="B5680" s="28" t="s">
        <v>748</v>
      </c>
      <c r="E5680" s="9" t="s">
        <v>278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50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755</v>
      </c>
      <c r="B5681" s="63" t="s">
        <v>144</v>
      </c>
      <c r="E5681" s="9" t="s">
        <v>278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50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760</v>
      </c>
      <c r="B5682" s="277" t="s">
        <v>2006</v>
      </c>
      <c r="C5682" s="3"/>
      <c r="D5682" s="3"/>
      <c r="E5682" s="9" t="s">
        <v>278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50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764</v>
      </c>
      <c r="B5683" s="277" t="s">
        <v>2002</v>
      </c>
      <c r="C5683" s="3"/>
      <c r="D5683" s="3"/>
      <c r="E5683" s="9" t="s">
        <v>278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50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765</v>
      </c>
      <c r="B5684" s="277" t="s">
        <v>2005</v>
      </c>
      <c r="C5684" s="3"/>
      <c r="D5684" s="3"/>
      <c r="E5684" s="9" t="s">
        <v>278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50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766</v>
      </c>
      <c r="B5685" s="229" t="s">
        <v>1659</v>
      </c>
      <c r="C5685" s="3"/>
      <c r="D5685" s="3"/>
      <c r="E5685" s="9" t="s">
        <v>278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50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772</v>
      </c>
      <c r="B5686" s="63" t="s">
        <v>752</v>
      </c>
      <c r="E5686" s="9" t="s">
        <v>278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50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780</v>
      </c>
      <c r="B5687" s="63" t="s">
        <v>155</v>
      </c>
      <c r="E5687" s="9" t="s">
        <v>278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50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784</v>
      </c>
      <c r="B5688" s="63" t="s">
        <v>754</v>
      </c>
      <c r="E5688" s="9" t="s">
        <v>278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50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785</v>
      </c>
      <c r="B5689" s="63" t="s">
        <v>162</v>
      </c>
      <c r="E5689" s="9" t="s">
        <v>278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50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786</v>
      </c>
      <c r="B5690" s="63" t="s">
        <v>762</v>
      </c>
      <c r="E5690" s="9" t="s">
        <v>278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50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792</v>
      </c>
      <c r="B5691" s="28" t="s">
        <v>789</v>
      </c>
      <c r="E5691" s="9" t="s">
        <v>278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50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793</v>
      </c>
      <c r="B5692" s="229" t="s">
        <v>1660</v>
      </c>
      <c r="C5692" s="3"/>
      <c r="D5692" s="3"/>
      <c r="E5692" s="9" t="s">
        <v>278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50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794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50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796</v>
      </c>
      <c r="B5694" s="63" t="s">
        <v>761</v>
      </c>
      <c r="E5694" s="9" t="s">
        <v>278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50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797</v>
      </c>
      <c r="B5695" s="63" t="s">
        <v>787</v>
      </c>
      <c r="E5695" s="9" t="s">
        <v>278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50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798</v>
      </c>
      <c r="B5696" s="277" t="s">
        <v>2004</v>
      </c>
      <c r="C5696" s="3"/>
      <c r="D5696" s="3"/>
      <c r="E5696" s="9" t="s">
        <v>278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50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801</v>
      </c>
      <c r="B5697" s="229" t="s">
        <v>1655</v>
      </c>
      <c r="C5697" s="3"/>
      <c r="D5697" s="3"/>
      <c r="E5697" s="9" t="s">
        <v>278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50"/>
        <v>620</v>
      </c>
      <c r="R5697" s="63"/>
      <c r="S5697" s="63"/>
      <c r="T5697" s="345"/>
      <c r="U5697" s="63"/>
      <c r="V5697" s="63"/>
    </row>
    <row r="5698" spans="1:22" ht="15">
      <c r="A5698" s="28" t="s">
        <v>895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278</v>
      </c>
      <c r="K5698" s="9" t="s">
        <v>183</v>
      </c>
      <c r="L5698" s="69"/>
      <c r="M5698" s="67">
        <f t="shared" si="150"/>
        <v>607.20000000000005</v>
      </c>
      <c r="O5698" t="s">
        <v>283</v>
      </c>
      <c r="R5698" s="63"/>
      <c r="S5698" s="63"/>
      <c r="T5698" s="345"/>
      <c r="U5698" s="63"/>
      <c r="V5698" s="63"/>
    </row>
    <row r="5699" spans="1:22" ht="15">
      <c r="A5699" s="28" t="s">
        <v>896</v>
      </c>
      <c r="B5699" s="63" t="s">
        <v>727</v>
      </c>
      <c r="E5699" s="9" t="s">
        <v>278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50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897</v>
      </c>
      <c r="B5700" s="28" t="s">
        <v>732</v>
      </c>
      <c r="E5700" s="9" t="s">
        <v>278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50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898</v>
      </c>
      <c r="B5701" s="229" t="s">
        <v>1654</v>
      </c>
      <c r="C5701" s="3"/>
      <c r="D5701" s="3"/>
      <c r="E5701" s="9" t="s">
        <v>278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50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899</v>
      </c>
      <c r="B5702" s="277" t="s">
        <v>2003</v>
      </c>
      <c r="C5702" s="3"/>
      <c r="D5702" s="3"/>
      <c r="E5702" s="9" t="s">
        <v>278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51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900</v>
      </c>
      <c r="B5703" s="28" t="s">
        <v>733</v>
      </c>
      <c r="E5703" s="9" t="s">
        <v>278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51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901</v>
      </c>
      <c r="B5704" s="63" t="s">
        <v>143</v>
      </c>
      <c r="E5704" s="9" t="s">
        <v>278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51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902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278</v>
      </c>
      <c r="K5705" s="9" t="s">
        <v>183</v>
      </c>
      <c r="L5705" s="69"/>
      <c r="M5705" s="67">
        <f t="shared" si="151"/>
        <v>536.95000000000005</v>
      </c>
      <c r="O5705" t="s">
        <v>284</v>
      </c>
      <c r="R5705" s="28"/>
      <c r="S5705" s="63"/>
      <c r="T5705" s="345"/>
      <c r="U5705" s="63"/>
      <c r="V5705" s="63"/>
    </row>
    <row r="5706" spans="1:22" ht="15">
      <c r="A5706" s="28" t="s">
        <v>903</v>
      </c>
      <c r="B5706" s="229" t="s">
        <v>1653</v>
      </c>
      <c r="C5706" s="3"/>
      <c r="D5706" s="3"/>
      <c r="E5706" s="9" t="s">
        <v>278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51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904</v>
      </c>
      <c r="B5707" s="63" t="s">
        <v>737</v>
      </c>
      <c r="E5707" s="9" t="s">
        <v>278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51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905</v>
      </c>
      <c r="B5708" s="229" t="s">
        <v>1644</v>
      </c>
      <c r="C5708" s="3"/>
      <c r="D5708" s="3"/>
      <c r="E5708" s="9" t="s">
        <v>278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51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906</v>
      </c>
      <c r="B5709" s="277" t="s">
        <v>2000</v>
      </c>
      <c r="C5709" s="3"/>
      <c r="D5709" s="3"/>
      <c r="E5709" s="9" t="s">
        <v>278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51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907</v>
      </c>
      <c r="B5710" s="229" t="s">
        <v>1643</v>
      </c>
      <c r="C5710" s="3"/>
      <c r="D5710" s="3"/>
      <c r="E5710" s="9" t="s">
        <v>278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51"/>
        <v>419.80000000000291</v>
      </c>
    </row>
    <row r="5711" spans="1:22" ht="15">
      <c r="A5711" s="28" t="s">
        <v>908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278</v>
      </c>
      <c r="K5711" s="9" t="s">
        <v>183</v>
      </c>
      <c r="L5711" s="69"/>
      <c r="M5711" s="67">
        <f t="shared" si="151"/>
        <v>378.6</v>
      </c>
    </row>
    <row r="5712" spans="1:22" ht="15">
      <c r="A5712" s="28" t="s">
        <v>909</v>
      </c>
      <c r="B5712" s="229" t="s">
        <v>1642</v>
      </c>
      <c r="C5712" s="3"/>
      <c r="D5712" s="3"/>
      <c r="E5712" s="9" t="s">
        <v>278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51"/>
        <v>342.64999999999782</v>
      </c>
    </row>
    <row r="5713" spans="1:13" ht="15">
      <c r="A5713" s="28" t="s">
        <v>910</v>
      </c>
      <c r="B5713" s="277" t="s">
        <v>1999</v>
      </c>
      <c r="C5713" s="3"/>
      <c r="D5713" s="3"/>
      <c r="E5713" s="9" t="s">
        <v>278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51"/>
        <v>275.90000000000327</v>
      </c>
    </row>
    <row r="5714" spans="1:13" ht="15">
      <c r="A5714" s="28" t="s">
        <v>911</v>
      </c>
      <c r="B5714" s="63" t="s">
        <v>768</v>
      </c>
      <c r="E5714" s="9" t="s">
        <v>278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278</v>
      </c>
      <c r="K5714" s="9" t="s">
        <v>183</v>
      </c>
      <c r="L5714" s="69"/>
      <c r="M5714" s="67">
        <f t="shared" si="151"/>
        <v>0</v>
      </c>
    </row>
    <row r="5715" spans="1:13" ht="15">
      <c r="A5715" s="28" t="s">
        <v>912</v>
      </c>
      <c r="B5715" s="63" t="s">
        <v>164</v>
      </c>
      <c r="E5715" s="9" t="s">
        <v>278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278</v>
      </c>
      <c r="K5715" s="9" t="s">
        <v>183</v>
      </c>
      <c r="L5715" s="69"/>
      <c r="M5715" s="67">
        <f t="shared" si="151"/>
        <v>0</v>
      </c>
    </row>
    <row r="5716" spans="1:13" ht="15">
      <c r="A5716" s="28" t="s">
        <v>913</v>
      </c>
      <c r="B5716" s="28" t="s">
        <v>743</v>
      </c>
      <c r="E5716" s="9" t="s">
        <v>278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278</v>
      </c>
      <c r="K5716" s="9" t="s">
        <v>183</v>
      </c>
      <c r="L5716" s="69"/>
      <c r="M5716" s="67">
        <f t="shared" si="151"/>
        <v>0</v>
      </c>
    </row>
    <row r="5717" spans="1:13" ht="15">
      <c r="A5717" s="28" t="s">
        <v>914</v>
      </c>
      <c r="B5717" s="63" t="s">
        <v>773</v>
      </c>
      <c r="E5717" s="9" t="s">
        <v>278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278</v>
      </c>
      <c r="K5717" s="9" t="s">
        <v>183</v>
      </c>
      <c r="L5717" s="69"/>
      <c r="M5717" s="67">
        <f t="shared" si="151"/>
        <v>0</v>
      </c>
    </row>
    <row r="5718" spans="1:13" ht="15">
      <c r="A5718" s="28" t="s">
        <v>915</v>
      </c>
      <c r="B5718" s="225" t="s">
        <v>1640</v>
      </c>
      <c r="C5718" s="3"/>
      <c r="D5718" s="3"/>
      <c r="E5718" s="9" t="s">
        <v>278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278</v>
      </c>
      <c r="K5718" s="9" t="s">
        <v>183</v>
      </c>
      <c r="L5718" s="69"/>
      <c r="M5718" s="67">
        <f t="shared" si="151"/>
        <v>0</v>
      </c>
    </row>
    <row r="5719" spans="1:13" ht="15">
      <c r="A5719" s="28" t="s">
        <v>916</v>
      </c>
      <c r="B5719" s="63" t="s">
        <v>783</v>
      </c>
      <c r="E5719" s="9" t="s">
        <v>278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278</v>
      </c>
      <c r="K5719" s="9" t="s">
        <v>183</v>
      </c>
      <c r="L5719" s="69"/>
      <c r="M5719" s="67">
        <f t="shared" si="151"/>
        <v>0</v>
      </c>
    </row>
    <row r="5720" spans="1:13" ht="15">
      <c r="A5720" s="28" t="s">
        <v>917</v>
      </c>
      <c r="B5720" s="229" t="s">
        <v>1650</v>
      </c>
      <c r="C5720" s="3"/>
      <c r="D5720" s="3"/>
      <c r="E5720" s="9" t="s">
        <v>278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278</v>
      </c>
      <c r="K5720" s="9" t="s">
        <v>183</v>
      </c>
      <c r="L5720" s="69"/>
      <c r="M5720" s="67">
        <f t="shared" si="151"/>
        <v>0</v>
      </c>
    </row>
    <row r="5721" spans="1:13" ht="15">
      <c r="A5721" s="28" t="s">
        <v>918</v>
      </c>
      <c r="B5721" s="229" t="s">
        <v>1649</v>
      </c>
      <c r="C5721" s="3"/>
      <c r="D5721" s="3"/>
      <c r="E5721" s="9" t="s">
        <v>278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278</v>
      </c>
      <c r="K5721" s="9" t="s">
        <v>183</v>
      </c>
      <c r="L5721" s="69"/>
      <c r="M5721" s="67">
        <f t="shared" si="151"/>
        <v>0</v>
      </c>
    </row>
    <row r="5722" spans="1:13" ht="15">
      <c r="A5722" s="28" t="s">
        <v>919</v>
      </c>
      <c r="B5722" s="229" t="s">
        <v>1647</v>
      </c>
      <c r="C5722" s="3"/>
      <c r="D5722" s="3"/>
      <c r="E5722" s="9" t="s">
        <v>278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278</v>
      </c>
      <c r="K5722" s="9" t="s">
        <v>183</v>
      </c>
      <c r="L5722" s="69"/>
      <c r="M5722" s="67">
        <f t="shared" si="151"/>
        <v>0</v>
      </c>
    </row>
    <row r="5723" spans="1:13" ht="15">
      <c r="A5723" s="28" t="s">
        <v>920</v>
      </c>
      <c r="B5723" s="63" t="s">
        <v>158</v>
      </c>
      <c r="E5723" s="9" t="s">
        <v>278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278</v>
      </c>
      <c r="K5723" s="9" t="s">
        <v>183</v>
      </c>
      <c r="L5723" s="69"/>
      <c r="M5723" s="67">
        <f t="shared" si="151"/>
        <v>0</v>
      </c>
    </row>
    <row r="5724" spans="1:13" ht="15">
      <c r="A5724" s="28" t="s">
        <v>921</v>
      </c>
      <c r="B5724" s="229" t="s">
        <v>1675</v>
      </c>
      <c r="C5724" s="3"/>
      <c r="D5724" s="3"/>
      <c r="E5724" s="9" t="s">
        <v>278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278</v>
      </c>
      <c r="K5724" s="9" t="s">
        <v>183</v>
      </c>
      <c r="L5724" s="69"/>
      <c r="M5724" s="67">
        <f t="shared" si="151"/>
        <v>0</v>
      </c>
    </row>
    <row r="5725" spans="1:13" ht="15">
      <c r="A5725" s="28" t="s">
        <v>922</v>
      </c>
      <c r="B5725" s="229" t="s">
        <v>1657</v>
      </c>
      <c r="C5725" s="3"/>
      <c r="D5725" s="3"/>
      <c r="E5725" s="9" t="s">
        <v>278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278</v>
      </c>
      <c r="K5725" s="9" t="s">
        <v>183</v>
      </c>
      <c r="L5725" s="69"/>
      <c r="M5725" s="67">
        <f t="shared" si="151"/>
        <v>0</v>
      </c>
    </row>
    <row r="5726" spans="1:13" ht="15">
      <c r="A5726" s="28" t="s">
        <v>923</v>
      </c>
      <c r="B5726" s="277" t="s">
        <v>2153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924</v>
      </c>
      <c r="B5727" s="277" t="s">
        <v>2023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925</v>
      </c>
      <c r="B5728" s="277" t="s">
        <v>2019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926</v>
      </c>
      <c r="B5729" s="277" t="s">
        <v>4529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927</v>
      </c>
      <c r="B5730" s="277" t="s">
        <v>2025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928</v>
      </c>
      <c r="B5731" s="277" t="s">
        <v>2021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929</v>
      </c>
      <c r="B5732" s="277" t="s">
        <v>2024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930</v>
      </c>
      <c r="B5733" s="277" t="s">
        <v>2026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931</v>
      </c>
      <c r="B5734" s="277" t="s">
        <v>2046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932</v>
      </c>
      <c r="B5735" s="277" t="s">
        <v>2020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933</v>
      </c>
      <c r="B5736" s="277" t="s">
        <v>2049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934</v>
      </c>
      <c r="B5737" s="277" t="s">
        <v>2048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2496</v>
      </c>
      <c r="B5738" s="277" t="s">
        <v>2022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3308</v>
      </c>
      <c r="B5739" s="63" t="s">
        <v>3370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3309</v>
      </c>
      <c r="B5740" s="63" t="s">
        <v>3364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3310</v>
      </c>
      <c r="B5741" s="63" t="s">
        <v>3363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3311</v>
      </c>
      <c r="B5742" s="63" t="s">
        <v>3379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3312</v>
      </c>
      <c r="B5743" s="63" t="s">
        <v>3378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3313</v>
      </c>
      <c r="B5744" s="63" t="s">
        <v>3366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3314</v>
      </c>
      <c r="B5745" s="63" t="s">
        <v>3360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3315</v>
      </c>
      <c r="B5746" s="63" t="s">
        <v>3391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3316</v>
      </c>
      <c r="B5747" s="277" t="s">
        <v>3359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3317</v>
      </c>
      <c r="B5748" s="63" t="s">
        <v>3375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3318</v>
      </c>
      <c r="B5749" s="63" t="s">
        <v>3372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3319</v>
      </c>
      <c r="B5750" s="63" t="s">
        <v>3387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3320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3321</v>
      </c>
      <c r="B5752" s="63" t="s">
        <v>3388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3322</v>
      </c>
      <c r="B5753" s="63" t="s">
        <v>3367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3323</v>
      </c>
      <c r="B5754" s="63" t="s">
        <v>3361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3324</v>
      </c>
      <c r="B5755" s="63" t="s">
        <v>3368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3325</v>
      </c>
      <c r="B5756" s="63" t="s">
        <v>3365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3326</v>
      </c>
      <c r="B5757" s="63" t="s">
        <v>3376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3327</v>
      </c>
      <c r="B5758" s="63" t="s">
        <v>3371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3328</v>
      </c>
      <c r="B5759" s="277" t="s">
        <v>3358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3329</v>
      </c>
      <c r="B5760" s="63" t="s">
        <v>3373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3330</v>
      </c>
      <c r="B5761" s="63" t="s">
        <v>3392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3331</v>
      </c>
      <c r="B5762" s="63" t="s">
        <v>3362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4122</v>
      </c>
      <c r="B5763" s="63" t="s">
        <v>3369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4123</v>
      </c>
      <c r="B5764" s="63" t="s">
        <v>3390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4124</v>
      </c>
      <c r="B5765" s="63" t="s">
        <v>3374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2493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2">SUM(E5772:J5772)</f>
        <v>1560.3999999999949</v>
      </c>
      <c r="O5772" t="s">
        <v>281</v>
      </c>
      <c r="Q5772" s="119"/>
      <c r="R5772" s="3" t="s">
        <v>2494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2"/>
        <v>1363.7999999999986</v>
      </c>
      <c r="O5773" t="s">
        <v>300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2"/>
        <v>1328.8999999999985</v>
      </c>
      <c r="O5774" t="s">
        <v>292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2"/>
        <v>1295.0999999999999</v>
      </c>
      <c r="O5775" t="s">
        <v>287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2"/>
        <v>1270.750000000005</v>
      </c>
      <c r="O5776" t="s">
        <v>281</v>
      </c>
      <c r="Q5776" s="362"/>
      <c r="R5776" s="216" t="s">
        <v>2494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2"/>
        <v>1263.5999999999992</v>
      </c>
      <c r="O5777" t="s">
        <v>297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2"/>
        <v>1156.1999999999994</v>
      </c>
      <c r="O5778" t="s">
        <v>293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2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2"/>
        <v>1118.3999999999928</v>
      </c>
      <c r="O5780" t="s">
        <v>282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2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2"/>
        <v>1037.7000000000021</v>
      </c>
      <c r="O5782" t="s">
        <v>284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2"/>
        <v>1029.5999999999992</v>
      </c>
      <c r="O5783" t="s">
        <v>292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2"/>
        <v>1011.8000000000008</v>
      </c>
      <c r="O5784" t="s">
        <v>288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2"/>
        <v>976.6000000000015</v>
      </c>
      <c r="O5785" t="s">
        <v>297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2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2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770</v>
      </c>
      <c r="E5788" s="9" t="s">
        <v>278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2"/>
        <v>889.69999999999709</v>
      </c>
      <c r="O5788" t="s">
        <v>300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748</v>
      </c>
      <c r="E5789" s="9" t="s">
        <v>278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2"/>
        <v>878.40000000000146</v>
      </c>
      <c r="O5789" t="s">
        <v>282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2004</v>
      </c>
      <c r="C5790" s="3"/>
      <c r="D5790" s="3"/>
      <c r="E5790" s="9" t="s">
        <v>278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2"/>
        <v>862.49999999999636</v>
      </c>
      <c r="O5790" t="s">
        <v>283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2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2003</v>
      </c>
      <c r="C5792" s="3"/>
      <c r="D5792" s="3"/>
      <c r="E5792" s="9" t="s">
        <v>278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2"/>
        <v>858</v>
      </c>
      <c r="O5792" t="s">
        <v>284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747</v>
      </c>
      <c r="E5793" s="9" t="s">
        <v>278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2"/>
        <v>840.00000000000364</v>
      </c>
      <c r="O5793" t="s">
        <v>287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762</v>
      </c>
      <c r="E5794" s="9" t="s">
        <v>278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2"/>
        <v>813.60000000000582</v>
      </c>
      <c r="O5794" t="s">
        <v>288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737</v>
      </c>
      <c r="E5795" s="9" t="s">
        <v>278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2"/>
        <v>812.39999999999418</v>
      </c>
      <c r="O5795" t="s">
        <v>293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1653</v>
      </c>
      <c r="C5796" s="3"/>
      <c r="D5796" s="3"/>
      <c r="E5796" s="9" t="s">
        <v>278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2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789</v>
      </c>
      <c r="E5797" s="9" t="s">
        <v>278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2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2014</v>
      </c>
      <c r="C5798" s="3"/>
      <c r="D5798" s="3"/>
      <c r="E5798" s="9" t="s">
        <v>278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2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2002</v>
      </c>
      <c r="C5799" s="3"/>
      <c r="D5799" s="3"/>
      <c r="E5799" s="9" t="s">
        <v>278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2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2000</v>
      </c>
      <c r="C5800" s="3"/>
      <c r="D5800" s="3"/>
      <c r="E5800" s="9" t="s">
        <v>278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2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1655</v>
      </c>
      <c r="C5801" s="3"/>
      <c r="D5801" s="3"/>
      <c r="E5801" s="9" t="s">
        <v>278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2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274</v>
      </c>
      <c r="B5802" s="63" t="s">
        <v>153</v>
      </c>
      <c r="E5802" s="9" t="s">
        <v>278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2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275</v>
      </c>
      <c r="B5803" s="63" t="s">
        <v>777</v>
      </c>
      <c r="E5803" s="9" t="s">
        <v>278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2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276</v>
      </c>
      <c r="B5804" s="63" t="s">
        <v>756</v>
      </c>
      <c r="E5804" s="9" t="s">
        <v>278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2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277</v>
      </c>
      <c r="B5805" s="63" t="s">
        <v>778</v>
      </c>
      <c r="E5805" s="9" t="s">
        <v>278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2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734</v>
      </c>
      <c r="B5806" s="229" t="s">
        <v>1658</v>
      </c>
      <c r="C5806" s="3"/>
      <c r="D5806" s="3"/>
      <c r="E5806" s="9" t="s">
        <v>278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2"/>
        <v>698.29999999999563</v>
      </c>
      <c r="S5806" s="365"/>
      <c r="T5806" s="119"/>
      <c r="U5806" s="119"/>
    </row>
    <row r="5807" spans="1:21" ht="15">
      <c r="A5807" s="28" t="s">
        <v>735</v>
      </c>
      <c r="B5807" s="63" t="s">
        <v>763</v>
      </c>
      <c r="E5807" s="9" t="s">
        <v>278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2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736</v>
      </c>
      <c r="B5808" s="229" t="s">
        <v>1642</v>
      </c>
      <c r="C5808" s="3"/>
      <c r="D5808" s="3"/>
      <c r="E5808" s="9" t="s">
        <v>278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2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738</v>
      </c>
      <c r="B5809" s="229" t="s">
        <v>1646</v>
      </c>
      <c r="C5809" s="3"/>
      <c r="D5809" s="3"/>
      <c r="E5809" s="9" t="s">
        <v>278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2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744</v>
      </c>
      <c r="B5810" s="229" t="s">
        <v>1652</v>
      </c>
      <c r="C5810" s="3"/>
      <c r="D5810" s="3"/>
      <c r="E5810" s="9" t="s">
        <v>278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2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746</v>
      </c>
      <c r="B5811" s="63" t="s">
        <v>795</v>
      </c>
      <c r="E5811" s="9" t="s">
        <v>278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2"/>
        <v>689.5</v>
      </c>
      <c r="Q5811" s="362"/>
      <c r="R5811" s="119"/>
      <c r="S5811" s="365"/>
      <c r="T5811" s="119"/>
      <c r="U5811" s="119"/>
    </row>
    <row r="5812" spans="1:21" ht="15">
      <c r="A5812" s="28" t="s">
        <v>749</v>
      </c>
      <c r="B5812" s="277" t="s">
        <v>2007</v>
      </c>
      <c r="C5812" s="3"/>
      <c r="D5812" s="3"/>
      <c r="E5812" s="9" t="s">
        <v>278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2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750</v>
      </c>
      <c r="B5813" s="63" t="s">
        <v>141</v>
      </c>
      <c r="E5813" s="9" t="s">
        <v>278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2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753</v>
      </c>
      <c r="B5814" s="229" t="s">
        <v>1660</v>
      </c>
      <c r="C5814" s="3"/>
      <c r="D5814" s="3"/>
      <c r="E5814" s="9" t="s">
        <v>278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2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755</v>
      </c>
      <c r="B5815" s="63" t="s">
        <v>761</v>
      </c>
      <c r="E5815" s="9" t="s">
        <v>278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2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760</v>
      </c>
      <c r="B5816" s="277" t="s">
        <v>2005</v>
      </c>
      <c r="C5816" s="3"/>
      <c r="D5816" s="3"/>
      <c r="E5816" s="9" t="s">
        <v>278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2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764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278</v>
      </c>
      <c r="K5817" s="9" t="s">
        <v>183</v>
      </c>
      <c r="L5817" s="69"/>
      <c r="M5817" s="67">
        <f t="shared" si="152"/>
        <v>659</v>
      </c>
      <c r="O5817" t="s">
        <v>283</v>
      </c>
      <c r="Q5817" s="366"/>
      <c r="R5817" s="119"/>
      <c r="S5817" s="365"/>
      <c r="T5817" s="119"/>
      <c r="U5817" s="119"/>
    </row>
    <row r="5818" spans="1:21" ht="15">
      <c r="A5818" s="28" t="s">
        <v>765</v>
      </c>
      <c r="B5818" s="63" t="s">
        <v>781</v>
      </c>
      <c r="E5818" s="9" t="s">
        <v>278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2"/>
        <v>651.99999999999636</v>
      </c>
      <c r="S5818" s="365"/>
      <c r="T5818" s="119"/>
      <c r="U5818" s="119"/>
    </row>
    <row r="5819" spans="1:21" ht="15">
      <c r="A5819" s="28" t="s">
        <v>766</v>
      </c>
      <c r="B5819" s="63" t="s">
        <v>155</v>
      </c>
      <c r="E5819" s="9" t="s">
        <v>278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2"/>
        <v>647.79999999999927</v>
      </c>
      <c r="S5819" s="361"/>
      <c r="T5819" s="119"/>
      <c r="U5819" s="119"/>
    </row>
    <row r="5820" spans="1:21" ht="15">
      <c r="A5820" s="28" t="s">
        <v>772</v>
      </c>
      <c r="B5820" s="63" t="s">
        <v>143</v>
      </c>
      <c r="E5820" s="9" t="s">
        <v>278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2"/>
        <v>647.20000000000073</v>
      </c>
      <c r="S5820" s="365"/>
      <c r="T5820" s="119"/>
      <c r="U5820" s="119"/>
    </row>
    <row r="5821" spans="1:21" ht="15">
      <c r="A5821" s="28" t="s">
        <v>780</v>
      </c>
      <c r="B5821" s="63" t="s">
        <v>156</v>
      </c>
      <c r="E5821" s="9" t="s">
        <v>278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2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784</v>
      </c>
      <c r="B5822" s="63" t="s">
        <v>782</v>
      </c>
      <c r="E5822" s="9" t="s">
        <v>278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2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785</v>
      </c>
      <c r="B5823" s="63" t="s">
        <v>787</v>
      </c>
      <c r="E5823" s="9" t="s">
        <v>278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2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786</v>
      </c>
      <c r="B5824" s="63" t="s">
        <v>754</v>
      </c>
      <c r="E5824" s="9" t="s">
        <v>278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2"/>
        <v>634.5</v>
      </c>
      <c r="S5824" s="365"/>
      <c r="T5824" s="119"/>
      <c r="U5824" s="119"/>
    </row>
    <row r="5825" spans="1:21" ht="15">
      <c r="A5825" s="28" t="s">
        <v>792</v>
      </c>
      <c r="B5825" s="63" t="s">
        <v>144</v>
      </c>
      <c r="E5825" s="9" t="s">
        <v>278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2"/>
        <v>633.19999999999527</v>
      </c>
      <c r="S5825" s="365"/>
      <c r="T5825" s="119"/>
      <c r="U5825" s="119"/>
    </row>
    <row r="5826" spans="1:21" ht="15">
      <c r="A5826" s="28" t="s">
        <v>793</v>
      </c>
      <c r="B5826" s="229" t="s">
        <v>1659</v>
      </c>
      <c r="C5826" s="3"/>
      <c r="D5826" s="3"/>
      <c r="E5826" s="9" t="s">
        <v>278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2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794</v>
      </c>
      <c r="B5827" s="63" t="s">
        <v>799</v>
      </c>
      <c r="E5827" s="9" t="s">
        <v>278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2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796</v>
      </c>
      <c r="B5828" s="277" t="s">
        <v>1998</v>
      </c>
      <c r="C5828" s="3"/>
      <c r="D5828" s="3"/>
      <c r="E5828" s="9" t="s">
        <v>278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2"/>
        <v>609</v>
      </c>
      <c r="Q5828" s="119"/>
      <c r="R5828" s="119"/>
      <c r="S5828" s="363"/>
      <c r="T5828" s="119"/>
      <c r="U5828" s="119"/>
    </row>
    <row r="5829" spans="1:21" ht="15">
      <c r="A5829" s="28" t="s">
        <v>797</v>
      </c>
      <c r="B5829" s="63" t="s">
        <v>142</v>
      </c>
      <c r="E5829" s="9" t="s">
        <v>278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2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798</v>
      </c>
      <c r="B5830" s="63" t="s">
        <v>154</v>
      </c>
      <c r="E5830" s="9" t="s">
        <v>278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2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801</v>
      </c>
      <c r="B5831" s="28" t="s">
        <v>733</v>
      </c>
      <c r="E5831" s="9" t="s">
        <v>278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2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895</v>
      </c>
      <c r="B5832" s="225" t="s">
        <v>1661</v>
      </c>
      <c r="C5832" s="3"/>
      <c r="D5832" s="3"/>
      <c r="E5832" s="9" t="s">
        <v>278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2"/>
        <v>579.30000000000655</v>
      </c>
      <c r="S5832" s="365"/>
      <c r="T5832" s="119"/>
      <c r="U5832" s="119"/>
    </row>
    <row r="5833" spans="1:21" ht="15">
      <c r="A5833" s="28" t="s">
        <v>896</v>
      </c>
      <c r="B5833" s="63" t="s">
        <v>162</v>
      </c>
      <c r="E5833" s="9" t="s">
        <v>278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2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897</v>
      </c>
      <c r="B5834" s="229" t="s">
        <v>1656</v>
      </c>
      <c r="C5834" s="3"/>
      <c r="D5834" s="3"/>
      <c r="E5834" s="9" t="s">
        <v>278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2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898</v>
      </c>
      <c r="B5835" s="229" t="s">
        <v>1643</v>
      </c>
      <c r="C5835" s="3"/>
      <c r="D5835" s="3"/>
      <c r="E5835" s="9" t="s">
        <v>278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2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899</v>
      </c>
      <c r="B5836" s="63" t="s">
        <v>745</v>
      </c>
      <c r="E5836" s="9" t="s">
        <v>278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3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900</v>
      </c>
      <c r="B5837" s="28" t="s">
        <v>732</v>
      </c>
      <c r="E5837" s="9" t="s">
        <v>278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3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901</v>
      </c>
      <c r="B5838" s="63" t="s">
        <v>727</v>
      </c>
      <c r="E5838" s="9" t="s">
        <v>278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3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902</v>
      </c>
      <c r="B5839" s="229" t="s">
        <v>1654</v>
      </c>
      <c r="C5839" s="3"/>
      <c r="D5839" s="3"/>
      <c r="E5839" s="9" t="s">
        <v>278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3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903</v>
      </c>
      <c r="B5840" s="229" t="s">
        <v>1651</v>
      </c>
      <c r="C5840" s="3"/>
      <c r="D5840" s="3"/>
      <c r="E5840" s="9" t="s">
        <v>278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3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904</v>
      </c>
      <c r="B5841" s="63" t="s">
        <v>752</v>
      </c>
      <c r="E5841" s="9" t="s">
        <v>278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3"/>
        <v>449.89999999999782</v>
      </c>
      <c r="S5841" s="361"/>
      <c r="T5841" s="119"/>
      <c r="U5841" s="119"/>
    </row>
    <row r="5842" spans="1:21" ht="15">
      <c r="A5842" s="28" t="s">
        <v>905</v>
      </c>
      <c r="B5842" s="277" t="s">
        <v>2006</v>
      </c>
      <c r="C5842" s="3"/>
      <c r="D5842" s="3"/>
      <c r="E5842" s="9" t="s">
        <v>278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3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906</v>
      </c>
      <c r="B5843" s="229" t="s">
        <v>1644</v>
      </c>
      <c r="C5843" s="3"/>
      <c r="D5843" s="3"/>
      <c r="E5843" s="9" t="s">
        <v>278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3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907</v>
      </c>
      <c r="B5844" s="277" t="s">
        <v>1999</v>
      </c>
      <c r="C5844" s="3"/>
      <c r="D5844" s="3"/>
      <c r="E5844" s="9" t="s">
        <v>278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3"/>
        <v>374.30000000000291</v>
      </c>
      <c r="Q5844" s="362"/>
      <c r="R5844" s="119"/>
    </row>
    <row r="5845" spans="1:21" ht="15">
      <c r="A5845" s="28" t="s">
        <v>908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278</v>
      </c>
      <c r="K5845" s="9" t="s">
        <v>183</v>
      </c>
      <c r="L5845" s="69"/>
      <c r="M5845" s="67">
        <f t="shared" si="153"/>
        <v>307.8</v>
      </c>
      <c r="Q5845" s="362"/>
      <c r="R5845" s="119"/>
    </row>
    <row r="5846" spans="1:21" ht="15">
      <c r="A5846" s="28" t="s">
        <v>909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278</v>
      </c>
      <c r="K5846" s="9" t="s">
        <v>183</v>
      </c>
      <c r="L5846" s="69"/>
      <c r="M5846" s="67">
        <f t="shared" si="153"/>
        <v>249.5</v>
      </c>
    </row>
    <row r="5847" spans="1:21" ht="15">
      <c r="A5847" s="28" t="s">
        <v>910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278</v>
      </c>
      <c r="K5847" s="9" t="s">
        <v>183</v>
      </c>
      <c r="L5847" s="69"/>
      <c r="M5847" s="67">
        <f t="shared" si="153"/>
        <v>241.9</v>
      </c>
      <c r="Q5847" s="366"/>
      <c r="R5847" s="119"/>
    </row>
    <row r="5848" spans="1:21" ht="15">
      <c r="A5848" s="28" t="s">
        <v>911</v>
      </c>
      <c r="B5848" s="63" t="s">
        <v>768</v>
      </c>
      <c r="E5848" s="9" t="s">
        <v>278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278</v>
      </c>
      <c r="K5848" s="9" t="s">
        <v>183</v>
      </c>
      <c r="L5848" s="69"/>
      <c r="M5848" s="67">
        <f t="shared" si="153"/>
        <v>0</v>
      </c>
      <c r="Q5848" s="119"/>
      <c r="R5848" s="119"/>
    </row>
    <row r="5849" spans="1:21" ht="15">
      <c r="A5849" s="28" t="s">
        <v>912</v>
      </c>
      <c r="B5849" s="63" t="s">
        <v>164</v>
      </c>
      <c r="E5849" s="9" t="s">
        <v>278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278</v>
      </c>
      <c r="K5849" s="9" t="s">
        <v>183</v>
      </c>
      <c r="L5849" s="69"/>
      <c r="M5849" s="67">
        <f t="shared" si="153"/>
        <v>0</v>
      </c>
      <c r="Q5849" s="119"/>
      <c r="R5849" s="119"/>
    </row>
    <row r="5850" spans="1:21" ht="15">
      <c r="A5850" s="28" t="s">
        <v>913</v>
      </c>
      <c r="B5850" s="28" t="s">
        <v>743</v>
      </c>
      <c r="E5850" s="9" t="s">
        <v>278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278</v>
      </c>
      <c r="K5850" s="9" t="s">
        <v>183</v>
      </c>
      <c r="L5850" s="69"/>
      <c r="M5850" s="67">
        <f t="shared" si="153"/>
        <v>0</v>
      </c>
      <c r="Q5850" s="119"/>
      <c r="R5850" s="119"/>
    </row>
    <row r="5851" spans="1:21" ht="15">
      <c r="A5851" s="28" t="s">
        <v>914</v>
      </c>
      <c r="B5851" s="63" t="s">
        <v>773</v>
      </c>
      <c r="E5851" s="9" t="s">
        <v>278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278</v>
      </c>
      <c r="K5851" s="9" t="s">
        <v>183</v>
      </c>
      <c r="L5851" s="69"/>
      <c r="M5851" s="67">
        <f t="shared" si="153"/>
        <v>0</v>
      </c>
      <c r="Q5851" s="366"/>
      <c r="R5851" s="119"/>
    </row>
    <row r="5852" spans="1:21" ht="15">
      <c r="A5852" s="28" t="s">
        <v>915</v>
      </c>
      <c r="B5852" s="225" t="s">
        <v>1640</v>
      </c>
      <c r="C5852" s="3"/>
      <c r="D5852" s="3"/>
      <c r="E5852" s="9" t="s">
        <v>278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278</v>
      </c>
      <c r="K5852" s="9" t="s">
        <v>183</v>
      </c>
      <c r="L5852" s="69"/>
      <c r="M5852" s="67">
        <f t="shared" si="153"/>
        <v>0</v>
      </c>
      <c r="Q5852" s="119"/>
      <c r="R5852" s="119"/>
    </row>
    <row r="5853" spans="1:21" ht="15">
      <c r="A5853" s="28" t="s">
        <v>916</v>
      </c>
      <c r="B5853" s="63" t="s">
        <v>783</v>
      </c>
      <c r="E5853" s="9" t="s">
        <v>278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278</v>
      </c>
      <c r="K5853" s="9" t="s">
        <v>183</v>
      </c>
      <c r="L5853" s="69"/>
      <c r="M5853" s="67">
        <f t="shared" si="153"/>
        <v>0</v>
      </c>
      <c r="Q5853" s="362"/>
      <c r="R5853" s="119"/>
    </row>
    <row r="5854" spans="1:21" ht="15">
      <c r="A5854" s="28" t="s">
        <v>917</v>
      </c>
      <c r="B5854" s="229" t="s">
        <v>1650</v>
      </c>
      <c r="C5854" s="3"/>
      <c r="D5854" s="3"/>
      <c r="E5854" s="9" t="s">
        <v>278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278</v>
      </c>
      <c r="K5854" s="9" t="s">
        <v>183</v>
      </c>
      <c r="L5854" s="69"/>
      <c r="M5854" s="67">
        <f t="shared" si="153"/>
        <v>0</v>
      </c>
      <c r="Q5854" s="366"/>
      <c r="R5854" s="119"/>
    </row>
    <row r="5855" spans="1:21" ht="15">
      <c r="A5855" s="28" t="s">
        <v>918</v>
      </c>
      <c r="B5855" s="229" t="s">
        <v>1649</v>
      </c>
      <c r="C5855" s="3"/>
      <c r="D5855" s="3"/>
      <c r="E5855" s="9" t="s">
        <v>278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278</v>
      </c>
      <c r="K5855" s="9" t="s">
        <v>183</v>
      </c>
      <c r="L5855" s="69"/>
      <c r="M5855" s="67">
        <f t="shared" si="153"/>
        <v>0</v>
      </c>
      <c r="Q5855" s="119"/>
      <c r="R5855" s="119"/>
    </row>
    <row r="5856" spans="1:21" ht="15">
      <c r="A5856" s="28" t="s">
        <v>919</v>
      </c>
      <c r="B5856" s="229" t="s">
        <v>1647</v>
      </c>
      <c r="C5856" s="3"/>
      <c r="D5856" s="3"/>
      <c r="E5856" s="9" t="s">
        <v>278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278</v>
      </c>
      <c r="K5856" s="9" t="s">
        <v>183</v>
      </c>
      <c r="L5856" s="69"/>
      <c r="M5856" s="67">
        <f t="shared" si="153"/>
        <v>0</v>
      </c>
      <c r="Q5856" s="360"/>
      <c r="R5856" s="119"/>
    </row>
    <row r="5857" spans="1:18" ht="15">
      <c r="A5857" s="28" t="s">
        <v>920</v>
      </c>
      <c r="B5857" s="63" t="s">
        <v>158</v>
      </c>
      <c r="E5857" s="9" t="s">
        <v>278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278</v>
      </c>
      <c r="K5857" s="9" t="s">
        <v>183</v>
      </c>
      <c r="L5857" s="69"/>
      <c r="M5857" s="67">
        <f t="shared" si="153"/>
        <v>0</v>
      </c>
      <c r="Q5857" s="366"/>
      <c r="R5857" s="119"/>
    </row>
    <row r="5858" spans="1:18" ht="15">
      <c r="A5858" s="28" t="s">
        <v>921</v>
      </c>
      <c r="B5858" s="229" t="s">
        <v>1675</v>
      </c>
      <c r="C5858" s="3"/>
      <c r="D5858" s="3"/>
      <c r="E5858" s="9" t="s">
        <v>278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278</v>
      </c>
      <c r="K5858" s="9" t="s">
        <v>183</v>
      </c>
      <c r="L5858" s="69"/>
      <c r="M5858" s="67">
        <f t="shared" si="153"/>
        <v>0</v>
      </c>
    </row>
    <row r="5859" spans="1:18" ht="15">
      <c r="A5859" s="28" t="s">
        <v>922</v>
      </c>
      <c r="B5859" s="229" t="s">
        <v>1657</v>
      </c>
      <c r="C5859" s="3"/>
      <c r="D5859" s="3"/>
      <c r="E5859" s="9" t="s">
        <v>278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278</v>
      </c>
      <c r="K5859" s="9" t="s">
        <v>183</v>
      </c>
      <c r="L5859" s="69"/>
      <c r="M5859" s="67">
        <f t="shared" si="153"/>
        <v>0</v>
      </c>
    </row>
    <row r="5860" spans="1:18" ht="14.25">
      <c r="A5860" s="28" t="s">
        <v>923</v>
      </c>
    </row>
    <row r="5861" spans="1:18" ht="14.25">
      <c r="A5861" s="28" t="s">
        <v>924</v>
      </c>
    </row>
    <row r="5862" spans="1:18" ht="14.25">
      <c r="A5862" s="28" t="s">
        <v>925</v>
      </c>
    </row>
    <row r="5863" spans="1:18" ht="14.25">
      <c r="A5863" s="28" t="s">
        <v>926</v>
      </c>
    </row>
    <row r="5864" spans="1:18" ht="14.25">
      <c r="A5864" s="28" t="s">
        <v>927</v>
      </c>
    </row>
    <row r="5865" spans="1:18" ht="14.25">
      <c r="A5865" s="28" t="s">
        <v>928</v>
      </c>
    </row>
    <row r="5866" spans="1:18" ht="14.25">
      <c r="A5866" s="28" t="s">
        <v>929</v>
      </c>
    </row>
    <row r="5867" spans="1:18" ht="14.25">
      <c r="A5867" s="28" t="s">
        <v>930</v>
      </c>
    </row>
    <row r="5868" spans="1:18" ht="14.25">
      <c r="A5868" s="28" t="s">
        <v>931</v>
      </c>
    </row>
    <row r="5869" spans="1:18" ht="14.25">
      <c r="A5869" s="28" t="s">
        <v>932</v>
      </c>
    </row>
    <row r="5870" spans="1:18" ht="14.25">
      <c r="A5870" s="28" t="s">
        <v>933</v>
      </c>
    </row>
    <row r="5871" spans="1:18" ht="14.25">
      <c r="A5871" s="28" t="s">
        <v>934</v>
      </c>
    </row>
    <row r="5872" spans="1:18" ht="14.25">
      <c r="A5872" s="28" t="s">
        <v>2496</v>
      </c>
    </row>
    <row r="5873" spans="1:2" ht="14.25">
      <c r="A5873" s="28" t="s">
        <v>3308</v>
      </c>
      <c r="B5873" s="63" t="s">
        <v>3370</v>
      </c>
    </row>
    <row r="5874" spans="1:2" ht="14.25">
      <c r="A5874" s="28" t="s">
        <v>3309</v>
      </c>
      <c r="B5874" s="63" t="s">
        <v>3364</v>
      </c>
    </row>
    <row r="5875" spans="1:2" ht="14.25">
      <c r="A5875" s="28" t="s">
        <v>3310</v>
      </c>
      <c r="B5875" s="63" t="s">
        <v>3363</v>
      </c>
    </row>
    <row r="5876" spans="1:2" ht="14.25">
      <c r="A5876" s="28" t="s">
        <v>3311</v>
      </c>
      <c r="B5876" s="63" t="s">
        <v>3379</v>
      </c>
    </row>
    <row r="5877" spans="1:2" ht="14.25">
      <c r="A5877" s="28" t="s">
        <v>3312</v>
      </c>
      <c r="B5877" s="63" t="s">
        <v>3378</v>
      </c>
    </row>
    <row r="5878" spans="1:2" ht="14.25">
      <c r="A5878" s="28" t="s">
        <v>3313</v>
      </c>
      <c r="B5878" s="63" t="s">
        <v>3366</v>
      </c>
    </row>
    <row r="5879" spans="1:2" ht="14.25">
      <c r="A5879" s="28" t="s">
        <v>3314</v>
      </c>
      <c r="B5879" s="63" t="s">
        <v>3360</v>
      </c>
    </row>
    <row r="5880" spans="1:2" ht="14.25">
      <c r="A5880" s="28" t="s">
        <v>3315</v>
      </c>
      <c r="B5880" s="63" t="s">
        <v>3391</v>
      </c>
    </row>
    <row r="5881" spans="1:2" ht="14.25">
      <c r="A5881" s="28" t="s">
        <v>3316</v>
      </c>
      <c r="B5881" s="277" t="s">
        <v>3359</v>
      </c>
    </row>
    <row r="5882" spans="1:2" ht="14.25">
      <c r="A5882" s="28" t="s">
        <v>3317</v>
      </c>
      <c r="B5882" s="63" t="s">
        <v>3375</v>
      </c>
    </row>
    <row r="5883" spans="1:2" ht="14.25">
      <c r="A5883" s="28" t="s">
        <v>3318</v>
      </c>
      <c r="B5883" s="63" t="s">
        <v>3372</v>
      </c>
    </row>
    <row r="5884" spans="1:2" ht="14.25">
      <c r="A5884" s="28" t="s">
        <v>3319</v>
      </c>
      <c r="B5884" s="63" t="s">
        <v>3387</v>
      </c>
    </row>
    <row r="5885" spans="1:2" ht="14.25">
      <c r="A5885" s="28" t="s">
        <v>3320</v>
      </c>
      <c r="B5885" s="63" t="s">
        <v>180</v>
      </c>
    </row>
    <row r="5886" spans="1:2" ht="14.25">
      <c r="A5886" s="28" t="s">
        <v>3321</v>
      </c>
      <c r="B5886" s="63" t="s">
        <v>3388</v>
      </c>
    </row>
    <row r="5887" spans="1:2" ht="14.25">
      <c r="A5887" s="28" t="s">
        <v>3322</v>
      </c>
      <c r="B5887" s="63" t="s">
        <v>3367</v>
      </c>
    </row>
    <row r="5888" spans="1:2" ht="14.25">
      <c r="A5888" s="28" t="s">
        <v>3323</v>
      </c>
      <c r="B5888" s="63" t="s">
        <v>3361</v>
      </c>
    </row>
    <row r="5889" spans="1:2" ht="14.25">
      <c r="A5889" s="28" t="s">
        <v>3324</v>
      </c>
      <c r="B5889" s="63" t="s">
        <v>3368</v>
      </c>
    </row>
    <row r="5890" spans="1:2" ht="14.25">
      <c r="A5890" s="28" t="s">
        <v>3325</v>
      </c>
      <c r="B5890" s="63" t="s">
        <v>3365</v>
      </c>
    </row>
    <row r="5891" spans="1:2" ht="14.25">
      <c r="A5891" s="28" t="s">
        <v>3326</v>
      </c>
      <c r="B5891" s="63" t="s">
        <v>3376</v>
      </c>
    </row>
    <row r="5892" spans="1:2" ht="14.25">
      <c r="A5892" s="28" t="s">
        <v>3327</v>
      </c>
      <c r="B5892" s="63" t="s">
        <v>3371</v>
      </c>
    </row>
    <row r="5893" spans="1:2" ht="14.25">
      <c r="A5893" s="28" t="s">
        <v>3328</v>
      </c>
      <c r="B5893" s="277" t="s">
        <v>3358</v>
      </c>
    </row>
    <row r="5894" spans="1:2" ht="14.25">
      <c r="A5894" s="28" t="s">
        <v>3329</v>
      </c>
      <c r="B5894" s="63" t="s">
        <v>3373</v>
      </c>
    </row>
    <row r="5895" spans="1:2" ht="14.25">
      <c r="A5895" s="28" t="s">
        <v>3330</v>
      </c>
      <c r="B5895" s="63" t="s">
        <v>3392</v>
      </c>
    </row>
    <row r="5896" spans="1:2" ht="14.25">
      <c r="A5896" s="28" t="s">
        <v>3331</v>
      </c>
      <c r="B5896" s="63" t="s">
        <v>3362</v>
      </c>
    </row>
    <row r="5897" spans="1:2" ht="14.25">
      <c r="A5897" s="28" t="s">
        <v>4122</v>
      </c>
      <c r="B5897" s="63" t="s">
        <v>3369</v>
      </c>
    </row>
    <row r="5898" spans="1:2" ht="14.25">
      <c r="A5898" s="28" t="s">
        <v>4123</v>
      </c>
      <c r="B5898" s="63" t="s">
        <v>3390</v>
      </c>
    </row>
    <row r="5899" spans="1:2" ht="14.25">
      <c r="A5899" s="28" t="s">
        <v>4124</v>
      </c>
      <c r="B5899" s="63" t="s">
        <v>3374</v>
      </c>
    </row>
  </sheetData>
  <sortState xmlns:xlrd2="http://schemas.microsoft.com/office/spreadsheetml/2017/richdata2" ref="B4298:S4425">
    <sortCondition descending="1" ref="N4298:N442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562" zoomScaleNormal="100" workbookViewId="0">
      <selection activeCell="H565" sqref="H565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935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813</v>
      </c>
      <c r="K3" s="10">
        <v>885.2</v>
      </c>
      <c r="L3" s="116"/>
      <c r="M3" s="18" t="s">
        <v>0</v>
      </c>
      <c r="N3" s="35" t="s">
        <v>3360</v>
      </c>
      <c r="Q3" s="1">
        <v>2023</v>
      </c>
      <c r="R3" t="s">
        <v>202</v>
      </c>
      <c r="V3" s="1" t="s">
        <v>813</v>
      </c>
      <c r="W3" s="10">
        <v>1446.5999999999967</v>
      </c>
      <c r="X3" s="116"/>
      <c r="Y3" s="18" t="s">
        <v>0</v>
      </c>
      <c r="Z3" s="220" t="s">
        <v>1646</v>
      </c>
      <c r="AA3" s="35"/>
      <c r="AC3" s="1">
        <v>2022</v>
      </c>
      <c r="AD3" t="s">
        <v>346</v>
      </c>
      <c r="AH3" s="1" t="s">
        <v>813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1660</v>
      </c>
      <c r="E4" s="1">
        <v>2021</v>
      </c>
      <c r="F4" t="s">
        <v>186</v>
      </c>
      <c r="J4" s="1" t="s">
        <v>814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814</v>
      </c>
      <c r="W4" s="10">
        <v>1366.8000000000011</v>
      </c>
      <c r="X4" s="116"/>
      <c r="Y4" s="18" t="s">
        <v>2</v>
      </c>
      <c r="Z4" s="220" t="s">
        <v>1660</v>
      </c>
      <c r="AA4" s="35"/>
      <c r="AC4" s="1">
        <v>2022</v>
      </c>
      <c r="AD4" t="s">
        <v>346</v>
      </c>
      <c r="AH4" s="1" t="s">
        <v>814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3365</v>
      </c>
      <c r="E5" s="1">
        <v>2023</v>
      </c>
      <c r="F5" t="s">
        <v>188</v>
      </c>
      <c r="J5" s="1" t="s">
        <v>813</v>
      </c>
      <c r="K5" s="10">
        <v>860.35000000000082</v>
      </c>
      <c r="L5" s="116"/>
      <c r="M5" s="18" t="s">
        <v>3</v>
      </c>
      <c r="N5" s="376" t="s">
        <v>2014</v>
      </c>
      <c r="Q5" s="1">
        <v>2023</v>
      </c>
      <c r="R5" t="s">
        <v>202</v>
      </c>
      <c r="V5" s="1" t="s">
        <v>815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346</v>
      </c>
      <c r="AH5" s="1" t="s">
        <v>815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1661</v>
      </c>
      <c r="E6" s="1">
        <v>2021</v>
      </c>
      <c r="F6" t="s">
        <v>186</v>
      </c>
      <c r="J6" s="1" t="s">
        <v>815</v>
      </c>
      <c r="K6" s="10">
        <v>832.99999999999886</v>
      </c>
      <c r="L6" s="116"/>
      <c r="M6" s="18" t="s">
        <v>5</v>
      </c>
      <c r="N6" s="376" t="s">
        <v>799</v>
      </c>
      <c r="Q6" s="1">
        <v>2023</v>
      </c>
      <c r="R6" t="s">
        <v>202</v>
      </c>
      <c r="V6" s="1" t="s">
        <v>879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813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3376</v>
      </c>
      <c r="E7" s="1">
        <v>2023</v>
      </c>
      <c r="F7" t="s">
        <v>188</v>
      </c>
      <c r="J7" s="1" t="s">
        <v>814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813</v>
      </c>
      <c r="W7" s="10">
        <v>1326.900000000001</v>
      </c>
      <c r="X7" s="116"/>
      <c r="Y7" s="18" t="s">
        <v>7</v>
      </c>
      <c r="Z7" s="35" t="s">
        <v>745</v>
      </c>
      <c r="AA7" s="35"/>
      <c r="AC7" s="1">
        <v>2023</v>
      </c>
      <c r="AD7" t="s">
        <v>203</v>
      </c>
      <c r="AH7" s="1" t="s">
        <v>813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879</v>
      </c>
      <c r="K8" s="10">
        <v>817.99999999999932</v>
      </c>
      <c r="L8" s="116"/>
      <c r="M8" s="18" t="s">
        <v>8</v>
      </c>
      <c r="N8" s="35" t="s">
        <v>777</v>
      </c>
      <c r="Q8" s="1">
        <v>2023</v>
      </c>
      <c r="R8" t="s">
        <v>202</v>
      </c>
      <c r="V8" s="1" t="s">
        <v>880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814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880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814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813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3374</v>
      </c>
      <c r="E10" s="1">
        <v>2023</v>
      </c>
      <c r="F10" t="s">
        <v>193</v>
      </c>
      <c r="J10" s="1" t="s">
        <v>813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813</v>
      </c>
      <c r="W10" s="10">
        <v>1309.5999999999999</v>
      </c>
      <c r="X10" s="116"/>
      <c r="Y10" s="18" t="s">
        <v>12</v>
      </c>
      <c r="Z10" s="35" t="s">
        <v>3388</v>
      </c>
      <c r="AA10" s="35"/>
      <c r="AC10" s="1">
        <v>2023</v>
      </c>
      <c r="AD10" t="s">
        <v>203</v>
      </c>
      <c r="AH10" s="1" t="s">
        <v>814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1644</v>
      </c>
      <c r="E11" s="1">
        <v>2021</v>
      </c>
      <c r="F11" t="s">
        <v>188</v>
      </c>
      <c r="J11" s="1" t="s">
        <v>813</v>
      </c>
      <c r="K11" s="10">
        <v>807.8</v>
      </c>
      <c r="L11" s="116"/>
      <c r="M11" s="18" t="s">
        <v>14</v>
      </c>
      <c r="N11" s="220" t="s">
        <v>1652</v>
      </c>
      <c r="Q11" s="1">
        <v>2021</v>
      </c>
      <c r="R11" t="s">
        <v>187</v>
      </c>
      <c r="V11" s="1" t="s">
        <v>814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813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3374</v>
      </c>
      <c r="E12" s="1">
        <v>2023</v>
      </c>
      <c r="F12" t="s">
        <v>188</v>
      </c>
      <c r="J12" s="1" t="s">
        <v>815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815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346</v>
      </c>
      <c r="AH12" s="1" t="s">
        <v>879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3376</v>
      </c>
      <c r="E13" s="1">
        <v>2023</v>
      </c>
      <c r="F13" t="s">
        <v>192</v>
      </c>
      <c r="J13" s="1" t="s">
        <v>813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881</v>
      </c>
      <c r="W13" s="10">
        <v>1288.0000000000018</v>
      </c>
      <c r="X13" s="116"/>
      <c r="Y13" s="18" t="s">
        <v>18</v>
      </c>
      <c r="Z13" s="35" t="s">
        <v>752</v>
      </c>
      <c r="AA13" s="35"/>
      <c r="AC13" s="1">
        <v>2022</v>
      </c>
      <c r="AD13" t="s">
        <v>203</v>
      </c>
      <c r="AH13" s="1" t="s">
        <v>814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763</v>
      </c>
      <c r="E14" s="1">
        <v>2021</v>
      </c>
      <c r="F14" t="s">
        <v>186</v>
      </c>
      <c r="J14" s="1" t="s">
        <v>881</v>
      </c>
      <c r="K14" s="10">
        <v>806</v>
      </c>
      <c r="L14" s="116"/>
      <c r="M14" s="18" t="s">
        <v>20</v>
      </c>
      <c r="N14" s="220" t="s">
        <v>1660</v>
      </c>
      <c r="Q14" s="1">
        <v>2021</v>
      </c>
      <c r="R14" t="s">
        <v>187</v>
      </c>
      <c r="V14" s="1" t="s">
        <v>879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346</v>
      </c>
      <c r="AH14" s="1" t="s">
        <v>880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1646</v>
      </c>
      <c r="E15" s="1">
        <v>2021</v>
      </c>
      <c r="F15" t="s">
        <v>186</v>
      </c>
      <c r="J15" s="1" t="s">
        <v>882</v>
      </c>
      <c r="K15" s="10">
        <v>805.39999999999986</v>
      </c>
      <c r="L15" s="116"/>
      <c r="M15" s="18" t="s">
        <v>22</v>
      </c>
      <c r="N15" s="51" t="s">
        <v>777</v>
      </c>
      <c r="Q15" s="1">
        <v>2023</v>
      </c>
      <c r="R15" t="s">
        <v>2203</v>
      </c>
      <c r="V15" s="1" t="s">
        <v>813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815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813</v>
      </c>
      <c r="K16" s="10">
        <v>802.75</v>
      </c>
      <c r="L16" s="116"/>
      <c r="M16" s="18" t="s">
        <v>24</v>
      </c>
      <c r="N16" s="35" t="s">
        <v>732</v>
      </c>
      <c r="Q16" s="1">
        <v>2023</v>
      </c>
      <c r="R16" t="s">
        <v>202</v>
      </c>
      <c r="V16" s="1" t="s">
        <v>882</v>
      </c>
      <c r="W16" s="10">
        <v>1283.600000000004</v>
      </c>
      <c r="X16" s="116"/>
      <c r="Y16" s="18" t="s">
        <v>24</v>
      </c>
      <c r="Z16" s="220" t="s">
        <v>1661</v>
      </c>
      <c r="AA16" s="35"/>
      <c r="AC16" s="1">
        <v>2022</v>
      </c>
      <c r="AD16" t="s">
        <v>346</v>
      </c>
      <c r="AH16" s="1" t="s">
        <v>881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883</v>
      </c>
      <c r="K17" s="10">
        <v>795.7</v>
      </c>
      <c r="L17" s="116"/>
      <c r="M17" s="18" t="s">
        <v>26</v>
      </c>
      <c r="N17" s="220" t="s">
        <v>1660</v>
      </c>
      <c r="Q17" s="1">
        <v>2022</v>
      </c>
      <c r="R17" t="s">
        <v>187</v>
      </c>
      <c r="V17" s="1" t="s">
        <v>815</v>
      </c>
      <c r="W17" s="10">
        <v>1278.5999999999995</v>
      </c>
      <c r="X17" s="116"/>
      <c r="Y17" s="18" t="s">
        <v>26</v>
      </c>
      <c r="Z17" s="35" t="s">
        <v>745</v>
      </c>
      <c r="AA17" s="35"/>
      <c r="AC17" s="1">
        <v>2022</v>
      </c>
      <c r="AD17" t="s">
        <v>346</v>
      </c>
      <c r="AH17" s="1" t="s">
        <v>882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768</v>
      </c>
      <c r="E18" s="1">
        <v>2019</v>
      </c>
      <c r="F18" t="s">
        <v>188</v>
      </c>
      <c r="J18" s="1" t="s">
        <v>814</v>
      </c>
      <c r="K18" s="10">
        <v>792.3</v>
      </c>
      <c r="L18" s="116"/>
      <c r="M18" s="18" t="s">
        <v>28</v>
      </c>
      <c r="N18" s="220" t="s">
        <v>1654</v>
      </c>
      <c r="Q18" s="1">
        <v>2023</v>
      </c>
      <c r="R18" t="s">
        <v>202</v>
      </c>
      <c r="V18" s="1" t="s">
        <v>883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815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747</v>
      </c>
      <c r="E19" s="1">
        <v>2023</v>
      </c>
      <c r="F19" t="s">
        <v>188</v>
      </c>
      <c r="J19" s="1" t="s">
        <v>879</v>
      </c>
      <c r="K19" s="10">
        <v>791.70000000000073</v>
      </c>
      <c r="L19" s="116"/>
      <c r="M19" s="18" t="s">
        <v>30</v>
      </c>
      <c r="N19" s="376" t="s">
        <v>778</v>
      </c>
      <c r="Q19" s="1">
        <v>2023</v>
      </c>
      <c r="R19" t="s">
        <v>202</v>
      </c>
      <c r="V19" s="1" t="s">
        <v>884</v>
      </c>
      <c r="W19" s="10">
        <v>1274</v>
      </c>
      <c r="X19" s="116"/>
      <c r="Y19" s="18" t="s">
        <v>30</v>
      </c>
      <c r="Z19" s="220" t="s">
        <v>1652</v>
      </c>
      <c r="AA19" s="119"/>
      <c r="AC19" s="1">
        <v>2022</v>
      </c>
      <c r="AD19" t="s">
        <v>203</v>
      </c>
      <c r="AH19" s="1" t="s">
        <v>879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1644</v>
      </c>
      <c r="E20" s="1">
        <v>2021</v>
      </c>
      <c r="F20" t="s">
        <v>186</v>
      </c>
      <c r="J20" s="1" t="s">
        <v>884</v>
      </c>
      <c r="K20" s="10">
        <v>787.3</v>
      </c>
      <c r="L20" s="116"/>
      <c r="M20" s="18" t="s">
        <v>32</v>
      </c>
      <c r="N20" s="376" t="s">
        <v>2004</v>
      </c>
      <c r="Q20" s="1">
        <v>2023</v>
      </c>
      <c r="R20" t="s">
        <v>175</v>
      </c>
      <c r="V20" s="1" t="s">
        <v>813</v>
      </c>
      <c r="W20" s="10">
        <v>1273.1999999999998</v>
      </c>
      <c r="X20" s="116"/>
      <c r="Y20" s="18" t="s">
        <v>32</v>
      </c>
      <c r="Z20" s="220" t="s">
        <v>1651</v>
      </c>
      <c r="AA20" s="35"/>
      <c r="AC20" s="1">
        <v>2022</v>
      </c>
      <c r="AD20" t="s">
        <v>346</v>
      </c>
      <c r="AH20" s="1" t="s">
        <v>883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795</v>
      </c>
      <c r="E21" s="1">
        <v>2021</v>
      </c>
      <c r="F21" t="s">
        <v>186</v>
      </c>
      <c r="J21" s="1" t="s">
        <v>885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880</v>
      </c>
      <c r="W21" s="10">
        <v>1257.5</v>
      </c>
      <c r="X21" s="116"/>
      <c r="Y21" s="18" t="s">
        <v>34</v>
      </c>
      <c r="Z21" s="376" t="s">
        <v>2020</v>
      </c>
      <c r="AA21" s="35"/>
      <c r="AC21" s="1">
        <v>2023</v>
      </c>
      <c r="AD21" t="s">
        <v>203</v>
      </c>
      <c r="AH21" s="1" t="s">
        <v>815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787</v>
      </c>
      <c r="E22" s="1">
        <v>2021</v>
      </c>
      <c r="F22" t="s">
        <v>186</v>
      </c>
      <c r="J22" s="1" t="s">
        <v>936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879</v>
      </c>
      <c r="W22" s="10">
        <v>1256.2000000000003</v>
      </c>
      <c r="X22" s="116"/>
      <c r="Y22" s="18" t="s">
        <v>36</v>
      </c>
      <c r="Z22" s="35" t="s">
        <v>799</v>
      </c>
      <c r="AA22" s="35"/>
      <c r="AC22" s="1">
        <v>2022</v>
      </c>
      <c r="AD22" t="s">
        <v>346</v>
      </c>
      <c r="AH22" s="1" t="s">
        <v>884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937</v>
      </c>
      <c r="K23" s="10">
        <v>773.90000000000055</v>
      </c>
      <c r="L23" s="116"/>
      <c r="M23" s="18" t="s">
        <v>38</v>
      </c>
      <c r="N23" s="35" t="s">
        <v>748</v>
      </c>
      <c r="Q23" s="1">
        <v>2023</v>
      </c>
      <c r="R23" t="s">
        <v>202</v>
      </c>
      <c r="V23" s="1" t="s">
        <v>885</v>
      </c>
      <c r="W23" s="10">
        <v>1249.4999999999945</v>
      </c>
      <c r="X23" s="116"/>
      <c r="Y23" s="18" t="s">
        <v>38</v>
      </c>
      <c r="Z23" s="220" t="s">
        <v>1656</v>
      </c>
      <c r="AA23" s="119"/>
      <c r="AC23" s="1">
        <v>2022</v>
      </c>
      <c r="AD23" t="s">
        <v>203</v>
      </c>
      <c r="AH23" s="1" t="s">
        <v>880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938</v>
      </c>
      <c r="K24" s="10">
        <v>763.900000000001</v>
      </c>
      <c r="L24" s="116"/>
      <c r="M24" s="18" t="s">
        <v>145</v>
      </c>
      <c r="N24" s="35" t="s">
        <v>795</v>
      </c>
      <c r="Q24" s="1">
        <v>2021</v>
      </c>
      <c r="R24" t="s">
        <v>187</v>
      </c>
      <c r="V24" s="1" t="s">
        <v>881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813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1652</v>
      </c>
      <c r="E25" s="1">
        <v>2023</v>
      </c>
      <c r="F25" t="s">
        <v>192</v>
      </c>
      <c r="J25" s="1" t="s">
        <v>814</v>
      </c>
      <c r="K25" s="10">
        <v>761.3</v>
      </c>
      <c r="L25" s="116"/>
      <c r="M25" s="18" t="s">
        <v>146</v>
      </c>
      <c r="N25" s="35" t="s">
        <v>763</v>
      </c>
      <c r="Q25" s="1">
        <v>2023</v>
      </c>
      <c r="R25" t="s">
        <v>202</v>
      </c>
      <c r="V25" s="1" t="s">
        <v>936</v>
      </c>
      <c r="W25" s="10">
        <v>1240.2999999999993</v>
      </c>
      <c r="X25" s="116"/>
      <c r="Y25" s="18" t="s">
        <v>146</v>
      </c>
      <c r="Z25" s="35" t="s">
        <v>747</v>
      </c>
      <c r="AA25" s="35"/>
      <c r="AC25" s="1">
        <v>2022</v>
      </c>
      <c r="AD25" t="s">
        <v>346</v>
      </c>
      <c r="AH25" s="1" t="s">
        <v>885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207</v>
      </c>
      <c r="J26" s="1" t="s">
        <v>813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882</v>
      </c>
      <c r="W26" s="10">
        <v>1229.8000000000002</v>
      </c>
      <c r="X26" s="116"/>
      <c r="Y26" s="18" t="s">
        <v>147</v>
      </c>
      <c r="Z26" s="35" t="s">
        <v>778</v>
      </c>
      <c r="AA26" s="35"/>
      <c r="AC26" s="1">
        <v>2022</v>
      </c>
      <c r="AD26" t="s">
        <v>346</v>
      </c>
      <c r="AH26" s="1" t="s">
        <v>936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939</v>
      </c>
      <c r="K27" s="10">
        <v>758.10000000000014</v>
      </c>
      <c r="L27" s="116"/>
      <c r="M27" s="18" t="s">
        <v>151</v>
      </c>
      <c r="N27" s="376" t="s">
        <v>782</v>
      </c>
      <c r="Q27" s="1">
        <v>2023</v>
      </c>
      <c r="R27" t="s">
        <v>202</v>
      </c>
      <c r="V27" s="1" t="s">
        <v>937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814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941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813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346</v>
      </c>
      <c r="AH28" s="1" t="s">
        <v>937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1652</v>
      </c>
      <c r="E29" s="1">
        <v>2021</v>
      </c>
      <c r="F29" t="s">
        <v>186</v>
      </c>
      <c r="J29" s="1" t="s">
        <v>940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2203</v>
      </c>
      <c r="V29" s="1" t="s">
        <v>813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881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756</v>
      </c>
      <c r="E30" s="1">
        <v>2021</v>
      </c>
      <c r="F30" t="s">
        <v>186</v>
      </c>
      <c r="J30" s="1" t="s">
        <v>942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813</v>
      </c>
      <c r="W30" s="10">
        <v>1219.2</v>
      </c>
      <c r="X30" s="116"/>
      <c r="Y30" s="18" t="s">
        <v>160</v>
      </c>
      <c r="Z30" s="35" t="s">
        <v>761</v>
      </c>
      <c r="AA30" s="35"/>
      <c r="AC30" s="1">
        <v>2022</v>
      </c>
      <c r="AD30" t="s">
        <v>203</v>
      </c>
      <c r="AH30" s="1" t="s">
        <v>882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761</v>
      </c>
      <c r="E31" s="1">
        <v>2020</v>
      </c>
      <c r="F31" t="s">
        <v>196</v>
      </c>
      <c r="J31" s="1" t="s">
        <v>813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883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346</v>
      </c>
      <c r="AH31" s="1" t="s">
        <v>938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76" t="s">
        <v>37</v>
      </c>
      <c r="E32" s="1">
        <v>2021</v>
      </c>
      <c r="F32" t="s">
        <v>186</v>
      </c>
      <c r="J32" s="1" t="s">
        <v>943</v>
      </c>
      <c r="K32" s="10">
        <v>750</v>
      </c>
      <c r="L32" s="116"/>
      <c r="M32" s="18" t="s">
        <v>163</v>
      </c>
      <c r="N32" s="220" t="s">
        <v>1661</v>
      </c>
      <c r="Q32" s="1">
        <v>2021</v>
      </c>
      <c r="R32" t="s">
        <v>187</v>
      </c>
      <c r="V32" s="1" t="s">
        <v>884</v>
      </c>
      <c r="W32" s="10">
        <v>1215.9000000000001</v>
      </c>
      <c r="X32" s="116"/>
      <c r="Y32" s="18" t="s">
        <v>163</v>
      </c>
      <c r="Z32" s="376" t="s">
        <v>2004</v>
      </c>
      <c r="AA32" s="35"/>
      <c r="AC32" s="1">
        <v>2022</v>
      </c>
      <c r="AD32" t="s">
        <v>203</v>
      </c>
      <c r="AH32" s="1" t="s">
        <v>883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274</v>
      </c>
      <c r="B33" s="376" t="s">
        <v>33</v>
      </c>
      <c r="E33" s="1">
        <v>2021</v>
      </c>
      <c r="F33" t="s">
        <v>186</v>
      </c>
      <c r="J33" s="1" t="s">
        <v>944</v>
      </c>
      <c r="K33" s="10">
        <v>749.40000000000009</v>
      </c>
      <c r="L33" s="116"/>
      <c r="M33" s="18" t="s">
        <v>274</v>
      </c>
      <c r="N33" s="35" t="s">
        <v>754</v>
      </c>
      <c r="Q33" s="1">
        <v>2021</v>
      </c>
      <c r="R33" t="s">
        <v>187</v>
      </c>
      <c r="V33" s="1" t="s">
        <v>885</v>
      </c>
      <c r="W33" s="10">
        <v>1214.8000000000006</v>
      </c>
      <c r="X33" s="116"/>
      <c r="Y33" s="18" t="s">
        <v>274</v>
      </c>
      <c r="Z33" s="35" t="s">
        <v>761</v>
      </c>
      <c r="AA33" s="35"/>
      <c r="AC33" s="1">
        <v>2022</v>
      </c>
      <c r="AD33" t="s">
        <v>346</v>
      </c>
      <c r="AH33" s="1" t="s">
        <v>939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275</v>
      </c>
      <c r="B34" s="376" t="s">
        <v>2019</v>
      </c>
      <c r="E34" s="1">
        <v>2023</v>
      </c>
      <c r="F34" t="s">
        <v>188</v>
      </c>
      <c r="J34" s="1" t="s">
        <v>880</v>
      </c>
      <c r="K34" s="10">
        <v>746.10000000000036</v>
      </c>
      <c r="L34" s="116"/>
      <c r="M34" s="18" t="s">
        <v>275</v>
      </c>
      <c r="N34" s="376" t="s">
        <v>2002</v>
      </c>
      <c r="Q34" s="1">
        <v>2023</v>
      </c>
      <c r="R34" t="s">
        <v>175</v>
      </c>
      <c r="V34" s="1" t="s">
        <v>814</v>
      </c>
      <c r="W34" s="10">
        <v>1211.0999999999985</v>
      </c>
      <c r="X34" s="116"/>
      <c r="Y34" s="18" t="s">
        <v>275</v>
      </c>
      <c r="Z34" s="376" t="s">
        <v>31</v>
      </c>
      <c r="AA34" s="35"/>
      <c r="AC34" s="1">
        <v>2022</v>
      </c>
      <c r="AD34" t="s">
        <v>346</v>
      </c>
      <c r="AH34" s="1" t="s">
        <v>941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276</v>
      </c>
      <c r="B35" s="35" t="s">
        <v>737</v>
      </c>
      <c r="E35" s="1">
        <v>2021</v>
      </c>
      <c r="F35" t="s">
        <v>186</v>
      </c>
      <c r="J35" s="1" t="s">
        <v>945</v>
      </c>
      <c r="K35" s="10">
        <v>745.90000000000009</v>
      </c>
      <c r="L35" s="116"/>
      <c r="M35" s="18" t="s">
        <v>276</v>
      </c>
      <c r="N35" s="35" t="s">
        <v>142</v>
      </c>
      <c r="Q35" s="1">
        <v>2023</v>
      </c>
      <c r="R35" t="s">
        <v>202</v>
      </c>
      <c r="V35" s="1" t="s">
        <v>938</v>
      </c>
      <c r="W35" s="10">
        <v>1209.5999999999967</v>
      </c>
      <c r="X35" s="116"/>
      <c r="Y35" s="18" t="s">
        <v>276</v>
      </c>
      <c r="Z35" s="220" t="s">
        <v>1660</v>
      </c>
      <c r="AA35" s="119"/>
      <c r="AC35" s="1">
        <v>2022</v>
      </c>
      <c r="AD35" t="s">
        <v>203</v>
      </c>
      <c r="AH35" s="1" t="s">
        <v>884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277</v>
      </c>
      <c r="B36" s="35" t="s">
        <v>3374</v>
      </c>
      <c r="E36" s="1">
        <v>2023</v>
      </c>
      <c r="F36" t="s">
        <v>192</v>
      </c>
      <c r="J36" s="1" t="s">
        <v>815</v>
      </c>
      <c r="K36" s="10">
        <v>745.9</v>
      </c>
      <c r="L36" s="116"/>
      <c r="M36" s="18" t="s">
        <v>277</v>
      </c>
      <c r="N36" s="220" t="s">
        <v>1659</v>
      </c>
      <c r="Q36" s="1">
        <v>2022</v>
      </c>
      <c r="R36" t="s">
        <v>187</v>
      </c>
      <c r="V36" s="1" t="s">
        <v>880</v>
      </c>
      <c r="W36" s="10">
        <v>1204.4000000000001</v>
      </c>
      <c r="X36" s="116"/>
      <c r="Y36" s="18" t="s">
        <v>277</v>
      </c>
      <c r="Z36" s="51" t="s">
        <v>21</v>
      </c>
      <c r="AA36" s="35"/>
      <c r="AC36" s="1">
        <v>2022</v>
      </c>
      <c r="AD36" t="s">
        <v>203</v>
      </c>
      <c r="AH36" s="1" t="s">
        <v>885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734</v>
      </c>
      <c r="B37" s="376" t="s">
        <v>2014</v>
      </c>
      <c r="E37" s="1">
        <v>2021</v>
      </c>
      <c r="F37" t="s">
        <v>186</v>
      </c>
      <c r="J37" s="1" t="s">
        <v>949</v>
      </c>
      <c r="K37" s="10">
        <v>743.90000000000009</v>
      </c>
      <c r="L37" s="116"/>
      <c r="M37" s="18" t="s">
        <v>734</v>
      </c>
      <c r="N37" s="220" t="s">
        <v>748</v>
      </c>
      <c r="Q37" s="1">
        <v>2019</v>
      </c>
      <c r="R37" t="s">
        <v>202</v>
      </c>
      <c r="V37" s="1" t="s">
        <v>813</v>
      </c>
      <c r="W37" s="10">
        <v>1202.0000000000018</v>
      </c>
      <c r="X37" s="116"/>
      <c r="Y37" s="18" t="s">
        <v>734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814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735</v>
      </c>
      <c r="B38" s="35" t="s">
        <v>778</v>
      </c>
      <c r="E38" s="1">
        <v>2021</v>
      </c>
      <c r="F38" t="s">
        <v>186</v>
      </c>
      <c r="J38" s="1" t="s">
        <v>946</v>
      </c>
      <c r="K38" s="10">
        <v>743.90000000000009</v>
      </c>
      <c r="L38" s="116"/>
      <c r="M38" s="18" t="s">
        <v>735</v>
      </c>
      <c r="N38" s="376" t="s">
        <v>2004</v>
      </c>
      <c r="Q38" s="1">
        <v>2021</v>
      </c>
      <c r="R38" t="s">
        <v>187</v>
      </c>
      <c r="V38" s="1" t="s">
        <v>936</v>
      </c>
      <c r="W38" s="10">
        <v>1195.8000000000002</v>
      </c>
      <c r="X38" s="116"/>
      <c r="Y38" s="18" t="s">
        <v>735</v>
      </c>
      <c r="Z38" s="35" t="s">
        <v>748</v>
      </c>
      <c r="AA38" s="35"/>
      <c r="AC38" s="1">
        <v>2020</v>
      </c>
      <c r="AD38" t="s">
        <v>203</v>
      </c>
      <c r="AH38" s="1" t="s">
        <v>879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736</v>
      </c>
      <c r="B39" s="376" t="s">
        <v>756</v>
      </c>
      <c r="E39" s="1">
        <v>2023</v>
      </c>
      <c r="F39" t="s">
        <v>193</v>
      </c>
      <c r="J39" s="1" t="s">
        <v>814</v>
      </c>
      <c r="K39" s="10">
        <v>743.6</v>
      </c>
      <c r="L39" s="116"/>
      <c r="M39" s="18" t="s">
        <v>736</v>
      </c>
      <c r="N39" s="35" t="s">
        <v>777</v>
      </c>
      <c r="Q39" s="1">
        <v>2021</v>
      </c>
      <c r="R39" t="s">
        <v>187</v>
      </c>
      <c r="V39" s="1" t="s">
        <v>937</v>
      </c>
      <c r="W39" s="10">
        <v>1195.2000000000003</v>
      </c>
      <c r="X39" s="116"/>
      <c r="Y39" s="18" t="s">
        <v>736</v>
      </c>
      <c r="Z39" s="376" t="s">
        <v>31</v>
      </c>
      <c r="AA39" s="35"/>
      <c r="AC39" s="1">
        <v>2023</v>
      </c>
      <c r="AD39" t="s">
        <v>203</v>
      </c>
      <c r="AH39" s="1" t="s">
        <v>879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738</v>
      </c>
      <c r="B40" s="35" t="s">
        <v>3376</v>
      </c>
      <c r="E40" s="1">
        <v>2023</v>
      </c>
      <c r="F40" t="s">
        <v>3521</v>
      </c>
      <c r="J40" s="1" t="s">
        <v>813</v>
      </c>
      <c r="K40" s="10">
        <v>742.9</v>
      </c>
      <c r="L40" s="116"/>
      <c r="M40" s="18" t="s">
        <v>738</v>
      </c>
      <c r="N40" s="376" t="s">
        <v>799</v>
      </c>
      <c r="Q40" s="1">
        <v>2023</v>
      </c>
      <c r="R40" t="s">
        <v>175</v>
      </c>
      <c r="V40" s="1" t="s">
        <v>815</v>
      </c>
      <c r="W40" s="10">
        <v>1192.9000000000001</v>
      </c>
      <c r="X40" s="116"/>
      <c r="Y40" s="18" t="s">
        <v>738</v>
      </c>
      <c r="Z40" s="376" t="s">
        <v>25</v>
      </c>
      <c r="AA40" s="35"/>
      <c r="AC40" s="1">
        <v>2022</v>
      </c>
      <c r="AD40" t="s">
        <v>203</v>
      </c>
      <c r="AH40" s="1" t="s">
        <v>936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744</v>
      </c>
      <c r="B41" s="376" t="s">
        <v>9</v>
      </c>
      <c r="E41" s="1">
        <v>2023</v>
      </c>
      <c r="F41" t="s">
        <v>188</v>
      </c>
      <c r="J41" s="1" t="s">
        <v>881</v>
      </c>
      <c r="K41" s="10">
        <v>742.69999999999891</v>
      </c>
      <c r="L41" s="116"/>
      <c r="M41" s="18" t="s">
        <v>744</v>
      </c>
      <c r="N41" s="35" t="s">
        <v>154</v>
      </c>
      <c r="Q41" s="1">
        <v>2021</v>
      </c>
      <c r="R41" t="s">
        <v>187</v>
      </c>
      <c r="V41" s="1" t="s">
        <v>938</v>
      </c>
      <c r="W41" s="10">
        <v>1189.7999999999997</v>
      </c>
      <c r="X41" s="116"/>
      <c r="Y41" s="18" t="s">
        <v>744</v>
      </c>
      <c r="Z41" s="376" t="s">
        <v>15</v>
      </c>
      <c r="AA41" s="35"/>
      <c r="AC41" s="1">
        <v>2020</v>
      </c>
      <c r="AD41" t="s">
        <v>203</v>
      </c>
      <c r="AH41" s="1" t="s">
        <v>880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746</v>
      </c>
      <c r="B42" s="35" t="s">
        <v>762</v>
      </c>
      <c r="E42" s="1">
        <v>2021</v>
      </c>
      <c r="F42" t="s">
        <v>186</v>
      </c>
      <c r="J42" s="1" t="s">
        <v>947</v>
      </c>
      <c r="K42" s="10">
        <v>740.7</v>
      </c>
      <c r="L42" s="116"/>
      <c r="M42" s="18" t="s">
        <v>746</v>
      </c>
      <c r="N42" s="376" t="s">
        <v>2153</v>
      </c>
      <c r="Q42" s="1">
        <v>2022</v>
      </c>
      <c r="R42" t="s">
        <v>187</v>
      </c>
      <c r="V42" s="1" t="s">
        <v>881</v>
      </c>
      <c r="W42" s="10">
        <v>1188.4999999999995</v>
      </c>
      <c r="X42" s="116"/>
      <c r="Y42" s="18" t="s">
        <v>746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813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749</v>
      </c>
      <c r="B43" s="51" t="s">
        <v>6</v>
      </c>
      <c r="E43" s="1">
        <v>2017</v>
      </c>
      <c r="F43" t="s">
        <v>188</v>
      </c>
      <c r="J43" s="1" t="s">
        <v>813</v>
      </c>
      <c r="K43" s="10">
        <v>739</v>
      </c>
      <c r="L43" s="116"/>
      <c r="M43" s="18" t="s">
        <v>749</v>
      </c>
      <c r="N43" s="220" t="s">
        <v>1658</v>
      </c>
      <c r="Q43" s="1">
        <v>2021</v>
      </c>
      <c r="R43" t="s">
        <v>187</v>
      </c>
      <c r="V43" s="1" t="s">
        <v>939</v>
      </c>
      <c r="W43" s="10">
        <v>1186.2000000000012</v>
      </c>
      <c r="X43" s="116"/>
      <c r="Y43" s="18" t="s">
        <v>749</v>
      </c>
      <c r="Z43" s="376" t="s">
        <v>782</v>
      </c>
      <c r="AA43" s="35"/>
      <c r="AC43" s="1">
        <v>2023</v>
      </c>
      <c r="AD43" t="s">
        <v>203</v>
      </c>
      <c r="AH43" s="1" t="s">
        <v>880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750</v>
      </c>
      <c r="B44" s="220" t="s">
        <v>1659</v>
      </c>
      <c r="E44" s="1">
        <v>2021</v>
      </c>
      <c r="F44" t="s">
        <v>186</v>
      </c>
      <c r="J44" s="1" t="s">
        <v>948</v>
      </c>
      <c r="K44" s="10">
        <v>735.10000000000036</v>
      </c>
      <c r="L44" s="116"/>
      <c r="M44" s="18" t="s">
        <v>750</v>
      </c>
      <c r="N44" s="35" t="s">
        <v>778</v>
      </c>
      <c r="Q44" s="1">
        <v>2022</v>
      </c>
      <c r="R44" t="s">
        <v>187</v>
      </c>
      <c r="V44" s="1" t="s">
        <v>882</v>
      </c>
      <c r="W44" s="10">
        <v>1186.1999999999985</v>
      </c>
      <c r="X44" s="116"/>
      <c r="Y44" s="18" t="s">
        <v>750</v>
      </c>
      <c r="Z44" s="35" t="s">
        <v>141</v>
      </c>
      <c r="AA44" s="35"/>
      <c r="AC44" s="1">
        <v>2023</v>
      </c>
      <c r="AD44" t="s">
        <v>203</v>
      </c>
      <c r="AH44" s="1" t="s">
        <v>881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753</v>
      </c>
      <c r="B45" s="35" t="s">
        <v>782</v>
      </c>
      <c r="E45" s="1">
        <v>2021</v>
      </c>
      <c r="F45" t="s">
        <v>186</v>
      </c>
      <c r="J45" s="1" t="s">
        <v>1788</v>
      </c>
      <c r="K45" s="10">
        <v>734.89999999999986</v>
      </c>
      <c r="L45" s="116"/>
      <c r="M45" s="18" t="s">
        <v>753</v>
      </c>
      <c r="N45" s="51" t="s">
        <v>31</v>
      </c>
      <c r="Q45" s="1">
        <v>2018</v>
      </c>
      <c r="R45" t="s">
        <v>202</v>
      </c>
      <c r="V45" s="1" t="s">
        <v>813</v>
      </c>
      <c r="W45" s="10">
        <v>1184.7</v>
      </c>
      <c r="X45" s="116"/>
      <c r="Y45" s="18" t="s">
        <v>753</v>
      </c>
      <c r="Z45" s="35" t="s">
        <v>732</v>
      </c>
      <c r="AA45" s="35"/>
      <c r="AC45" s="1">
        <v>2022</v>
      </c>
      <c r="AD45" t="s">
        <v>346</v>
      </c>
      <c r="AH45" s="1" t="s">
        <v>940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755</v>
      </c>
      <c r="B46" s="51" t="s">
        <v>3392</v>
      </c>
      <c r="E46" s="1">
        <v>2023</v>
      </c>
      <c r="F46" t="s">
        <v>192</v>
      </c>
      <c r="J46" s="1" t="s">
        <v>879</v>
      </c>
      <c r="K46" s="10">
        <v>734.55</v>
      </c>
      <c r="L46" s="116"/>
      <c r="M46" s="18" t="s">
        <v>755</v>
      </c>
      <c r="N46" s="35" t="s">
        <v>17</v>
      </c>
      <c r="Q46" s="1">
        <v>2022</v>
      </c>
      <c r="R46" t="s">
        <v>202</v>
      </c>
      <c r="V46" s="1" t="s">
        <v>813</v>
      </c>
      <c r="W46" s="10">
        <v>1180.5</v>
      </c>
      <c r="X46" s="116"/>
      <c r="Y46" s="18" t="s">
        <v>755</v>
      </c>
      <c r="Z46" s="220" t="s">
        <v>1661</v>
      </c>
      <c r="AA46" s="119"/>
      <c r="AC46" s="1">
        <v>2022</v>
      </c>
      <c r="AD46" t="s">
        <v>203</v>
      </c>
      <c r="AH46" s="1" t="s">
        <v>937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760</v>
      </c>
      <c r="B47" s="376" t="s">
        <v>1998</v>
      </c>
      <c r="E47" s="1">
        <v>2021</v>
      </c>
      <c r="F47" t="s">
        <v>186</v>
      </c>
      <c r="J47" s="1" t="s">
        <v>1789</v>
      </c>
      <c r="K47" s="10">
        <v>733.60000000000014</v>
      </c>
      <c r="L47" s="116"/>
      <c r="M47" s="18" t="s">
        <v>760</v>
      </c>
      <c r="N47" s="220" t="s">
        <v>1661</v>
      </c>
      <c r="Q47" s="1">
        <v>2023</v>
      </c>
      <c r="R47" t="s">
        <v>202</v>
      </c>
      <c r="V47" s="1" t="s">
        <v>939</v>
      </c>
      <c r="W47" s="10">
        <v>1174.8999999999996</v>
      </c>
      <c r="X47" s="116"/>
      <c r="Y47" s="18" t="s">
        <v>760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815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764</v>
      </c>
      <c r="B48" s="376" t="s">
        <v>23</v>
      </c>
      <c r="E48" s="1">
        <v>2020</v>
      </c>
      <c r="F48" t="s">
        <v>196</v>
      </c>
      <c r="J48" s="1" t="s">
        <v>814</v>
      </c>
      <c r="K48" s="10">
        <v>731.80000000000291</v>
      </c>
      <c r="L48" s="116"/>
      <c r="M48" s="18" t="s">
        <v>764</v>
      </c>
      <c r="N48" s="376" t="s">
        <v>15</v>
      </c>
      <c r="Q48" s="1">
        <v>2021</v>
      </c>
      <c r="R48" t="s">
        <v>187</v>
      </c>
      <c r="V48" s="1" t="s">
        <v>941</v>
      </c>
      <c r="W48" s="10">
        <v>1174.2999999999997</v>
      </c>
      <c r="X48" s="116"/>
      <c r="Y48" s="18" t="s">
        <v>764</v>
      </c>
      <c r="Z48" s="51" t="s">
        <v>143</v>
      </c>
      <c r="AA48" s="35"/>
      <c r="AC48" s="1">
        <v>2022</v>
      </c>
      <c r="AD48" t="s">
        <v>346</v>
      </c>
      <c r="AH48" s="1" t="s">
        <v>942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765</v>
      </c>
      <c r="B49" s="35" t="s">
        <v>155</v>
      </c>
      <c r="E49" s="1">
        <v>2021</v>
      </c>
      <c r="F49" t="s">
        <v>186</v>
      </c>
      <c r="J49" s="1" t="s">
        <v>1790</v>
      </c>
      <c r="K49" s="10">
        <v>728.50000000000023</v>
      </c>
      <c r="L49" s="116"/>
      <c r="M49" s="18" t="s">
        <v>765</v>
      </c>
      <c r="N49" s="376" t="s">
        <v>1646</v>
      </c>
      <c r="Q49" s="1">
        <v>2022</v>
      </c>
      <c r="R49" t="s">
        <v>2203</v>
      </c>
      <c r="V49" s="1" t="s">
        <v>814</v>
      </c>
      <c r="W49" s="10">
        <v>1171.8</v>
      </c>
      <c r="X49" s="116"/>
      <c r="Y49" s="18" t="s">
        <v>765</v>
      </c>
      <c r="Z49" s="376" t="s">
        <v>25</v>
      </c>
      <c r="AA49" s="35"/>
      <c r="AC49" s="1">
        <v>2022</v>
      </c>
      <c r="AD49" t="s">
        <v>346</v>
      </c>
      <c r="AH49" s="1" t="s">
        <v>943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766</v>
      </c>
      <c r="B50" s="376" t="s">
        <v>6</v>
      </c>
      <c r="E50" s="1">
        <v>2021</v>
      </c>
      <c r="F50" t="s">
        <v>186</v>
      </c>
      <c r="J50" s="1" t="s">
        <v>1791</v>
      </c>
      <c r="K50" s="10">
        <v>726.99999999999977</v>
      </c>
      <c r="L50" s="116"/>
      <c r="M50" s="18" t="s">
        <v>766</v>
      </c>
      <c r="N50" s="51" t="s">
        <v>155</v>
      </c>
      <c r="Q50" s="1">
        <v>2023</v>
      </c>
      <c r="R50" t="s">
        <v>2203</v>
      </c>
      <c r="V50" s="1" t="s">
        <v>814</v>
      </c>
      <c r="W50" s="10">
        <v>1163.0999999999999</v>
      </c>
      <c r="X50" s="116"/>
      <c r="Y50" s="18" t="s">
        <v>766</v>
      </c>
      <c r="Z50" s="35" t="s">
        <v>737</v>
      </c>
      <c r="AA50" s="35"/>
      <c r="AC50" s="1">
        <v>2023</v>
      </c>
      <c r="AD50" t="s">
        <v>203</v>
      </c>
      <c r="AH50" s="1" t="s">
        <v>882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772</v>
      </c>
      <c r="B51" s="51" t="s">
        <v>142</v>
      </c>
      <c r="E51" s="1">
        <v>2021</v>
      </c>
      <c r="F51" t="s">
        <v>212</v>
      </c>
      <c r="J51" s="1" t="s">
        <v>813</v>
      </c>
      <c r="K51" s="10">
        <v>726</v>
      </c>
      <c r="L51" s="116"/>
      <c r="M51" s="18" t="s">
        <v>772</v>
      </c>
      <c r="N51" s="376" t="s">
        <v>2014</v>
      </c>
      <c r="Q51" s="1">
        <v>2021</v>
      </c>
      <c r="R51" t="s">
        <v>187</v>
      </c>
      <c r="V51" s="1" t="s">
        <v>940</v>
      </c>
      <c r="W51" s="10">
        <v>1162.1999999999998</v>
      </c>
      <c r="X51" s="116"/>
      <c r="Y51" s="18" t="s">
        <v>772</v>
      </c>
      <c r="Z51" s="376" t="s">
        <v>25</v>
      </c>
      <c r="AA51" s="35"/>
      <c r="AC51" s="1">
        <v>2020</v>
      </c>
      <c r="AD51" t="s">
        <v>203</v>
      </c>
      <c r="AH51" s="1" t="s">
        <v>881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780</v>
      </c>
      <c r="B52" s="376" t="s">
        <v>2019</v>
      </c>
      <c r="E52" s="1">
        <v>2023</v>
      </c>
      <c r="F52" t="s">
        <v>3521</v>
      </c>
      <c r="J52" s="1" t="s">
        <v>814</v>
      </c>
      <c r="K52" s="10">
        <v>723.2</v>
      </c>
      <c r="L52" s="116"/>
      <c r="M52" s="18" t="s">
        <v>780</v>
      </c>
      <c r="N52" s="220" t="s">
        <v>1646</v>
      </c>
      <c r="Q52" s="1">
        <v>2023</v>
      </c>
      <c r="R52" t="s">
        <v>202</v>
      </c>
      <c r="V52" s="1" t="s">
        <v>941</v>
      </c>
      <c r="W52" s="10">
        <v>1160.1000000000004</v>
      </c>
      <c r="X52" s="116"/>
      <c r="Y52" s="18" t="s">
        <v>780</v>
      </c>
      <c r="Z52" s="35" t="s">
        <v>155</v>
      </c>
      <c r="AA52" s="35"/>
      <c r="AC52" s="1">
        <v>2022</v>
      </c>
      <c r="AD52" t="s">
        <v>346</v>
      </c>
      <c r="AH52" s="1" t="s">
        <v>944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784</v>
      </c>
      <c r="B53" s="220" t="s">
        <v>1658</v>
      </c>
      <c r="E53" s="1">
        <v>2021</v>
      </c>
      <c r="F53" t="s">
        <v>186</v>
      </c>
      <c r="J53" s="1" t="s">
        <v>1792</v>
      </c>
      <c r="K53" s="10">
        <v>721.19999999999982</v>
      </c>
      <c r="L53" s="116"/>
      <c r="M53" s="18" t="s">
        <v>784</v>
      </c>
      <c r="N53" s="51" t="s">
        <v>1998</v>
      </c>
      <c r="Q53" s="1">
        <v>2021</v>
      </c>
      <c r="R53" t="s">
        <v>195</v>
      </c>
      <c r="V53" s="1" t="s">
        <v>813</v>
      </c>
      <c r="W53" s="10">
        <v>1159</v>
      </c>
      <c r="X53" s="116"/>
      <c r="Y53" s="18" t="s">
        <v>784</v>
      </c>
      <c r="Z53" s="35" t="s">
        <v>162</v>
      </c>
      <c r="AA53" s="35"/>
      <c r="AC53" s="1">
        <v>2023</v>
      </c>
      <c r="AD53" t="s">
        <v>203</v>
      </c>
      <c r="AH53" s="1" t="s">
        <v>883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785</v>
      </c>
      <c r="B54" s="35" t="s">
        <v>2014</v>
      </c>
      <c r="E54" s="1">
        <v>2023</v>
      </c>
      <c r="F54" t="s">
        <v>192</v>
      </c>
      <c r="J54" s="1" t="s">
        <v>880</v>
      </c>
      <c r="K54" s="10">
        <v>720.2</v>
      </c>
      <c r="L54" s="116"/>
      <c r="M54" s="18" t="s">
        <v>785</v>
      </c>
      <c r="N54" s="35" t="s">
        <v>745</v>
      </c>
      <c r="Q54" s="1">
        <v>2023</v>
      </c>
      <c r="R54" t="s">
        <v>175</v>
      </c>
      <c r="V54" s="1" t="s">
        <v>879</v>
      </c>
      <c r="W54" s="10">
        <v>1156.400000000001</v>
      </c>
      <c r="X54" s="116"/>
      <c r="Y54" s="18" t="s">
        <v>785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879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786</v>
      </c>
      <c r="B55" s="376" t="s">
        <v>39</v>
      </c>
      <c r="E55" s="1">
        <v>2021</v>
      </c>
      <c r="F55" t="s">
        <v>186</v>
      </c>
      <c r="J55" s="1" t="s">
        <v>1793</v>
      </c>
      <c r="K55" s="10">
        <v>720.10000000000036</v>
      </c>
      <c r="L55" s="116"/>
      <c r="M55" s="18" t="s">
        <v>786</v>
      </c>
      <c r="N55" s="376" t="s">
        <v>11</v>
      </c>
      <c r="Q55" s="1">
        <v>2023</v>
      </c>
      <c r="R55" t="s">
        <v>2203</v>
      </c>
      <c r="V55" s="1" t="s">
        <v>815</v>
      </c>
      <c r="W55" s="10">
        <v>1155.0999999999999</v>
      </c>
      <c r="X55" s="116"/>
      <c r="Y55" s="18" t="s">
        <v>786</v>
      </c>
      <c r="Z55" s="376" t="s">
        <v>2024</v>
      </c>
      <c r="AA55" s="119"/>
      <c r="AC55" s="1">
        <v>2022</v>
      </c>
      <c r="AD55" t="s">
        <v>203</v>
      </c>
      <c r="AH55" s="1" t="s">
        <v>938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792</v>
      </c>
      <c r="B56" s="35" t="s">
        <v>770</v>
      </c>
      <c r="E56" s="1">
        <v>2021</v>
      </c>
      <c r="F56" t="s">
        <v>186</v>
      </c>
      <c r="J56" s="1" t="s">
        <v>1794</v>
      </c>
      <c r="K56" s="10">
        <v>719.50000000000045</v>
      </c>
      <c r="L56" s="116"/>
      <c r="M56" s="18" t="s">
        <v>792</v>
      </c>
      <c r="N56" s="51" t="s">
        <v>11</v>
      </c>
      <c r="Q56" s="1">
        <v>2019</v>
      </c>
      <c r="R56" t="s">
        <v>2203</v>
      </c>
      <c r="V56" s="1" t="s">
        <v>813</v>
      </c>
      <c r="W56" s="10">
        <v>1153.2</v>
      </c>
      <c r="X56" s="116"/>
      <c r="Y56" s="18" t="s">
        <v>792</v>
      </c>
      <c r="Z56" s="376" t="s">
        <v>799</v>
      </c>
      <c r="AA56" s="35"/>
      <c r="AC56" s="1">
        <v>2023</v>
      </c>
      <c r="AD56" t="s">
        <v>203</v>
      </c>
      <c r="AH56" s="1" t="s">
        <v>884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793</v>
      </c>
      <c r="B57" s="35" t="s">
        <v>3367</v>
      </c>
      <c r="E57" s="1">
        <v>2023</v>
      </c>
      <c r="F57" t="s">
        <v>192</v>
      </c>
      <c r="J57" s="1" t="s">
        <v>881</v>
      </c>
      <c r="K57" s="10">
        <v>717.8</v>
      </c>
      <c r="L57" s="116"/>
      <c r="M57" s="18" t="s">
        <v>793</v>
      </c>
      <c r="N57" s="35" t="s">
        <v>747</v>
      </c>
      <c r="Q57" s="1">
        <v>2021</v>
      </c>
      <c r="R57" t="s">
        <v>187</v>
      </c>
      <c r="V57" s="1" t="s">
        <v>942</v>
      </c>
      <c r="W57" s="10">
        <v>1147.0999999999999</v>
      </c>
      <c r="X57" s="116"/>
      <c r="Y57" s="18" t="s">
        <v>793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880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794</v>
      </c>
      <c r="B58" s="376" t="s">
        <v>23</v>
      </c>
      <c r="E58" s="1">
        <v>2021</v>
      </c>
      <c r="F58" t="s">
        <v>186</v>
      </c>
      <c r="J58" s="1" t="s">
        <v>1795</v>
      </c>
      <c r="K58" s="10">
        <v>715.0499999999995</v>
      </c>
      <c r="L58" s="116"/>
      <c r="M58" s="18" t="s">
        <v>794</v>
      </c>
      <c r="N58" s="35" t="s">
        <v>782</v>
      </c>
      <c r="Q58" s="1">
        <v>2021</v>
      </c>
      <c r="R58" t="s">
        <v>187</v>
      </c>
      <c r="V58" s="1" t="s">
        <v>943</v>
      </c>
      <c r="W58" s="10">
        <v>1146.5999999999999</v>
      </c>
      <c r="X58" s="116"/>
      <c r="Y58" s="18" t="s">
        <v>794</v>
      </c>
      <c r="Z58" s="51" t="s">
        <v>37</v>
      </c>
      <c r="AA58" s="35"/>
      <c r="AC58" s="1">
        <v>2023</v>
      </c>
      <c r="AD58" t="s">
        <v>203</v>
      </c>
      <c r="AH58" s="1" t="s">
        <v>885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796</v>
      </c>
      <c r="B59" s="237" t="s">
        <v>1640</v>
      </c>
      <c r="E59" s="1">
        <v>2020</v>
      </c>
      <c r="F59" t="s">
        <v>196</v>
      </c>
      <c r="J59" s="1" t="s">
        <v>815</v>
      </c>
      <c r="K59" s="10">
        <v>713.49999999999818</v>
      </c>
      <c r="L59" s="116"/>
      <c r="M59" s="18" t="s">
        <v>796</v>
      </c>
      <c r="N59" s="35" t="s">
        <v>782</v>
      </c>
      <c r="Q59" s="1">
        <v>2022</v>
      </c>
      <c r="R59" t="s">
        <v>187</v>
      </c>
      <c r="V59" s="1" t="s">
        <v>883</v>
      </c>
      <c r="W59" s="10">
        <v>1145.2999999999993</v>
      </c>
      <c r="X59" s="116"/>
      <c r="Y59" s="18" t="s">
        <v>796</v>
      </c>
      <c r="Z59" s="35" t="s">
        <v>763</v>
      </c>
      <c r="AA59" s="35"/>
      <c r="AC59" s="1">
        <v>2022</v>
      </c>
      <c r="AD59" t="s">
        <v>346</v>
      </c>
      <c r="AH59" s="1" t="s">
        <v>945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797</v>
      </c>
      <c r="B60" s="220" t="s">
        <v>1655</v>
      </c>
      <c r="E60" s="1">
        <v>2021</v>
      </c>
      <c r="F60" t="s">
        <v>186</v>
      </c>
      <c r="J60" s="1" t="s">
        <v>1796</v>
      </c>
      <c r="K60" s="10">
        <v>713</v>
      </c>
      <c r="L60" s="116"/>
      <c r="M60" s="18" t="s">
        <v>797</v>
      </c>
      <c r="N60" s="376" t="s">
        <v>1998</v>
      </c>
      <c r="Q60" s="1">
        <v>2022</v>
      </c>
      <c r="R60" t="s">
        <v>187</v>
      </c>
      <c r="V60" s="1" t="s">
        <v>884</v>
      </c>
      <c r="W60" s="10">
        <v>1143.699999999998</v>
      </c>
      <c r="X60" s="116"/>
      <c r="Y60" s="18" t="s">
        <v>797</v>
      </c>
      <c r="Z60" s="376" t="s">
        <v>2006</v>
      </c>
      <c r="AA60" s="35"/>
      <c r="AC60" s="1">
        <v>2022</v>
      </c>
      <c r="AD60" t="s">
        <v>346</v>
      </c>
      <c r="AH60" s="1" t="s">
        <v>949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798</v>
      </c>
      <c r="B61" s="376" t="s">
        <v>11</v>
      </c>
      <c r="E61" s="1">
        <v>2021</v>
      </c>
      <c r="F61" t="s">
        <v>186</v>
      </c>
      <c r="J61" s="1" t="s">
        <v>1797</v>
      </c>
      <c r="K61" s="10">
        <v>711.69999999999936</v>
      </c>
      <c r="L61" s="116"/>
      <c r="M61" s="18" t="s">
        <v>798</v>
      </c>
      <c r="N61" s="220" t="s">
        <v>1655</v>
      </c>
      <c r="Q61" s="1">
        <v>2021</v>
      </c>
      <c r="R61" t="s">
        <v>187</v>
      </c>
      <c r="V61" s="1" t="s">
        <v>944</v>
      </c>
      <c r="W61" s="10">
        <v>1142.5</v>
      </c>
      <c r="X61" s="116"/>
      <c r="Y61" s="18" t="s">
        <v>798</v>
      </c>
      <c r="Z61" s="376" t="s">
        <v>2025</v>
      </c>
      <c r="AA61" s="35"/>
      <c r="AC61" s="1">
        <v>2022</v>
      </c>
      <c r="AD61" t="s">
        <v>346</v>
      </c>
      <c r="AH61" s="1" t="s">
        <v>946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801</v>
      </c>
      <c r="B62" s="51" t="s">
        <v>743</v>
      </c>
      <c r="E62" s="1">
        <v>2019</v>
      </c>
      <c r="F62" t="s">
        <v>188</v>
      </c>
      <c r="J62" s="1" t="s">
        <v>815</v>
      </c>
      <c r="K62" s="10">
        <v>711.65</v>
      </c>
      <c r="L62" s="116"/>
      <c r="M62" s="18" t="s">
        <v>801</v>
      </c>
      <c r="N62" s="35" t="s">
        <v>770</v>
      </c>
      <c r="Q62" s="1">
        <v>2021</v>
      </c>
      <c r="R62" t="s">
        <v>187</v>
      </c>
      <c r="V62" s="1" t="s">
        <v>945</v>
      </c>
      <c r="W62" s="10">
        <v>1141.0999999999995</v>
      </c>
      <c r="X62" s="116"/>
      <c r="Y62" s="18" t="s">
        <v>801</v>
      </c>
      <c r="Z62" s="35" t="s">
        <v>752</v>
      </c>
      <c r="AA62" s="35"/>
      <c r="AC62" s="1">
        <v>2022</v>
      </c>
      <c r="AD62" t="s">
        <v>346</v>
      </c>
      <c r="AH62" s="1" t="s">
        <v>947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895</v>
      </c>
      <c r="B63" s="51" t="s">
        <v>762</v>
      </c>
      <c r="E63" s="1">
        <v>2021</v>
      </c>
      <c r="F63" t="s">
        <v>188</v>
      </c>
      <c r="J63" s="1" t="s">
        <v>814</v>
      </c>
      <c r="K63" s="10">
        <v>711.1</v>
      </c>
      <c r="L63" s="116"/>
      <c r="M63" s="18" t="s">
        <v>895</v>
      </c>
      <c r="N63" s="220" t="s">
        <v>1646</v>
      </c>
      <c r="Q63" s="1">
        <v>2022</v>
      </c>
      <c r="R63" t="s">
        <v>187</v>
      </c>
      <c r="V63" s="1" t="s">
        <v>885</v>
      </c>
      <c r="W63" s="10">
        <v>1140.5000000000018</v>
      </c>
      <c r="X63" s="116"/>
      <c r="Y63" s="18" t="s">
        <v>895</v>
      </c>
      <c r="Z63" s="376" t="s">
        <v>1998</v>
      </c>
      <c r="AA63" s="35"/>
      <c r="AC63" s="1">
        <v>2022</v>
      </c>
      <c r="AD63" t="s">
        <v>203</v>
      </c>
      <c r="AH63" s="1" t="s">
        <v>939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896</v>
      </c>
      <c r="B64" s="35" t="s">
        <v>795</v>
      </c>
      <c r="E64" s="1">
        <v>2023</v>
      </c>
      <c r="F64" t="s">
        <v>188</v>
      </c>
      <c r="J64" s="1" t="s">
        <v>882</v>
      </c>
      <c r="K64" s="10">
        <v>710.80000000000018</v>
      </c>
      <c r="L64" s="116"/>
      <c r="M64" s="18" t="s">
        <v>896</v>
      </c>
      <c r="N64" s="35" t="s">
        <v>778</v>
      </c>
      <c r="Q64" s="1">
        <v>2021</v>
      </c>
      <c r="R64" t="s">
        <v>187</v>
      </c>
      <c r="V64" s="1" t="s">
        <v>949</v>
      </c>
      <c r="W64" s="10">
        <v>1140.4000000000015</v>
      </c>
      <c r="X64" s="116"/>
      <c r="Y64" s="18" t="s">
        <v>896</v>
      </c>
      <c r="Z64" s="220" t="s">
        <v>1653</v>
      </c>
      <c r="AA64" s="35"/>
      <c r="AC64" s="1">
        <v>2022</v>
      </c>
      <c r="AD64" t="s">
        <v>203</v>
      </c>
      <c r="AH64" s="1" t="s">
        <v>941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897</v>
      </c>
      <c r="B65" s="51" t="s">
        <v>142</v>
      </c>
      <c r="E65" s="1">
        <v>2021</v>
      </c>
      <c r="F65" t="s">
        <v>186</v>
      </c>
      <c r="J65" s="1" t="s">
        <v>1798</v>
      </c>
      <c r="K65" s="10">
        <v>710.79999999999927</v>
      </c>
      <c r="L65" s="116"/>
      <c r="M65" s="18" t="s">
        <v>897</v>
      </c>
      <c r="N65" s="220" t="s">
        <v>1653</v>
      </c>
      <c r="Q65" s="1">
        <v>2022</v>
      </c>
      <c r="R65" t="s">
        <v>187</v>
      </c>
      <c r="V65" s="1" t="s">
        <v>936</v>
      </c>
      <c r="W65" s="10">
        <v>1137.5999999999999</v>
      </c>
      <c r="X65" s="116"/>
      <c r="Y65" s="18" t="s">
        <v>897</v>
      </c>
      <c r="Z65" s="545" t="s">
        <v>1659</v>
      </c>
      <c r="AA65" s="35"/>
      <c r="AC65" s="1">
        <v>2020</v>
      </c>
      <c r="AD65" t="s">
        <v>203</v>
      </c>
      <c r="AH65" s="1" t="s">
        <v>882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898</v>
      </c>
      <c r="B66" s="376" t="s">
        <v>6</v>
      </c>
      <c r="E66" s="1">
        <v>2020</v>
      </c>
      <c r="F66" t="s">
        <v>196</v>
      </c>
      <c r="J66" s="1" t="s">
        <v>879</v>
      </c>
      <c r="K66" s="10">
        <v>710.70000000000073</v>
      </c>
      <c r="L66" s="116"/>
      <c r="M66" s="18" t="s">
        <v>898</v>
      </c>
      <c r="N66" s="376" t="s">
        <v>778</v>
      </c>
      <c r="Q66" s="1">
        <v>2023</v>
      </c>
      <c r="R66" t="s">
        <v>2203</v>
      </c>
      <c r="V66" s="1" t="s">
        <v>879</v>
      </c>
      <c r="W66" s="10">
        <v>1136.0999999999999</v>
      </c>
      <c r="X66" s="116"/>
      <c r="Y66" s="18" t="s">
        <v>898</v>
      </c>
      <c r="Z66" s="35" t="s">
        <v>789</v>
      </c>
      <c r="AA66" s="35"/>
      <c r="AC66" s="1">
        <v>2022</v>
      </c>
      <c r="AD66" t="s">
        <v>203</v>
      </c>
      <c r="AH66" s="1" t="s">
        <v>940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899</v>
      </c>
      <c r="B67" s="35" t="s">
        <v>3363</v>
      </c>
      <c r="E67" s="1">
        <v>2023</v>
      </c>
      <c r="F67" t="s">
        <v>188</v>
      </c>
      <c r="J67" s="1" t="s">
        <v>883</v>
      </c>
      <c r="K67" s="10">
        <v>710.05000000000109</v>
      </c>
      <c r="L67" s="116"/>
      <c r="M67" s="18" t="s">
        <v>899</v>
      </c>
      <c r="N67" s="376" t="s">
        <v>6</v>
      </c>
      <c r="Q67" s="1">
        <v>2021</v>
      </c>
      <c r="R67" t="s">
        <v>187</v>
      </c>
      <c r="V67" s="1" t="s">
        <v>946</v>
      </c>
      <c r="W67" s="10">
        <v>1133.0999999999995</v>
      </c>
      <c r="X67" s="116"/>
      <c r="Y67" s="18" t="s">
        <v>899</v>
      </c>
      <c r="Z67" s="35" t="s">
        <v>143</v>
      </c>
      <c r="AA67" s="35"/>
      <c r="AC67" s="1">
        <v>2021</v>
      </c>
      <c r="AD67" t="s">
        <v>203</v>
      </c>
      <c r="AH67" s="1" t="s">
        <v>813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900</v>
      </c>
      <c r="B68" s="35" t="s">
        <v>3363</v>
      </c>
      <c r="E68" s="1">
        <v>2023</v>
      </c>
      <c r="F68" t="s">
        <v>3521</v>
      </c>
      <c r="J68" s="1" t="s">
        <v>815</v>
      </c>
      <c r="K68" s="10">
        <v>707.8</v>
      </c>
      <c r="L68" s="116"/>
      <c r="M68" s="18" t="s">
        <v>900</v>
      </c>
      <c r="N68" s="51" t="s">
        <v>154</v>
      </c>
      <c r="Q68" s="1">
        <v>2020</v>
      </c>
      <c r="R68" t="s">
        <v>201</v>
      </c>
      <c r="V68" s="1" t="s">
        <v>814</v>
      </c>
      <c r="W68" s="10">
        <v>1132.4000000000001</v>
      </c>
      <c r="X68" s="116"/>
      <c r="Y68" s="18" t="s">
        <v>900</v>
      </c>
      <c r="Z68" s="35" t="s">
        <v>745</v>
      </c>
      <c r="AA68" s="35"/>
      <c r="AC68" s="1">
        <v>2020</v>
      </c>
      <c r="AD68" t="s">
        <v>203</v>
      </c>
      <c r="AH68" s="1" t="s">
        <v>883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901</v>
      </c>
      <c r="B69" s="376" t="s">
        <v>2021</v>
      </c>
      <c r="E69" s="1">
        <v>2023</v>
      </c>
      <c r="F69" t="s">
        <v>3521</v>
      </c>
      <c r="J69" s="1" t="s">
        <v>879</v>
      </c>
      <c r="K69" s="10">
        <v>705.1</v>
      </c>
      <c r="L69" s="116"/>
      <c r="M69" s="18" t="s">
        <v>901</v>
      </c>
      <c r="N69" s="376" t="s">
        <v>2025</v>
      </c>
      <c r="Q69" s="1">
        <v>2022</v>
      </c>
      <c r="R69" t="s">
        <v>187</v>
      </c>
      <c r="V69" s="1" t="s">
        <v>937</v>
      </c>
      <c r="W69" s="10">
        <v>1130.4999999999995</v>
      </c>
      <c r="X69" s="116"/>
      <c r="Y69" s="18" t="s">
        <v>901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881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902</v>
      </c>
      <c r="B70" s="35" t="s">
        <v>141</v>
      </c>
      <c r="E70" s="1">
        <v>2020</v>
      </c>
      <c r="F70" t="s">
        <v>196</v>
      </c>
      <c r="J70" s="1" t="s">
        <v>880</v>
      </c>
      <c r="K70" s="10">
        <v>704.99999999999454</v>
      </c>
      <c r="L70" s="116"/>
      <c r="M70" s="18" t="s">
        <v>902</v>
      </c>
      <c r="N70" s="35" t="s">
        <v>799</v>
      </c>
      <c r="Q70" s="1">
        <v>2021</v>
      </c>
      <c r="R70" t="s">
        <v>187</v>
      </c>
      <c r="V70" s="1" t="s">
        <v>947</v>
      </c>
      <c r="W70" s="10">
        <v>1129.2999999999997</v>
      </c>
      <c r="X70" s="116"/>
      <c r="Y70" s="18" t="s">
        <v>902</v>
      </c>
      <c r="Z70" s="35" t="s">
        <v>799</v>
      </c>
      <c r="AA70" s="35"/>
      <c r="AC70" s="1">
        <v>2022</v>
      </c>
      <c r="AD70" t="s">
        <v>203</v>
      </c>
      <c r="AH70" s="1" t="s">
        <v>942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903</v>
      </c>
      <c r="B71" s="51" t="s">
        <v>6</v>
      </c>
      <c r="E71" s="1">
        <v>2016</v>
      </c>
      <c r="F71" t="s">
        <v>189</v>
      </c>
      <c r="J71" s="1" t="s">
        <v>813</v>
      </c>
      <c r="K71" s="10">
        <v>703.8</v>
      </c>
      <c r="L71" s="116"/>
      <c r="M71" s="18" t="s">
        <v>903</v>
      </c>
      <c r="N71" s="35" t="s">
        <v>799</v>
      </c>
      <c r="Q71" s="1">
        <v>2022</v>
      </c>
      <c r="R71" t="s">
        <v>187</v>
      </c>
      <c r="V71" s="1" t="s">
        <v>938</v>
      </c>
      <c r="W71" s="10">
        <v>1129.2999999999984</v>
      </c>
      <c r="X71" s="116"/>
      <c r="Y71" s="18" t="s">
        <v>903</v>
      </c>
      <c r="Z71" s="35" t="s">
        <v>732</v>
      </c>
      <c r="AA71" s="35"/>
      <c r="AC71" s="1">
        <v>2023</v>
      </c>
      <c r="AD71" t="s">
        <v>203</v>
      </c>
      <c r="AH71" s="1" t="s">
        <v>936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904</v>
      </c>
      <c r="B72" s="51" t="s">
        <v>21</v>
      </c>
      <c r="E72" s="1">
        <v>2021</v>
      </c>
      <c r="F72" t="s">
        <v>212</v>
      </c>
      <c r="J72" s="1" t="s">
        <v>814</v>
      </c>
      <c r="K72" s="10">
        <v>702.7</v>
      </c>
      <c r="L72" s="116"/>
      <c r="M72" s="18" t="s">
        <v>904</v>
      </c>
      <c r="N72" s="51" t="s">
        <v>155</v>
      </c>
      <c r="Q72" s="1">
        <v>2020</v>
      </c>
      <c r="R72" t="s">
        <v>201</v>
      </c>
      <c r="V72" s="1" t="s">
        <v>815</v>
      </c>
      <c r="W72" s="10">
        <v>1126.2</v>
      </c>
      <c r="X72" s="116"/>
      <c r="Y72" s="18" t="s">
        <v>904</v>
      </c>
      <c r="Z72" s="220" t="s">
        <v>1659</v>
      </c>
      <c r="AA72" s="35"/>
      <c r="AC72" s="1">
        <v>2022</v>
      </c>
      <c r="AD72" t="s">
        <v>203</v>
      </c>
      <c r="AH72" s="1" t="s">
        <v>943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905</v>
      </c>
      <c r="B73" s="35" t="s">
        <v>770</v>
      </c>
      <c r="E73" s="1">
        <v>2023</v>
      </c>
      <c r="F73" t="s">
        <v>188</v>
      </c>
      <c r="J73" s="1" t="s">
        <v>884</v>
      </c>
      <c r="K73" s="10">
        <v>700.39999999999964</v>
      </c>
      <c r="L73" s="116"/>
      <c r="M73" s="18" t="s">
        <v>905</v>
      </c>
      <c r="N73" s="376" t="s">
        <v>2022</v>
      </c>
      <c r="Q73" s="1">
        <v>2023</v>
      </c>
      <c r="R73" t="s">
        <v>202</v>
      </c>
      <c r="V73" s="1" t="s">
        <v>940</v>
      </c>
      <c r="W73" s="10">
        <v>1123.8000000000011</v>
      </c>
      <c r="X73" s="116"/>
      <c r="Y73" s="18" t="s">
        <v>905</v>
      </c>
      <c r="Z73" s="35" t="s">
        <v>732</v>
      </c>
      <c r="AA73" s="35"/>
      <c r="AC73" s="1">
        <v>2020</v>
      </c>
      <c r="AD73" t="s">
        <v>203</v>
      </c>
      <c r="AH73" s="1" t="s">
        <v>884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906</v>
      </c>
      <c r="B74" s="35" t="s">
        <v>1646</v>
      </c>
      <c r="E74" s="1">
        <v>2021</v>
      </c>
      <c r="F74" t="s">
        <v>196</v>
      </c>
      <c r="J74" s="1" t="s">
        <v>813</v>
      </c>
      <c r="K74" s="10">
        <v>700</v>
      </c>
      <c r="L74" s="116"/>
      <c r="M74" s="18" t="s">
        <v>906</v>
      </c>
      <c r="N74" s="376" t="s">
        <v>23</v>
      </c>
      <c r="Q74" s="1">
        <v>2021</v>
      </c>
      <c r="R74" t="s">
        <v>187</v>
      </c>
      <c r="V74" s="1" t="s">
        <v>948</v>
      </c>
      <c r="W74" s="10">
        <v>1121.6500000000001</v>
      </c>
      <c r="X74" s="116"/>
      <c r="Y74" s="18" t="s">
        <v>906</v>
      </c>
      <c r="Z74" s="35" t="s">
        <v>799</v>
      </c>
      <c r="AA74" s="35"/>
      <c r="AC74" s="1">
        <v>2020</v>
      </c>
      <c r="AD74" t="s">
        <v>203</v>
      </c>
      <c r="AH74" s="1" t="s">
        <v>885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907</v>
      </c>
      <c r="B75" s="51" t="s">
        <v>153</v>
      </c>
      <c r="E75" s="1">
        <v>2019</v>
      </c>
      <c r="F75" t="s">
        <v>2204</v>
      </c>
      <c r="J75" s="1" t="s">
        <v>813</v>
      </c>
      <c r="K75" s="10">
        <v>699.5</v>
      </c>
      <c r="L75" s="116"/>
      <c r="M75" s="18" t="s">
        <v>907</v>
      </c>
      <c r="N75" s="376" t="s">
        <v>11</v>
      </c>
      <c r="Q75" s="1">
        <v>2021</v>
      </c>
      <c r="R75" t="s">
        <v>187</v>
      </c>
      <c r="V75" s="1" t="s">
        <v>1788</v>
      </c>
      <c r="W75" s="10">
        <v>1119.2999999999997</v>
      </c>
      <c r="X75" s="116"/>
      <c r="Y75" s="18" t="s">
        <v>907</v>
      </c>
      <c r="Z75" s="35" t="s">
        <v>761</v>
      </c>
      <c r="AA75" s="35"/>
      <c r="AC75" s="1">
        <v>2023</v>
      </c>
      <c r="AD75" t="s">
        <v>203</v>
      </c>
      <c r="AH75" s="1" t="s">
        <v>937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908</v>
      </c>
      <c r="B76" s="35" t="s">
        <v>3375</v>
      </c>
      <c r="E76" s="1">
        <v>2023</v>
      </c>
      <c r="F76" t="s">
        <v>188</v>
      </c>
      <c r="J76" s="1" t="s">
        <v>885</v>
      </c>
      <c r="K76" s="10">
        <v>697.30000000000109</v>
      </c>
      <c r="L76" s="116"/>
      <c r="M76" s="18" t="s">
        <v>908</v>
      </c>
      <c r="N76" s="376" t="s">
        <v>2007</v>
      </c>
      <c r="Q76" s="1">
        <v>2023</v>
      </c>
      <c r="R76" t="s">
        <v>202</v>
      </c>
      <c r="V76" s="1" t="s">
        <v>942</v>
      </c>
      <c r="W76" s="10">
        <v>1115.4000000000033</v>
      </c>
      <c r="X76" s="116"/>
      <c r="Y76" s="18" t="s">
        <v>908</v>
      </c>
      <c r="Z76" s="35" t="s">
        <v>3375</v>
      </c>
      <c r="AA76" s="35"/>
      <c r="AC76" s="1">
        <v>2023</v>
      </c>
      <c r="AD76" t="s">
        <v>203</v>
      </c>
      <c r="AH76" s="1" t="s">
        <v>938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909</v>
      </c>
      <c r="B77" s="376" t="s">
        <v>155</v>
      </c>
      <c r="E77" s="1">
        <v>2021</v>
      </c>
      <c r="F77" t="s">
        <v>212</v>
      </c>
      <c r="J77" s="1" t="s">
        <v>815</v>
      </c>
      <c r="K77" s="10">
        <v>697.1</v>
      </c>
      <c r="L77" s="116"/>
      <c r="M77" s="18" t="s">
        <v>909</v>
      </c>
      <c r="N77" s="220" t="s">
        <v>1656</v>
      </c>
      <c r="Q77" s="1">
        <v>2021</v>
      </c>
      <c r="R77" t="s">
        <v>195</v>
      </c>
      <c r="V77" s="1" t="s">
        <v>814</v>
      </c>
      <c r="W77" s="10">
        <v>1115.2</v>
      </c>
      <c r="X77" s="116"/>
      <c r="Y77" s="18" t="s">
        <v>909</v>
      </c>
      <c r="Z77" s="545" t="s">
        <v>1640</v>
      </c>
      <c r="AA77" s="35"/>
      <c r="AC77" s="1">
        <v>2020</v>
      </c>
      <c r="AD77" t="s">
        <v>203</v>
      </c>
      <c r="AH77" s="1" t="s">
        <v>936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910</v>
      </c>
      <c r="B78" s="376" t="s">
        <v>2021</v>
      </c>
      <c r="E78" s="1">
        <v>2023</v>
      </c>
      <c r="F78" t="s">
        <v>188</v>
      </c>
      <c r="J78" s="1" t="s">
        <v>936</v>
      </c>
      <c r="K78" s="10">
        <v>696.10000000000036</v>
      </c>
      <c r="L78" s="116"/>
      <c r="M78" s="18" t="s">
        <v>910</v>
      </c>
      <c r="N78" s="35" t="s">
        <v>752</v>
      </c>
      <c r="Q78" s="1">
        <v>2022</v>
      </c>
      <c r="R78" t="s">
        <v>187</v>
      </c>
      <c r="V78" s="1" t="s">
        <v>939</v>
      </c>
      <c r="W78" s="10">
        <v>1114.7999999999988</v>
      </c>
      <c r="X78" s="116"/>
      <c r="Y78" s="18" t="s">
        <v>910</v>
      </c>
      <c r="Z78" s="35" t="s">
        <v>21</v>
      </c>
      <c r="AA78" s="35"/>
      <c r="AC78" s="1">
        <v>2023</v>
      </c>
      <c r="AD78" t="s">
        <v>203</v>
      </c>
      <c r="AH78" s="1" t="s">
        <v>939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911</v>
      </c>
      <c r="B79" s="51" t="s">
        <v>795</v>
      </c>
      <c r="E79" s="1">
        <v>2019</v>
      </c>
      <c r="F79" t="s">
        <v>212</v>
      </c>
      <c r="J79" s="1" t="s">
        <v>813</v>
      </c>
      <c r="K79" s="10">
        <v>695.6</v>
      </c>
      <c r="L79" s="116"/>
      <c r="M79" s="18" t="s">
        <v>911</v>
      </c>
      <c r="N79" s="35" t="s">
        <v>155</v>
      </c>
      <c r="Q79" s="1">
        <v>2021</v>
      </c>
      <c r="R79" t="s">
        <v>187</v>
      </c>
      <c r="V79" s="1" t="s">
        <v>1789</v>
      </c>
      <c r="W79" s="10">
        <v>1114.5999999999999</v>
      </c>
      <c r="X79" s="116"/>
      <c r="Y79" s="18" t="s">
        <v>911</v>
      </c>
      <c r="Z79" s="376" t="s">
        <v>31</v>
      </c>
      <c r="AA79" s="35"/>
      <c r="AC79" s="1">
        <v>2022</v>
      </c>
      <c r="AD79" t="s">
        <v>203</v>
      </c>
      <c r="AH79" s="1" t="s">
        <v>944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912</v>
      </c>
      <c r="B80" s="35" t="s">
        <v>3392</v>
      </c>
      <c r="E80" s="1">
        <v>2023</v>
      </c>
      <c r="F80" t="s">
        <v>188</v>
      </c>
      <c r="J80" s="1" t="s">
        <v>937</v>
      </c>
      <c r="K80" s="10">
        <v>690.55000000000018</v>
      </c>
      <c r="L80" s="116"/>
      <c r="M80" s="18" t="s">
        <v>912</v>
      </c>
      <c r="N80" s="376" t="s">
        <v>2023</v>
      </c>
      <c r="Q80" s="1">
        <v>2023</v>
      </c>
      <c r="R80" t="s">
        <v>175</v>
      </c>
      <c r="V80" s="1" t="s">
        <v>880</v>
      </c>
      <c r="W80" s="10">
        <v>1112.2000000000003</v>
      </c>
      <c r="X80" s="116"/>
      <c r="Y80" s="18" t="s">
        <v>912</v>
      </c>
      <c r="Z80" s="376" t="s">
        <v>9</v>
      </c>
      <c r="AA80" s="35"/>
      <c r="AC80" s="1">
        <v>2023</v>
      </c>
      <c r="AD80" t="s">
        <v>203</v>
      </c>
      <c r="AH80" s="1" t="s">
        <v>941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913</v>
      </c>
      <c r="B81" s="51" t="s">
        <v>3374</v>
      </c>
      <c r="E81" s="1">
        <v>2023</v>
      </c>
      <c r="F81" t="s">
        <v>3521</v>
      </c>
      <c r="J81" s="1" t="s">
        <v>880</v>
      </c>
      <c r="K81" s="10">
        <v>690</v>
      </c>
      <c r="L81" s="116"/>
      <c r="M81" s="18" t="s">
        <v>913</v>
      </c>
      <c r="N81" s="35" t="s">
        <v>761</v>
      </c>
      <c r="Q81" s="1">
        <v>2022</v>
      </c>
      <c r="R81" t="s">
        <v>187</v>
      </c>
      <c r="V81" s="1" t="s">
        <v>941</v>
      </c>
      <c r="W81" s="10">
        <v>1110.9999999999982</v>
      </c>
      <c r="X81" s="116"/>
      <c r="Y81" s="18" t="s">
        <v>913</v>
      </c>
      <c r="Z81" s="376" t="s">
        <v>2021</v>
      </c>
      <c r="AA81" s="35"/>
      <c r="AC81" s="1">
        <v>2023</v>
      </c>
      <c r="AD81" t="s">
        <v>203</v>
      </c>
      <c r="AH81" s="1" t="s">
        <v>940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914</v>
      </c>
      <c r="B82" s="35" t="s">
        <v>748</v>
      </c>
      <c r="E82" s="1">
        <v>2021</v>
      </c>
      <c r="F82" t="s">
        <v>186</v>
      </c>
      <c r="J82" s="1" t="s">
        <v>1799</v>
      </c>
      <c r="K82" s="10">
        <v>688.30000000000018</v>
      </c>
      <c r="L82" s="116"/>
      <c r="M82" s="18" t="s">
        <v>914</v>
      </c>
      <c r="N82" s="35" t="s">
        <v>143</v>
      </c>
      <c r="Q82" s="1">
        <v>2021</v>
      </c>
      <c r="R82" t="s">
        <v>195</v>
      </c>
      <c r="V82" s="1" t="s">
        <v>815</v>
      </c>
      <c r="W82" s="10">
        <v>1108.0999999999999</v>
      </c>
      <c r="X82" s="116"/>
      <c r="Y82" s="18" t="s">
        <v>914</v>
      </c>
      <c r="Z82" s="35" t="s">
        <v>153</v>
      </c>
      <c r="AA82" s="35"/>
      <c r="AC82" s="1">
        <v>2020</v>
      </c>
      <c r="AD82" t="s">
        <v>203</v>
      </c>
      <c r="AH82" s="1" t="s">
        <v>937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915</v>
      </c>
      <c r="B83" s="51" t="s">
        <v>3367</v>
      </c>
      <c r="E83" s="1">
        <v>2023</v>
      </c>
      <c r="F83" t="s">
        <v>193</v>
      </c>
      <c r="J83" s="1" t="s">
        <v>815</v>
      </c>
      <c r="K83" s="10">
        <v>687.5</v>
      </c>
      <c r="L83" s="116"/>
      <c r="M83" s="18" t="s">
        <v>915</v>
      </c>
      <c r="N83" s="376" t="s">
        <v>154</v>
      </c>
      <c r="Q83" s="1">
        <v>2023</v>
      </c>
      <c r="R83" t="s">
        <v>2203</v>
      </c>
      <c r="V83" s="1" t="s">
        <v>880</v>
      </c>
      <c r="W83" s="10">
        <v>1107.5999999999999</v>
      </c>
      <c r="X83" s="116"/>
      <c r="Y83" s="18" t="s">
        <v>915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815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916</v>
      </c>
      <c r="B84" s="376" t="s">
        <v>2006</v>
      </c>
      <c r="E84" s="1">
        <v>2021</v>
      </c>
      <c r="F84" t="s">
        <v>186</v>
      </c>
      <c r="J84" s="1" t="s">
        <v>1800</v>
      </c>
      <c r="K84" s="10">
        <v>686.30000000000007</v>
      </c>
      <c r="L84" s="116"/>
      <c r="M84" s="18" t="s">
        <v>916</v>
      </c>
      <c r="N84" s="220" t="s">
        <v>1646</v>
      </c>
      <c r="Q84" s="1">
        <v>2021</v>
      </c>
      <c r="R84" t="s">
        <v>187</v>
      </c>
      <c r="V84" s="1" t="s">
        <v>1790</v>
      </c>
      <c r="W84" s="10">
        <v>1105.2999999999988</v>
      </c>
      <c r="X84" s="116"/>
      <c r="Y84" s="18" t="s">
        <v>916</v>
      </c>
      <c r="Z84" s="220" t="s">
        <v>153</v>
      </c>
      <c r="AA84" s="35"/>
      <c r="AC84" s="1">
        <v>2019</v>
      </c>
      <c r="AD84" t="s">
        <v>203</v>
      </c>
      <c r="AH84" s="1" t="s">
        <v>813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917</v>
      </c>
      <c r="B85" s="237" t="s">
        <v>2019</v>
      </c>
      <c r="E85" s="1">
        <v>2023</v>
      </c>
      <c r="F85" t="s">
        <v>192</v>
      </c>
      <c r="J85" s="1" t="s">
        <v>882</v>
      </c>
      <c r="K85" s="10">
        <v>685.3</v>
      </c>
      <c r="L85" s="116"/>
      <c r="M85" s="18" t="s">
        <v>917</v>
      </c>
      <c r="N85" s="35" t="s">
        <v>787</v>
      </c>
      <c r="Q85" s="1">
        <v>2021</v>
      </c>
      <c r="R85" t="s">
        <v>187</v>
      </c>
      <c r="V85" s="1" t="s">
        <v>1791</v>
      </c>
      <c r="W85" s="10">
        <v>1101.9500000000003</v>
      </c>
      <c r="X85" s="116"/>
      <c r="Y85" s="18" t="s">
        <v>917</v>
      </c>
      <c r="Z85" s="51" t="s">
        <v>21</v>
      </c>
      <c r="AA85" s="35"/>
      <c r="AC85" s="1">
        <v>2020</v>
      </c>
      <c r="AD85" t="s">
        <v>203</v>
      </c>
      <c r="AH85" s="1" t="s">
        <v>938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918</v>
      </c>
      <c r="B86" s="35" t="s">
        <v>153</v>
      </c>
      <c r="E86" s="1">
        <v>2020</v>
      </c>
      <c r="F86" t="s">
        <v>196</v>
      </c>
      <c r="J86" s="1" t="s">
        <v>881</v>
      </c>
      <c r="K86" s="10">
        <v>685.19999999999891</v>
      </c>
      <c r="L86" s="116"/>
      <c r="M86" s="18" t="s">
        <v>918</v>
      </c>
      <c r="N86" s="376" t="s">
        <v>27</v>
      </c>
      <c r="Q86" s="1">
        <v>2021</v>
      </c>
      <c r="R86" t="s">
        <v>187</v>
      </c>
      <c r="V86" s="1" t="s">
        <v>1792</v>
      </c>
      <c r="W86" s="10">
        <v>1096.5999999999981</v>
      </c>
      <c r="X86" s="116"/>
      <c r="Y86" s="18" t="s">
        <v>918</v>
      </c>
      <c r="Z86" s="35" t="s">
        <v>778</v>
      </c>
      <c r="AA86" s="35"/>
      <c r="AC86" s="1">
        <v>2022</v>
      </c>
      <c r="AD86" t="s">
        <v>203</v>
      </c>
      <c r="AH86" s="1" t="s">
        <v>945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919</v>
      </c>
      <c r="B87" s="51" t="s">
        <v>15</v>
      </c>
      <c r="E87" s="1">
        <v>2017</v>
      </c>
      <c r="F87" t="s">
        <v>188</v>
      </c>
      <c r="J87" s="1" t="s">
        <v>814</v>
      </c>
      <c r="K87" s="10">
        <v>684.2</v>
      </c>
      <c r="L87" s="116"/>
      <c r="M87" s="18" t="s">
        <v>919</v>
      </c>
      <c r="N87" s="35" t="s">
        <v>141</v>
      </c>
      <c r="Q87" s="1">
        <v>2023</v>
      </c>
      <c r="R87" t="s">
        <v>202</v>
      </c>
      <c r="V87" s="1" t="s">
        <v>943</v>
      </c>
      <c r="W87" s="10">
        <v>1096.1999999999989</v>
      </c>
      <c r="X87" s="116"/>
      <c r="Y87" s="18" t="s">
        <v>919</v>
      </c>
      <c r="Z87" s="35" t="s">
        <v>777</v>
      </c>
      <c r="AA87" s="35"/>
      <c r="AC87" s="1">
        <v>2020</v>
      </c>
      <c r="AD87" t="s">
        <v>203</v>
      </c>
      <c r="AH87" s="1" t="s">
        <v>939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920</v>
      </c>
      <c r="B88" s="51" t="s">
        <v>31</v>
      </c>
      <c r="E88" s="1">
        <v>2016</v>
      </c>
      <c r="F88" t="s">
        <v>192</v>
      </c>
      <c r="J88" s="1" t="s">
        <v>813</v>
      </c>
      <c r="K88" s="10">
        <v>683.3</v>
      </c>
      <c r="L88" s="116"/>
      <c r="M88" s="18" t="s">
        <v>920</v>
      </c>
      <c r="N88" s="51" t="s">
        <v>2025</v>
      </c>
      <c r="Q88" s="1">
        <v>2022</v>
      </c>
      <c r="R88" t="s">
        <v>195</v>
      </c>
      <c r="V88" s="1" t="s">
        <v>813</v>
      </c>
      <c r="W88" s="10">
        <v>1094.3499999999999</v>
      </c>
      <c r="X88" s="116"/>
      <c r="Y88" s="18" t="s">
        <v>920</v>
      </c>
      <c r="Z88" s="35" t="s">
        <v>3387</v>
      </c>
      <c r="AA88" s="35"/>
      <c r="AC88" s="1">
        <v>2023</v>
      </c>
      <c r="AD88" t="s">
        <v>203</v>
      </c>
      <c r="AH88" s="1" t="s">
        <v>942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921</v>
      </c>
      <c r="B89" s="51" t="s">
        <v>9</v>
      </c>
      <c r="E89" s="1">
        <v>2019</v>
      </c>
      <c r="F89" t="s">
        <v>188</v>
      </c>
      <c r="J89" s="1" t="s">
        <v>879</v>
      </c>
      <c r="K89" s="10">
        <v>682.5</v>
      </c>
      <c r="L89" s="116"/>
      <c r="M89" s="18" t="s">
        <v>921</v>
      </c>
      <c r="N89" s="35" t="s">
        <v>154</v>
      </c>
      <c r="Q89" s="1">
        <v>2021</v>
      </c>
      <c r="R89" t="s">
        <v>175</v>
      </c>
      <c r="V89" s="1" t="s">
        <v>813</v>
      </c>
      <c r="W89" s="10">
        <v>1093.7000000000003</v>
      </c>
      <c r="X89" s="116"/>
      <c r="Y89" s="18" t="s">
        <v>921</v>
      </c>
      <c r="Z89" s="35" t="s">
        <v>782</v>
      </c>
      <c r="AA89" s="35"/>
      <c r="AC89" s="1">
        <v>2022</v>
      </c>
      <c r="AD89" t="s">
        <v>203</v>
      </c>
      <c r="AH89" s="1" t="s">
        <v>949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922</v>
      </c>
      <c r="B90" s="51" t="s">
        <v>31</v>
      </c>
      <c r="E90" s="1">
        <v>2019</v>
      </c>
      <c r="F90" t="s">
        <v>188</v>
      </c>
      <c r="J90" s="1" t="s">
        <v>880</v>
      </c>
      <c r="K90" s="10">
        <v>682.15</v>
      </c>
      <c r="L90" s="116"/>
      <c r="M90" s="18" t="s">
        <v>922</v>
      </c>
      <c r="N90" s="51" t="s">
        <v>21</v>
      </c>
      <c r="Q90" s="1">
        <v>2022</v>
      </c>
      <c r="R90" t="s">
        <v>187</v>
      </c>
      <c r="V90" s="1" t="s">
        <v>940</v>
      </c>
      <c r="W90" s="10">
        <v>1092.5999999999976</v>
      </c>
      <c r="X90" s="116"/>
      <c r="Y90" s="18" t="s">
        <v>922</v>
      </c>
      <c r="Z90" s="35" t="s">
        <v>752</v>
      </c>
      <c r="AA90" s="35"/>
      <c r="AC90" s="1">
        <v>2023</v>
      </c>
      <c r="AD90" t="s">
        <v>203</v>
      </c>
      <c r="AH90" s="1" t="s">
        <v>943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923</v>
      </c>
      <c r="B91" s="376" t="s">
        <v>1660</v>
      </c>
      <c r="E91" s="1">
        <v>2021</v>
      </c>
      <c r="F91" t="s">
        <v>194</v>
      </c>
      <c r="J91" s="1" t="s">
        <v>813</v>
      </c>
      <c r="K91" s="10">
        <v>680.3</v>
      </c>
      <c r="L91" s="116"/>
      <c r="M91" s="18" t="s">
        <v>923</v>
      </c>
      <c r="N91" s="376" t="s">
        <v>2002</v>
      </c>
      <c r="Q91" s="1">
        <v>2021</v>
      </c>
      <c r="R91" t="s">
        <v>187</v>
      </c>
      <c r="V91" s="1" t="s">
        <v>1793</v>
      </c>
      <c r="W91" s="10">
        <v>1092.4999999999995</v>
      </c>
      <c r="X91" s="116"/>
      <c r="Y91" s="18" t="s">
        <v>923</v>
      </c>
      <c r="Z91" s="35" t="s">
        <v>745</v>
      </c>
      <c r="AA91" s="35"/>
      <c r="AC91" s="1">
        <v>2022</v>
      </c>
      <c r="AD91" t="s">
        <v>203</v>
      </c>
      <c r="AH91" s="1" t="s">
        <v>946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924</v>
      </c>
      <c r="B92" s="51" t="s">
        <v>737</v>
      </c>
      <c r="E92" s="1">
        <v>2019</v>
      </c>
      <c r="F92" t="s">
        <v>188</v>
      </c>
      <c r="J92" s="1" t="s">
        <v>881</v>
      </c>
      <c r="K92" s="10">
        <v>679.55</v>
      </c>
      <c r="L92" s="116"/>
      <c r="M92" s="18" t="s">
        <v>924</v>
      </c>
      <c r="N92" s="35" t="s">
        <v>752</v>
      </c>
      <c r="Q92" s="1">
        <v>2021</v>
      </c>
      <c r="R92" t="s">
        <v>187</v>
      </c>
      <c r="V92" s="1" t="s">
        <v>1794</v>
      </c>
      <c r="W92" s="10">
        <v>1090.1000000000004</v>
      </c>
      <c r="X92" s="116"/>
      <c r="Y92" s="18" t="s">
        <v>924</v>
      </c>
      <c r="Z92" s="545" t="s">
        <v>33</v>
      </c>
      <c r="AA92" s="35"/>
      <c r="AC92" s="1">
        <v>2021</v>
      </c>
      <c r="AD92" t="s">
        <v>203</v>
      </c>
      <c r="AH92" s="1" t="s">
        <v>814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925</v>
      </c>
      <c r="B93" s="376" t="s">
        <v>2005</v>
      </c>
      <c r="E93" s="1">
        <v>2021</v>
      </c>
      <c r="F93" t="s">
        <v>186</v>
      </c>
      <c r="J93" s="1" t="s">
        <v>1801</v>
      </c>
      <c r="K93" s="10">
        <v>679.2999999999995</v>
      </c>
      <c r="L93" s="116"/>
      <c r="M93" s="18" t="s">
        <v>925</v>
      </c>
      <c r="N93" s="51" t="s">
        <v>155</v>
      </c>
      <c r="Q93" s="1">
        <v>2023</v>
      </c>
      <c r="R93" t="s">
        <v>175</v>
      </c>
      <c r="V93" s="1" t="s">
        <v>881</v>
      </c>
      <c r="W93" s="10">
        <v>1089.4999999999995</v>
      </c>
      <c r="X93" s="116"/>
      <c r="Y93" s="18" t="s">
        <v>925</v>
      </c>
      <c r="Z93" s="35" t="s">
        <v>156</v>
      </c>
      <c r="AA93" s="35"/>
      <c r="AC93" s="1">
        <v>2018</v>
      </c>
      <c r="AD93" t="s">
        <v>203</v>
      </c>
      <c r="AH93" s="1" t="s">
        <v>882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926</v>
      </c>
      <c r="B94" s="237" t="s">
        <v>37</v>
      </c>
      <c r="E94" s="1">
        <v>2022</v>
      </c>
      <c r="F94" t="s">
        <v>2862</v>
      </c>
      <c r="J94" s="1" t="s">
        <v>813</v>
      </c>
      <c r="K94" s="10">
        <v>679.15</v>
      </c>
      <c r="L94" s="116"/>
      <c r="M94" s="18" t="s">
        <v>926</v>
      </c>
      <c r="N94" s="51" t="s">
        <v>748</v>
      </c>
      <c r="Q94" s="1">
        <v>2020</v>
      </c>
      <c r="R94" t="s">
        <v>201</v>
      </c>
      <c r="V94" s="1" t="s">
        <v>879</v>
      </c>
      <c r="W94" s="10">
        <v>1088.5999999999999</v>
      </c>
      <c r="X94" s="116"/>
      <c r="Y94" s="18" t="s">
        <v>926</v>
      </c>
      <c r="Z94" s="35" t="s">
        <v>144</v>
      </c>
      <c r="AA94" s="35"/>
      <c r="AC94" s="1">
        <v>2018</v>
      </c>
      <c r="AD94" t="s">
        <v>203</v>
      </c>
      <c r="AH94" s="1" t="s">
        <v>883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927</v>
      </c>
      <c r="B95" s="220" t="s">
        <v>1655</v>
      </c>
      <c r="E95" s="1">
        <v>2023</v>
      </c>
      <c r="F95" t="s">
        <v>188</v>
      </c>
      <c r="J95" s="1" t="s">
        <v>938</v>
      </c>
      <c r="K95" s="10">
        <v>677.09999999999945</v>
      </c>
      <c r="L95" s="116"/>
      <c r="M95" s="18" t="s">
        <v>927</v>
      </c>
      <c r="N95" s="376" t="s">
        <v>732</v>
      </c>
      <c r="Q95" s="1">
        <v>2023</v>
      </c>
      <c r="R95" t="s">
        <v>2203</v>
      </c>
      <c r="V95" s="1" t="s">
        <v>881</v>
      </c>
      <c r="W95" s="10">
        <v>1088</v>
      </c>
      <c r="X95" s="116"/>
      <c r="Y95" s="18" t="s">
        <v>927</v>
      </c>
      <c r="Z95" s="35" t="s">
        <v>756</v>
      </c>
      <c r="AA95" s="35"/>
      <c r="AC95" s="1">
        <v>2022</v>
      </c>
      <c r="AD95" t="s">
        <v>203</v>
      </c>
      <c r="AH95" s="1" t="s">
        <v>947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928</v>
      </c>
      <c r="B96" s="35" t="s">
        <v>754</v>
      </c>
      <c r="E96" s="1">
        <v>2021</v>
      </c>
      <c r="F96" t="s">
        <v>186</v>
      </c>
      <c r="J96" s="1" t="s">
        <v>1802</v>
      </c>
      <c r="K96" s="10">
        <v>674.90000000000032</v>
      </c>
      <c r="L96" s="116"/>
      <c r="M96" s="18" t="s">
        <v>928</v>
      </c>
      <c r="N96" s="376" t="s">
        <v>1998</v>
      </c>
      <c r="Q96" s="1">
        <v>2021</v>
      </c>
      <c r="R96" t="s">
        <v>187</v>
      </c>
      <c r="V96" s="1" t="s">
        <v>1795</v>
      </c>
      <c r="W96" s="10">
        <v>1086.7000000000003</v>
      </c>
      <c r="X96" s="116"/>
      <c r="Y96" s="18" t="s">
        <v>928</v>
      </c>
      <c r="Z96" s="35" t="s">
        <v>25</v>
      </c>
      <c r="AA96" s="35"/>
      <c r="AC96" s="1">
        <v>2016</v>
      </c>
      <c r="AD96" t="s">
        <v>203</v>
      </c>
      <c r="AH96" s="1" t="s">
        <v>814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929</v>
      </c>
      <c r="B97" s="51" t="s">
        <v>13</v>
      </c>
      <c r="E97" s="1">
        <v>2021</v>
      </c>
      <c r="F97" t="s">
        <v>196</v>
      </c>
      <c r="J97" s="1" t="s">
        <v>814</v>
      </c>
      <c r="K97" s="10">
        <v>673.9</v>
      </c>
      <c r="L97" s="116"/>
      <c r="M97" s="18" t="s">
        <v>929</v>
      </c>
      <c r="N97" s="209" t="s">
        <v>1646</v>
      </c>
      <c r="Q97" s="1">
        <v>2023</v>
      </c>
      <c r="R97" t="s">
        <v>2203</v>
      </c>
      <c r="V97" s="1" t="s">
        <v>882</v>
      </c>
      <c r="W97" s="10">
        <v>1085.4000000000001</v>
      </c>
      <c r="X97" s="116"/>
      <c r="Y97" s="18" t="s">
        <v>929</v>
      </c>
      <c r="Z97" s="376" t="s">
        <v>2004</v>
      </c>
      <c r="AA97" s="35"/>
      <c r="AC97" s="1">
        <v>2023</v>
      </c>
      <c r="AD97" t="s">
        <v>203</v>
      </c>
      <c r="AH97" s="1" t="s">
        <v>944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930</v>
      </c>
      <c r="B98" s="35" t="s">
        <v>756</v>
      </c>
      <c r="E98" s="1">
        <v>2023</v>
      </c>
      <c r="F98" t="s">
        <v>188</v>
      </c>
      <c r="J98" s="1" t="s">
        <v>939</v>
      </c>
      <c r="K98" s="10">
        <v>673.50000000000091</v>
      </c>
      <c r="L98" s="116"/>
      <c r="M98" s="18" t="s">
        <v>930</v>
      </c>
      <c r="N98" s="35" t="s">
        <v>142</v>
      </c>
      <c r="Q98" s="1">
        <v>2023</v>
      </c>
      <c r="R98" t="s">
        <v>175</v>
      </c>
      <c r="V98" s="1" t="s">
        <v>882</v>
      </c>
      <c r="W98" s="10">
        <v>1083.8000000000006</v>
      </c>
      <c r="X98" s="116"/>
      <c r="Y98" s="18" t="s">
        <v>930</v>
      </c>
      <c r="Z98" s="35" t="s">
        <v>37</v>
      </c>
      <c r="AA98" s="35"/>
      <c r="AC98" s="1">
        <v>2018</v>
      </c>
      <c r="AD98" t="s">
        <v>203</v>
      </c>
      <c r="AH98" s="1" t="s">
        <v>884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931</v>
      </c>
      <c r="B99" s="35" t="s">
        <v>3368</v>
      </c>
      <c r="E99" s="1">
        <v>2023</v>
      </c>
      <c r="F99" t="s">
        <v>188</v>
      </c>
      <c r="J99" s="1" t="s">
        <v>941</v>
      </c>
      <c r="K99" s="10">
        <v>673.39999999999964</v>
      </c>
      <c r="L99" s="116"/>
      <c r="M99" s="18" t="s">
        <v>931</v>
      </c>
      <c r="N99" s="376" t="s">
        <v>2006</v>
      </c>
      <c r="Q99" s="1">
        <v>2021</v>
      </c>
      <c r="R99" t="s">
        <v>187</v>
      </c>
      <c r="V99" s="1" t="s">
        <v>1796</v>
      </c>
      <c r="W99" s="10">
        <v>1083.6000000000001</v>
      </c>
      <c r="X99" s="116"/>
      <c r="Y99" s="18" t="s">
        <v>931</v>
      </c>
      <c r="Z99" s="376" t="s">
        <v>2046</v>
      </c>
      <c r="AA99" s="35"/>
      <c r="AC99" s="1">
        <v>2023</v>
      </c>
      <c r="AD99" t="s">
        <v>203</v>
      </c>
      <c r="AH99" s="1" t="s">
        <v>945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932</v>
      </c>
      <c r="B100" s="51" t="s">
        <v>144</v>
      </c>
      <c r="E100" s="1">
        <v>2021</v>
      </c>
      <c r="F100" t="s">
        <v>188</v>
      </c>
      <c r="J100" s="1" t="s">
        <v>815</v>
      </c>
      <c r="K100" s="10">
        <v>673.1</v>
      </c>
      <c r="L100" s="116"/>
      <c r="M100" s="18" t="s">
        <v>932</v>
      </c>
      <c r="N100" s="376" t="s">
        <v>33</v>
      </c>
      <c r="Q100" s="1">
        <v>2021</v>
      </c>
      <c r="R100" t="s">
        <v>187</v>
      </c>
      <c r="V100" s="1" t="s">
        <v>1797</v>
      </c>
      <c r="W100" s="10">
        <v>1082.6999999999994</v>
      </c>
      <c r="X100" s="116"/>
      <c r="Y100" s="18" t="s">
        <v>932</v>
      </c>
      <c r="Z100" s="35" t="s">
        <v>17</v>
      </c>
      <c r="AA100" s="35"/>
      <c r="AC100" s="1">
        <v>2017</v>
      </c>
      <c r="AD100" t="s">
        <v>199</v>
      </c>
      <c r="AH100" s="1" t="s">
        <v>879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933</v>
      </c>
      <c r="B101" s="51" t="s">
        <v>143</v>
      </c>
      <c r="E101" s="1">
        <v>2021</v>
      </c>
      <c r="F101" t="s">
        <v>212</v>
      </c>
      <c r="J101" s="1" t="s">
        <v>879</v>
      </c>
      <c r="K101" s="10">
        <v>673</v>
      </c>
      <c r="L101" s="116"/>
      <c r="M101" s="18" t="s">
        <v>933</v>
      </c>
      <c r="N101" s="35" t="s">
        <v>1642</v>
      </c>
      <c r="Q101" s="1">
        <v>2023</v>
      </c>
      <c r="R101" t="s">
        <v>2203</v>
      </c>
      <c r="V101" s="1" t="s">
        <v>883</v>
      </c>
      <c r="W101" s="10">
        <v>1079.7</v>
      </c>
      <c r="X101" s="116"/>
      <c r="Y101" s="18" t="s">
        <v>933</v>
      </c>
      <c r="Z101" s="545" t="s">
        <v>1656</v>
      </c>
      <c r="AA101" s="35"/>
      <c r="AC101" s="1">
        <v>2020</v>
      </c>
      <c r="AD101" t="s">
        <v>203</v>
      </c>
      <c r="AH101" s="1" t="s">
        <v>941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934</v>
      </c>
      <c r="B102" s="51" t="s">
        <v>31</v>
      </c>
      <c r="E102" s="1">
        <v>2021</v>
      </c>
      <c r="F102" t="s">
        <v>194</v>
      </c>
      <c r="J102" s="1" t="s">
        <v>814</v>
      </c>
      <c r="K102" s="10">
        <v>672.9</v>
      </c>
      <c r="L102" s="116"/>
      <c r="M102" s="18" t="s">
        <v>934</v>
      </c>
      <c r="N102" s="376" t="s">
        <v>17</v>
      </c>
      <c r="Q102" s="1">
        <v>2022</v>
      </c>
      <c r="R102" t="s">
        <v>187</v>
      </c>
      <c r="V102" s="1" t="s">
        <v>942</v>
      </c>
      <c r="W102" s="10">
        <v>1079.199999999998</v>
      </c>
      <c r="X102" s="116"/>
      <c r="Y102" s="18" t="s">
        <v>934</v>
      </c>
      <c r="Z102" s="35" t="s">
        <v>21</v>
      </c>
      <c r="AA102" s="35"/>
      <c r="AC102" s="1">
        <v>2018</v>
      </c>
      <c r="AD102" t="s">
        <v>203</v>
      </c>
      <c r="AH102" s="1" t="s">
        <v>885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813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2003</v>
      </c>
      <c r="E109" s="1">
        <v>2023</v>
      </c>
      <c r="F109" s="1" t="s">
        <v>813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814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815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782</v>
      </c>
      <c r="E112" s="1">
        <v>2023</v>
      </c>
      <c r="F112" s="1" t="s">
        <v>814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799</v>
      </c>
      <c r="E113" s="1">
        <v>2023</v>
      </c>
      <c r="F113" s="1" t="s">
        <v>815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879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879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777</v>
      </c>
      <c r="E116" s="1">
        <v>2019</v>
      </c>
      <c r="F116" s="1" t="s">
        <v>813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745</v>
      </c>
      <c r="E117" s="1">
        <v>2023</v>
      </c>
      <c r="F117" s="1" t="s">
        <v>880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2003</v>
      </c>
      <c r="E122" s="1">
        <v>2023</v>
      </c>
      <c r="F122" s="1" t="s">
        <v>813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3370</v>
      </c>
      <c r="E123" s="1">
        <v>2023</v>
      </c>
      <c r="F123" s="1" t="s">
        <v>814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813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3378</v>
      </c>
      <c r="E125" s="1">
        <v>2023</v>
      </c>
      <c r="F125" s="1" t="s">
        <v>815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814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814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737</v>
      </c>
      <c r="E128" s="1">
        <v>2023</v>
      </c>
      <c r="F128" s="1" t="s">
        <v>879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813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814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3376</v>
      </c>
      <c r="E131" s="1">
        <v>2023</v>
      </c>
      <c r="F131" s="1" t="s">
        <v>880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842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813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814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815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777</v>
      </c>
      <c r="E139" s="1">
        <v>2021</v>
      </c>
      <c r="F139" s="1" t="s">
        <v>813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879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745</v>
      </c>
      <c r="E141" s="1">
        <v>2019</v>
      </c>
      <c r="F141" s="1" t="s">
        <v>880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881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813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1656</v>
      </c>
      <c r="E144" s="1">
        <v>2021</v>
      </c>
      <c r="F144" s="1" t="s">
        <v>814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777</v>
      </c>
      <c r="E145" s="1">
        <v>2019</v>
      </c>
      <c r="F145" s="1" t="s">
        <v>882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1655</v>
      </c>
      <c r="E150" s="1">
        <v>2023</v>
      </c>
      <c r="F150" s="1" t="s">
        <v>813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3376</v>
      </c>
      <c r="E151" s="1">
        <v>2023</v>
      </c>
      <c r="F151" s="1" t="s">
        <v>814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2026</v>
      </c>
      <c r="E152" s="1">
        <v>2022</v>
      </c>
      <c r="F152" s="1" t="s">
        <v>813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733</v>
      </c>
      <c r="E153" s="1">
        <v>2019</v>
      </c>
      <c r="F153" s="1" t="s">
        <v>813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795</v>
      </c>
      <c r="E154" s="1">
        <v>2023</v>
      </c>
      <c r="F154" s="1" t="s">
        <v>815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813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3358</v>
      </c>
      <c r="E156" s="1">
        <v>2023</v>
      </c>
      <c r="F156" s="1" t="s">
        <v>879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756</v>
      </c>
      <c r="E157" s="1">
        <v>2023</v>
      </c>
      <c r="F157" s="1" t="s">
        <v>880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814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3359</v>
      </c>
      <c r="E159" s="1">
        <v>2023</v>
      </c>
      <c r="F159" s="1" t="s">
        <v>881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813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1660</v>
      </c>
      <c r="E165" s="1">
        <v>2021</v>
      </c>
      <c r="F165" s="1" t="s">
        <v>814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1661</v>
      </c>
      <c r="E166" s="1">
        <v>2021</v>
      </c>
      <c r="F166" s="1" t="s">
        <v>815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879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880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763</v>
      </c>
      <c r="E169" s="1">
        <v>2021</v>
      </c>
      <c r="F169" s="1" t="s">
        <v>881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1646</v>
      </c>
      <c r="E170" s="1">
        <v>2021</v>
      </c>
      <c r="F170" s="1" t="s">
        <v>882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883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1644</v>
      </c>
      <c r="E172" s="1">
        <v>2021</v>
      </c>
      <c r="F172" s="1" t="s">
        <v>884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795</v>
      </c>
      <c r="E173" s="1">
        <v>2021</v>
      </c>
      <c r="F173" s="1" t="s">
        <v>885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2004</v>
      </c>
      <c r="E178" s="1">
        <v>2023</v>
      </c>
      <c r="F178" s="1" t="s">
        <v>813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813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2002</v>
      </c>
      <c r="E180" s="1">
        <v>2023</v>
      </c>
      <c r="F180" s="1" t="s">
        <v>814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799</v>
      </c>
      <c r="E181" s="1">
        <v>2023</v>
      </c>
      <c r="F181" s="1" t="s">
        <v>815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745</v>
      </c>
      <c r="E182" s="1">
        <v>2023</v>
      </c>
      <c r="F182" s="1" t="s">
        <v>879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2023</v>
      </c>
      <c r="E183" s="1">
        <v>2023</v>
      </c>
      <c r="F183" s="1" t="s">
        <v>880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813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4899</v>
      </c>
      <c r="E185" s="1">
        <v>2023</v>
      </c>
      <c r="F185" s="1" t="s">
        <v>881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882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883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813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814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813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1652</v>
      </c>
      <c r="E195" s="1">
        <v>2021</v>
      </c>
      <c r="F195" s="1" t="s">
        <v>814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815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1660</v>
      </c>
      <c r="E197" s="1">
        <v>2021</v>
      </c>
      <c r="F197" s="1" t="s">
        <v>879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1660</v>
      </c>
      <c r="E198" s="1">
        <v>2022</v>
      </c>
      <c r="F198" s="1" t="s">
        <v>815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880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879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795</v>
      </c>
      <c r="E201" s="1">
        <v>2021</v>
      </c>
      <c r="F201" s="1" t="s">
        <v>881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3365</v>
      </c>
      <c r="E206" s="1">
        <v>2023</v>
      </c>
      <c r="F206" s="1" t="s">
        <v>813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3376</v>
      </c>
      <c r="E207" s="1">
        <v>2023</v>
      </c>
      <c r="F207" s="1" t="s">
        <v>814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1644</v>
      </c>
      <c r="E208" s="1">
        <v>2021</v>
      </c>
      <c r="F208" s="1" t="s">
        <v>813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3374</v>
      </c>
      <c r="E209" s="1">
        <v>2023</v>
      </c>
      <c r="F209" s="1" t="s">
        <v>815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813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768</v>
      </c>
      <c r="E211" s="1">
        <v>2019</v>
      </c>
      <c r="F211" s="1" t="s">
        <v>814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747</v>
      </c>
      <c r="E212" s="1">
        <v>2023</v>
      </c>
      <c r="F212" s="1" t="s">
        <v>879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2019</v>
      </c>
      <c r="E213" s="1">
        <v>2023</v>
      </c>
      <c r="F213" s="1" t="s">
        <v>880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881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813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2204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813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789</v>
      </c>
      <c r="E221" s="1">
        <v>2019</v>
      </c>
      <c r="F221" s="1" t="s">
        <v>814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813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815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799</v>
      </c>
      <c r="E224" s="1">
        <v>2019</v>
      </c>
      <c r="F224" s="1" t="s">
        <v>879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880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813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814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881</v>
      </c>
      <c r="G228" s="10">
        <v>605.70000000000005</v>
      </c>
    </row>
    <row r="229" spans="1:43">
      <c r="A229" s="18" t="s">
        <v>16</v>
      </c>
      <c r="B229" s="51" t="s">
        <v>3368</v>
      </c>
      <c r="E229" s="1">
        <v>2023</v>
      </c>
      <c r="F229" s="1" t="s">
        <v>813</v>
      </c>
      <c r="G229" s="10">
        <v>604.4</v>
      </c>
    </row>
    <row r="232" spans="1:43" ht="25.5">
      <c r="B232" s="23" t="s">
        <v>2203</v>
      </c>
    </row>
    <row r="234" spans="1:43">
      <c r="A234" s="18" t="s">
        <v>0</v>
      </c>
      <c r="B234" s="51" t="s">
        <v>777</v>
      </c>
      <c r="E234" s="1">
        <v>2023</v>
      </c>
      <c r="F234" s="1" t="s">
        <v>813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813</v>
      </c>
      <c r="G235" s="10">
        <v>1225.2</v>
      </c>
    </row>
    <row r="236" spans="1:43">
      <c r="A236" s="18" t="s">
        <v>3</v>
      </c>
      <c r="B236" s="51" t="s">
        <v>1646</v>
      </c>
      <c r="E236" s="1">
        <v>2022</v>
      </c>
      <c r="F236" s="1" t="s">
        <v>814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814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815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813</v>
      </c>
      <c r="G239" s="10">
        <v>1153.2</v>
      </c>
    </row>
    <row r="240" spans="1:43">
      <c r="A240" s="18" t="s">
        <v>10</v>
      </c>
      <c r="B240" s="51" t="s">
        <v>778</v>
      </c>
      <c r="E240" s="1">
        <v>2023</v>
      </c>
      <c r="F240" s="1" t="s">
        <v>879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880</v>
      </c>
      <c r="G241" s="10">
        <v>1107.5999999999999</v>
      </c>
    </row>
    <row r="242" spans="1:7">
      <c r="A242" s="18" t="s">
        <v>14</v>
      </c>
      <c r="B242" s="51" t="s">
        <v>732</v>
      </c>
      <c r="E242" s="1">
        <v>2023</v>
      </c>
      <c r="F242" s="1" t="s">
        <v>881</v>
      </c>
      <c r="G242" s="10">
        <v>1088</v>
      </c>
    </row>
    <row r="243" spans="1:7">
      <c r="A243" s="18" t="s">
        <v>16</v>
      </c>
      <c r="B243" s="51" t="s">
        <v>1646</v>
      </c>
      <c r="E243" s="1">
        <v>2023</v>
      </c>
      <c r="F243" s="1" t="s">
        <v>882</v>
      </c>
      <c r="G243" s="10">
        <v>1085.4000000000001</v>
      </c>
    </row>
    <row r="246" spans="1:7" ht="25.5">
      <c r="B246" s="23" t="s">
        <v>3521</v>
      </c>
    </row>
    <row r="248" spans="1:7">
      <c r="A248" s="18" t="s">
        <v>0</v>
      </c>
      <c r="B248" s="51" t="s">
        <v>3376</v>
      </c>
      <c r="E248" s="1">
        <v>2023</v>
      </c>
      <c r="F248" s="1" t="s">
        <v>813</v>
      </c>
      <c r="G248" s="10">
        <v>742.9</v>
      </c>
    </row>
    <row r="249" spans="1:7">
      <c r="A249" s="18" t="s">
        <v>2</v>
      </c>
      <c r="B249" s="51" t="s">
        <v>2019</v>
      </c>
      <c r="E249" s="1">
        <v>2023</v>
      </c>
      <c r="F249" s="1" t="s">
        <v>814</v>
      </c>
      <c r="G249" s="10">
        <v>723.2</v>
      </c>
    </row>
    <row r="250" spans="1:7">
      <c r="A250" s="18" t="s">
        <v>3</v>
      </c>
      <c r="B250" s="51" t="s">
        <v>3363</v>
      </c>
      <c r="E250" s="1">
        <v>2023</v>
      </c>
      <c r="F250" s="1" t="s">
        <v>815</v>
      </c>
      <c r="G250" s="10">
        <v>707.8</v>
      </c>
    </row>
    <row r="251" spans="1:7">
      <c r="A251" s="18" t="s">
        <v>5</v>
      </c>
      <c r="B251" s="51" t="s">
        <v>2021</v>
      </c>
      <c r="E251" s="1">
        <v>2023</v>
      </c>
      <c r="F251" s="1" t="s">
        <v>879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813</v>
      </c>
      <c r="G252" s="10">
        <v>703.8</v>
      </c>
    </row>
    <row r="253" spans="1:7">
      <c r="A253" s="18" t="s">
        <v>8</v>
      </c>
      <c r="B253" s="51" t="s">
        <v>3374</v>
      </c>
      <c r="E253" s="1">
        <v>2023</v>
      </c>
      <c r="F253" s="1" t="s">
        <v>880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814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815</v>
      </c>
      <c r="G255" s="10">
        <v>647</v>
      </c>
    </row>
    <row r="256" spans="1:7">
      <c r="A256" s="18" t="s">
        <v>14</v>
      </c>
      <c r="B256" s="51" t="s">
        <v>3360</v>
      </c>
      <c r="E256" s="1">
        <v>2023</v>
      </c>
      <c r="F256" s="1" t="s">
        <v>881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879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813</v>
      </c>
      <c r="G262" s="10">
        <v>603.54999999999995</v>
      </c>
    </row>
    <row r="263" spans="1:7">
      <c r="A263" s="18" t="s">
        <v>2</v>
      </c>
      <c r="B263" s="51" t="s">
        <v>1652</v>
      </c>
      <c r="E263" s="1">
        <v>2023</v>
      </c>
      <c r="F263" s="1" t="s">
        <v>813</v>
      </c>
      <c r="G263" s="10">
        <v>588.70000000000005</v>
      </c>
    </row>
    <row r="264" spans="1:7">
      <c r="A264" s="18" t="s">
        <v>3</v>
      </c>
      <c r="B264" s="51" t="s">
        <v>756</v>
      </c>
      <c r="E264" s="1">
        <v>2021</v>
      </c>
      <c r="F264" s="1" t="s">
        <v>813</v>
      </c>
      <c r="G264" s="10">
        <v>545</v>
      </c>
    </row>
    <row r="265" spans="1:7">
      <c r="A265" s="18" t="s">
        <v>5</v>
      </c>
      <c r="B265" s="51" t="s">
        <v>743</v>
      </c>
      <c r="E265" s="1">
        <v>2019</v>
      </c>
      <c r="F265" s="1" t="s">
        <v>813</v>
      </c>
      <c r="G265" s="10">
        <v>544.20000000000005</v>
      </c>
    </row>
    <row r="266" spans="1:7">
      <c r="A266" s="18" t="s">
        <v>7</v>
      </c>
      <c r="B266" s="51" t="s">
        <v>756</v>
      </c>
      <c r="E266" s="1">
        <v>2019</v>
      </c>
      <c r="F266" s="1" t="s">
        <v>814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814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813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814</v>
      </c>
      <c r="G269" s="10">
        <v>527</v>
      </c>
    </row>
    <row r="270" spans="1:7">
      <c r="A270" s="18" t="s">
        <v>14</v>
      </c>
      <c r="B270" s="51" t="s">
        <v>756</v>
      </c>
      <c r="E270" s="1">
        <v>2020</v>
      </c>
      <c r="F270" s="1" t="s">
        <v>813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813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3376</v>
      </c>
      <c r="E276" s="1">
        <v>2023</v>
      </c>
      <c r="F276" s="1" t="s">
        <v>813</v>
      </c>
      <c r="G276" s="10">
        <v>538.4</v>
      </c>
    </row>
    <row r="277" spans="1:7">
      <c r="A277" s="18" t="s">
        <v>2</v>
      </c>
      <c r="B277" s="51" t="s">
        <v>756</v>
      </c>
      <c r="E277" s="1">
        <v>2023</v>
      </c>
      <c r="F277" s="1" t="s">
        <v>814</v>
      </c>
      <c r="G277" s="10">
        <v>516.29999999999995</v>
      </c>
    </row>
    <row r="278" spans="1:7">
      <c r="A278" s="18" t="s">
        <v>3</v>
      </c>
      <c r="B278" s="51" t="s">
        <v>770</v>
      </c>
      <c r="E278" s="1">
        <v>2022</v>
      </c>
      <c r="F278" s="1" t="s">
        <v>813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814</v>
      </c>
      <c r="G279" s="10">
        <v>509.5</v>
      </c>
    </row>
    <row r="280" spans="1:7">
      <c r="A280" s="18" t="s">
        <v>7</v>
      </c>
      <c r="B280" s="51" t="s">
        <v>2026</v>
      </c>
      <c r="E280" s="1">
        <v>2022</v>
      </c>
      <c r="F280" s="1" t="s">
        <v>815</v>
      </c>
      <c r="G280" s="10">
        <v>465.7</v>
      </c>
    </row>
    <row r="281" spans="1:7">
      <c r="A281" s="18" t="s">
        <v>8</v>
      </c>
      <c r="B281" s="51" t="s">
        <v>2049</v>
      </c>
      <c r="E281" s="1">
        <v>2022</v>
      </c>
      <c r="F281" s="1" t="s">
        <v>879</v>
      </c>
      <c r="G281" s="10">
        <v>465</v>
      </c>
    </row>
    <row r="282" spans="1:7">
      <c r="A282" s="18" t="s">
        <v>10</v>
      </c>
      <c r="B282" s="51" t="s">
        <v>3392</v>
      </c>
      <c r="E282" s="1">
        <v>2023</v>
      </c>
      <c r="F282" s="1" t="s">
        <v>815</v>
      </c>
      <c r="G282" s="10">
        <v>450.6</v>
      </c>
    </row>
    <row r="283" spans="1:7">
      <c r="A283" s="18" t="s">
        <v>12</v>
      </c>
      <c r="B283" s="51" t="s">
        <v>2003</v>
      </c>
      <c r="E283" s="1">
        <v>2022</v>
      </c>
      <c r="F283" s="1" t="s">
        <v>880</v>
      </c>
      <c r="G283" s="10">
        <v>445.9</v>
      </c>
    </row>
    <row r="284" spans="1:7">
      <c r="A284" s="18" t="s">
        <v>14</v>
      </c>
      <c r="B284" s="51" t="s">
        <v>3390</v>
      </c>
      <c r="E284" s="1">
        <v>2023</v>
      </c>
      <c r="F284" s="1" t="s">
        <v>879</v>
      </c>
      <c r="G284" s="10">
        <v>440.8</v>
      </c>
    </row>
    <row r="285" spans="1:7">
      <c r="A285" s="18" t="s">
        <v>16</v>
      </c>
      <c r="B285" s="51" t="s">
        <v>752</v>
      </c>
      <c r="E285" s="1">
        <v>2022</v>
      </c>
      <c r="F285" s="1" t="s">
        <v>881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3376</v>
      </c>
      <c r="E290" s="1">
        <v>2023</v>
      </c>
      <c r="F290" s="1" t="s">
        <v>813</v>
      </c>
      <c r="G290" s="10">
        <v>806.5</v>
      </c>
    </row>
    <row r="291" spans="1:19">
      <c r="A291" s="18" t="s">
        <v>2</v>
      </c>
      <c r="B291" s="51" t="s">
        <v>1652</v>
      </c>
      <c r="E291" s="1">
        <v>2023</v>
      </c>
      <c r="F291" s="1" t="s">
        <v>814</v>
      </c>
      <c r="G291" s="10">
        <v>761.3</v>
      </c>
    </row>
    <row r="292" spans="1:19">
      <c r="A292" s="18" t="s">
        <v>3</v>
      </c>
      <c r="B292" s="51" t="s">
        <v>3374</v>
      </c>
      <c r="E292" s="1">
        <v>2023</v>
      </c>
      <c r="F292" s="1" t="s">
        <v>815</v>
      </c>
      <c r="G292" s="10">
        <v>745.9</v>
      </c>
    </row>
    <row r="293" spans="1:19">
      <c r="A293" s="18" t="s">
        <v>5</v>
      </c>
      <c r="B293" s="51" t="s">
        <v>3392</v>
      </c>
      <c r="E293" s="1">
        <v>2023</v>
      </c>
      <c r="F293" s="1" t="s">
        <v>879</v>
      </c>
      <c r="G293" s="10">
        <v>734.55</v>
      </c>
    </row>
    <row r="294" spans="1:19">
      <c r="A294" s="18" t="s">
        <v>7</v>
      </c>
      <c r="B294" s="51" t="s">
        <v>2014</v>
      </c>
      <c r="E294" s="1">
        <v>2023</v>
      </c>
      <c r="F294" s="1" t="s">
        <v>880</v>
      </c>
      <c r="G294" s="10">
        <v>720.2</v>
      </c>
    </row>
    <row r="295" spans="1:19">
      <c r="A295" s="18" t="s">
        <v>8</v>
      </c>
      <c r="B295" s="51" t="s">
        <v>3367</v>
      </c>
      <c r="E295" s="1">
        <v>2023</v>
      </c>
      <c r="F295" s="1" t="s">
        <v>881</v>
      </c>
      <c r="G295" s="10">
        <v>717.8</v>
      </c>
    </row>
    <row r="296" spans="1:19">
      <c r="A296" s="18" t="s">
        <v>10</v>
      </c>
      <c r="B296" s="51" t="s">
        <v>2019</v>
      </c>
      <c r="E296" s="1">
        <v>2023</v>
      </c>
      <c r="F296" s="1" t="s">
        <v>882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813</v>
      </c>
      <c r="G297" s="10">
        <v>683.3</v>
      </c>
    </row>
    <row r="298" spans="1:19">
      <c r="A298" s="18" t="s">
        <v>14</v>
      </c>
      <c r="B298" s="51" t="s">
        <v>2004</v>
      </c>
      <c r="E298" s="1">
        <v>2023</v>
      </c>
      <c r="F298" s="1" t="s">
        <v>883</v>
      </c>
      <c r="G298" s="10">
        <v>669.9</v>
      </c>
    </row>
    <row r="299" spans="1:19">
      <c r="A299" s="18" t="s">
        <v>16</v>
      </c>
      <c r="B299" s="51" t="s">
        <v>756</v>
      </c>
      <c r="E299" s="1">
        <v>2023</v>
      </c>
      <c r="F299" s="1" t="s">
        <v>884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1998</v>
      </c>
      <c r="E304" s="1">
        <v>2021</v>
      </c>
      <c r="F304" s="1" t="s">
        <v>813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1656</v>
      </c>
      <c r="E305" s="1">
        <v>2021</v>
      </c>
      <c r="F305" s="1" t="s">
        <v>814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815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2025</v>
      </c>
      <c r="E307" s="1">
        <v>2022</v>
      </c>
      <c r="F307" s="1" t="s">
        <v>813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2006</v>
      </c>
      <c r="E308" s="1">
        <v>2021</v>
      </c>
      <c r="F308" s="1" t="s">
        <v>879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1646</v>
      </c>
      <c r="E309" s="1">
        <v>2021</v>
      </c>
      <c r="F309" s="1" t="s">
        <v>880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814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2003</v>
      </c>
      <c r="E311" s="1">
        <v>2021</v>
      </c>
      <c r="F311" s="1" t="s">
        <v>881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882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883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3374</v>
      </c>
      <c r="E318" s="1">
        <v>2023</v>
      </c>
      <c r="F318" s="1" t="s">
        <v>813</v>
      </c>
      <c r="G318" s="10">
        <v>809.3</v>
      </c>
    </row>
    <row r="319" spans="1:19">
      <c r="A319" s="18" t="s">
        <v>2</v>
      </c>
      <c r="B319" s="51" t="s">
        <v>756</v>
      </c>
      <c r="E319" s="1">
        <v>2023</v>
      </c>
      <c r="F319" s="1" t="s">
        <v>814</v>
      </c>
      <c r="G319" s="10">
        <v>743.6</v>
      </c>
    </row>
    <row r="320" spans="1:19">
      <c r="A320" s="18" t="s">
        <v>3</v>
      </c>
      <c r="B320" s="51" t="s">
        <v>3367</v>
      </c>
      <c r="E320" s="1">
        <v>2023</v>
      </c>
      <c r="F320" s="1" t="s">
        <v>815</v>
      </c>
      <c r="G320" s="10">
        <v>687.5</v>
      </c>
    </row>
    <row r="321" spans="1:18">
      <c r="A321" s="18" t="s">
        <v>5</v>
      </c>
      <c r="B321" s="51" t="s">
        <v>770</v>
      </c>
      <c r="E321" s="1">
        <v>2023</v>
      </c>
      <c r="F321" s="1" t="s">
        <v>879</v>
      </c>
      <c r="G321" s="10">
        <v>666.8</v>
      </c>
    </row>
    <row r="322" spans="1:18">
      <c r="A322" s="18" t="s">
        <v>7</v>
      </c>
      <c r="B322" s="51" t="s">
        <v>795</v>
      </c>
      <c r="E322" s="1">
        <v>2023</v>
      </c>
      <c r="F322" s="1" t="s">
        <v>880</v>
      </c>
      <c r="G322" s="10">
        <v>652.9</v>
      </c>
    </row>
    <row r="323" spans="1:18">
      <c r="A323" s="18" t="s">
        <v>8</v>
      </c>
      <c r="B323" s="51" t="s">
        <v>747</v>
      </c>
      <c r="E323" s="1">
        <v>2023</v>
      </c>
      <c r="F323" s="1" t="s">
        <v>881</v>
      </c>
      <c r="G323" s="10">
        <v>650.4</v>
      </c>
    </row>
    <row r="324" spans="1:18">
      <c r="A324" s="18" t="s">
        <v>10</v>
      </c>
      <c r="B324" s="51" t="s">
        <v>3392</v>
      </c>
      <c r="E324" s="1">
        <v>2023</v>
      </c>
      <c r="F324" s="1" t="s">
        <v>882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883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884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813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1660</v>
      </c>
      <c r="E332" s="1">
        <v>2021</v>
      </c>
      <c r="F332" s="1" t="s">
        <v>813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814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813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770</v>
      </c>
      <c r="E335" s="1">
        <v>2021</v>
      </c>
      <c r="F335" s="1" t="s">
        <v>815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762</v>
      </c>
      <c r="E336" s="1">
        <v>2021</v>
      </c>
      <c r="F336" s="1" t="s">
        <v>879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799</v>
      </c>
      <c r="E337" s="1">
        <v>2023</v>
      </c>
      <c r="F337" s="1" t="s">
        <v>813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768</v>
      </c>
      <c r="E338" s="1">
        <v>2019</v>
      </c>
      <c r="F338" s="1" t="s">
        <v>813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1661</v>
      </c>
      <c r="E339" s="1">
        <v>2021</v>
      </c>
      <c r="F339" s="1" t="s">
        <v>880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813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737</v>
      </c>
      <c r="E341" s="1">
        <v>2021</v>
      </c>
      <c r="F341" s="1" t="s">
        <v>881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1642</v>
      </c>
      <c r="E346" s="1">
        <v>2021</v>
      </c>
      <c r="F346" s="1" t="s">
        <v>813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814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2022</v>
      </c>
      <c r="E348" s="1">
        <v>2023</v>
      </c>
      <c r="F348" s="1" t="s">
        <v>813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3378</v>
      </c>
      <c r="E349" s="1">
        <v>2023</v>
      </c>
      <c r="F349" s="1" t="s">
        <v>814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1646</v>
      </c>
      <c r="E350" s="1">
        <v>2021</v>
      </c>
      <c r="F350" s="1" t="s">
        <v>815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748</v>
      </c>
      <c r="E351" s="1">
        <v>2021</v>
      </c>
      <c r="F351" s="1" t="s">
        <v>879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880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795</v>
      </c>
      <c r="E353" s="1">
        <v>2021</v>
      </c>
      <c r="F353" s="1" t="s">
        <v>881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1660</v>
      </c>
      <c r="E354" s="1">
        <v>2021</v>
      </c>
      <c r="F354" s="1" t="s">
        <v>882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778</v>
      </c>
      <c r="E355" s="1">
        <v>2021</v>
      </c>
      <c r="F355" s="1" t="s">
        <v>883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761</v>
      </c>
      <c r="C360" s="3"/>
      <c r="D360" s="3"/>
      <c r="E360" s="1">
        <v>2020</v>
      </c>
      <c r="F360" s="1" t="s">
        <v>813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814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1640</v>
      </c>
      <c r="C362" s="3"/>
      <c r="D362" s="3"/>
      <c r="E362" s="1">
        <v>2020</v>
      </c>
      <c r="F362" s="1" t="s">
        <v>815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879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880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1646</v>
      </c>
      <c r="C365" s="3"/>
      <c r="D365" s="3"/>
      <c r="E365" s="1">
        <v>2021</v>
      </c>
      <c r="F365" s="1" t="s">
        <v>813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881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814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1651</v>
      </c>
      <c r="C368" s="3"/>
      <c r="D368" s="3"/>
      <c r="E368" s="1">
        <v>2021</v>
      </c>
      <c r="F368" s="1" t="s">
        <v>815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882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813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814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813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815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813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814</v>
      </c>
      <c r="G379" s="10">
        <v>824.2</v>
      </c>
    </row>
    <row r="380" spans="1:18">
      <c r="A380" s="18" t="s">
        <v>10</v>
      </c>
      <c r="B380" s="51" t="s">
        <v>888</v>
      </c>
      <c r="E380" s="1">
        <v>2018</v>
      </c>
      <c r="F380" s="1" t="s">
        <v>879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813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880</v>
      </c>
      <c r="G382" s="10">
        <v>809.65</v>
      </c>
    </row>
    <row r="383" spans="1:18">
      <c r="A383" s="18" t="s">
        <v>16</v>
      </c>
      <c r="B383" s="51" t="s">
        <v>763</v>
      </c>
      <c r="E383" s="1">
        <v>2022</v>
      </c>
      <c r="F383" s="1" t="s">
        <v>814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813</v>
      </c>
      <c r="G388" s="10">
        <v>490.7</v>
      </c>
    </row>
    <row r="389" spans="1:16">
      <c r="A389" s="18" t="s">
        <v>2</v>
      </c>
      <c r="B389" s="220" t="s">
        <v>2021</v>
      </c>
      <c r="E389" s="1">
        <v>2022</v>
      </c>
      <c r="F389" s="1" t="s">
        <v>813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814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813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815</v>
      </c>
      <c r="G392" s="10">
        <v>403.5</v>
      </c>
    </row>
    <row r="393" spans="1:16">
      <c r="A393" s="18" t="s">
        <v>8</v>
      </c>
      <c r="B393" s="51" t="s">
        <v>745</v>
      </c>
      <c r="E393" s="1">
        <v>2021</v>
      </c>
      <c r="F393" s="1" t="s">
        <v>814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815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814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813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879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813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814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815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879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813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880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881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882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814</v>
      </c>
      <c r="G410" s="10">
        <v>3793.45</v>
      </c>
    </row>
    <row r="411" spans="1:16">
      <c r="A411" s="18" t="s">
        <v>16</v>
      </c>
      <c r="B411" s="220" t="s">
        <v>2004</v>
      </c>
      <c r="C411" s="1"/>
      <c r="D411" s="1"/>
      <c r="E411" s="1">
        <v>2021</v>
      </c>
      <c r="F411" s="1" t="s">
        <v>815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813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814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813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815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814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815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879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879</v>
      </c>
      <c r="G423" s="10">
        <v>635.79999999999995</v>
      </c>
    </row>
    <row r="424" spans="1:16">
      <c r="A424" s="18" t="s">
        <v>14</v>
      </c>
      <c r="B424" s="51" t="s">
        <v>778</v>
      </c>
      <c r="E424" s="1">
        <v>2019</v>
      </c>
      <c r="F424" s="1" t="s">
        <v>880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880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813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814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815</v>
      </c>
      <c r="G432" s="10">
        <v>1126.1999999999989</v>
      </c>
    </row>
    <row r="433" spans="1:19">
      <c r="A433" s="18" t="s">
        <v>5</v>
      </c>
      <c r="B433" s="35" t="s">
        <v>748</v>
      </c>
      <c r="E433" s="1">
        <v>2020</v>
      </c>
      <c r="F433" s="1" t="s">
        <v>879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880</v>
      </c>
      <c r="G434" s="10">
        <v>1037.1000000000004</v>
      </c>
    </row>
    <row r="435" spans="1:19">
      <c r="A435" s="18" t="s">
        <v>8</v>
      </c>
      <c r="B435" s="35" t="s">
        <v>743</v>
      </c>
      <c r="E435" s="1">
        <v>2020</v>
      </c>
      <c r="F435" s="1" t="s">
        <v>881</v>
      </c>
      <c r="G435" s="10">
        <v>1020.4999999999982</v>
      </c>
    </row>
    <row r="436" spans="1:19">
      <c r="A436" s="18" t="s">
        <v>10</v>
      </c>
      <c r="B436" s="35" t="s">
        <v>732</v>
      </c>
      <c r="E436" s="1">
        <v>2020</v>
      </c>
      <c r="F436" s="1" t="s">
        <v>882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813</v>
      </c>
      <c r="G437" s="10">
        <v>996.4</v>
      </c>
    </row>
    <row r="438" spans="1:19">
      <c r="A438" s="18" t="s">
        <v>14</v>
      </c>
      <c r="B438" s="209" t="s">
        <v>763</v>
      </c>
      <c r="E438" s="1">
        <v>2022</v>
      </c>
      <c r="F438" s="1" t="s">
        <v>813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883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3360</v>
      </c>
      <c r="E444" s="1">
        <v>2023</v>
      </c>
      <c r="F444" s="1" t="s">
        <v>813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814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2014</v>
      </c>
      <c r="E446" s="1">
        <v>2023</v>
      </c>
      <c r="F446" s="1" t="s">
        <v>815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799</v>
      </c>
      <c r="E447" s="1">
        <v>2023</v>
      </c>
      <c r="F447" s="1" t="s">
        <v>879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777</v>
      </c>
      <c r="E448" s="1">
        <v>2023</v>
      </c>
      <c r="F448" s="1" t="s">
        <v>880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881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732</v>
      </c>
      <c r="E450" s="1">
        <v>2023</v>
      </c>
      <c r="F450" s="1" t="s">
        <v>882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1654</v>
      </c>
      <c r="E451" s="1">
        <v>2023</v>
      </c>
      <c r="F451" s="1" t="s">
        <v>883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778</v>
      </c>
      <c r="E452" s="1">
        <v>2023</v>
      </c>
      <c r="F452" s="1" t="s">
        <v>884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748</v>
      </c>
      <c r="E453" s="1">
        <v>2023</v>
      </c>
      <c r="F453" s="1" t="s">
        <v>885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813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745</v>
      </c>
      <c r="E459" s="1">
        <v>2023</v>
      </c>
      <c r="F459" s="1" t="s">
        <v>813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814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813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3388</v>
      </c>
      <c r="E462" s="1">
        <v>2023</v>
      </c>
      <c r="F462" s="1" t="s">
        <v>814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813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752</v>
      </c>
      <c r="E464" s="1">
        <v>2022</v>
      </c>
      <c r="F464" s="1" t="s">
        <v>814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815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815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1652</v>
      </c>
      <c r="E467" s="1">
        <v>2022</v>
      </c>
      <c r="F467" s="1" t="s">
        <v>879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813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813</v>
      </c>
      <c r="G473" s="10">
        <v>425.5</v>
      </c>
    </row>
    <row r="474" spans="1:15">
      <c r="A474" s="18" t="s">
        <v>3</v>
      </c>
      <c r="B474" s="51" t="s">
        <v>789</v>
      </c>
      <c r="E474" s="1">
        <v>2019</v>
      </c>
      <c r="F474" s="1" t="s">
        <v>814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815</v>
      </c>
      <c r="G475" s="10">
        <v>407.2</v>
      </c>
    </row>
    <row r="476" spans="1:15">
      <c r="A476" s="18" t="s">
        <v>7</v>
      </c>
      <c r="B476" s="51" t="s">
        <v>737</v>
      </c>
      <c r="E476" s="1">
        <v>2019</v>
      </c>
      <c r="F476" s="1" t="s">
        <v>879</v>
      </c>
      <c r="G476" s="10">
        <v>397</v>
      </c>
    </row>
    <row r="477" spans="1:15">
      <c r="A477" s="18" t="s">
        <v>8</v>
      </c>
      <c r="B477" s="51" t="s">
        <v>743</v>
      </c>
      <c r="E477" s="1">
        <v>2019</v>
      </c>
      <c r="F477" s="1" t="s">
        <v>880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814</v>
      </c>
      <c r="G478" s="10">
        <v>357.9</v>
      </c>
    </row>
    <row r="479" spans="1:15">
      <c r="A479" s="18" t="s">
        <v>12</v>
      </c>
      <c r="B479" s="51" t="s">
        <v>773</v>
      </c>
      <c r="E479" s="1">
        <v>2019</v>
      </c>
      <c r="F479" s="1" t="s">
        <v>881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813</v>
      </c>
      <c r="G480" s="10">
        <v>351.6</v>
      </c>
    </row>
    <row r="481" spans="1:7">
      <c r="A481" s="18" t="s">
        <v>16</v>
      </c>
      <c r="B481" s="51" t="s">
        <v>761</v>
      </c>
      <c r="E481" s="1">
        <v>2019</v>
      </c>
      <c r="F481" s="1" t="s">
        <v>882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813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814</v>
      </c>
      <c r="G487" s="10">
        <v>573.79999999999995</v>
      </c>
    </row>
    <row r="488" spans="1:7">
      <c r="A488" s="18" t="s">
        <v>3</v>
      </c>
      <c r="B488" s="51" t="s">
        <v>3362</v>
      </c>
      <c r="E488" s="1">
        <v>2023</v>
      </c>
      <c r="F488" s="1" t="s">
        <v>813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813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813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814</v>
      </c>
      <c r="G491" s="10">
        <v>531.29999999999995</v>
      </c>
    </row>
    <row r="492" spans="1:7">
      <c r="A492" s="18" t="s">
        <v>10</v>
      </c>
      <c r="B492" s="51" t="s">
        <v>787</v>
      </c>
      <c r="E492" s="1">
        <v>2023</v>
      </c>
      <c r="F492" s="1" t="s">
        <v>814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815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813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879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11</v>
      </c>
      <c r="E500" s="1">
        <v>2023</v>
      </c>
      <c r="F500" s="1" t="s">
        <v>813</v>
      </c>
      <c r="G500" s="10">
        <v>929.6</v>
      </c>
    </row>
    <row r="501" spans="1:7">
      <c r="A501" s="18" t="s">
        <v>2</v>
      </c>
      <c r="B501" s="51" t="s">
        <v>154</v>
      </c>
      <c r="E501" s="1">
        <v>2018</v>
      </c>
      <c r="F501" s="1" t="s">
        <v>813</v>
      </c>
      <c r="G501" s="10">
        <v>869.4</v>
      </c>
    </row>
    <row r="502" spans="1:7">
      <c r="A502" s="18" t="s">
        <v>3</v>
      </c>
      <c r="B502" s="51" t="s">
        <v>9</v>
      </c>
      <c r="E502" s="1">
        <v>2017</v>
      </c>
      <c r="F502" s="1" t="s">
        <v>813</v>
      </c>
      <c r="G502" s="10">
        <v>851.2</v>
      </c>
    </row>
    <row r="503" spans="1:7">
      <c r="A503" s="18" t="s">
        <v>5</v>
      </c>
      <c r="B503" s="51" t="s">
        <v>25</v>
      </c>
      <c r="E503" s="1">
        <v>2017</v>
      </c>
      <c r="F503" s="1" t="s">
        <v>814</v>
      </c>
      <c r="G503" s="10">
        <v>847.5</v>
      </c>
    </row>
    <row r="504" spans="1:7">
      <c r="A504" s="18" t="s">
        <v>7</v>
      </c>
      <c r="B504" s="51" t="s">
        <v>31</v>
      </c>
      <c r="E504" s="1">
        <v>2017</v>
      </c>
      <c r="F504" s="1" t="s">
        <v>815</v>
      </c>
      <c r="G504" s="10">
        <v>824.4</v>
      </c>
    </row>
    <row r="505" spans="1:7">
      <c r="A505" s="18" t="s">
        <v>8</v>
      </c>
      <c r="B505" s="51" t="s">
        <v>23</v>
      </c>
      <c r="E505" s="1">
        <v>2017</v>
      </c>
      <c r="F505" s="1" t="s">
        <v>879</v>
      </c>
      <c r="G505" s="10">
        <v>803.8</v>
      </c>
    </row>
    <row r="506" spans="1:7">
      <c r="A506" s="18" t="s">
        <v>10</v>
      </c>
      <c r="B506" s="51" t="s">
        <v>778</v>
      </c>
      <c r="E506" s="1">
        <v>2023</v>
      </c>
      <c r="F506" s="1" t="s">
        <v>814</v>
      </c>
      <c r="G506" s="10">
        <v>794.8</v>
      </c>
    </row>
    <row r="507" spans="1:7">
      <c r="A507" s="18" t="s">
        <v>12</v>
      </c>
      <c r="B507" s="51" t="s">
        <v>11</v>
      </c>
      <c r="E507" s="1">
        <v>2017</v>
      </c>
      <c r="F507" s="1" t="s">
        <v>880</v>
      </c>
      <c r="G507" s="10">
        <v>735.7</v>
      </c>
    </row>
    <row r="508" spans="1:7">
      <c r="A508" s="18" t="s">
        <v>14</v>
      </c>
      <c r="B508" s="51" t="s">
        <v>154</v>
      </c>
      <c r="E508" s="1">
        <v>2023</v>
      </c>
      <c r="F508" s="1" t="s">
        <v>815</v>
      </c>
      <c r="G508" s="10">
        <v>703.3</v>
      </c>
    </row>
    <row r="509" spans="1:7">
      <c r="A509" s="18" t="s">
        <v>16</v>
      </c>
      <c r="B509" s="51" t="s">
        <v>143</v>
      </c>
      <c r="E509" s="1">
        <v>2023</v>
      </c>
      <c r="F509" s="1" t="s">
        <v>879</v>
      </c>
      <c r="G509" s="10">
        <v>702.5</v>
      </c>
    </row>
    <row r="512" spans="1:7" ht="25.5">
      <c r="B512" s="23" t="s">
        <v>5901</v>
      </c>
    </row>
    <row r="514" spans="1:19">
      <c r="A514" s="18" t="s">
        <v>0</v>
      </c>
      <c r="B514" s="51" t="s">
        <v>756</v>
      </c>
      <c r="E514" s="1">
        <v>2023</v>
      </c>
      <c r="F514" s="1" t="s">
        <v>813</v>
      </c>
      <c r="G514" s="10">
        <v>862.9</v>
      </c>
    </row>
    <row r="515" spans="1:19">
      <c r="A515" s="18" t="s">
        <v>2</v>
      </c>
      <c r="B515" s="51" t="s">
        <v>179</v>
      </c>
      <c r="E515" s="1">
        <v>2016</v>
      </c>
      <c r="F515" s="1" t="s">
        <v>813</v>
      </c>
      <c r="G515" s="10">
        <v>846.05</v>
      </c>
    </row>
    <row r="516" spans="1:19">
      <c r="A516" s="18" t="s">
        <v>3</v>
      </c>
      <c r="B516" s="51" t="s">
        <v>789</v>
      </c>
      <c r="E516" s="1">
        <v>2023</v>
      </c>
      <c r="F516" s="1" t="s">
        <v>814</v>
      </c>
      <c r="G516" s="10">
        <v>839</v>
      </c>
    </row>
    <row r="517" spans="1:19">
      <c r="A517" s="18" t="s">
        <v>5</v>
      </c>
      <c r="B517" s="51" t="s">
        <v>144</v>
      </c>
      <c r="E517" s="1">
        <v>2017</v>
      </c>
      <c r="F517" s="1" t="s">
        <v>813</v>
      </c>
      <c r="G517" s="10">
        <v>782.55</v>
      </c>
    </row>
    <row r="518" spans="1:19">
      <c r="A518" s="18" t="s">
        <v>7</v>
      </c>
      <c r="B518" s="51" t="s">
        <v>143</v>
      </c>
      <c r="E518" s="1">
        <v>2017</v>
      </c>
      <c r="F518" s="1" t="s">
        <v>814</v>
      </c>
      <c r="G518" s="10">
        <v>779.6</v>
      </c>
    </row>
    <row r="519" spans="1:19">
      <c r="A519" s="18" t="s">
        <v>8</v>
      </c>
      <c r="B519" s="51" t="s">
        <v>3367</v>
      </c>
      <c r="E519" s="1">
        <v>2023</v>
      </c>
      <c r="F519" s="1" t="s">
        <v>815</v>
      </c>
      <c r="G519" s="10">
        <v>741.2</v>
      </c>
    </row>
    <row r="520" spans="1:19">
      <c r="A520" s="18" t="s">
        <v>10</v>
      </c>
      <c r="B520" s="51" t="s">
        <v>33</v>
      </c>
      <c r="E520" s="1">
        <v>2016</v>
      </c>
      <c r="F520" s="1" t="s">
        <v>814</v>
      </c>
      <c r="G520" s="10">
        <v>736</v>
      </c>
    </row>
    <row r="521" spans="1:19">
      <c r="A521" s="18" t="s">
        <v>12</v>
      </c>
      <c r="B521" s="51" t="s">
        <v>2153</v>
      </c>
      <c r="E521" s="1">
        <v>2023</v>
      </c>
      <c r="F521" s="1" t="s">
        <v>879</v>
      </c>
      <c r="G521" s="10">
        <v>726</v>
      </c>
    </row>
    <row r="522" spans="1:19">
      <c r="A522" s="18" t="s">
        <v>14</v>
      </c>
      <c r="B522" s="51" t="s">
        <v>11</v>
      </c>
      <c r="E522" s="1">
        <v>2016</v>
      </c>
      <c r="F522" s="1" t="s">
        <v>815</v>
      </c>
      <c r="G522" s="10">
        <v>725.7</v>
      </c>
    </row>
    <row r="523" spans="1:19">
      <c r="A523" s="18" t="s">
        <v>16</v>
      </c>
      <c r="B523" s="51" t="s">
        <v>21</v>
      </c>
      <c r="E523" s="1">
        <v>2017</v>
      </c>
      <c r="F523" s="1" t="s">
        <v>815</v>
      </c>
      <c r="G523" s="10">
        <v>724.8</v>
      </c>
    </row>
    <row r="526" spans="1:19" ht="25.5">
      <c r="B526" s="23" t="s">
        <v>207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813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813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813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814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814</v>
      </c>
      <c r="G532" s="10">
        <v>543.4</v>
      </c>
      <c r="R532" s="221"/>
      <c r="S532" s="69"/>
    </row>
    <row r="533" spans="1:19">
      <c r="A533" s="18" t="s">
        <v>8</v>
      </c>
      <c r="B533" s="51" t="s">
        <v>761</v>
      </c>
      <c r="E533" s="1">
        <v>2019</v>
      </c>
      <c r="F533" s="1" t="s">
        <v>815</v>
      </c>
      <c r="G533" s="10">
        <v>505.5</v>
      </c>
    </row>
    <row r="534" spans="1:19">
      <c r="A534" s="18" t="s">
        <v>10</v>
      </c>
      <c r="B534" s="51" t="s">
        <v>743</v>
      </c>
      <c r="E534" s="1">
        <v>2019</v>
      </c>
      <c r="F534" s="1" t="s">
        <v>879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815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879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880</v>
      </c>
      <c r="G537" s="10">
        <v>494</v>
      </c>
    </row>
    <row r="540" spans="1:19" ht="25.5">
      <c r="B540" s="23" t="s">
        <v>346</v>
      </c>
    </row>
    <row r="542" spans="1:19">
      <c r="A542" s="18" t="s">
        <v>0</v>
      </c>
      <c r="B542" s="220" t="s">
        <v>1646</v>
      </c>
      <c r="E542" s="1">
        <v>2022</v>
      </c>
      <c r="F542" s="1" t="s">
        <v>813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1660</v>
      </c>
      <c r="E543" s="1">
        <v>2022</v>
      </c>
      <c r="F543" s="1" t="s">
        <v>814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815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879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880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1661</v>
      </c>
      <c r="E547" s="1">
        <v>2022</v>
      </c>
      <c r="F547" s="1" t="s">
        <v>881</v>
      </c>
      <c r="G547" s="10">
        <v>4788.05</v>
      </c>
    </row>
    <row r="548" spans="1:16">
      <c r="A548" s="18" t="s">
        <v>10</v>
      </c>
      <c r="B548" s="35" t="s">
        <v>745</v>
      </c>
      <c r="E548" s="1">
        <v>2022</v>
      </c>
      <c r="F548" s="1" t="s">
        <v>882</v>
      </c>
      <c r="G548" s="10">
        <v>4777.7</v>
      </c>
    </row>
    <row r="549" spans="1:16">
      <c r="A549" s="18" t="s">
        <v>12</v>
      </c>
      <c r="B549" s="220" t="s">
        <v>1651</v>
      </c>
      <c r="E549" s="1">
        <v>2022</v>
      </c>
      <c r="F549" s="1" t="s">
        <v>883</v>
      </c>
      <c r="G549" s="10">
        <v>4731</v>
      </c>
    </row>
    <row r="550" spans="1:16">
      <c r="A550" s="18" t="s">
        <v>14</v>
      </c>
      <c r="B550" s="35" t="s">
        <v>799</v>
      </c>
      <c r="E550" s="1">
        <v>2022</v>
      </c>
      <c r="F550" s="1" t="s">
        <v>884</v>
      </c>
      <c r="G550" s="10">
        <v>4701.4999999999991</v>
      </c>
    </row>
    <row r="551" spans="1:16">
      <c r="A551" s="18" t="s">
        <v>16</v>
      </c>
      <c r="B551" s="35" t="s">
        <v>747</v>
      </c>
      <c r="E551" s="1">
        <v>2022</v>
      </c>
      <c r="F551" s="1" t="s">
        <v>885</v>
      </c>
      <c r="G551" s="10">
        <v>4658.8</v>
      </c>
    </row>
    <row r="554" spans="1:16" ht="25.5">
      <c r="B554" s="23" t="s">
        <v>208</v>
      </c>
    </row>
    <row r="556" spans="1:16">
      <c r="A556" s="18" t="s">
        <v>0</v>
      </c>
      <c r="B556" s="51" t="s">
        <v>732</v>
      </c>
      <c r="E556" s="1">
        <v>2021</v>
      </c>
      <c r="F556" s="1" t="s">
        <v>813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782</v>
      </c>
      <c r="E557" s="1">
        <v>2019</v>
      </c>
      <c r="F557" s="1" t="s">
        <v>813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752</v>
      </c>
      <c r="E558" s="1">
        <v>2019</v>
      </c>
      <c r="F558" s="1" t="s">
        <v>814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813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789</v>
      </c>
      <c r="E560" s="1">
        <v>2021</v>
      </c>
      <c r="F560" s="1" t="s">
        <v>814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1656</v>
      </c>
      <c r="E561" s="1">
        <v>2021</v>
      </c>
      <c r="F561" s="1" t="s">
        <v>815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879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814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745</v>
      </c>
      <c r="E564" s="1">
        <v>2021</v>
      </c>
      <c r="F564" s="1" t="s">
        <v>880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2049</v>
      </c>
      <c r="E565" s="1">
        <v>2023</v>
      </c>
      <c r="F565" s="1" t="s">
        <v>813</v>
      </c>
      <c r="G565" s="10">
        <v>405.7</v>
      </c>
      <c r="L565" s="1"/>
      <c r="M565" s="1"/>
      <c r="N565" s="1"/>
      <c r="O565" s="1"/>
      <c r="P565" s="10"/>
    </row>
    <row r="568" spans="1:16" ht="25.5">
      <c r="B568" s="23" t="s">
        <v>2863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813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813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813</v>
      </c>
      <c r="G572" s="10">
        <v>588.5</v>
      </c>
    </row>
    <row r="573" spans="1:16">
      <c r="A573" s="18" t="s">
        <v>5</v>
      </c>
      <c r="B573" s="51" t="s">
        <v>789</v>
      </c>
      <c r="E573" s="1">
        <v>2019</v>
      </c>
      <c r="F573" s="1" t="s">
        <v>814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814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815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879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813</v>
      </c>
      <c r="G577" s="10">
        <v>526.25</v>
      </c>
    </row>
    <row r="578" spans="1:16">
      <c r="A578" s="18" t="s">
        <v>14</v>
      </c>
      <c r="B578" s="51" t="s">
        <v>783</v>
      </c>
      <c r="E578" s="1">
        <v>2019</v>
      </c>
      <c r="F578" s="1" t="s">
        <v>880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815</v>
      </c>
      <c r="G579" s="10">
        <v>518.5</v>
      </c>
    </row>
    <row r="582" spans="1:16" ht="25.5">
      <c r="B582" s="23" t="s">
        <v>2862</v>
      </c>
    </row>
    <row r="584" spans="1:16">
      <c r="A584" s="18" t="s">
        <v>0</v>
      </c>
      <c r="B584" s="51" t="s">
        <v>37</v>
      </c>
      <c r="E584" s="1">
        <v>2022</v>
      </c>
      <c r="F584" s="1" t="s">
        <v>813</v>
      </c>
      <c r="G584" s="10">
        <v>679.15</v>
      </c>
      <c r="O584" s="221"/>
      <c r="P584" s="69"/>
    </row>
    <row r="585" spans="1:16">
      <c r="A585" s="18" t="s">
        <v>2</v>
      </c>
      <c r="B585" s="51" t="s">
        <v>2046</v>
      </c>
      <c r="E585" s="1">
        <v>2022</v>
      </c>
      <c r="F585" s="1" t="s">
        <v>814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815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813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879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814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813</v>
      </c>
      <c r="G590" s="10">
        <v>552.29999999999995</v>
      </c>
    </row>
    <row r="591" spans="1:16">
      <c r="A591" s="18" t="s">
        <v>12</v>
      </c>
      <c r="B591" s="51" t="s">
        <v>1654</v>
      </c>
      <c r="E591" s="1">
        <v>2022</v>
      </c>
      <c r="F591" s="1" t="s">
        <v>880</v>
      </c>
      <c r="G591" s="10">
        <v>543.20000000000005</v>
      </c>
    </row>
    <row r="592" spans="1:16">
      <c r="A592" s="18" t="s">
        <v>14</v>
      </c>
      <c r="B592" s="51" t="s">
        <v>2864</v>
      </c>
      <c r="E592" s="1">
        <v>2022</v>
      </c>
      <c r="F592" s="1" t="s">
        <v>881</v>
      </c>
      <c r="G592" s="10">
        <v>523.6</v>
      </c>
    </row>
    <row r="593" spans="1:18">
      <c r="A593" s="18" t="s">
        <v>16</v>
      </c>
      <c r="B593" s="51" t="s">
        <v>778</v>
      </c>
      <c r="E593" s="1">
        <v>2022</v>
      </c>
      <c r="F593" s="1" t="s">
        <v>882</v>
      </c>
      <c r="G593" s="10">
        <v>520</v>
      </c>
    </row>
    <row r="596" spans="1:18" ht="25.5">
      <c r="B596" s="23" t="s">
        <v>211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813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756</v>
      </c>
      <c r="E599" s="1">
        <v>2019</v>
      </c>
      <c r="F599" s="1" t="s">
        <v>814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781</v>
      </c>
      <c r="E600" s="1">
        <v>2019</v>
      </c>
      <c r="F600" s="1" t="s">
        <v>815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762</v>
      </c>
      <c r="E601" s="1">
        <v>2019</v>
      </c>
      <c r="F601" s="1" t="s">
        <v>879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754</v>
      </c>
      <c r="E602" s="1">
        <v>2019</v>
      </c>
      <c r="F602" s="1" t="s">
        <v>880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787</v>
      </c>
      <c r="E603" s="1">
        <v>2019</v>
      </c>
      <c r="F603" s="1" t="s">
        <v>881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761</v>
      </c>
      <c r="E604" s="1">
        <v>2019</v>
      </c>
      <c r="F604" s="1" t="s">
        <v>881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783</v>
      </c>
      <c r="E605" s="1">
        <v>2019</v>
      </c>
      <c r="F605" s="1" t="s">
        <v>883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813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814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1" t="s">
        <v>142</v>
      </c>
      <c r="E612" s="1">
        <v>2021</v>
      </c>
      <c r="F612" s="1" t="s">
        <v>813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814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815</v>
      </c>
      <c r="G614" s="10">
        <v>697.1</v>
      </c>
    </row>
    <row r="615" spans="1:7">
      <c r="A615" s="18" t="s">
        <v>5</v>
      </c>
      <c r="B615" s="51" t="s">
        <v>795</v>
      </c>
      <c r="E615" s="1">
        <v>2019</v>
      </c>
      <c r="F615" s="1" t="s">
        <v>813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879</v>
      </c>
      <c r="G616" s="10">
        <v>673</v>
      </c>
    </row>
    <row r="617" spans="1:7">
      <c r="A617" s="18" t="s">
        <v>8</v>
      </c>
      <c r="B617" s="51" t="s">
        <v>762</v>
      </c>
      <c r="E617" s="1">
        <v>2019</v>
      </c>
      <c r="F617" s="1" t="s">
        <v>814</v>
      </c>
      <c r="G617" s="10">
        <v>672.6</v>
      </c>
    </row>
    <row r="618" spans="1:7">
      <c r="A618" s="18" t="s">
        <v>10</v>
      </c>
      <c r="B618" s="51" t="s">
        <v>1656</v>
      </c>
      <c r="E618" s="1">
        <v>2021</v>
      </c>
      <c r="F618" s="1" t="s">
        <v>880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881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815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813</v>
      </c>
      <c r="G621" s="10">
        <v>633.69999999999982</v>
      </c>
    </row>
    <row r="624" spans="1:7" ht="25.5">
      <c r="B624" s="23" t="s">
        <v>213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813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799</v>
      </c>
      <c r="E627" s="1">
        <v>2019</v>
      </c>
      <c r="F627" s="1" t="s">
        <v>814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745</v>
      </c>
      <c r="E628" s="1">
        <v>2019</v>
      </c>
      <c r="F628" s="1" t="s">
        <v>815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879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880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761</v>
      </c>
      <c r="E631" s="1">
        <v>2019</v>
      </c>
      <c r="F631" s="1" t="s">
        <v>881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813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747</v>
      </c>
      <c r="E633" s="1">
        <v>2019</v>
      </c>
      <c r="F633" s="1" t="s">
        <v>882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883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884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347</v>
      </c>
    </row>
    <row r="640" spans="1:16">
      <c r="A640" s="18" t="s">
        <v>0</v>
      </c>
      <c r="B640" s="51" t="s">
        <v>748</v>
      </c>
      <c r="E640" s="1">
        <v>2022</v>
      </c>
      <c r="F640" s="1" t="s">
        <v>815</v>
      </c>
      <c r="G640" s="10" t="s">
        <v>3128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1643</v>
      </c>
      <c r="E641" s="1">
        <v>2022</v>
      </c>
      <c r="F641" s="1" t="s">
        <v>813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777</v>
      </c>
      <c r="E642" s="1">
        <v>2022</v>
      </c>
      <c r="F642" s="1" t="s">
        <v>814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813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814</v>
      </c>
      <c r="G644" s="10">
        <v>836.45</v>
      </c>
    </row>
    <row r="645" spans="1:16">
      <c r="A645" s="18" t="s">
        <v>8</v>
      </c>
      <c r="B645" s="51" t="s">
        <v>1646</v>
      </c>
      <c r="E645" s="1">
        <v>2022</v>
      </c>
      <c r="F645" s="1" t="s">
        <v>879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880</v>
      </c>
      <c r="G646" s="10">
        <v>802.2</v>
      </c>
    </row>
    <row r="647" spans="1:16">
      <c r="A647" s="18" t="s">
        <v>12</v>
      </c>
      <c r="B647" s="51" t="s">
        <v>2003</v>
      </c>
      <c r="E647" s="1">
        <v>2021</v>
      </c>
      <c r="F647" s="1" t="s">
        <v>815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881</v>
      </c>
      <c r="G648" s="10">
        <v>780.3</v>
      </c>
    </row>
    <row r="649" spans="1:16">
      <c r="A649" s="18" t="s">
        <v>16</v>
      </c>
      <c r="B649" s="51" t="s">
        <v>752</v>
      </c>
      <c r="E649" s="1">
        <v>2022</v>
      </c>
      <c r="F649" s="1" t="s">
        <v>882</v>
      </c>
      <c r="G649" s="10">
        <v>767.7</v>
      </c>
    </row>
    <row r="652" spans="1:16" ht="25.5">
      <c r="B652" s="23" t="s">
        <v>348</v>
      </c>
    </row>
    <row r="654" spans="1:16">
      <c r="A654" s="18" t="s">
        <v>0</v>
      </c>
      <c r="B654" s="51" t="s">
        <v>27</v>
      </c>
      <c r="E654" s="1">
        <v>2022</v>
      </c>
      <c r="F654" s="1" t="s">
        <v>813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813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813</v>
      </c>
      <c r="G656" s="10">
        <v>931.9</v>
      </c>
    </row>
    <row r="657" spans="1:19">
      <c r="A657" s="18" t="s">
        <v>5</v>
      </c>
      <c r="B657" s="51" t="s">
        <v>1644</v>
      </c>
      <c r="E657" s="1">
        <v>2021</v>
      </c>
      <c r="F657" s="1" t="s">
        <v>813</v>
      </c>
      <c r="G657" s="10">
        <v>930.4</v>
      </c>
    </row>
    <row r="658" spans="1:19">
      <c r="A658" s="18" t="s">
        <v>7</v>
      </c>
      <c r="B658" s="51" t="s">
        <v>787</v>
      </c>
      <c r="E658" s="1">
        <v>2022</v>
      </c>
      <c r="F658" s="1" t="s">
        <v>814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813</v>
      </c>
      <c r="G659" s="10">
        <v>867.45</v>
      </c>
    </row>
    <row r="660" spans="1:19">
      <c r="A660" s="18" t="s">
        <v>10</v>
      </c>
      <c r="B660" s="51" t="s">
        <v>762</v>
      </c>
      <c r="E660" s="1">
        <v>2021</v>
      </c>
      <c r="F660" s="1" t="s">
        <v>814</v>
      </c>
      <c r="G660" s="10">
        <v>865</v>
      </c>
    </row>
    <row r="661" spans="1:19">
      <c r="A661" s="18" t="s">
        <v>12</v>
      </c>
      <c r="B661" s="51" t="s">
        <v>1660</v>
      </c>
      <c r="E661" s="1">
        <v>2021</v>
      </c>
      <c r="F661" s="1" t="s">
        <v>815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813</v>
      </c>
      <c r="G662" s="10">
        <v>819.7</v>
      </c>
    </row>
    <row r="663" spans="1:19">
      <c r="A663" s="18" t="s">
        <v>16</v>
      </c>
      <c r="B663" s="51" t="s">
        <v>782</v>
      </c>
      <c r="E663" s="1">
        <v>2020</v>
      </c>
      <c r="F663" s="1" t="s">
        <v>814</v>
      </c>
      <c r="G663" s="10">
        <v>816.7</v>
      </c>
    </row>
    <row r="666" spans="1:19" ht="25.5">
      <c r="B666" s="23" t="s">
        <v>349</v>
      </c>
    </row>
    <row r="668" spans="1:19">
      <c r="A668" s="18" t="s">
        <v>0</v>
      </c>
      <c r="B668" s="51" t="s">
        <v>782</v>
      </c>
      <c r="E668" s="1">
        <v>2022</v>
      </c>
      <c r="F668" s="1" t="s">
        <v>813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2003</v>
      </c>
      <c r="E669" s="1">
        <v>2021</v>
      </c>
      <c r="F669" s="1" t="s">
        <v>813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752</v>
      </c>
      <c r="E670" s="1">
        <v>2022</v>
      </c>
      <c r="F670" s="1" t="s">
        <v>814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815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813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814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2023</v>
      </c>
      <c r="E674" s="1">
        <v>2022</v>
      </c>
      <c r="F674" s="1" t="s">
        <v>879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813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880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1658</v>
      </c>
      <c r="E677" s="1">
        <v>2022</v>
      </c>
      <c r="F677" s="1" t="s">
        <v>881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350</v>
      </c>
    </row>
    <row r="682" spans="1:19">
      <c r="A682" s="18" t="s">
        <v>0</v>
      </c>
      <c r="B682" s="51" t="s">
        <v>23</v>
      </c>
      <c r="E682" s="1">
        <v>2016</v>
      </c>
      <c r="F682" s="1" t="s">
        <v>813</v>
      </c>
      <c r="G682" s="10">
        <v>305</v>
      </c>
    </row>
    <row r="683" spans="1:19">
      <c r="A683" s="18" t="s">
        <v>2</v>
      </c>
      <c r="B683" s="51" t="s">
        <v>789</v>
      </c>
      <c r="E683" s="1">
        <v>2022</v>
      </c>
      <c r="F683" s="1" t="s">
        <v>813</v>
      </c>
      <c r="G683" s="10">
        <v>299.5</v>
      </c>
    </row>
    <row r="684" spans="1:19">
      <c r="A684" s="18" t="s">
        <v>3</v>
      </c>
      <c r="B684" s="51" t="s">
        <v>1655</v>
      </c>
      <c r="E684" s="1">
        <v>2020</v>
      </c>
      <c r="F684" s="1" t="s">
        <v>813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813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814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815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879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814</v>
      </c>
      <c r="G689" s="10">
        <v>247</v>
      </c>
    </row>
    <row r="690" spans="1:7">
      <c r="A690" s="18" t="s">
        <v>14</v>
      </c>
      <c r="B690" s="51" t="s">
        <v>737</v>
      </c>
      <c r="E690" s="1">
        <v>2019</v>
      </c>
      <c r="F690" s="1" t="s">
        <v>813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880</v>
      </c>
      <c r="G691" s="10">
        <v>245</v>
      </c>
    </row>
    <row r="694" spans="1:7" ht="25.5">
      <c r="B694" s="23" t="s">
        <v>2491</v>
      </c>
    </row>
    <row r="696" spans="1:7">
      <c r="A696" s="18" t="s">
        <v>0</v>
      </c>
      <c r="B696" s="51" t="s">
        <v>1646</v>
      </c>
      <c r="E696" s="1">
        <v>2021</v>
      </c>
      <c r="F696" s="1" t="s">
        <v>813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814</v>
      </c>
      <c r="G697" s="10">
        <v>888.9</v>
      </c>
    </row>
    <row r="698" spans="1:7">
      <c r="A698" s="18" t="s">
        <v>3</v>
      </c>
      <c r="B698" s="51" t="s">
        <v>795</v>
      </c>
      <c r="E698" s="1">
        <v>2021</v>
      </c>
      <c r="F698" s="1" t="s">
        <v>815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879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880</v>
      </c>
      <c r="G700" s="10">
        <v>849.1</v>
      </c>
    </row>
    <row r="701" spans="1:7">
      <c r="A701" s="18" t="s">
        <v>8</v>
      </c>
      <c r="B701" s="51" t="s">
        <v>778</v>
      </c>
      <c r="E701" s="1">
        <v>2021</v>
      </c>
      <c r="F701" s="1" t="s">
        <v>881</v>
      </c>
      <c r="G701" s="10">
        <v>846.4</v>
      </c>
    </row>
    <row r="702" spans="1:7">
      <c r="A702" s="18" t="s">
        <v>10</v>
      </c>
      <c r="B702" s="51" t="s">
        <v>2521</v>
      </c>
      <c r="E702" s="1">
        <v>2021</v>
      </c>
      <c r="F702" s="1" t="s">
        <v>882</v>
      </c>
      <c r="G702" s="10">
        <v>840.35</v>
      </c>
    </row>
    <row r="703" spans="1:7">
      <c r="A703" s="18" t="s">
        <v>12</v>
      </c>
      <c r="B703" s="51" t="s">
        <v>1652</v>
      </c>
      <c r="E703" s="1">
        <v>2021</v>
      </c>
      <c r="F703" s="1" t="s">
        <v>883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884</v>
      </c>
      <c r="G704" s="10">
        <v>829.45</v>
      </c>
    </row>
    <row r="705" spans="1:7">
      <c r="A705" s="18" t="s">
        <v>16</v>
      </c>
      <c r="B705" s="51" t="s">
        <v>1661</v>
      </c>
      <c r="E705" s="1">
        <v>2021</v>
      </c>
      <c r="F705" s="1" t="s">
        <v>885</v>
      </c>
      <c r="G705" s="10">
        <v>815</v>
      </c>
    </row>
    <row r="708" spans="1:7" ht="25.5">
      <c r="B708" s="23" t="s">
        <v>2493</v>
      </c>
    </row>
    <row r="710" spans="1:7">
      <c r="A710" s="18" t="s">
        <v>0</v>
      </c>
      <c r="B710" s="376" t="s">
        <v>13</v>
      </c>
      <c r="E710" s="1">
        <v>2021</v>
      </c>
      <c r="F710" s="1" t="s">
        <v>813</v>
      </c>
      <c r="G710" s="10">
        <v>891.65000000000509</v>
      </c>
    </row>
    <row r="711" spans="1:7">
      <c r="A711" s="18" t="s">
        <v>2</v>
      </c>
      <c r="B711" s="35" t="s">
        <v>770</v>
      </c>
      <c r="E711" s="1">
        <v>2021</v>
      </c>
      <c r="F711" s="1" t="s">
        <v>814</v>
      </c>
      <c r="G711" s="10">
        <v>889.69999999999709</v>
      </c>
    </row>
    <row r="712" spans="1:7">
      <c r="A712" s="18" t="s">
        <v>3</v>
      </c>
      <c r="B712" s="35" t="s">
        <v>748</v>
      </c>
      <c r="E712" s="1">
        <v>2021</v>
      </c>
      <c r="F712" s="1" t="s">
        <v>815</v>
      </c>
      <c r="G712" s="10">
        <v>878.40000000000146</v>
      </c>
    </row>
    <row r="713" spans="1:7">
      <c r="A713" s="18" t="s">
        <v>5</v>
      </c>
      <c r="B713" s="376" t="s">
        <v>2004</v>
      </c>
      <c r="E713" s="1">
        <v>2021</v>
      </c>
      <c r="F713" s="1" t="s">
        <v>879</v>
      </c>
      <c r="G713" s="10">
        <v>862.49999999999636</v>
      </c>
    </row>
    <row r="714" spans="1:7">
      <c r="A714" s="18" t="s">
        <v>7</v>
      </c>
      <c r="B714" s="376" t="s">
        <v>2003</v>
      </c>
      <c r="E714" s="1">
        <v>2021</v>
      </c>
      <c r="F714" s="1" t="s">
        <v>880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881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882</v>
      </c>
      <c r="G716" s="10">
        <v>854.09999999999854</v>
      </c>
    </row>
    <row r="717" spans="1:7">
      <c r="A717" s="18" t="s">
        <v>12</v>
      </c>
      <c r="B717" s="35" t="s">
        <v>747</v>
      </c>
      <c r="E717" s="1">
        <v>2021</v>
      </c>
      <c r="F717" s="1" t="s">
        <v>883</v>
      </c>
      <c r="G717" s="10">
        <v>840.00000000000364</v>
      </c>
    </row>
    <row r="718" spans="1:7">
      <c r="A718" s="18" t="s">
        <v>14</v>
      </c>
      <c r="B718" s="35" t="s">
        <v>762</v>
      </c>
      <c r="E718" s="1">
        <v>2021</v>
      </c>
      <c r="F718" s="1" t="s">
        <v>884</v>
      </c>
      <c r="G718" s="10">
        <v>813.60000000000582</v>
      </c>
    </row>
    <row r="719" spans="1:7">
      <c r="A719" s="18" t="s">
        <v>16</v>
      </c>
      <c r="B719" s="35" t="s">
        <v>737</v>
      </c>
      <c r="E719" s="1">
        <v>2021</v>
      </c>
      <c r="F719" s="1" t="s">
        <v>885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556:G565">
    <sortCondition descending="1" ref="G556:G56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2006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813</v>
      </c>
      <c r="B2" s="39" t="s">
        <v>2873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814</v>
      </c>
      <c r="B3" s="39" t="s">
        <v>2879</v>
      </c>
      <c r="N3" s="3" t="s">
        <v>732</v>
      </c>
      <c r="P3" s="25"/>
      <c r="Q3" s="63">
        <v>1952.0999999999995</v>
      </c>
    </row>
    <row r="4" spans="1:17" s="39" customFormat="1" ht="15.75">
      <c r="A4" s="121" t="s">
        <v>815</v>
      </c>
      <c r="B4" s="39" t="s">
        <v>2883</v>
      </c>
      <c r="N4" s="3" t="s">
        <v>745</v>
      </c>
      <c r="P4" s="223"/>
      <c r="Q4" s="63">
        <v>1935.7000000000025</v>
      </c>
    </row>
    <row r="5" spans="1:17" s="39" customFormat="1" ht="15.75">
      <c r="A5" s="121" t="s">
        <v>815</v>
      </c>
      <c r="B5" s="39" t="s">
        <v>2889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814</v>
      </c>
      <c r="B6" s="39" t="s">
        <v>2895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815</v>
      </c>
      <c r="B7" s="39" t="s">
        <v>2917</v>
      </c>
      <c r="N7" s="3" t="s">
        <v>748</v>
      </c>
      <c r="P7" s="26"/>
      <c r="Q7" s="63">
        <v>1896.6000000000004</v>
      </c>
    </row>
    <row r="8" spans="1:17" s="39" customFormat="1" ht="15.75">
      <c r="A8" s="121" t="s">
        <v>815</v>
      </c>
      <c r="B8" s="39" t="s">
        <v>2928</v>
      </c>
      <c r="N8" s="60" t="s">
        <v>2004</v>
      </c>
      <c r="P8" s="26"/>
      <c r="Q8" s="63">
        <v>1895.9000000000005</v>
      </c>
    </row>
    <row r="9" spans="1:17" s="39" customFormat="1" ht="15.75">
      <c r="A9" s="121" t="s">
        <v>815</v>
      </c>
      <c r="B9" s="39" t="s">
        <v>2933</v>
      </c>
      <c r="N9" s="60" t="s">
        <v>2002</v>
      </c>
      <c r="P9" s="26"/>
      <c r="Q9" s="63">
        <v>1831.4999999999977</v>
      </c>
    </row>
    <row r="10" spans="1:17" s="39" customFormat="1" ht="15.75">
      <c r="A10" s="121" t="s">
        <v>814</v>
      </c>
      <c r="B10" s="39" t="s">
        <v>2968</v>
      </c>
      <c r="N10" s="82" t="s">
        <v>1661</v>
      </c>
      <c r="P10" s="25"/>
      <c r="Q10" s="63">
        <v>1803.8000000000029</v>
      </c>
    </row>
    <row r="11" spans="1:17" s="39" customFormat="1" ht="15.75">
      <c r="A11" s="121" t="s">
        <v>813</v>
      </c>
      <c r="B11" s="39" t="s">
        <v>2972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813</v>
      </c>
      <c r="B12" s="39" t="s">
        <v>2977</v>
      </c>
      <c r="N12" s="60" t="s">
        <v>2019</v>
      </c>
      <c r="P12" s="223"/>
      <c r="Q12" s="63">
        <v>1777.4</v>
      </c>
    </row>
    <row r="13" spans="1:17" s="39" customFormat="1" ht="15.75">
      <c r="A13" s="121" t="s">
        <v>814</v>
      </c>
      <c r="B13" s="39" t="s">
        <v>2991</v>
      </c>
      <c r="N13" s="3" t="s">
        <v>799</v>
      </c>
      <c r="P13" s="25"/>
      <c r="Q13" s="63">
        <v>1764.9999999999995</v>
      </c>
    </row>
    <row r="14" spans="1:17" s="39" customFormat="1" ht="15.75">
      <c r="A14" s="121" t="s">
        <v>815</v>
      </c>
      <c r="B14" s="39" t="s">
        <v>2993</v>
      </c>
      <c r="N14" s="3" t="s">
        <v>747</v>
      </c>
      <c r="P14" s="21"/>
      <c r="Q14" s="63">
        <v>1750.6000000000008</v>
      </c>
    </row>
    <row r="15" spans="1:17" s="39" customFormat="1" ht="15.75">
      <c r="A15" s="121" t="s">
        <v>814</v>
      </c>
      <c r="B15" s="39" t="s">
        <v>2998</v>
      </c>
      <c r="N15" s="60" t="s">
        <v>2023</v>
      </c>
      <c r="P15" s="25"/>
      <c r="Q15" s="63">
        <v>1747.2999999999979</v>
      </c>
    </row>
    <row r="16" spans="1:17" s="39" customFormat="1" ht="15.75">
      <c r="A16" s="121" t="s">
        <v>815</v>
      </c>
      <c r="B16" s="39" t="s">
        <v>3030</v>
      </c>
      <c r="N16" s="82" t="s">
        <v>1646</v>
      </c>
      <c r="P16" s="25"/>
      <c r="Q16" s="63">
        <v>1741.4999999999991</v>
      </c>
    </row>
    <row r="17" spans="1:17" s="39" customFormat="1" ht="15.75">
      <c r="A17" s="121" t="s">
        <v>815</v>
      </c>
      <c r="B17" s="39" t="s">
        <v>3046</v>
      </c>
      <c r="N17" s="3" t="s">
        <v>778</v>
      </c>
      <c r="P17" s="223"/>
      <c r="Q17" s="63">
        <v>1736.4000000000005</v>
      </c>
    </row>
    <row r="18" spans="1:17" s="39" customFormat="1" ht="15.75">
      <c r="A18" s="121" t="s">
        <v>814</v>
      </c>
      <c r="B18" s="39" t="s">
        <v>3126</v>
      </c>
      <c r="N18" s="82" t="s">
        <v>1659</v>
      </c>
      <c r="P18" s="26"/>
      <c r="Q18" s="63">
        <v>1731.4999999999964</v>
      </c>
    </row>
    <row r="19" spans="1:17" s="39" customFormat="1" ht="15.75">
      <c r="A19" s="121" t="s">
        <v>813</v>
      </c>
      <c r="B19" s="39" t="s">
        <v>3177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814</v>
      </c>
      <c r="B20" s="39" t="s">
        <v>3191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3379</v>
      </c>
      <c r="P22" s="25"/>
      <c r="Q22" s="63">
        <v>1703.599999999999</v>
      </c>
    </row>
    <row r="23" spans="1:17" s="200" customFormat="1" ht="23.25">
      <c r="A23" s="120" t="s">
        <v>1656</v>
      </c>
      <c r="K23" s="231"/>
      <c r="L23" s="231"/>
      <c r="M23" s="24"/>
      <c r="N23" s="3" t="s">
        <v>3387</v>
      </c>
      <c r="O23" s="39"/>
      <c r="P23" s="21"/>
      <c r="Q23" s="63">
        <v>1668.3999999999996</v>
      </c>
    </row>
    <row r="24" spans="1:17" s="39" customFormat="1" ht="15.75">
      <c r="A24" s="121" t="s">
        <v>813</v>
      </c>
      <c r="B24" s="39" t="s">
        <v>2878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814</v>
      </c>
      <c r="B25" s="39" t="s">
        <v>2888</v>
      </c>
      <c r="K25" s="21"/>
      <c r="L25" s="231"/>
      <c r="M25" s="26"/>
      <c r="N25" s="3" t="s">
        <v>782</v>
      </c>
      <c r="P25" s="21"/>
      <c r="Q25" s="63">
        <v>1659.1999999999994</v>
      </c>
    </row>
    <row r="26" spans="1:17" s="39" customFormat="1" ht="15.75">
      <c r="A26" s="121" t="s">
        <v>814</v>
      </c>
      <c r="B26" s="39" t="s">
        <v>2890</v>
      </c>
      <c r="K26" s="21"/>
      <c r="L26" s="231"/>
      <c r="M26" s="26"/>
      <c r="N26" s="3" t="s">
        <v>3373</v>
      </c>
      <c r="P26" s="25"/>
      <c r="Q26" s="63">
        <v>1652.5999999999985</v>
      </c>
    </row>
    <row r="27" spans="1:17" s="39" customFormat="1" ht="15.75">
      <c r="A27" s="121" t="s">
        <v>813</v>
      </c>
      <c r="B27" s="39" t="s">
        <v>2920</v>
      </c>
      <c r="K27" s="21"/>
      <c r="L27" s="231"/>
      <c r="M27" s="26"/>
      <c r="N27" s="82" t="s">
        <v>1651</v>
      </c>
      <c r="P27" s="223"/>
      <c r="Q27" s="63">
        <v>1647.6</v>
      </c>
    </row>
    <row r="28" spans="1:17" s="39" customFormat="1" ht="15.75">
      <c r="A28" s="121" t="s">
        <v>814</v>
      </c>
      <c r="B28" s="39" t="s">
        <v>2955</v>
      </c>
      <c r="K28" s="21"/>
      <c r="L28" s="231"/>
      <c r="M28" s="26"/>
      <c r="N28" s="3" t="s">
        <v>733</v>
      </c>
      <c r="P28" s="25"/>
      <c r="Q28" s="63">
        <v>1630.1</v>
      </c>
    </row>
    <row r="29" spans="1:17" s="39" customFormat="1" ht="15.75">
      <c r="A29" s="121" t="s">
        <v>815</v>
      </c>
      <c r="B29" s="39" t="s">
        <v>2975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815</v>
      </c>
      <c r="B30" s="39" t="s">
        <v>3003</v>
      </c>
      <c r="K30" s="21"/>
      <c r="L30" s="231"/>
      <c r="M30" s="26"/>
      <c r="N30" s="82" t="s">
        <v>1658</v>
      </c>
      <c r="P30" s="25"/>
      <c r="Q30" s="63">
        <v>1606.3999999999978</v>
      </c>
    </row>
    <row r="31" spans="1:17" s="39" customFormat="1" ht="15.75">
      <c r="A31" s="121" t="s">
        <v>813</v>
      </c>
      <c r="B31" s="39" t="s">
        <v>3014</v>
      </c>
      <c r="K31" s="21"/>
      <c r="L31" s="231"/>
      <c r="M31" s="26"/>
      <c r="N31" s="3" t="s">
        <v>3391</v>
      </c>
      <c r="P31" s="25"/>
      <c r="Q31" s="63">
        <v>1596.4500000000012</v>
      </c>
    </row>
    <row r="32" spans="1:17" s="39" customFormat="1" ht="15.75">
      <c r="A32" s="121" t="s">
        <v>815</v>
      </c>
      <c r="B32" s="39" t="s">
        <v>3018</v>
      </c>
      <c r="K32" s="21"/>
      <c r="L32" s="231"/>
      <c r="M32" s="26"/>
      <c r="N32" s="60" t="s">
        <v>2021</v>
      </c>
      <c r="P32" s="26"/>
      <c r="Q32" s="63">
        <v>1591.4000000000005</v>
      </c>
    </row>
    <row r="33" spans="1:17" s="39" customFormat="1" ht="23.25">
      <c r="A33" s="121" t="s">
        <v>815</v>
      </c>
      <c r="B33" s="39" t="s">
        <v>3034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815</v>
      </c>
      <c r="B34" s="39" t="s">
        <v>3041</v>
      </c>
      <c r="K34" s="21"/>
      <c r="L34" s="231"/>
      <c r="M34" s="26"/>
      <c r="N34" s="3" t="s">
        <v>3360</v>
      </c>
      <c r="P34" s="26"/>
      <c r="Q34" s="63">
        <v>1572.6000000000013</v>
      </c>
    </row>
    <row r="35" spans="1:17" s="39" customFormat="1" ht="15.75">
      <c r="A35" s="121" t="s">
        <v>813</v>
      </c>
      <c r="B35" s="39" t="s">
        <v>3070</v>
      </c>
      <c r="K35" s="21"/>
      <c r="L35" s="231"/>
      <c r="M35" s="26"/>
      <c r="N35" s="3" t="s">
        <v>3378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3370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777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1656</v>
      </c>
      <c r="O38" s="39"/>
      <c r="P38" s="26"/>
      <c r="Q38" s="63">
        <v>1514.7999999999993</v>
      </c>
    </row>
    <row r="39" spans="1:17" s="39" customFormat="1" ht="23.25">
      <c r="A39" s="121" t="s">
        <v>815</v>
      </c>
      <c r="B39" s="39" t="s">
        <v>2901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813</v>
      </c>
      <c r="B40" s="39" t="s">
        <v>2918</v>
      </c>
      <c r="K40" s="21"/>
      <c r="L40" s="231"/>
      <c r="M40" s="26"/>
      <c r="N40" s="60" t="s">
        <v>1998</v>
      </c>
      <c r="P40" s="25"/>
      <c r="Q40" s="63">
        <v>1491.7999999999997</v>
      </c>
    </row>
    <row r="41" spans="1:17" s="39" customFormat="1" ht="15.75">
      <c r="A41" s="121" t="s">
        <v>815</v>
      </c>
      <c r="B41" s="39" t="s">
        <v>2930</v>
      </c>
      <c r="K41" s="21"/>
      <c r="L41" s="231"/>
      <c r="M41" s="26"/>
      <c r="N41" s="82" t="s">
        <v>1652</v>
      </c>
      <c r="P41" s="26"/>
      <c r="Q41" s="63">
        <v>1483.6</v>
      </c>
    </row>
    <row r="42" spans="1:17" s="39" customFormat="1" ht="15.75">
      <c r="A42" s="121" t="s">
        <v>813</v>
      </c>
      <c r="B42" s="39" t="s">
        <v>2932</v>
      </c>
      <c r="K42" s="21"/>
      <c r="L42" s="231"/>
      <c r="M42" s="26"/>
      <c r="N42" s="3" t="s">
        <v>3388</v>
      </c>
      <c r="P42" s="25"/>
      <c r="Q42" s="63">
        <v>1461.9000000000019</v>
      </c>
    </row>
    <row r="43" spans="1:17" s="39" customFormat="1" ht="15.75">
      <c r="A43" s="121" t="s">
        <v>813</v>
      </c>
      <c r="B43" s="39" t="s">
        <v>2949</v>
      </c>
      <c r="K43" s="21"/>
      <c r="L43" s="231"/>
      <c r="M43" s="26"/>
      <c r="N43" s="60" t="s">
        <v>2026</v>
      </c>
      <c r="P43" s="25"/>
      <c r="Q43" s="63">
        <v>1459.7000000000012</v>
      </c>
    </row>
    <row r="44" spans="1:17" s="39" customFormat="1" ht="15.75">
      <c r="A44" s="121" t="s">
        <v>814</v>
      </c>
      <c r="B44" s="39" t="s">
        <v>2960</v>
      </c>
      <c r="K44" s="21"/>
      <c r="L44" s="231"/>
      <c r="M44" s="26"/>
      <c r="N44" s="82" t="s">
        <v>1643</v>
      </c>
      <c r="P44" s="26"/>
      <c r="Q44" s="63">
        <v>1454.9000000000019</v>
      </c>
    </row>
    <row r="45" spans="1:17" s="39" customFormat="1" ht="15.75">
      <c r="A45" s="121" t="s">
        <v>813</v>
      </c>
      <c r="B45" s="39" t="s">
        <v>2970</v>
      </c>
      <c r="K45" s="21"/>
      <c r="L45" s="231"/>
      <c r="M45" s="26"/>
      <c r="N45" s="3" t="s">
        <v>737</v>
      </c>
      <c r="P45" s="25"/>
      <c r="Q45" s="63">
        <v>1446.6999999999975</v>
      </c>
    </row>
    <row r="46" spans="1:17" s="39" customFormat="1" ht="15.75">
      <c r="A46" s="121" t="s">
        <v>814</v>
      </c>
      <c r="B46" s="39" t="s">
        <v>2983</v>
      </c>
      <c r="K46" s="21"/>
      <c r="L46" s="231"/>
      <c r="M46" s="26"/>
      <c r="N46" s="3" t="s">
        <v>756</v>
      </c>
      <c r="P46" s="26"/>
      <c r="Q46" s="63">
        <v>1440.6000000000004</v>
      </c>
    </row>
    <row r="47" spans="1:17" s="39" customFormat="1" ht="15.75">
      <c r="A47" s="121" t="s">
        <v>813</v>
      </c>
      <c r="B47" s="39" t="s">
        <v>3068</v>
      </c>
      <c r="K47" s="21"/>
      <c r="L47" s="231"/>
      <c r="M47" s="26"/>
      <c r="N47" s="3" t="s">
        <v>752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1999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813</v>
      </c>
      <c r="B51" s="39" t="s">
        <v>2905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814</v>
      </c>
      <c r="B52" s="39" t="s">
        <v>2926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814</v>
      </c>
      <c r="B53" s="39" t="s">
        <v>2932</v>
      </c>
      <c r="K53" s="21"/>
      <c r="L53" s="231"/>
      <c r="M53" s="26"/>
      <c r="N53" s="60" t="s">
        <v>2022</v>
      </c>
      <c r="P53" s="21"/>
      <c r="Q53" s="63">
        <v>1363.5</v>
      </c>
    </row>
    <row r="54" spans="1:17" s="39" customFormat="1" ht="15.75">
      <c r="A54" s="121" t="s">
        <v>814</v>
      </c>
      <c r="B54" s="39" t="s">
        <v>2933</v>
      </c>
      <c r="K54" s="21"/>
      <c r="L54" s="231"/>
      <c r="M54" s="26"/>
      <c r="N54" s="60" t="s">
        <v>4490</v>
      </c>
      <c r="P54" s="26"/>
      <c r="Q54" s="63">
        <v>1359.7999999999993</v>
      </c>
    </row>
    <row r="55" spans="1:17" s="39" customFormat="1" ht="15.75">
      <c r="A55" s="121" t="s">
        <v>813</v>
      </c>
      <c r="B55" s="39" t="s">
        <v>2951</v>
      </c>
      <c r="K55" s="21"/>
      <c r="L55" s="231"/>
      <c r="M55" s="26"/>
      <c r="N55" s="3" t="s">
        <v>3368</v>
      </c>
      <c r="P55" s="223"/>
      <c r="Q55" s="63">
        <v>1353.5999999999967</v>
      </c>
    </row>
    <row r="56" spans="1:17" s="39" customFormat="1" ht="15.75">
      <c r="A56" s="121" t="s">
        <v>814</v>
      </c>
      <c r="B56" s="39" t="s">
        <v>3028</v>
      </c>
      <c r="K56" s="21"/>
      <c r="L56" s="231"/>
      <c r="M56" s="26"/>
      <c r="N56" s="3" t="s">
        <v>761</v>
      </c>
      <c r="P56" s="21"/>
      <c r="Q56" s="63">
        <v>1351.1000000000013</v>
      </c>
    </row>
    <row r="57" spans="1:17" s="39" customFormat="1" ht="15.75">
      <c r="A57" s="121" t="s">
        <v>814</v>
      </c>
      <c r="B57" s="39" t="s">
        <v>3036</v>
      </c>
      <c r="K57" s="21"/>
      <c r="L57" s="231"/>
      <c r="M57" s="26"/>
      <c r="N57" s="60" t="s">
        <v>2014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3367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1642</v>
      </c>
      <c r="P59" s="21"/>
      <c r="Q59" s="63">
        <v>1335.5000000000005</v>
      </c>
    </row>
    <row r="60" spans="1:17" s="39" customFormat="1" ht="23.25">
      <c r="A60" s="120" t="s">
        <v>1651</v>
      </c>
      <c r="K60" s="25"/>
      <c r="L60" s="26"/>
      <c r="M60" s="92"/>
      <c r="N60" s="82" t="s">
        <v>1653</v>
      </c>
      <c r="P60" s="25"/>
      <c r="Q60" s="63">
        <v>1318.2000000000003</v>
      </c>
    </row>
    <row r="61" spans="1:17" s="39" customFormat="1" ht="15.75">
      <c r="A61" s="121" t="s">
        <v>813</v>
      </c>
      <c r="B61" s="39" t="s">
        <v>2907</v>
      </c>
      <c r="K61" s="25"/>
      <c r="L61" s="26"/>
      <c r="M61" s="21"/>
      <c r="N61" s="60" t="s">
        <v>2049</v>
      </c>
      <c r="P61" s="223"/>
      <c r="Q61" s="63">
        <v>1314.6999999999994</v>
      </c>
    </row>
    <row r="62" spans="1:17" s="39" customFormat="1" ht="15.75">
      <c r="A62" s="121" t="s">
        <v>813</v>
      </c>
      <c r="B62" s="39" t="s">
        <v>2924</v>
      </c>
      <c r="K62" s="25"/>
      <c r="L62" s="26"/>
      <c r="M62" s="21"/>
      <c r="N62" s="60" t="s">
        <v>2007</v>
      </c>
      <c r="P62" s="25"/>
      <c r="Q62" s="63">
        <v>1312.6000000000004</v>
      </c>
    </row>
    <row r="63" spans="1:17" s="39" customFormat="1" ht="15.75">
      <c r="A63" s="121" t="s">
        <v>814</v>
      </c>
      <c r="B63" s="39" t="s">
        <v>2950</v>
      </c>
      <c r="K63" s="25"/>
      <c r="L63" s="26"/>
      <c r="M63" s="21"/>
      <c r="N63" s="3" t="s">
        <v>3392</v>
      </c>
      <c r="P63" s="25"/>
      <c r="Q63" s="63">
        <v>1273.2500000000009</v>
      </c>
    </row>
    <row r="64" spans="1:17" s="39" customFormat="1" ht="15.75">
      <c r="A64" s="121" t="s">
        <v>815</v>
      </c>
      <c r="B64" s="39" t="s">
        <v>3047</v>
      </c>
      <c r="K64" s="25"/>
      <c r="L64" s="26"/>
      <c r="M64" s="21"/>
      <c r="N64" s="60" t="s">
        <v>2006</v>
      </c>
      <c r="P64" s="25"/>
      <c r="Q64" s="63">
        <v>1256.7999999999988</v>
      </c>
    </row>
    <row r="65" spans="1:17" s="39" customFormat="1" ht="15.75">
      <c r="A65" s="121" t="s">
        <v>815</v>
      </c>
      <c r="B65" s="39" t="s">
        <v>3178</v>
      </c>
      <c r="K65" s="25"/>
      <c r="L65" s="26"/>
      <c r="M65" s="21"/>
      <c r="N65" s="3" t="s">
        <v>781</v>
      </c>
      <c r="P65" s="25"/>
      <c r="Q65" s="63">
        <v>1235.2000000000003</v>
      </c>
    </row>
    <row r="66" spans="1:17" s="39" customFormat="1" ht="15.75">
      <c r="A66" s="121" t="s">
        <v>815</v>
      </c>
      <c r="B66" s="39" t="s">
        <v>3179</v>
      </c>
      <c r="K66" s="25"/>
      <c r="L66" s="26"/>
      <c r="M66" s="21"/>
      <c r="N66" s="60" t="s">
        <v>3358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3375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3365</v>
      </c>
      <c r="P68" s="223"/>
      <c r="Q68" s="63">
        <v>1224.6499999999992</v>
      </c>
    </row>
    <row r="69" spans="1:17" s="39" customFormat="1" ht="23.25">
      <c r="A69" s="120" t="s">
        <v>1646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813</v>
      </c>
      <c r="B70" s="39" t="s">
        <v>2891</v>
      </c>
      <c r="K70" s="21"/>
      <c r="L70" s="231"/>
      <c r="M70" s="21"/>
      <c r="N70" s="82" t="s">
        <v>1654</v>
      </c>
      <c r="P70" s="21"/>
      <c r="Q70" s="63">
        <v>1207.3999999999987</v>
      </c>
    </row>
    <row r="71" spans="1:17" s="39" customFormat="1" ht="15.75">
      <c r="A71" s="121" t="s">
        <v>814</v>
      </c>
      <c r="B71" s="39" t="s">
        <v>2917</v>
      </c>
      <c r="K71" s="21"/>
      <c r="L71" s="231"/>
      <c r="M71" s="21"/>
      <c r="N71" s="3" t="s">
        <v>762</v>
      </c>
      <c r="P71" s="26"/>
      <c r="Q71" s="63">
        <v>1195.0000000000018</v>
      </c>
    </row>
    <row r="72" spans="1:17" s="39" customFormat="1" ht="15.75">
      <c r="A72" s="121" t="s">
        <v>815</v>
      </c>
      <c r="B72" s="39" t="s">
        <v>2954</v>
      </c>
      <c r="K72" s="21"/>
      <c r="L72" s="231"/>
      <c r="M72" s="21"/>
      <c r="N72" s="60" t="s">
        <v>2020</v>
      </c>
      <c r="P72" s="25"/>
      <c r="Q72" s="63">
        <v>1189.9999999999986</v>
      </c>
    </row>
    <row r="73" spans="1:17" s="39" customFormat="1" ht="15.75">
      <c r="A73" s="121" t="s">
        <v>815</v>
      </c>
      <c r="B73" s="39" t="s">
        <v>2992</v>
      </c>
      <c r="K73" s="21"/>
      <c r="L73" s="231"/>
      <c r="M73" s="21"/>
      <c r="N73" s="3" t="s">
        <v>3363</v>
      </c>
      <c r="P73" s="21"/>
      <c r="Q73" s="63">
        <v>1189.4499999999998</v>
      </c>
    </row>
    <row r="74" spans="1:17" s="39" customFormat="1" ht="15.75">
      <c r="A74" s="121" t="s">
        <v>814</v>
      </c>
      <c r="B74" s="39" t="s">
        <v>3011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815</v>
      </c>
      <c r="B75" s="39" t="s">
        <v>3025</v>
      </c>
      <c r="K75" s="21"/>
      <c r="L75" s="231"/>
      <c r="M75" s="21"/>
      <c r="N75" s="3" t="s">
        <v>3390</v>
      </c>
      <c r="P75" s="21"/>
      <c r="Q75" s="63">
        <v>1178.2999999999988</v>
      </c>
    </row>
    <row r="76" spans="1:17" s="39" customFormat="1" ht="15.75">
      <c r="A76" s="121" t="s">
        <v>815</v>
      </c>
      <c r="B76" s="39" t="s">
        <v>3090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814</v>
      </c>
      <c r="B77" s="39" t="s">
        <v>3115</v>
      </c>
      <c r="K77" s="21"/>
      <c r="L77" s="231"/>
      <c r="M77" s="21"/>
      <c r="N77" s="3" t="s">
        <v>3372</v>
      </c>
      <c r="P77" s="26"/>
      <c r="Q77" s="63">
        <v>1129.0500000000002</v>
      </c>
    </row>
    <row r="78" spans="1:17" s="39" customFormat="1" ht="15.75">
      <c r="A78" s="121" t="s">
        <v>814</v>
      </c>
      <c r="B78" s="39" t="s">
        <v>3120</v>
      </c>
      <c r="K78" s="21"/>
      <c r="L78" s="231"/>
      <c r="M78" s="21"/>
      <c r="N78" s="3" t="s">
        <v>727</v>
      </c>
      <c r="P78" s="223"/>
      <c r="Q78" s="63">
        <v>1097.2000000000003</v>
      </c>
    </row>
    <row r="79" spans="1:17" s="39" customFormat="1" ht="15.75">
      <c r="A79" s="121" t="s">
        <v>815</v>
      </c>
      <c r="B79" s="39" t="s">
        <v>3164</v>
      </c>
      <c r="K79" s="21"/>
      <c r="L79" s="231"/>
      <c r="M79" s="21"/>
      <c r="N79" s="60" t="s">
        <v>2003</v>
      </c>
      <c r="P79" s="223"/>
      <c r="Q79" s="63">
        <v>1096.5999999999999</v>
      </c>
    </row>
    <row r="80" spans="1:17" s="39" customFormat="1" ht="15.75">
      <c r="A80" s="121" t="s">
        <v>813</v>
      </c>
      <c r="B80" s="39" t="s">
        <v>3166</v>
      </c>
      <c r="K80" s="21"/>
      <c r="L80" s="231"/>
      <c r="M80" s="21"/>
      <c r="N80" s="3" t="s">
        <v>3369</v>
      </c>
      <c r="P80" s="26"/>
      <c r="Q80" s="63">
        <v>1082.0999999999995</v>
      </c>
    </row>
    <row r="81" spans="1:17" s="39" customFormat="1" ht="15.75">
      <c r="A81" s="121" t="s">
        <v>814</v>
      </c>
      <c r="B81" s="39" t="s">
        <v>3167</v>
      </c>
      <c r="K81" s="21"/>
      <c r="L81" s="231"/>
      <c r="M81" s="21"/>
      <c r="N81" s="82" t="s">
        <v>1655</v>
      </c>
      <c r="P81" s="26"/>
      <c r="Q81" s="63">
        <v>1068.9999999999986</v>
      </c>
    </row>
    <row r="82" spans="1:17" s="39" customFormat="1" ht="15.75">
      <c r="A82" s="121" t="s">
        <v>813</v>
      </c>
      <c r="B82" s="39" t="s">
        <v>3169</v>
      </c>
      <c r="K82" s="21"/>
      <c r="L82" s="231"/>
      <c r="M82" s="21"/>
      <c r="N82" s="3" t="s">
        <v>3364</v>
      </c>
      <c r="P82" s="26"/>
      <c r="Q82" s="63">
        <v>1055.6999999999989</v>
      </c>
    </row>
    <row r="83" spans="1:17" s="39" customFormat="1" ht="15.75">
      <c r="A83" s="121" t="s">
        <v>813</v>
      </c>
      <c r="B83" s="39" t="s">
        <v>3171</v>
      </c>
      <c r="K83" s="21"/>
      <c r="L83" s="231"/>
      <c r="M83" s="21"/>
      <c r="N83" s="3" t="s">
        <v>3366</v>
      </c>
      <c r="P83" s="223"/>
      <c r="Q83" s="63">
        <v>1054.0999999999995</v>
      </c>
    </row>
    <row r="84" spans="1:17" s="39" customFormat="1" ht="15.75">
      <c r="A84" s="121" t="s">
        <v>815</v>
      </c>
      <c r="B84" s="39" t="s">
        <v>3172</v>
      </c>
      <c r="K84" s="21"/>
      <c r="L84" s="231"/>
      <c r="M84" s="21"/>
      <c r="N84" s="3" t="s">
        <v>3362</v>
      </c>
      <c r="P84" s="25"/>
      <c r="Q84" s="63">
        <v>1053.3000000000002</v>
      </c>
    </row>
    <row r="85" spans="1:17" s="39" customFormat="1" ht="15.75">
      <c r="A85" s="121" t="s">
        <v>815</v>
      </c>
      <c r="B85" s="39" t="s">
        <v>3173</v>
      </c>
      <c r="K85" s="21"/>
      <c r="L85" s="231"/>
      <c r="M85" s="21"/>
      <c r="N85" s="60" t="s">
        <v>2153</v>
      </c>
      <c r="P85" s="223"/>
      <c r="Q85" s="63">
        <v>1052.099999999999</v>
      </c>
    </row>
    <row r="86" spans="1:17" s="39" customFormat="1" ht="15.75">
      <c r="A86" s="121" t="s">
        <v>814</v>
      </c>
      <c r="B86" s="39" t="s">
        <v>3174</v>
      </c>
      <c r="K86" s="21"/>
      <c r="L86" s="231"/>
      <c r="M86" s="21"/>
      <c r="N86" s="3" t="s">
        <v>795</v>
      </c>
      <c r="P86" s="21"/>
      <c r="Q86" s="63">
        <v>1031.199999999998</v>
      </c>
    </row>
    <row r="87" spans="1:17" s="39" customFormat="1" ht="15.75">
      <c r="A87" s="121" t="s">
        <v>813</v>
      </c>
      <c r="B87" s="39" t="s">
        <v>3175</v>
      </c>
      <c r="K87" s="21"/>
      <c r="L87" s="231"/>
      <c r="M87" s="21"/>
      <c r="N87" s="3" t="s">
        <v>3361</v>
      </c>
      <c r="P87" s="21"/>
      <c r="Q87" s="63">
        <v>1030.000000000002</v>
      </c>
    </row>
    <row r="88" spans="1:17" s="39" customFormat="1" ht="15.75">
      <c r="A88" s="121" t="s">
        <v>815</v>
      </c>
      <c r="B88" s="39" t="s">
        <v>3176</v>
      </c>
      <c r="K88" s="21"/>
      <c r="L88" s="231"/>
      <c r="M88" s="21"/>
      <c r="N88" s="3" t="s">
        <v>763</v>
      </c>
      <c r="P88" s="21"/>
      <c r="Q88" s="63">
        <v>1011.3000000000006</v>
      </c>
    </row>
    <row r="89" spans="1:17" s="39" customFormat="1" ht="15.75">
      <c r="A89" s="121" t="s">
        <v>815</v>
      </c>
      <c r="B89" s="39" t="s">
        <v>3177</v>
      </c>
      <c r="K89" s="21"/>
      <c r="L89" s="231"/>
      <c r="M89" s="21"/>
      <c r="N89" s="60" t="s">
        <v>1999</v>
      </c>
      <c r="P89" s="21"/>
      <c r="Q89" s="63">
        <v>998.69999999999823</v>
      </c>
    </row>
    <row r="90" spans="1:17" s="39" customFormat="1" ht="15.75">
      <c r="A90" s="121" t="s">
        <v>813</v>
      </c>
      <c r="B90" s="39" t="s">
        <v>3178</v>
      </c>
      <c r="K90" s="21"/>
      <c r="L90" s="231"/>
      <c r="M90" s="21"/>
      <c r="N90" s="3" t="s">
        <v>770</v>
      </c>
      <c r="P90" s="21"/>
      <c r="Q90" s="63">
        <v>990</v>
      </c>
    </row>
    <row r="91" spans="1:17" s="39" customFormat="1" ht="15.75">
      <c r="A91" s="121" t="s">
        <v>813</v>
      </c>
      <c r="B91" s="39" t="s">
        <v>3179</v>
      </c>
      <c r="K91" s="21"/>
      <c r="L91" s="231"/>
      <c r="M91" s="21"/>
      <c r="N91" s="3" t="s">
        <v>3374</v>
      </c>
      <c r="P91" s="25"/>
      <c r="Q91" s="63">
        <v>989.00000000000227</v>
      </c>
    </row>
    <row r="92" spans="1:17" s="39" customFormat="1" ht="15.75">
      <c r="A92" s="121" t="s">
        <v>813</v>
      </c>
      <c r="B92" s="39" t="s">
        <v>3180</v>
      </c>
      <c r="K92" s="21"/>
      <c r="L92" s="231"/>
      <c r="M92" s="21"/>
      <c r="N92" s="3" t="s">
        <v>3371</v>
      </c>
      <c r="P92" s="223"/>
      <c r="Q92" s="63">
        <v>970.40000000000282</v>
      </c>
    </row>
    <row r="93" spans="1:17" s="39" customFormat="1" ht="15.75">
      <c r="A93" s="121" t="s">
        <v>813</v>
      </c>
      <c r="B93" s="39" t="s">
        <v>3182</v>
      </c>
      <c r="K93" s="21"/>
      <c r="L93" s="231"/>
      <c r="M93" s="21"/>
      <c r="N93" s="60" t="s">
        <v>2048</v>
      </c>
      <c r="P93" s="21"/>
      <c r="Q93" s="63">
        <v>951.89999999999964</v>
      </c>
    </row>
    <row r="94" spans="1:17" s="39" customFormat="1" ht="15.75">
      <c r="A94" s="121" t="s">
        <v>813</v>
      </c>
      <c r="B94" s="39" t="s">
        <v>3183</v>
      </c>
      <c r="K94" s="21"/>
      <c r="L94" s="231"/>
      <c r="M94" s="21"/>
      <c r="N94" s="60" t="s">
        <v>3359</v>
      </c>
      <c r="P94" s="25"/>
      <c r="Q94" s="63">
        <v>926.34999999999991</v>
      </c>
    </row>
    <row r="95" spans="1:17" s="39" customFormat="1" ht="15.75">
      <c r="A95" s="121" t="s">
        <v>814</v>
      </c>
      <c r="B95" s="39" t="s">
        <v>3197</v>
      </c>
      <c r="K95" s="21"/>
      <c r="L95" s="231"/>
      <c r="M95" s="21"/>
      <c r="N95" s="60" t="s">
        <v>2046</v>
      </c>
      <c r="P95" s="25"/>
      <c r="Q95" s="63">
        <v>902.699999999998</v>
      </c>
    </row>
    <row r="96" spans="1:17" s="39" customFormat="1" ht="15.75">
      <c r="A96" s="121" t="s">
        <v>813</v>
      </c>
      <c r="B96" s="39" t="s">
        <v>3198</v>
      </c>
      <c r="K96" s="21"/>
      <c r="L96" s="231"/>
      <c r="M96" s="21"/>
      <c r="N96" s="3" t="s">
        <v>789</v>
      </c>
      <c r="P96" s="25"/>
      <c r="Q96" s="63">
        <v>896.19999999999845</v>
      </c>
    </row>
    <row r="97" spans="1:17" s="39" customFormat="1" ht="15.75">
      <c r="A97" s="121" t="s">
        <v>815</v>
      </c>
      <c r="B97" s="39" t="s">
        <v>126</v>
      </c>
      <c r="K97" s="21"/>
      <c r="L97" s="231"/>
      <c r="M97" s="21"/>
      <c r="N97" s="3" t="s">
        <v>3376</v>
      </c>
      <c r="P97" s="25"/>
      <c r="Q97" s="63">
        <v>871.30000000000018</v>
      </c>
    </row>
    <row r="98" spans="1:17" s="39" customFormat="1" ht="15.75">
      <c r="A98" s="121" t="s">
        <v>814</v>
      </c>
      <c r="B98" s="39" t="s">
        <v>3200</v>
      </c>
      <c r="K98" s="21"/>
      <c r="L98" s="231"/>
      <c r="M98" s="21"/>
      <c r="N98" s="3" t="s">
        <v>754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787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815</v>
      </c>
      <c r="B102" s="39" t="s">
        <v>2896</v>
      </c>
      <c r="K102" s="25"/>
      <c r="L102" s="21"/>
      <c r="M102" s="21"/>
      <c r="N102" s="25"/>
      <c r="P102" s="223"/>
    </row>
    <row r="103" spans="1:17" s="39" customFormat="1" ht="15.75">
      <c r="A103" s="121" t="s">
        <v>814</v>
      </c>
      <c r="B103" s="39" t="s">
        <v>2919</v>
      </c>
      <c r="K103" s="25"/>
      <c r="L103" s="21"/>
      <c r="M103" s="21"/>
      <c r="N103" s="25"/>
      <c r="P103" s="25"/>
    </row>
    <row r="104" spans="1:17" s="39" customFormat="1" ht="15.75">
      <c r="A104" s="121" t="s">
        <v>814</v>
      </c>
      <c r="B104" s="39" t="s">
        <v>2921</v>
      </c>
      <c r="K104" s="25"/>
      <c r="L104" s="21"/>
      <c r="M104" s="21"/>
      <c r="N104" s="25"/>
      <c r="P104" s="26"/>
    </row>
    <row r="105" spans="1:17" s="39" customFormat="1" ht="15.75">
      <c r="A105" s="121" t="s">
        <v>813</v>
      </c>
      <c r="B105" s="39" t="s">
        <v>2952</v>
      </c>
      <c r="K105" s="25"/>
      <c r="L105" s="21"/>
      <c r="M105" s="21"/>
      <c r="N105" s="25"/>
      <c r="P105" s="21"/>
    </row>
    <row r="106" spans="1:17" s="39" customFormat="1" ht="15.75">
      <c r="A106" s="121" t="s">
        <v>815</v>
      </c>
      <c r="B106" s="39" t="s">
        <v>2969</v>
      </c>
      <c r="K106" s="25"/>
      <c r="L106" s="21"/>
      <c r="M106" s="21"/>
      <c r="N106" s="25"/>
      <c r="P106" s="223"/>
    </row>
    <row r="107" spans="1:17" s="39" customFormat="1" ht="15.75">
      <c r="A107" s="121" t="s">
        <v>815</v>
      </c>
      <c r="B107" s="39" t="s">
        <v>2991</v>
      </c>
      <c r="K107" s="25"/>
      <c r="L107" s="21"/>
      <c r="M107" s="21"/>
      <c r="N107" s="25"/>
      <c r="P107" s="25"/>
    </row>
    <row r="108" spans="1:17" s="39" customFormat="1" ht="15.75">
      <c r="A108" s="121" t="s">
        <v>815</v>
      </c>
      <c r="B108" s="39" t="s">
        <v>2995</v>
      </c>
      <c r="K108" s="25"/>
      <c r="L108" s="21"/>
      <c r="M108" s="21"/>
      <c r="N108" s="25"/>
      <c r="P108" s="26"/>
    </row>
    <row r="109" spans="1:17" s="39" customFormat="1" ht="15.75">
      <c r="A109" s="121" t="s">
        <v>815</v>
      </c>
      <c r="B109" s="39" t="s">
        <v>3009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2005</v>
      </c>
      <c r="K112" s="25"/>
      <c r="L112" s="21"/>
      <c r="M112" s="21"/>
      <c r="N112" s="25"/>
      <c r="P112" s="26"/>
    </row>
    <row r="113" spans="1:16" s="39" customFormat="1" ht="15.75">
      <c r="A113" s="121" t="s">
        <v>815</v>
      </c>
      <c r="B113" s="39" t="s">
        <v>2938</v>
      </c>
      <c r="K113" s="25"/>
      <c r="L113" s="21"/>
      <c r="M113" s="21"/>
      <c r="N113" s="25"/>
      <c r="P113" s="21"/>
    </row>
    <row r="114" spans="1:16" s="39" customFormat="1" ht="15.75">
      <c r="A114" s="121" t="s">
        <v>813</v>
      </c>
      <c r="B114" s="39" t="s">
        <v>3111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2019</v>
      </c>
      <c r="K117" s="25"/>
      <c r="L117" s="21"/>
      <c r="M117" s="21"/>
      <c r="N117" s="25"/>
      <c r="P117" s="21"/>
    </row>
    <row r="118" spans="1:16" s="39" customFormat="1" ht="15.75">
      <c r="A118" s="121" t="s">
        <v>815</v>
      </c>
      <c r="B118" s="39" t="s">
        <v>2874</v>
      </c>
      <c r="K118" s="25"/>
      <c r="L118" s="21"/>
      <c r="M118" s="21"/>
      <c r="N118" s="25"/>
    </row>
    <row r="119" spans="1:16" s="39" customFormat="1" ht="15.75">
      <c r="A119" s="121" t="s">
        <v>815</v>
      </c>
      <c r="B119" s="39" t="s">
        <v>2878</v>
      </c>
      <c r="K119" s="25"/>
      <c r="L119" s="21"/>
      <c r="M119" s="21"/>
      <c r="N119" s="25"/>
    </row>
    <row r="120" spans="1:16" s="39" customFormat="1" ht="15.75">
      <c r="A120" s="121" t="s">
        <v>815</v>
      </c>
      <c r="B120" s="39" t="s">
        <v>2908</v>
      </c>
      <c r="K120" s="25"/>
      <c r="L120" s="21"/>
      <c r="M120" s="21"/>
      <c r="N120" s="25"/>
    </row>
    <row r="121" spans="1:16" s="39" customFormat="1" ht="15.75">
      <c r="A121" s="121" t="s">
        <v>815</v>
      </c>
      <c r="B121" s="39" t="s">
        <v>2922</v>
      </c>
      <c r="K121" s="25"/>
      <c r="L121" s="21"/>
      <c r="M121" s="21"/>
      <c r="N121" s="25"/>
    </row>
    <row r="122" spans="1:16" s="39" customFormat="1" ht="15.75">
      <c r="A122" s="121" t="s">
        <v>813</v>
      </c>
      <c r="B122" s="39" t="s">
        <v>2987</v>
      </c>
      <c r="K122" s="25"/>
      <c r="L122" s="21"/>
      <c r="M122" s="21"/>
      <c r="N122" s="25"/>
    </row>
    <row r="123" spans="1:16" s="39" customFormat="1" ht="15.75">
      <c r="A123" s="121" t="s">
        <v>813</v>
      </c>
      <c r="B123" s="39" t="s">
        <v>3003</v>
      </c>
      <c r="K123" s="25"/>
      <c r="L123" s="21"/>
      <c r="M123" s="21"/>
      <c r="N123" s="25"/>
    </row>
    <row r="124" spans="1:16" s="39" customFormat="1" ht="15.75">
      <c r="A124" s="121" t="s">
        <v>814</v>
      </c>
      <c r="B124" s="39" t="s">
        <v>3055</v>
      </c>
      <c r="K124" s="25"/>
      <c r="L124" s="21"/>
      <c r="M124" s="21"/>
      <c r="N124" s="25"/>
    </row>
    <row r="125" spans="1:16" s="39" customFormat="1" ht="15.75">
      <c r="A125" s="121" t="s">
        <v>815</v>
      </c>
      <c r="B125" s="39" t="s">
        <v>3089</v>
      </c>
      <c r="K125" s="25"/>
      <c r="L125" s="21"/>
      <c r="M125" s="21"/>
      <c r="N125" s="25"/>
    </row>
    <row r="126" spans="1:16" s="39" customFormat="1" ht="15.75">
      <c r="A126" s="121" t="s">
        <v>815</v>
      </c>
      <c r="B126" s="39" t="s">
        <v>3161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1652</v>
      </c>
      <c r="K129" s="21"/>
      <c r="L129" s="25"/>
      <c r="M129" s="24"/>
      <c r="N129" s="21"/>
    </row>
    <row r="130" spans="1:14" s="39" customFormat="1" ht="15.75">
      <c r="A130" s="121" t="s">
        <v>814</v>
      </c>
      <c r="B130" s="39" t="s">
        <v>2873</v>
      </c>
      <c r="K130" s="25"/>
      <c r="L130" s="26"/>
      <c r="N130" s="26"/>
    </row>
    <row r="131" spans="1:14" s="39" customFormat="1" ht="15.75">
      <c r="A131" s="121" t="s">
        <v>815</v>
      </c>
      <c r="B131" s="39" t="s">
        <v>2909</v>
      </c>
      <c r="K131" s="25"/>
      <c r="L131" s="26"/>
      <c r="N131" s="26"/>
    </row>
    <row r="132" spans="1:14" s="39" customFormat="1" ht="15.75">
      <c r="A132" s="121" t="s">
        <v>813</v>
      </c>
      <c r="B132" s="39" t="s">
        <v>2948</v>
      </c>
      <c r="K132" s="25"/>
      <c r="L132" s="26"/>
      <c r="N132" s="26"/>
    </row>
    <row r="133" spans="1:14" s="39" customFormat="1" ht="15.75">
      <c r="A133" s="121" t="s">
        <v>815</v>
      </c>
      <c r="B133" s="39" t="s">
        <v>2994</v>
      </c>
      <c r="K133" s="25"/>
      <c r="L133" s="26"/>
      <c r="N133" s="26"/>
    </row>
    <row r="134" spans="1:14" s="39" customFormat="1" ht="15.75">
      <c r="A134" s="121" t="s">
        <v>815</v>
      </c>
      <c r="B134" s="39" t="s">
        <v>2999</v>
      </c>
      <c r="K134" s="25"/>
      <c r="L134" s="26"/>
      <c r="N134" s="26"/>
    </row>
    <row r="135" spans="1:14" s="39" customFormat="1" ht="15.75">
      <c r="A135" s="121" t="s">
        <v>813</v>
      </c>
      <c r="B135" s="39" t="s">
        <v>3001</v>
      </c>
      <c r="K135" s="25"/>
      <c r="L135" s="26"/>
      <c r="N135" s="26"/>
    </row>
    <row r="136" spans="1:14" s="39" customFormat="1" ht="15.75">
      <c r="A136" s="121" t="s">
        <v>813</v>
      </c>
      <c r="B136" s="39" t="s">
        <v>3005</v>
      </c>
      <c r="K136" s="25"/>
      <c r="L136" s="26"/>
      <c r="N136" s="26"/>
    </row>
    <row r="137" spans="1:14" s="39" customFormat="1" ht="15.75">
      <c r="A137" s="121" t="s">
        <v>814</v>
      </c>
      <c r="B137" s="39" t="s">
        <v>3015</v>
      </c>
      <c r="K137" s="25"/>
      <c r="L137" s="26"/>
      <c r="N137" s="26"/>
    </row>
    <row r="138" spans="1:14" s="39" customFormat="1" ht="15.75">
      <c r="A138" s="121" t="s">
        <v>813</v>
      </c>
      <c r="B138" s="39" t="s">
        <v>3016</v>
      </c>
      <c r="K138" s="25"/>
      <c r="L138" s="26"/>
      <c r="N138" s="26"/>
    </row>
    <row r="139" spans="1:14" s="39" customFormat="1" ht="15.75">
      <c r="A139" s="121" t="s">
        <v>813</v>
      </c>
      <c r="B139" s="39" t="s">
        <v>3018</v>
      </c>
      <c r="K139" s="25"/>
      <c r="L139" s="26"/>
      <c r="N139" s="26"/>
    </row>
    <row r="140" spans="1:14" s="39" customFormat="1" ht="15.75">
      <c r="A140" s="121" t="s">
        <v>813</v>
      </c>
      <c r="B140" s="39" t="s">
        <v>3019</v>
      </c>
      <c r="K140" s="25"/>
      <c r="L140" s="26"/>
      <c r="N140" s="26"/>
    </row>
    <row r="141" spans="1:14" s="39" customFormat="1" ht="15.75">
      <c r="A141" s="121" t="s">
        <v>813</v>
      </c>
      <c r="B141" s="39" t="s">
        <v>3053</v>
      </c>
      <c r="K141" s="25"/>
      <c r="L141" s="26"/>
      <c r="N141" s="26"/>
    </row>
    <row r="142" spans="1:14" s="39" customFormat="1" ht="15.75">
      <c r="A142" s="121" t="s">
        <v>813</v>
      </c>
      <c r="B142" s="39" t="s">
        <v>3058</v>
      </c>
      <c r="K142" s="25"/>
      <c r="L142" s="26"/>
      <c r="N142" s="26"/>
    </row>
    <row r="143" spans="1:14" s="39" customFormat="1" ht="15.75">
      <c r="A143" s="121" t="s">
        <v>814</v>
      </c>
      <c r="B143" s="39" t="s">
        <v>3062</v>
      </c>
      <c r="K143" s="25"/>
      <c r="L143" s="26"/>
      <c r="N143" s="26"/>
    </row>
    <row r="144" spans="1:14" s="39" customFormat="1" ht="15.75">
      <c r="A144" s="121" t="s">
        <v>813</v>
      </c>
      <c r="B144" s="39" t="s">
        <v>3064</v>
      </c>
      <c r="K144" s="25"/>
      <c r="L144" s="26"/>
      <c r="N144" s="26"/>
    </row>
    <row r="145" spans="1:14" s="39" customFormat="1" ht="15.75">
      <c r="A145" s="121" t="s">
        <v>815</v>
      </c>
      <c r="B145" s="39" t="s">
        <v>3190</v>
      </c>
      <c r="K145" s="25"/>
      <c r="L145" s="26"/>
      <c r="N145" s="26"/>
    </row>
    <row r="146" spans="1:14" s="39" customFormat="1" ht="15.75">
      <c r="A146" s="121" t="s">
        <v>813</v>
      </c>
      <c r="B146" s="39" t="s">
        <v>3205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770</v>
      </c>
      <c r="K149" s="21"/>
      <c r="L149" s="231"/>
      <c r="N149" s="231"/>
    </row>
    <row r="150" spans="1:14" s="39" customFormat="1" ht="15.75">
      <c r="A150" s="121" t="s">
        <v>813</v>
      </c>
      <c r="B150" s="39" t="s">
        <v>2919</v>
      </c>
      <c r="K150" s="231"/>
      <c r="L150" s="21"/>
      <c r="N150" s="231"/>
    </row>
    <row r="151" spans="1:14" s="39" customFormat="1" ht="15.75">
      <c r="A151" s="121" t="s">
        <v>815</v>
      </c>
      <c r="B151" s="39" t="s">
        <v>2921</v>
      </c>
      <c r="K151" s="231"/>
      <c r="L151" s="21"/>
      <c r="N151" s="231"/>
    </row>
    <row r="152" spans="1:14" s="39" customFormat="1" ht="15.75">
      <c r="A152" s="121" t="s">
        <v>814</v>
      </c>
      <c r="B152" s="39" t="s">
        <v>2959</v>
      </c>
      <c r="K152" s="231"/>
      <c r="L152" s="21"/>
      <c r="N152" s="231"/>
    </row>
    <row r="153" spans="1:14" s="39" customFormat="1" ht="15.75">
      <c r="A153" s="121" t="s">
        <v>813</v>
      </c>
      <c r="B153" s="39" t="s">
        <v>2960</v>
      </c>
      <c r="K153" s="231"/>
      <c r="L153" s="21"/>
      <c r="N153" s="231"/>
    </row>
    <row r="154" spans="1:14" s="39" customFormat="1" ht="15.75">
      <c r="A154" s="121" t="s">
        <v>815</v>
      </c>
      <c r="B154" s="39" t="s">
        <v>2963</v>
      </c>
      <c r="K154" s="231"/>
      <c r="L154" s="21"/>
      <c r="N154" s="231"/>
    </row>
    <row r="155" spans="1:14" s="39" customFormat="1" ht="15.75">
      <c r="A155" s="121" t="s">
        <v>813</v>
      </c>
      <c r="B155" s="39" t="s">
        <v>2964</v>
      </c>
      <c r="K155" s="231"/>
      <c r="L155" s="21"/>
      <c r="N155" s="231"/>
    </row>
    <row r="156" spans="1:14" s="39" customFormat="1" ht="15.75">
      <c r="A156" s="121" t="s">
        <v>813</v>
      </c>
      <c r="B156" s="39" t="s">
        <v>2978</v>
      </c>
      <c r="K156" s="231"/>
      <c r="L156" s="21"/>
      <c r="N156" s="231"/>
    </row>
    <row r="157" spans="1:14" s="39" customFormat="1" ht="15.75">
      <c r="A157" s="121" t="s">
        <v>813</v>
      </c>
      <c r="B157" s="39" t="s">
        <v>3022</v>
      </c>
      <c r="K157" s="231"/>
      <c r="L157" s="21"/>
      <c r="N157" s="231"/>
    </row>
    <row r="158" spans="1:14" s="39" customFormat="1" ht="15.75">
      <c r="A158" s="121" t="s">
        <v>814</v>
      </c>
      <c r="B158" s="39" t="s">
        <v>3052</v>
      </c>
      <c r="K158" s="231"/>
      <c r="L158" s="21"/>
      <c r="N158" s="231"/>
    </row>
    <row r="159" spans="1:14" s="39" customFormat="1" ht="15.75">
      <c r="A159" s="121" t="s">
        <v>813</v>
      </c>
      <c r="B159" s="39" t="s">
        <v>3119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2049</v>
      </c>
      <c r="K162" s="231"/>
      <c r="L162" s="21"/>
      <c r="N162" s="231"/>
    </row>
    <row r="163" spans="1:14" s="39" customFormat="1" ht="15.75">
      <c r="A163" s="121" t="s">
        <v>814</v>
      </c>
      <c r="B163" s="39" t="s">
        <v>2903</v>
      </c>
      <c r="K163" s="231"/>
      <c r="L163" s="21"/>
      <c r="N163" s="231"/>
    </row>
    <row r="164" spans="1:14" s="39" customFormat="1" ht="15.75">
      <c r="A164" s="121" t="s">
        <v>815</v>
      </c>
      <c r="B164" s="39" t="s">
        <v>2927</v>
      </c>
      <c r="K164" s="231"/>
      <c r="L164" s="21"/>
      <c r="N164" s="231"/>
    </row>
    <row r="165" spans="1:14" s="39" customFormat="1" ht="15.75">
      <c r="A165" s="121" t="s">
        <v>813</v>
      </c>
      <c r="B165" s="39" t="s">
        <v>3041</v>
      </c>
      <c r="K165" s="231"/>
      <c r="L165" s="21"/>
      <c r="N165" s="231"/>
    </row>
    <row r="166" spans="1:14" s="39" customFormat="1" ht="15.75">
      <c r="A166" s="121" t="s">
        <v>814</v>
      </c>
      <c r="B166" s="39" t="s">
        <v>3091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787</v>
      </c>
      <c r="K169" s="26"/>
      <c r="L169" s="25"/>
      <c r="N169" s="26"/>
    </row>
    <row r="170" spans="1:14" s="39" customFormat="1" ht="15.75">
      <c r="A170" s="121" t="s">
        <v>815</v>
      </c>
      <c r="B170" s="39" t="s">
        <v>2873</v>
      </c>
      <c r="K170" s="231"/>
      <c r="L170" s="26"/>
      <c r="N170" s="231"/>
    </row>
    <row r="171" spans="1:14" s="39" customFormat="1" ht="15.75">
      <c r="A171" s="121" t="s">
        <v>813</v>
      </c>
      <c r="B171" s="39" t="s">
        <v>2896</v>
      </c>
      <c r="K171" s="231"/>
      <c r="L171" s="26"/>
      <c r="N171" s="231"/>
    </row>
    <row r="172" spans="1:14" s="39" customFormat="1" ht="15.75">
      <c r="A172" s="121" t="s">
        <v>815</v>
      </c>
      <c r="B172" s="39" t="s">
        <v>2898</v>
      </c>
      <c r="K172" s="231"/>
      <c r="L172" s="26"/>
      <c r="N172" s="231"/>
    </row>
    <row r="173" spans="1:14" s="39" customFormat="1" ht="15.75">
      <c r="A173" s="121" t="s">
        <v>814</v>
      </c>
      <c r="B173" s="39" t="s">
        <v>2914</v>
      </c>
      <c r="K173" s="231"/>
      <c r="L173" s="26"/>
      <c r="N173" s="231"/>
    </row>
    <row r="174" spans="1:14" s="39" customFormat="1" ht="15.75">
      <c r="A174" s="121" t="s">
        <v>815</v>
      </c>
      <c r="B174" s="39" t="s">
        <v>2923</v>
      </c>
      <c r="K174" s="231"/>
      <c r="L174" s="26"/>
      <c r="N174" s="231"/>
    </row>
    <row r="175" spans="1:14" s="39" customFormat="1" ht="15.75">
      <c r="A175" s="121" t="s">
        <v>815</v>
      </c>
      <c r="B175" s="39" t="s">
        <v>2936</v>
      </c>
      <c r="K175" s="231"/>
      <c r="L175" s="26"/>
      <c r="N175" s="231"/>
    </row>
    <row r="176" spans="1:14" s="39" customFormat="1" ht="15.75">
      <c r="A176" s="121" t="s">
        <v>813</v>
      </c>
      <c r="B176" s="39" t="s">
        <v>2947</v>
      </c>
      <c r="K176" s="231"/>
      <c r="L176" s="26"/>
      <c r="N176" s="231"/>
    </row>
    <row r="177" spans="1:14" s="39" customFormat="1" ht="15.75">
      <c r="A177" s="121" t="s">
        <v>815</v>
      </c>
      <c r="B177" s="39" t="s">
        <v>2986</v>
      </c>
      <c r="K177" s="231"/>
      <c r="L177" s="26"/>
      <c r="N177" s="231"/>
    </row>
    <row r="178" spans="1:14" s="39" customFormat="1" ht="15.75">
      <c r="A178" s="121" t="s">
        <v>814</v>
      </c>
      <c r="B178" s="39" t="s">
        <v>2999</v>
      </c>
      <c r="K178" s="231"/>
      <c r="L178" s="26"/>
      <c r="N178" s="231"/>
    </row>
    <row r="179" spans="1:14" s="39" customFormat="1" ht="15.75">
      <c r="A179" s="121" t="s">
        <v>814</v>
      </c>
      <c r="B179" s="39" t="s">
        <v>3047</v>
      </c>
      <c r="K179" s="231"/>
      <c r="L179" s="26"/>
      <c r="N179" s="231"/>
    </row>
    <row r="180" spans="1:14" s="39" customFormat="1" ht="15.75">
      <c r="A180" s="121" t="s">
        <v>814</v>
      </c>
      <c r="B180" s="39" t="s">
        <v>3050</v>
      </c>
      <c r="K180" s="231"/>
      <c r="L180" s="26"/>
      <c r="N180" s="231"/>
    </row>
    <row r="181" spans="1:14" s="39" customFormat="1" ht="15.75">
      <c r="A181" s="121" t="s">
        <v>815</v>
      </c>
      <c r="B181" s="39" t="s">
        <v>3082</v>
      </c>
      <c r="K181" s="231"/>
      <c r="L181" s="26"/>
      <c r="N181" s="231"/>
    </row>
    <row r="182" spans="1:14" s="39" customFormat="1" ht="15.75">
      <c r="A182" s="121" t="s">
        <v>814</v>
      </c>
      <c r="B182" s="39" t="s">
        <v>3134</v>
      </c>
      <c r="K182" s="231"/>
      <c r="L182" s="26"/>
      <c r="N182" s="231"/>
    </row>
    <row r="183" spans="1:14" s="39" customFormat="1" ht="15.75">
      <c r="A183" s="121" t="s">
        <v>815</v>
      </c>
      <c r="B183" s="39" t="s">
        <v>3167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2002</v>
      </c>
      <c r="K186" s="25"/>
      <c r="L186" s="21"/>
      <c r="N186" s="25"/>
    </row>
    <row r="187" spans="1:14" s="39" customFormat="1" ht="15.75">
      <c r="A187" s="121" t="s">
        <v>815</v>
      </c>
      <c r="B187" s="39" t="s">
        <v>2916</v>
      </c>
      <c r="K187" s="25"/>
      <c r="L187" s="21"/>
      <c r="N187" s="25"/>
    </row>
    <row r="188" spans="1:14" s="39" customFormat="1" ht="15.75">
      <c r="A188" s="121" t="s">
        <v>814</v>
      </c>
      <c r="B188" s="39" t="s">
        <v>2990</v>
      </c>
      <c r="K188" s="25"/>
      <c r="L188" s="21"/>
      <c r="N188" s="25"/>
    </row>
    <row r="189" spans="1:14" s="39" customFormat="1" ht="15.75">
      <c r="A189" s="121" t="s">
        <v>814</v>
      </c>
      <c r="B189" s="39" t="s">
        <v>3000</v>
      </c>
      <c r="K189" s="25"/>
      <c r="L189" s="21"/>
      <c r="N189" s="25"/>
    </row>
    <row r="190" spans="1:14" s="39" customFormat="1" ht="15.75">
      <c r="A190" s="121" t="s">
        <v>815</v>
      </c>
      <c r="B190" s="39" t="s">
        <v>3001</v>
      </c>
      <c r="K190" s="25"/>
      <c r="L190" s="21"/>
      <c r="N190" s="25"/>
    </row>
    <row r="191" spans="1:14" s="39" customFormat="1" ht="15.75">
      <c r="A191" s="121" t="s">
        <v>815</v>
      </c>
      <c r="B191" s="39" t="s">
        <v>3002</v>
      </c>
      <c r="K191" s="25"/>
      <c r="L191" s="21"/>
      <c r="N191" s="25"/>
    </row>
    <row r="192" spans="1:14" s="39" customFormat="1" ht="15.75">
      <c r="A192" s="121" t="s">
        <v>815</v>
      </c>
      <c r="B192" s="39" t="s">
        <v>3197</v>
      </c>
      <c r="K192" s="25"/>
      <c r="L192" s="21"/>
      <c r="N192" s="25"/>
    </row>
    <row r="193" spans="1:14" s="39" customFormat="1" ht="15.75">
      <c r="A193" s="121" t="s">
        <v>813</v>
      </c>
      <c r="B193" s="39" t="s">
        <v>3199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814</v>
      </c>
      <c r="B197" s="39" t="s">
        <v>2880</v>
      </c>
      <c r="L197" s="25"/>
      <c r="N197" s="25"/>
    </row>
    <row r="198" spans="1:14" s="39" customFormat="1" ht="15.75">
      <c r="A198" s="121" t="s">
        <v>813</v>
      </c>
      <c r="B198" s="39" t="s">
        <v>2926</v>
      </c>
      <c r="L198" s="25"/>
      <c r="N198" s="25"/>
    </row>
    <row r="199" spans="1:14" s="39" customFormat="1" ht="15.75">
      <c r="A199" s="121" t="s">
        <v>814</v>
      </c>
      <c r="B199" s="39" t="s">
        <v>2931</v>
      </c>
      <c r="L199" s="25"/>
      <c r="N199" s="25"/>
    </row>
    <row r="200" spans="1:14" s="39" customFormat="1" ht="15.75">
      <c r="A200" s="121" t="s">
        <v>815</v>
      </c>
      <c r="B200" s="39" t="s">
        <v>2943</v>
      </c>
      <c r="L200" s="25"/>
      <c r="N200" s="25"/>
    </row>
    <row r="201" spans="1:14" s="39" customFormat="1" ht="15.75">
      <c r="A201" s="121" t="s">
        <v>813</v>
      </c>
      <c r="B201" s="39" t="s">
        <v>3033</v>
      </c>
      <c r="L201" s="25"/>
      <c r="N201" s="25"/>
    </row>
    <row r="202" spans="1:14" s="39" customFormat="1" ht="15.75">
      <c r="A202" s="121" t="s">
        <v>815</v>
      </c>
      <c r="B202" s="39" t="s">
        <v>3037</v>
      </c>
      <c r="L202" s="25"/>
      <c r="N202" s="25"/>
    </row>
    <row r="203" spans="1:14" s="39" customFormat="1" ht="15.75">
      <c r="A203" s="121" t="s">
        <v>813</v>
      </c>
      <c r="B203" s="39" t="s">
        <v>3054</v>
      </c>
      <c r="L203" s="25"/>
      <c r="N203" s="25"/>
    </row>
    <row r="204" spans="1:14" s="39" customFormat="1" ht="15.75">
      <c r="A204" s="121" t="s">
        <v>814</v>
      </c>
      <c r="B204" s="39" t="s">
        <v>3056</v>
      </c>
      <c r="L204" s="25"/>
      <c r="N204" s="25"/>
    </row>
    <row r="205" spans="1:14" s="39" customFormat="1" ht="15.75">
      <c r="A205" s="121" t="s">
        <v>814</v>
      </c>
      <c r="B205" s="39" t="s">
        <v>3084</v>
      </c>
      <c r="L205" s="25"/>
      <c r="N205" s="25"/>
    </row>
    <row r="206" spans="1:14" s="39" customFormat="1" ht="15.75">
      <c r="A206" s="121" t="s">
        <v>814</v>
      </c>
      <c r="B206" s="39" t="s">
        <v>3092</v>
      </c>
      <c r="L206" s="25"/>
      <c r="N206" s="25"/>
    </row>
    <row r="207" spans="1:14" s="39" customFormat="1" ht="15.75">
      <c r="A207" s="121" t="s">
        <v>815</v>
      </c>
      <c r="B207" s="39" t="s">
        <v>3162</v>
      </c>
      <c r="L207" s="25"/>
      <c r="N207" s="25"/>
    </row>
    <row r="208" spans="1:14" s="39" customFormat="1" ht="15.75">
      <c r="A208" s="121" t="s">
        <v>814</v>
      </c>
      <c r="B208" s="39" t="s">
        <v>3190</v>
      </c>
      <c r="L208" s="25"/>
      <c r="N208" s="25"/>
    </row>
    <row r="209" spans="1:14" s="39" customFormat="1" ht="15.75">
      <c r="A209" s="121" t="s">
        <v>814</v>
      </c>
      <c r="B209" s="39" t="s">
        <v>3192</v>
      </c>
      <c r="L209" s="25"/>
      <c r="N209" s="25"/>
    </row>
    <row r="210" spans="1:14" s="39" customFormat="1" ht="15.75">
      <c r="A210" s="121" t="s">
        <v>815</v>
      </c>
      <c r="B210" s="39" t="s">
        <v>173</v>
      </c>
      <c r="L210" s="25"/>
      <c r="N210" s="25"/>
    </row>
    <row r="211" spans="1:14" s="39" customFormat="1" ht="15.75">
      <c r="A211" s="121" t="s">
        <v>815</v>
      </c>
      <c r="B211" s="39" t="s">
        <v>3204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2020</v>
      </c>
      <c r="L214" s="25"/>
      <c r="N214" s="25"/>
    </row>
    <row r="215" spans="1:14" s="39" customFormat="1" ht="15.75">
      <c r="A215" s="121" t="s">
        <v>813</v>
      </c>
      <c r="B215" s="39" t="s">
        <v>2890</v>
      </c>
      <c r="L215" s="25"/>
      <c r="N215" s="25"/>
    </row>
    <row r="216" spans="1:14" s="39" customFormat="1" ht="15.75">
      <c r="A216" s="121" t="s">
        <v>815</v>
      </c>
      <c r="B216" s="39" t="s">
        <v>2925</v>
      </c>
      <c r="L216" s="25"/>
      <c r="N216" s="25"/>
    </row>
    <row r="217" spans="1:14" s="39" customFormat="1" ht="15.75">
      <c r="A217" s="121" t="s">
        <v>813</v>
      </c>
      <c r="B217" s="39" t="s">
        <v>2931</v>
      </c>
      <c r="L217" s="25"/>
      <c r="N217" s="25"/>
    </row>
    <row r="218" spans="1:14" s="39" customFormat="1" ht="15.75">
      <c r="A218" s="121" t="s">
        <v>814</v>
      </c>
      <c r="B218" s="39" t="s">
        <v>2940</v>
      </c>
      <c r="L218" s="25"/>
      <c r="N218" s="25"/>
    </row>
    <row r="219" spans="1:14" s="39" customFormat="1" ht="15.75">
      <c r="A219" s="121" t="s">
        <v>813</v>
      </c>
      <c r="B219" s="39" t="s">
        <v>3073</v>
      </c>
      <c r="L219" s="25"/>
      <c r="N219" s="25"/>
    </row>
    <row r="220" spans="1:14" s="39" customFormat="1" ht="15.75">
      <c r="A220" s="121" t="s">
        <v>813</v>
      </c>
      <c r="B220" s="39" t="s">
        <v>3082</v>
      </c>
      <c r="L220" s="25"/>
      <c r="N220" s="25"/>
    </row>
    <row r="221" spans="1:14" s="39" customFormat="1" ht="15.75">
      <c r="A221" s="121" t="s">
        <v>815</v>
      </c>
      <c r="B221" s="39" t="s">
        <v>3113</v>
      </c>
      <c r="L221" s="25"/>
      <c r="N221" s="25"/>
    </row>
    <row r="222" spans="1:14" s="39" customFormat="1" ht="15.75">
      <c r="A222" s="121" t="s">
        <v>813</v>
      </c>
      <c r="B222" s="39" t="s">
        <v>3202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813</v>
      </c>
      <c r="B226" s="39" t="s">
        <v>2887</v>
      </c>
      <c r="L226" s="26"/>
      <c r="N226" s="26"/>
    </row>
    <row r="227" spans="1:14" s="39" customFormat="1" ht="15.75">
      <c r="A227" s="121" t="s">
        <v>814</v>
      </c>
      <c r="B227" s="39" t="s">
        <v>2899</v>
      </c>
      <c r="L227" s="26"/>
      <c r="N227" s="26"/>
    </row>
    <row r="228" spans="1:14" s="39" customFormat="1" ht="15.75">
      <c r="A228" s="121" t="s">
        <v>815</v>
      </c>
      <c r="B228" s="39" t="s">
        <v>2911</v>
      </c>
      <c r="L228" s="26"/>
      <c r="N228" s="26"/>
    </row>
    <row r="229" spans="1:14" s="39" customFormat="1" ht="15.75">
      <c r="A229" s="121" t="s">
        <v>814</v>
      </c>
      <c r="B229" s="39" t="s">
        <v>2948</v>
      </c>
      <c r="L229" s="26"/>
      <c r="N229" s="26"/>
    </row>
    <row r="230" spans="1:14" s="39" customFormat="1" ht="15.75">
      <c r="A230" s="121" t="s">
        <v>814</v>
      </c>
      <c r="B230" s="39" t="s">
        <v>3035</v>
      </c>
      <c r="L230" s="26"/>
      <c r="N230" s="26"/>
    </row>
    <row r="231" spans="1:14" s="39" customFormat="1" ht="15.75">
      <c r="A231" s="121" t="s">
        <v>815</v>
      </c>
      <c r="B231" s="39" t="s">
        <v>3038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2014</v>
      </c>
      <c r="L234" s="26"/>
      <c r="N234" s="26"/>
    </row>
    <row r="235" spans="1:14" s="39" customFormat="1" ht="15.75">
      <c r="A235" s="121" t="s">
        <v>815</v>
      </c>
      <c r="B235" s="39" t="s">
        <v>2877</v>
      </c>
      <c r="L235" s="26"/>
      <c r="N235" s="26"/>
    </row>
    <row r="236" spans="1:14" s="39" customFormat="1" ht="15.75">
      <c r="A236" s="121" t="s">
        <v>813</v>
      </c>
      <c r="B236" s="39" t="s">
        <v>2888</v>
      </c>
      <c r="L236" s="26"/>
      <c r="N236" s="26"/>
    </row>
    <row r="237" spans="1:14" s="39" customFormat="1" ht="15.75">
      <c r="A237" s="121" t="s">
        <v>814</v>
      </c>
      <c r="B237" s="39" t="s">
        <v>2945</v>
      </c>
      <c r="L237" s="26"/>
      <c r="N237" s="26"/>
    </row>
    <row r="238" spans="1:14" s="39" customFormat="1" ht="15.75">
      <c r="A238" s="121" t="s">
        <v>815</v>
      </c>
      <c r="B238" s="39" t="s">
        <v>2966</v>
      </c>
      <c r="L238" s="26"/>
      <c r="N238" s="26"/>
    </row>
    <row r="239" spans="1:14" s="39" customFormat="1" ht="15.75">
      <c r="A239" s="121" t="s">
        <v>814</v>
      </c>
      <c r="B239" s="39" t="s">
        <v>3030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814</v>
      </c>
      <c r="B243" s="39" t="s">
        <v>2870</v>
      </c>
      <c r="L243" s="25"/>
    </row>
    <row r="244" spans="1:14" s="39" customFormat="1" ht="15.75">
      <c r="A244" s="121" t="s">
        <v>815</v>
      </c>
      <c r="B244" s="39" t="s">
        <v>2913</v>
      </c>
      <c r="L244" s="25"/>
    </row>
    <row r="245" spans="1:14" s="39" customFormat="1" ht="15.75">
      <c r="A245" s="121" t="s">
        <v>815</v>
      </c>
      <c r="B245" s="39" t="s">
        <v>3052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2021</v>
      </c>
      <c r="L248" s="25"/>
    </row>
    <row r="249" spans="1:14" s="39" customFormat="1" ht="15.75">
      <c r="A249" s="121" t="s">
        <v>813</v>
      </c>
      <c r="B249" s="39" t="s">
        <v>2943</v>
      </c>
      <c r="L249" s="25"/>
    </row>
    <row r="250" spans="1:14" s="39" customFormat="1" ht="15.75">
      <c r="A250" s="121" t="s">
        <v>813</v>
      </c>
      <c r="B250" s="39" t="s">
        <v>2989</v>
      </c>
      <c r="L250" s="25"/>
    </row>
    <row r="251" spans="1:14" s="39" customFormat="1" ht="15.75">
      <c r="A251" s="121" t="s">
        <v>815</v>
      </c>
      <c r="B251" s="39" t="s">
        <v>3058</v>
      </c>
      <c r="L251" s="25"/>
    </row>
    <row r="252" spans="1:14" s="39" customFormat="1" ht="15.75">
      <c r="A252" s="121" t="s">
        <v>815</v>
      </c>
      <c r="B252" s="39" t="s">
        <v>3063</v>
      </c>
      <c r="L252" s="25"/>
    </row>
    <row r="253" spans="1:14" s="39" customFormat="1" ht="15.75">
      <c r="A253" s="121" t="s">
        <v>814</v>
      </c>
      <c r="B253" s="39" t="s">
        <v>3113</v>
      </c>
      <c r="L253" s="25"/>
    </row>
    <row r="254" spans="1:14" s="39" customFormat="1" ht="15.75">
      <c r="A254" s="121" t="s">
        <v>814</v>
      </c>
      <c r="B254" s="39" t="s">
        <v>3165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1654</v>
      </c>
      <c r="L257" s="21"/>
    </row>
    <row r="258" spans="1:13" s="39" customFormat="1" ht="15.75">
      <c r="A258" s="121" t="s">
        <v>815</v>
      </c>
      <c r="B258" s="39" t="s">
        <v>2876</v>
      </c>
      <c r="L258" s="26"/>
      <c r="M258" s="198"/>
    </row>
    <row r="259" spans="1:13" s="39" customFormat="1" ht="15.75">
      <c r="A259" s="121" t="s">
        <v>814</v>
      </c>
      <c r="B259" s="39" t="s">
        <v>2882</v>
      </c>
      <c r="L259" s="26"/>
      <c r="M259" s="198"/>
    </row>
    <row r="260" spans="1:13" s="39" customFormat="1" ht="15.75">
      <c r="A260" s="121" t="s">
        <v>813</v>
      </c>
      <c r="B260" s="39" t="s">
        <v>2884</v>
      </c>
      <c r="L260" s="26"/>
      <c r="M260" s="198"/>
    </row>
    <row r="261" spans="1:13" s="39" customFormat="1" ht="15.75">
      <c r="A261" s="121" t="s">
        <v>815</v>
      </c>
      <c r="B261" s="39" t="s">
        <v>2895</v>
      </c>
      <c r="L261" s="26"/>
      <c r="M261" s="198"/>
    </row>
    <row r="262" spans="1:13" s="39" customFormat="1" ht="15.75">
      <c r="A262" s="121" t="s">
        <v>814</v>
      </c>
      <c r="B262" s="39" t="s">
        <v>2989</v>
      </c>
      <c r="L262" s="26"/>
      <c r="M262" s="198"/>
    </row>
    <row r="263" spans="1:13" s="39" customFormat="1" ht="15.75">
      <c r="A263" s="121" t="s">
        <v>813</v>
      </c>
      <c r="B263" s="39" t="s">
        <v>2994</v>
      </c>
      <c r="L263" s="26"/>
      <c r="M263" s="198"/>
    </row>
    <row r="264" spans="1:13" s="39" customFormat="1" ht="15.75">
      <c r="A264" s="121" t="s">
        <v>813</v>
      </c>
      <c r="B264" s="39" t="s">
        <v>3103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727</v>
      </c>
      <c r="L267" s="231"/>
      <c r="M267" s="198"/>
    </row>
    <row r="268" spans="1:13" s="39" customFormat="1" ht="15.75">
      <c r="A268" s="121" t="s">
        <v>815</v>
      </c>
      <c r="B268" s="39" t="s">
        <v>2910</v>
      </c>
      <c r="L268" s="21"/>
    </row>
    <row r="269" spans="1:13" s="39" customFormat="1" ht="15.75">
      <c r="A269" s="121" t="s">
        <v>814</v>
      </c>
      <c r="B269" s="39" t="s">
        <v>2951</v>
      </c>
      <c r="L269" s="21"/>
    </row>
    <row r="270" spans="1:13" s="39" customFormat="1" ht="15.75">
      <c r="A270" s="121" t="s">
        <v>813</v>
      </c>
      <c r="B270" s="39" t="s">
        <v>3049</v>
      </c>
      <c r="L270" s="21"/>
    </row>
    <row r="271" spans="1:13" s="39" customFormat="1" ht="15.75">
      <c r="A271" s="121" t="s">
        <v>815</v>
      </c>
      <c r="B271" s="39" t="s">
        <v>3085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2007</v>
      </c>
      <c r="L274" s="21"/>
    </row>
    <row r="275" spans="1:12" s="39" customFormat="1" ht="15.75">
      <c r="A275" s="121" t="s">
        <v>813</v>
      </c>
      <c r="B275" s="39" t="s">
        <v>2929</v>
      </c>
      <c r="L275" s="21"/>
    </row>
    <row r="276" spans="1:12" s="39" customFormat="1" ht="15.75">
      <c r="A276" s="121" t="s">
        <v>814</v>
      </c>
      <c r="B276" s="39" t="s">
        <v>2935</v>
      </c>
      <c r="L276" s="21"/>
    </row>
    <row r="277" spans="1:12" s="39" customFormat="1" ht="15.75">
      <c r="A277" s="121" t="s">
        <v>813</v>
      </c>
      <c r="B277" s="39" t="s">
        <v>2944</v>
      </c>
      <c r="L277" s="21"/>
    </row>
    <row r="278" spans="1:12" s="39" customFormat="1" ht="15.75">
      <c r="A278" s="121" t="s">
        <v>814</v>
      </c>
      <c r="B278" s="39" t="s">
        <v>2947</v>
      </c>
      <c r="L278" s="21"/>
    </row>
    <row r="279" spans="1:12" s="39" customFormat="1" ht="15.75">
      <c r="A279" s="121" t="s">
        <v>815</v>
      </c>
      <c r="B279" s="39" t="s">
        <v>2951</v>
      </c>
      <c r="L279" s="21"/>
    </row>
    <row r="280" spans="1:12" s="39" customFormat="1" ht="15.75">
      <c r="A280" s="121" t="s">
        <v>813</v>
      </c>
      <c r="B280" s="39" t="s">
        <v>2954</v>
      </c>
      <c r="L280" s="21"/>
    </row>
    <row r="281" spans="1:12" s="39" customFormat="1" ht="15.75">
      <c r="A281" s="121" t="s">
        <v>814</v>
      </c>
      <c r="B281" s="39" t="s">
        <v>2995</v>
      </c>
      <c r="L281" s="21"/>
    </row>
    <row r="282" spans="1:12" s="39" customFormat="1" ht="15.75">
      <c r="A282" s="121" t="s">
        <v>815</v>
      </c>
      <c r="B282" s="39" t="s">
        <v>3004</v>
      </c>
      <c r="L282" s="21"/>
    </row>
    <row r="283" spans="1:12" s="39" customFormat="1" ht="15.75">
      <c r="A283" s="121" t="s">
        <v>813</v>
      </c>
      <c r="B283" s="39" t="s">
        <v>3024</v>
      </c>
      <c r="L283" s="21"/>
    </row>
    <row r="284" spans="1:12" s="39" customFormat="1" ht="15.75">
      <c r="A284" s="121" t="s">
        <v>815</v>
      </c>
      <c r="B284" s="39" t="s">
        <v>3033</v>
      </c>
      <c r="L284" s="21"/>
    </row>
    <row r="285" spans="1:12" s="39" customFormat="1" ht="15.75">
      <c r="A285" s="121" t="s">
        <v>813</v>
      </c>
      <c r="B285" s="39" t="s">
        <v>3051</v>
      </c>
      <c r="L285" s="21"/>
    </row>
    <row r="286" spans="1:12" s="39" customFormat="1" ht="15.75">
      <c r="A286" s="121" t="s">
        <v>815</v>
      </c>
      <c r="B286" s="39" t="s">
        <v>3056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782</v>
      </c>
    </row>
    <row r="290" spans="1:2" s="39" customFormat="1" ht="15.75">
      <c r="A290" s="121" t="s">
        <v>813</v>
      </c>
      <c r="B290" s="39" t="s">
        <v>2870</v>
      </c>
    </row>
    <row r="291" spans="1:2" s="39" customFormat="1" ht="15.75">
      <c r="A291" s="121" t="s">
        <v>814</v>
      </c>
      <c r="B291" s="39" t="s">
        <v>2911</v>
      </c>
    </row>
    <row r="292" spans="1:2" s="39" customFormat="1" ht="15.75">
      <c r="A292" s="121" t="s">
        <v>814</v>
      </c>
      <c r="B292" s="39" t="s">
        <v>2958</v>
      </c>
    </row>
    <row r="293" spans="1:2" s="39" customFormat="1" ht="15.75">
      <c r="A293" s="121" t="s">
        <v>815</v>
      </c>
      <c r="B293" s="39" t="s">
        <v>2965</v>
      </c>
    </row>
    <row r="294" spans="1:2" s="39" customFormat="1" ht="15.75">
      <c r="A294" s="121" t="s">
        <v>813</v>
      </c>
      <c r="B294" s="39" t="s">
        <v>2967</v>
      </c>
    </row>
    <row r="295" spans="1:2" s="39" customFormat="1" ht="15.75">
      <c r="A295" s="121" t="s">
        <v>813</v>
      </c>
      <c r="B295" s="39" t="s">
        <v>2997</v>
      </c>
    </row>
    <row r="296" spans="1:2" s="39" customFormat="1" ht="15.75">
      <c r="A296" s="121" t="s">
        <v>814</v>
      </c>
      <c r="B296" s="39" t="s">
        <v>3031</v>
      </c>
    </row>
    <row r="297" spans="1:2" s="39" customFormat="1" ht="15.75">
      <c r="A297" s="121" t="s">
        <v>814</v>
      </c>
      <c r="B297" s="39" t="s">
        <v>3194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813</v>
      </c>
      <c r="B301" s="39" t="s">
        <v>2927</v>
      </c>
    </row>
    <row r="302" spans="1:2" s="39" customFormat="1" ht="15.75">
      <c r="A302" s="121" t="s">
        <v>813</v>
      </c>
      <c r="B302" s="39" t="s">
        <v>2935</v>
      </c>
    </row>
    <row r="303" spans="1:2" s="39" customFormat="1" ht="15.75">
      <c r="A303" s="121" t="s">
        <v>814</v>
      </c>
      <c r="B303" s="39" t="s">
        <v>3051</v>
      </c>
    </row>
    <row r="304" spans="1:2" s="39" customFormat="1" ht="15.75">
      <c r="A304" s="121" t="s">
        <v>815</v>
      </c>
      <c r="B304" s="39" t="s">
        <v>3070</v>
      </c>
    </row>
    <row r="305" spans="1:2" s="39" customFormat="1" ht="15.75">
      <c r="A305" s="121" t="s">
        <v>815</v>
      </c>
      <c r="B305" s="39" t="s">
        <v>3188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733</v>
      </c>
    </row>
    <row r="309" spans="1:2" s="39" customFormat="1" ht="15.75">
      <c r="A309" s="121" t="s">
        <v>815</v>
      </c>
      <c r="B309" s="39" t="s">
        <v>2869</v>
      </c>
    </row>
    <row r="310" spans="1:2" s="39" customFormat="1" ht="15.75">
      <c r="A310" s="121" t="s">
        <v>814</v>
      </c>
      <c r="B310" s="39" t="s">
        <v>2871</v>
      </c>
    </row>
    <row r="311" spans="1:2" s="39" customFormat="1" ht="15.75">
      <c r="A311" s="121" t="s">
        <v>813</v>
      </c>
      <c r="B311" s="39" t="s">
        <v>2911</v>
      </c>
    </row>
    <row r="312" spans="1:2" s="39" customFormat="1" ht="15.75">
      <c r="A312" s="121" t="s">
        <v>813</v>
      </c>
      <c r="B312" s="39" t="s">
        <v>2945</v>
      </c>
    </row>
    <row r="313" spans="1:2" s="39" customFormat="1" ht="15.75">
      <c r="A313" s="121" t="s">
        <v>815</v>
      </c>
      <c r="B313" s="39" t="s">
        <v>2956</v>
      </c>
    </row>
    <row r="314" spans="1:2" s="39" customFormat="1" ht="15.75">
      <c r="A314" s="121" t="s">
        <v>815</v>
      </c>
      <c r="B314" s="39" t="s">
        <v>3092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815</v>
      </c>
      <c r="B318" s="39" t="s">
        <v>2959</v>
      </c>
    </row>
    <row r="319" spans="1:2" s="39" customFormat="1" ht="15.75">
      <c r="A319" s="121" t="s">
        <v>815</v>
      </c>
      <c r="B319" s="39" t="s">
        <v>2964</v>
      </c>
    </row>
    <row r="320" spans="1:2" s="39" customFormat="1" ht="15.75">
      <c r="A320" s="121" t="s">
        <v>814</v>
      </c>
      <c r="B320" s="39" t="s">
        <v>2978</v>
      </c>
    </row>
    <row r="321" spans="1:2" s="39" customFormat="1" ht="15.75">
      <c r="A321" s="121" t="s">
        <v>815</v>
      </c>
      <c r="B321" s="39" t="s">
        <v>2985</v>
      </c>
    </row>
    <row r="322" spans="1:2" s="39" customFormat="1" ht="15.75">
      <c r="A322" s="121" t="s">
        <v>813</v>
      </c>
      <c r="B322" s="39" t="s">
        <v>3023</v>
      </c>
    </row>
    <row r="323" spans="1:2" s="39" customFormat="1" ht="15.75">
      <c r="A323" s="121" t="s">
        <v>815</v>
      </c>
      <c r="B323" s="39" t="s">
        <v>3025</v>
      </c>
    </row>
    <row r="324" spans="1:2" s="39" customFormat="1" ht="15.75">
      <c r="A324" s="121" t="s">
        <v>814</v>
      </c>
      <c r="B324" s="39" t="s">
        <v>3066</v>
      </c>
    </row>
    <row r="325" spans="1:2" s="39" customFormat="1" ht="15.75">
      <c r="A325" s="121" t="s">
        <v>813</v>
      </c>
      <c r="B325" s="39" t="s">
        <v>3067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2003</v>
      </c>
    </row>
    <row r="329" spans="1:2" s="39" customFormat="1" ht="15.75">
      <c r="A329" s="121" t="s">
        <v>815</v>
      </c>
      <c r="B329" s="39" t="s">
        <v>2893</v>
      </c>
    </row>
    <row r="330" spans="1:2" s="39" customFormat="1" ht="15.75">
      <c r="A330" s="121" t="s">
        <v>813</v>
      </c>
      <c r="B330" s="39" t="s">
        <v>2906</v>
      </c>
    </row>
    <row r="331" spans="1:2" s="39" customFormat="1" ht="15.75">
      <c r="A331" s="121" t="s">
        <v>814</v>
      </c>
      <c r="B331" s="39" t="s">
        <v>2910</v>
      </c>
    </row>
    <row r="332" spans="1:2" s="39" customFormat="1" ht="15.75">
      <c r="A332" s="121" t="s">
        <v>814</v>
      </c>
      <c r="B332" s="39" t="s">
        <v>2927</v>
      </c>
    </row>
    <row r="333" spans="1:2" s="39" customFormat="1" ht="15.75">
      <c r="A333" s="121" t="s">
        <v>815</v>
      </c>
      <c r="B333" s="39" t="s">
        <v>2935</v>
      </c>
    </row>
    <row r="334" spans="1:2" s="39" customFormat="1" ht="15.75">
      <c r="A334" s="121" t="s">
        <v>814</v>
      </c>
      <c r="B334" s="39" t="s">
        <v>2936</v>
      </c>
    </row>
    <row r="335" spans="1:2" s="39" customFormat="1" ht="15.75">
      <c r="A335" s="121" t="s">
        <v>813</v>
      </c>
      <c r="B335" s="39" t="s">
        <v>2937</v>
      </c>
    </row>
    <row r="336" spans="1:2" s="39" customFormat="1" ht="15.75">
      <c r="A336" s="121" t="s">
        <v>814</v>
      </c>
      <c r="B336" s="39" t="s">
        <v>2952</v>
      </c>
    </row>
    <row r="337" spans="1:15" s="39" customFormat="1" ht="15.75">
      <c r="A337" s="121" t="s">
        <v>815</v>
      </c>
      <c r="B337" s="39" t="s">
        <v>2978</v>
      </c>
    </row>
    <row r="338" spans="1:15" s="39" customFormat="1" ht="15.75">
      <c r="A338" s="121" t="s">
        <v>814</v>
      </c>
      <c r="B338" s="39" t="s">
        <v>2988</v>
      </c>
    </row>
    <row r="339" spans="1:15" s="39" customFormat="1" ht="15.75">
      <c r="A339" s="121" t="s">
        <v>814</v>
      </c>
      <c r="B339" s="39" t="s">
        <v>3019</v>
      </c>
    </row>
    <row r="340" spans="1:15" s="39" customFormat="1" ht="15.75">
      <c r="A340" s="121" t="s">
        <v>814</v>
      </c>
      <c r="B340" s="39" t="s">
        <v>3042</v>
      </c>
    </row>
    <row r="341" spans="1:15" s="39" customFormat="1" ht="15.75">
      <c r="A341" s="121" t="s">
        <v>814</v>
      </c>
      <c r="B341" s="39" t="s">
        <v>3044</v>
      </c>
    </row>
    <row r="342" spans="1:15" s="39" customFormat="1" ht="15.75">
      <c r="A342" s="121" t="s">
        <v>813</v>
      </c>
      <c r="B342" s="39" t="s">
        <v>3048</v>
      </c>
    </row>
    <row r="343" spans="1:15" s="39" customFormat="1" ht="15.75">
      <c r="A343" s="121" t="s">
        <v>815</v>
      </c>
      <c r="B343" s="39" t="s">
        <v>3054</v>
      </c>
    </row>
    <row r="344" spans="1:15" s="39" customFormat="1" ht="15.75">
      <c r="A344" s="121" t="s">
        <v>815</v>
      </c>
      <c r="B344" s="39" t="s">
        <v>3069</v>
      </c>
    </row>
    <row r="345" spans="1:15" s="39" customFormat="1" ht="15.75">
      <c r="A345" s="121" t="s">
        <v>813</v>
      </c>
      <c r="B345" s="39" t="s">
        <v>3092</v>
      </c>
    </row>
    <row r="346" spans="1:15" s="39" customFormat="1" ht="15.75">
      <c r="A346" s="121" t="s">
        <v>813</v>
      </c>
      <c r="B346" s="39" t="s">
        <v>3203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814</v>
      </c>
      <c r="B350" s="39" t="s">
        <v>2872</v>
      </c>
      <c r="K350" s="17"/>
      <c r="M350" s="10"/>
      <c r="O350" s="94"/>
    </row>
    <row r="351" spans="1:15" ht="15.75">
      <c r="A351" s="121" t="s">
        <v>814</v>
      </c>
      <c r="B351" s="39" t="s">
        <v>2875</v>
      </c>
      <c r="K351" s="17"/>
      <c r="M351" s="10"/>
      <c r="O351" s="94"/>
    </row>
    <row r="352" spans="1:15" ht="15.75">
      <c r="A352" s="121" t="s">
        <v>815</v>
      </c>
      <c r="B352" s="39" t="s">
        <v>2887</v>
      </c>
      <c r="K352" s="17"/>
      <c r="M352" s="10"/>
      <c r="O352" s="94"/>
    </row>
    <row r="353" spans="1:15" ht="15.75">
      <c r="A353" s="121" t="s">
        <v>813</v>
      </c>
      <c r="B353" s="39" t="s">
        <v>2899</v>
      </c>
      <c r="K353" s="17"/>
      <c r="M353" s="10"/>
      <c r="O353" s="94"/>
    </row>
    <row r="354" spans="1:15" ht="15.75">
      <c r="A354" s="121" t="s">
        <v>814</v>
      </c>
      <c r="B354" s="39" t="s">
        <v>2928</v>
      </c>
      <c r="K354" s="17"/>
      <c r="M354" s="10"/>
      <c r="O354" s="94"/>
    </row>
    <row r="355" spans="1:15" ht="15.75">
      <c r="A355" s="121" t="s">
        <v>813</v>
      </c>
      <c r="B355" s="39" t="s">
        <v>2939</v>
      </c>
      <c r="K355" s="17"/>
      <c r="M355" s="10"/>
      <c r="O355" s="94"/>
    </row>
    <row r="356" spans="1:15" ht="15.75">
      <c r="A356" s="121" t="s">
        <v>814</v>
      </c>
      <c r="B356" s="39" t="s">
        <v>2987</v>
      </c>
      <c r="K356" s="17"/>
      <c r="M356" s="10"/>
      <c r="O356" s="94"/>
    </row>
    <row r="357" spans="1:15" ht="15.75">
      <c r="A357" s="121" t="s">
        <v>813</v>
      </c>
      <c r="B357" s="39" t="s">
        <v>2996</v>
      </c>
      <c r="K357" s="17"/>
      <c r="M357" s="10"/>
      <c r="O357" s="94"/>
    </row>
    <row r="358" spans="1:15" ht="15.75">
      <c r="A358" s="121" t="s">
        <v>814</v>
      </c>
      <c r="B358" s="39" t="s">
        <v>3004</v>
      </c>
      <c r="K358" s="17"/>
      <c r="M358" s="10"/>
      <c r="O358" s="94"/>
    </row>
    <row r="359" spans="1:15" ht="15.75">
      <c r="A359" s="121" t="s">
        <v>813</v>
      </c>
      <c r="B359" s="39" t="s">
        <v>3006</v>
      </c>
      <c r="K359" s="17"/>
      <c r="M359" s="10"/>
      <c r="O359" s="94"/>
    </row>
    <row r="360" spans="1:15" ht="15.75">
      <c r="A360" s="121" t="s">
        <v>813</v>
      </c>
      <c r="B360" s="39" t="s">
        <v>3007</v>
      </c>
      <c r="K360" s="17"/>
      <c r="M360" s="10"/>
      <c r="O360" s="94"/>
    </row>
    <row r="361" spans="1:15" ht="15.75">
      <c r="A361" s="121" t="s">
        <v>814</v>
      </c>
      <c r="B361" s="39" t="s">
        <v>3012</v>
      </c>
      <c r="K361" s="17"/>
      <c r="M361" s="10"/>
      <c r="O361" s="94"/>
    </row>
    <row r="362" spans="1:15" ht="15.75">
      <c r="A362" s="121" t="s">
        <v>813</v>
      </c>
      <c r="B362" s="39" t="s">
        <v>3015</v>
      </c>
      <c r="K362" s="17"/>
      <c r="M362" s="10"/>
      <c r="O362" s="94"/>
    </row>
    <row r="363" spans="1:15" ht="15.75">
      <c r="A363" s="121" t="s">
        <v>815</v>
      </c>
      <c r="B363" s="39" t="s">
        <v>3016</v>
      </c>
      <c r="K363" s="17"/>
      <c r="M363" s="10"/>
      <c r="O363" s="94"/>
    </row>
    <row r="364" spans="1:15" ht="15.75">
      <c r="A364" s="121" t="s">
        <v>813</v>
      </c>
      <c r="B364" s="39" t="s">
        <v>3020</v>
      </c>
      <c r="K364" s="17"/>
      <c r="M364" s="10"/>
      <c r="O364" s="94"/>
    </row>
    <row r="365" spans="1:15" ht="15.75">
      <c r="A365" s="121" t="s">
        <v>813</v>
      </c>
      <c r="B365" s="39" t="s">
        <v>3021</v>
      </c>
      <c r="K365" s="17"/>
      <c r="M365" s="10"/>
      <c r="O365" s="94"/>
    </row>
    <row r="366" spans="1:15" ht="15.75">
      <c r="A366" s="121" t="s">
        <v>813</v>
      </c>
      <c r="B366" s="39" t="s">
        <v>3026</v>
      </c>
      <c r="K366" s="17"/>
      <c r="M366" s="10"/>
      <c r="O366" s="94"/>
    </row>
    <row r="367" spans="1:15" ht="15.75">
      <c r="A367" s="121" t="s">
        <v>814</v>
      </c>
      <c r="B367" s="39" t="s">
        <v>3034</v>
      </c>
      <c r="K367" s="17"/>
      <c r="M367" s="10"/>
      <c r="O367" s="94"/>
    </row>
    <row r="368" spans="1:15" ht="15.75">
      <c r="A368" s="121" t="s">
        <v>815</v>
      </c>
      <c r="B368" s="39" t="s">
        <v>3055</v>
      </c>
      <c r="K368" s="17"/>
      <c r="M368" s="10"/>
      <c r="O368" s="94"/>
    </row>
    <row r="369" spans="1:15" ht="15.75">
      <c r="A369" s="121" t="s">
        <v>815</v>
      </c>
      <c r="B369" s="39" t="s">
        <v>3066</v>
      </c>
      <c r="K369" s="17"/>
      <c r="M369" s="10"/>
      <c r="O369" s="94"/>
    </row>
    <row r="370" spans="1:15" ht="15.75">
      <c r="A370" s="121" t="s">
        <v>815</v>
      </c>
      <c r="B370" s="39" t="s">
        <v>3191</v>
      </c>
      <c r="K370" s="17"/>
      <c r="M370" s="10"/>
      <c r="O370" s="94"/>
    </row>
    <row r="371" spans="1:15" ht="15.75">
      <c r="A371" s="121" t="s">
        <v>815</v>
      </c>
      <c r="B371" s="39" t="s">
        <v>3199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756</v>
      </c>
      <c r="K374" s="94"/>
      <c r="M374" s="10"/>
      <c r="O374" s="92"/>
    </row>
    <row r="375" spans="1:15" ht="15.75">
      <c r="A375" s="121" t="s">
        <v>815</v>
      </c>
      <c r="B375" s="39" t="s">
        <v>2908</v>
      </c>
      <c r="K375" s="10"/>
      <c r="M375" s="17"/>
      <c r="O375" s="93"/>
    </row>
    <row r="376" spans="1:15" ht="15.75">
      <c r="A376" s="121" t="s">
        <v>814</v>
      </c>
      <c r="B376" s="39" t="s">
        <v>2909</v>
      </c>
      <c r="K376" s="10"/>
      <c r="M376" s="17"/>
      <c r="O376" s="93"/>
    </row>
    <row r="377" spans="1:15" ht="15.75">
      <c r="A377" s="121" t="s">
        <v>814</v>
      </c>
      <c r="B377" s="39" t="s">
        <v>2912</v>
      </c>
      <c r="K377" s="10"/>
      <c r="M377" s="17"/>
      <c r="O377" s="93"/>
    </row>
    <row r="378" spans="1:15" ht="15.75">
      <c r="A378" s="121" t="s">
        <v>815</v>
      </c>
      <c r="B378" s="39" t="s">
        <v>2987</v>
      </c>
      <c r="K378" s="10"/>
      <c r="M378" s="17"/>
      <c r="O378" s="93"/>
    </row>
    <row r="379" spans="1:15" ht="15.75">
      <c r="A379" s="121" t="s">
        <v>815</v>
      </c>
      <c r="B379" s="39" t="s">
        <v>2988</v>
      </c>
      <c r="K379" s="10"/>
      <c r="M379" s="17"/>
      <c r="O379" s="93"/>
    </row>
    <row r="380" spans="1:15" ht="15.75">
      <c r="A380" s="121" t="s">
        <v>813</v>
      </c>
      <c r="B380" s="39" t="s">
        <v>2995</v>
      </c>
      <c r="K380" s="10"/>
      <c r="M380" s="17"/>
      <c r="O380" s="93"/>
    </row>
    <row r="381" spans="1:15" ht="15.75">
      <c r="A381" s="121" t="s">
        <v>814</v>
      </c>
      <c r="B381" s="39" t="s">
        <v>3005</v>
      </c>
      <c r="K381" s="10"/>
      <c r="M381" s="17"/>
      <c r="O381" s="93"/>
    </row>
    <row r="382" spans="1:15" ht="15.75">
      <c r="A382" s="121" t="s">
        <v>814</v>
      </c>
      <c r="B382" s="39" t="s">
        <v>3009</v>
      </c>
      <c r="K382" s="10"/>
      <c r="M382" s="17"/>
      <c r="O382" s="93"/>
    </row>
    <row r="383" spans="1:15" ht="15.75">
      <c r="A383" s="121" t="s">
        <v>815</v>
      </c>
      <c r="B383" s="39" t="s">
        <v>3010</v>
      </c>
      <c r="K383" s="10"/>
      <c r="M383" s="17"/>
      <c r="O383" s="93"/>
    </row>
    <row r="384" spans="1:15" ht="15.75">
      <c r="A384" s="121" t="s">
        <v>815</v>
      </c>
      <c r="B384" s="39" t="s">
        <v>3042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815</v>
      </c>
      <c r="B388" s="39" t="s">
        <v>2886</v>
      </c>
      <c r="K388" s="93"/>
      <c r="M388" s="92"/>
    </row>
    <row r="389" spans="1:15" ht="15.75">
      <c r="A389" s="121" t="s">
        <v>813</v>
      </c>
      <c r="B389" s="39" t="s">
        <v>2908</v>
      </c>
      <c r="K389" s="93"/>
      <c r="M389" s="92"/>
    </row>
    <row r="390" spans="1:15" ht="15.75">
      <c r="A390" s="121" t="s">
        <v>813</v>
      </c>
      <c r="B390" s="39" t="s">
        <v>2922</v>
      </c>
      <c r="K390" s="93"/>
      <c r="M390" s="92"/>
    </row>
    <row r="391" spans="1:15" ht="15.75">
      <c r="A391" s="121" t="s">
        <v>815</v>
      </c>
      <c r="B391" s="39" t="s">
        <v>2968</v>
      </c>
      <c r="K391" s="93"/>
      <c r="M391" s="92"/>
    </row>
    <row r="392" spans="1:15" ht="15.75">
      <c r="A392" s="121" t="s">
        <v>814</v>
      </c>
      <c r="B392" s="39" t="s">
        <v>2970</v>
      </c>
      <c r="K392" s="93"/>
      <c r="M392" s="92"/>
    </row>
    <row r="393" spans="1:15" ht="15.75">
      <c r="A393" s="121" t="s">
        <v>814</v>
      </c>
      <c r="B393" s="39" t="s">
        <v>2972</v>
      </c>
      <c r="K393" s="93"/>
      <c r="M393" s="92"/>
    </row>
    <row r="394" spans="1:15" ht="15.75">
      <c r="A394" s="121" t="s">
        <v>813</v>
      </c>
      <c r="B394" s="39" t="s">
        <v>3031</v>
      </c>
      <c r="K394" s="93"/>
      <c r="M394" s="92"/>
    </row>
    <row r="395" spans="1:15" ht="15.75">
      <c r="A395" s="121" t="s">
        <v>813</v>
      </c>
      <c r="B395" s="39" t="s">
        <v>3035</v>
      </c>
      <c r="K395" s="93"/>
      <c r="M395" s="92"/>
    </row>
    <row r="396" spans="1:15" ht="15.75">
      <c r="A396" s="121" t="s">
        <v>813</v>
      </c>
      <c r="B396" s="39" t="s">
        <v>3091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1642</v>
      </c>
      <c r="K399" s="17"/>
      <c r="M399" s="93"/>
    </row>
    <row r="400" spans="1:15" s="39" customFormat="1" ht="15.75">
      <c r="A400" s="121" t="s">
        <v>814</v>
      </c>
      <c r="B400" s="39" t="s">
        <v>2881</v>
      </c>
      <c r="K400" s="197"/>
      <c r="M400" s="199"/>
    </row>
    <row r="401" spans="1:13" s="39" customFormat="1" ht="15.75">
      <c r="A401" s="121" t="s">
        <v>814</v>
      </c>
      <c r="B401" s="39" t="s">
        <v>2883</v>
      </c>
      <c r="K401" s="197"/>
      <c r="M401" s="199"/>
    </row>
    <row r="402" spans="1:13" s="39" customFormat="1" ht="15.75">
      <c r="A402" s="121" t="s">
        <v>814</v>
      </c>
      <c r="B402" s="39" t="s">
        <v>2937</v>
      </c>
      <c r="K402" s="197"/>
      <c r="M402" s="199"/>
    </row>
    <row r="403" spans="1:13" s="39" customFormat="1" ht="15.75">
      <c r="A403" s="121" t="s">
        <v>813</v>
      </c>
      <c r="B403" s="39" t="s">
        <v>2981</v>
      </c>
      <c r="K403" s="197"/>
      <c r="M403" s="199"/>
    </row>
    <row r="404" spans="1:13" s="39" customFormat="1" ht="15.75">
      <c r="A404" s="121" t="s">
        <v>813</v>
      </c>
      <c r="B404" s="39" t="s">
        <v>2993</v>
      </c>
      <c r="K404" s="197"/>
      <c r="M404" s="199"/>
    </row>
    <row r="405" spans="1:13" s="39" customFormat="1" ht="15.75">
      <c r="A405" s="121" t="s">
        <v>814</v>
      </c>
      <c r="B405" s="39" t="s">
        <v>3024</v>
      </c>
      <c r="K405" s="197"/>
      <c r="M405" s="199"/>
    </row>
    <row r="406" spans="1:13" s="39" customFormat="1" ht="15.75">
      <c r="A406" s="121" t="s">
        <v>815</v>
      </c>
      <c r="B406" s="39" t="s">
        <v>3033</v>
      </c>
      <c r="K406" s="197"/>
      <c r="M406" s="199"/>
    </row>
    <row r="407" spans="1:13" s="39" customFormat="1" ht="15.75">
      <c r="A407" s="121" t="s">
        <v>813</v>
      </c>
      <c r="B407" s="39" t="s">
        <v>3089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799</v>
      </c>
      <c r="K410" s="94"/>
    </row>
    <row r="411" spans="1:13" ht="15.75">
      <c r="A411" s="121" t="s">
        <v>813</v>
      </c>
      <c r="B411" s="39" t="s">
        <v>2877</v>
      </c>
      <c r="K411" s="10"/>
    </row>
    <row r="412" spans="1:13" ht="15.75">
      <c r="A412" s="121" t="s">
        <v>815</v>
      </c>
      <c r="B412" s="39" t="s">
        <v>2878</v>
      </c>
      <c r="K412" s="10"/>
    </row>
    <row r="413" spans="1:13" ht="15.75">
      <c r="A413" s="121" t="s">
        <v>814</v>
      </c>
      <c r="B413" s="39" t="s">
        <v>2884</v>
      </c>
      <c r="K413" s="10"/>
    </row>
    <row r="414" spans="1:13" ht="15.75">
      <c r="A414" s="121" t="s">
        <v>813</v>
      </c>
      <c r="B414" s="39" t="s">
        <v>2953</v>
      </c>
      <c r="K414" s="10"/>
    </row>
    <row r="415" spans="1:13" ht="15.75">
      <c r="A415" s="121" t="s">
        <v>813</v>
      </c>
      <c r="B415" s="39" t="s">
        <v>2993</v>
      </c>
      <c r="K415" s="10"/>
    </row>
    <row r="416" spans="1:13" ht="15.75">
      <c r="A416" s="121" t="s">
        <v>813</v>
      </c>
      <c r="B416" s="39" t="s">
        <v>3009</v>
      </c>
      <c r="K416" s="10"/>
    </row>
    <row r="417" spans="1:11" ht="15.75">
      <c r="A417" s="121" t="s">
        <v>815</v>
      </c>
      <c r="B417" s="39" t="s">
        <v>3015</v>
      </c>
      <c r="K417" s="10"/>
    </row>
    <row r="418" spans="1:11" ht="15.75">
      <c r="A418" s="121" t="s">
        <v>815</v>
      </c>
      <c r="B418" s="39" t="s">
        <v>3026</v>
      </c>
      <c r="K418" s="10"/>
    </row>
    <row r="419" spans="1:11" ht="15.75">
      <c r="A419" s="121" t="s">
        <v>815</v>
      </c>
      <c r="B419" s="39" t="s">
        <v>3060</v>
      </c>
      <c r="K419" s="10"/>
    </row>
    <row r="420" spans="1:11" ht="15.75">
      <c r="A420" s="121" t="s">
        <v>815</v>
      </c>
      <c r="B420" s="39" t="s">
        <v>3103</v>
      </c>
      <c r="K420" s="10"/>
    </row>
    <row r="421" spans="1:11" ht="15.75">
      <c r="A421" s="121" t="s">
        <v>814</v>
      </c>
      <c r="B421" s="39" t="s">
        <v>3161</v>
      </c>
      <c r="K421" s="10"/>
    </row>
    <row r="422" spans="1:11" ht="15.75">
      <c r="A422" s="121" t="s">
        <v>813</v>
      </c>
      <c r="B422" s="39" t="s">
        <v>3170</v>
      </c>
      <c r="K422" s="10"/>
    </row>
    <row r="423" spans="1:11" ht="15.75">
      <c r="A423" s="121" t="s">
        <v>813</v>
      </c>
      <c r="B423" s="39" t="s">
        <v>3174</v>
      </c>
      <c r="K423" s="10"/>
    </row>
    <row r="424" spans="1:11" ht="15.75">
      <c r="A424" s="121" t="s">
        <v>813</v>
      </c>
      <c r="B424" s="39" t="s">
        <v>3195</v>
      </c>
      <c r="K424" s="10"/>
    </row>
    <row r="425" spans="1:11" ht="15.75">
      <c r="A425" s="121" t="s">
        <v>814</v>
      </c>
      <c r="B425" s="39" t="s">
        <v>3201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4490</v>
      </c>
      <c r="B428" s="39"/>
      <c r="K428" s="10"/>
    </row>
    <row r="429" spans="1:11" ht="15.75">
      <c r="A429" s="121" t="s">
        <v>813</v>
      </c>
      <c r="B429" s="39" t="s">
        <v>2898</v>
      </c>
      <c r="K429" s="10"/>
    </row>
    <row r="430" spans="1:11" ht="15.75">
      <c r="A430" s="121" t="s">
        <v>815</v>
      </c>
      <c r="B430" s="39" t="s">
        <v>2908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795</v>
      </c>
      <c r="K433" s="93"/>
    </row>
    <row r="434" spans="1:11" ht="15.75">
      <c r="A434" s="121" t="s">
        <v>813</v>
      </c>
      <c r="B434" s="39" t="s">
        <v>2923</v>
      </c>
      <c r="K434" s="94"/>
    </row>
    <row r="435" spans="1:11" ht="15.75">
      <c r="A435" s="121" t="s">
        <v>815</v>
      </c>
      <c r="B435" s="39" t="s">
        <v>3011</v>
      </c>
      <c r="K435" s="94"/>
    </row>
    <row r="436" spans="1:11" ht="15.75">
      <c r="A436" s="121" t="s">
        <v>815</v>
      </c>
      <c r="B436" s="39" t="s">
        <v>3040</v>
      </c>
      <c r="K436" s="94"/>
    </row>
    <row r="437" spans="1:11" ht="15.75">
      <c r="A437" s="121" t="s">
        <v>813</v>
      </c>
      <c r="B437" s="39" t="s">
        <v>3045</v>
      </c>
      <c r="K437" s="94"/>
    </row>
    <row r="438" spans="1:11" ht="15.75">
      <c r="A438" s="121" t="s">
        <v>814</v>
      </c>
      <c r="B438" s="39" t="s">
        <v>3115</v>
      </c>
      <c r="K438" s="94"/>
    </row>
    <row r="439" spans="1:11" ht="15.75">
      <c r="A439" s="121" t="s">
        <v>815</v>
      </c>
      <c r="B439" s="39" t="s">
        <v>3119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815</v>
      </c>
      <c r="B443" s="39" t="s">
        <v>2870</v>
      </c>
      <c r="K443" s="92"/>
    </row>
    <row r="444" spans="1:11" ht="15.75">
      <c r="A444" s="121" t="s">
        <v>815</v>
      </c>
      <c r="B444" s="39" t="s">
        <v>2884</v>
      </c>
      <c r="K444" s="92"/>
    </row>
    <row r="445" spans="1:11" ht="15.75">
      <c r="A445" s="121" t="s">
        <v>813</v>
      </c>
      <c r="B445" s="39" t="s">
        <v>2895</v>
      </c>
      <c r="K445" s="92"/>
    </row>
    <row r="446" spans="1:11" ht="15.75">
      <c r="A446" s="121" t="s">
        <v>814</v>
      </c>
      <c r="B446" s="39" t="s">
        <v>2916</v>
      </c>
      <c r="K446" s="92"/>
    </row>
    <row r="447" spans="1:11" ht="15.75">
      <c r="A447" s="121" t="s">
        <v>813</v>
      </c>
      <c r="B447" s="39" t="s">
        <v>2917</v>
      </c>
      <c r="K447" s="92"/>
    </row>
    <row r="448" spans="1:11" ht="15.75">
      <c r="A448" s="121" t="s">
        <v>815</v>
      </c>
      <c r="B448" s="39" t="s">
        <v>2941</v>
      </c>
      <c r="K448" s="92"/>
    </row>
    <row r="449" spans="1:11" ht="15.75">
      <c r="A449" s="121" t="s">
        <v>815</v>
      </c>
      <c r="B449" s="39" t="s">
        <v>2962</v>
      </c>
      <c r="K449" s="92"/>
    </row>
    <row r="450" spans="1:11" ht="15.75">
      <c r="A450" s="121" t="s">
        <v>813</v>
      </c>
      <c r="B450" s="39" t="s">
        <v>2963</v>
      </c>
      <c r="K450" s="92"/>
    </row>
    <row r="451" spans="1:11" ht="15.75">
      <c r="A451" s="121" t="s">
        <v>815</v>
      </c>
      <c r="B451" s="39" t="s">
        <v>2967</v>
      </c>
      <c r="K451" s="92"/>
    </row>
    <row r="452" spans="1:11" ht="15.75">
      <c r="A452" s="121" t="s">
        <v>815</v>
      </c>
      <c r="B452" s="39" t="s">
        <v>2971</v>
      </c>
      <c r="K452" s="92"/>
    </row>
    <row r="453" spans="1:11" ht="15.75">
      <c r="A453" s="121" t="s">
        <v>815</v>
      </c>
      <c r="B453" s="39" t="s">
        <v>2997</v>
      </c>
      <c r="K453" s="92"/>
    </row>
    <row r="454" spans="1:11" ht="15.75">
      <c r="A454" s="121" t="s">
        <v>815</v>
      </c>
      <c r="B454" s="39" t="s">
        <v>2998</v>
      </c>
      <c r="K454" s="92"/>
    </row>
    <row r="455" spans="1:11" ht="15.75">
      <c r="A455" s="121" t="s">
        <v>814</v>
      </c>
      <c r="B455" s="39" t="s">
        <v>3006</v>
      </c>
      <c r="K455" s="92"/>
    </row>
    <row r="456" spans="1:11" ht="15.75">
      <c r="A456" s="121" t="s">
        <v>813</v>
      </c>
      <c r="B456" s="39" t="s">
        <v>3012</v>
      </c>
      <c r="K456" s="92"/>
    </row>
    <row r="457" spans="1:11" ht="15.75">
      <c r="A457" s="121" t="s">
        <v>814</v>
      </c>
      <c r="B457" s="39" t="s">
        <v>3017</v>
      </c>
      <c r="K457" s="92"/>
    </row>
    <row r="458" spans="1:11" ht="15.75">
      <c r="A458" s="121" t="s">
        <v>815</v>
      </c>
      <c r="B458" s="39" t="s">
        <v>3023</v>
      </c>
      <c r="K458" s="92"/>
    </row>
    <row r="459" spans="1:11" ht="15.75">
      <c r="A459" s="121" t="s">
        <v>814</v>
      </c>
      <c r="B459" s="39" t="s">
        <v>3025</v>
      </c>
      <c r="K459" s="92"/>
    </row>
    <row r="460" spans="1:11" ht="15.75">
      <c r="A460" s="121" t="s">
        <v>815</v>
      </c>
      <c r="B460" s="39" t="s">
        <v>3027</v>
      </c>
      <c r="K460" s="92"/>
    </row>
    <row r="461" spans="1:11" ht="15.75">
      <c r="A461" s="121" t="s">
        <v>813</v>
      </c>
      <c r="B461" s="39" t="s">
        <v>3030</v>
      </c>
      <c r="K461" s="92"/>
    </row>
    <row r="462" spans="1:11" ht="15.75">
      <c r="A462" s="121" t="s">
        <v>813</v>
      </c>
      <c r="B462" s="39" t="s">
        <v>3060</v>
      </c>
      <c r="K462" s="92"/>
    </row>
    <row r="463" spans="1:11" ht="15.75">
      <c r="A463" s="121" t="s">
        <v>815</v>
      </c>
      <c r="B463" s="39" t="s">
        <v>3126</v>
      </c>
      <c r="K463" s="92"/>
    </row>
    <row r="464" spans="1:11" ht="15.75">
      <c r="A464" s="121" t="s">
        <v>815</v>
      </c>
      <c r="B464" s="39" t="s">
        <v>3134</v>
      </c>
      <c r="K464" s="92"/>
    </row>
    <row r="465" spans="1:11" ht="15.75">
      <c r="A465" s="121" t="s">
        <v>815</v>
      </c>
      <c r="B465" s="39" t="s">
        <v>3165</v>
      </c>
      <c r="K465" s="92"/>
    </row>
    <row r="466" spans="1:11" ht="15.75">
      <c r="A466" s="121" t="s">
        <v>814</v>
      </c>
      <c r="B466" s="39" t="s">
        <v>3166</v>
      </c>
      <c r="K466" s="92"/>
    </row>
    <row r="467" spans="1:11" ht="15.75">
      <c r="A467" s="121" t="s">
        <v>815</v>
      </c>
      <c r="B467" s="39" t="s">
        <v>3168</v>
      </c>
      <c r="K467" s="92"/>
    </row>
    <row r="468" spans="1:11" ht="15.75">
      <c r="A468" s="121" t="s">
        <v>815</v>
      </c>
      <c r="B468" s="39" t="s">
        <v>3169</v>
      </c>
      <c r="K468" s="92"/>
    </row>
    <row r="469" spans="1:11" ht="15.75">
      <c r="A469" s="121" t="s">
        <v>814</v>
      </c>
      <c r="B469" s="39" t="s">
        <v>3170</v>
      </c>
      <c r="K469" s="92"/>
    </row>
    <row r="470" spans="1:11" ht="15.75">
      <c r="A470" s="121" t="s">
        <v>814</v>
      </c>
      <c r="B470" s="39" t="s">
        <v>3173</v>
      </c>
      <c r="K470" s="92"/>
    </row>
    <row r="471" spans="1:11" ht="15.75">
      <c r="A471" s="121" t="s">
        <v>815</v>
      </c>
      <c r="B471" s="39" t="s">
        <v>3174</v>
      </c>
      <c r="K471" s="92"/>
    </row>
    <row r="472" spans="1:11" ht="15.75">
      <c r="A472" s="121" t="s">
        <v>814</v>
      </c>
      <c r="B472" s="39" t="s">
        <v>3176</v>
      </c>
      <c r="K472" s="92"/>
    </row>
    <row r="473" spans="1:11" ht="15.75">
      <c r="A473" s="121" t="s">
        <v>815</v>
      </c>
      <c r="B473" s="39" t="s">
        <v>3182</v>
      </c>
      <c r="K473" s="92"/>
    </row>
    <row r="474" spans="1:11" ht="15.75">
      <c r="A474" s="121" t="s">
        <v>815</v>
      </c>
      <c r="B474" s="39" t="s">
        <v>3183</v>
      </c>
      <c r="K474" s="92"/>
    </row>
    <row r="475" spans="1:11" ht="15.75">
      <c r="A475" s="121" t="s">
        <v>815</v>
      </c>
      <c r="B475" s="39" t="s">
        <v>3194</v>
      </c>
      <c r="K475" s="92"/>
    </row>
    <row r="476" spans="1:11" ht="15.75">
      <c r="A476" s="121" t="s">
        <v>815</v>
      </c>
      <c r="B476" s="39" t="s">
        <v>3198</v>
      </c>
      <c r="K476" s="92"/>
    </row>
    <row r="477" spans="1:11" ht="15.75">
      <c r="A477" s="121" t="s">
        <v>814</v>
      </c>
      <c r="B477" s="39" t="s">
        <v>126</v>
      </c>
      <c r="K477" s="92"/>
    </row>
    <row r="478" spans="1:11" ht="15.75">
      <c r="A478" s="121" t="s">
        <v>815</v>
      </c>
      <c r="B478" s="39" t="s">
        <v>3200</v>
      </c>
      <c r="K478" s="92"/>
    </row>
    <row r="479" spans="1:11" ht="15.75">
      <c r="A479" s="121" t="s">
        <v>814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814</v>
      </c>
      <c r="B483" s="39" t="s">
        <v>2906</v>
      </c>
      <c r="K483" s="16"/>
    </row>
    <row r="484" spans="1:11" s="39" customFormat="1" ht="15.75">
      <c r="A484" s="121" t="s">
        <v>813</v>
      </c>
      <c r="B484" s="39" t="s">
        <v>2909</v>
      </c>
      <c r="K484" s="16"/>
    </row>
    <row r="485" spans="1:11" s="39" customFormat="1" ht="15.75">
      <c r="A485" s="121" t="s">
        <v>813</v>
      </c>
      <c r="B485" s="39" t="s">
        <v>2924</v>
      </c>
      <c r="K485" s="16"/>
    </row>
    <row r="486" spans="1:11" s="39" customFormat="1" ht="15.75">
      <c r="A486" s="121" t="s">
        <v>813</v>
      </c>
      <c r="B486" s="39" t="s">
        <v>2950</v>
      </c>
      <c r="K486" s="16"/>
    </row>
    <row r="487" spans="1:11" s="39" customFormat="1" ht="15.75">
      <c r="A487" s="121" t="s">
        <v>814</v>
      </c>
      <c r="B487" s="39" t="s">
        <v>2962</v>
      </c>
      <c r="K487" s="16"/>
    </row>
    <row r="488" spans="1:11" s="39" customFormat="1" ht="15.75">
      <c r="A488" s="121" t="s">
        <v>815</v>
      </c>
      <c r="B488" s="39" t="s">
        <v>2986</v>
      </c>
      <c r="K488" s="16"/>
    </row>
    <row r="489" spans="1:11" s="39" customFormat="1" ht="15.75">
      <c r="A489" s="121" t="s">
        <v>814</v>
      </c>
      <c r="B489" s="39" t="s">
        <v>3001</v>
      </c>
      <c r="K489" s="16"/>
    </row>
    <row r="490" spans="1:11" s="39" customFormat="1" ht="15.75">
      <c r="A490" s="121" t="s">
        <v>815</v>
      </c>
      <c r="B490" s="39" t="s">
        <v>3017</v>
      </c>
      <c r="K490" s="16"/>
    </row>
    <row r="491" spans="1:11" s="39" customFormat="1" ht="15.75">
      <c r="A491" s="121" t="s">
        <v>813</v>
      </c>
      <c r="B491" s="39" t="s">
        <v>3037</v>
      </c>
      <c r="K491" s="16"/>
    </row>
    <row r="492" spans="1:11" s="39" customFormat="1" ht="15.75">
      <c r="A492" s="121" t="s">
        <v>813</v>
      </c>
      <c r="B492" s="39" t="s">
        <v>3052</v>
      </c>
      <c r="K492" s="16"/>
    </row>
    <row r="493" spans="1:11" s="39" customFormat="1" ht="15.75">
      <c r="A493" s="121" t="s">
        <v>814</v>
      </c>
      <c r="B493" s="39" t="s">
        <v>3053</v>
      </c>
      <c r="K493" s="16"/>
    </row>
    <row r="494" spans="1:11" s="39" customFormat="1" ht="15.75">
      <c r="A494" s="121" t="s">
        <v>813</v>
      </c>
      <c r="B494" s="39" t="s">
        <v>3055</v>
      </c>
      <c r="K494" s="16"/>
    </row>
    <row r="495" spans="1:11" s="39" customFormat="1" ht="15.75">
      <c r="A495" s="121" t="s">
        <v>814</v>
      </c>
      <c r="B495" s="39" t="s">
        <v>3058</v>
      </c>
      <c r="K495" s="16"/>
    </row>
    <row r="496" spans="1:11" s="39" customFormat="1" ht="15.75">
      <c r="A496" s="121" t="s">
        <v>815</v>
      </c>
      <c r="B496" s="39" t="s">
        <v>3059</v>
      </c>
      <c r="K496" s="16"/>
    </row>
    <row r="497" spans="1:11" s="39" customFormat="1" ht="15.75">
      <c r="A497" s="121" t="s">
        <v>815</v>
      </c>
      <c r="B497" s="39" t="s">
        <v>3064</v>
      </c>
      <c r="K497" s="16"/>
    </row>
    <row r="498" spans="1:11" s="39" customFormat="1" ht="15.75">
      <c r="A498" s="121" t="s">
        <v>813</v>
      </c>
      <c r="B498" s="39" t="s">
        <v>3065</v>
      </c>
      <c r="K498" s="16"/>
    </row>
    <row r="499" spans="1:11" s="39" customFormat="1" ht="15.75">
      <c r="A499" s="121" t="s">
        <v>815</v>
      </c>
      <c r="B499" s="39" t="s">
        <v>3120</v>
      </c>
      <c r="K499" s="16"/>
    </row>
    <row r="500" spans="1:11" s="39" customFormat="1" ht="15.75">
      <c r="A500" s="121" t="s">
        <v>815</v>
      </c>
      <c r="B500" s="39" t="s">
        <v>3192</v>
      </c>
      <c r="K500" s="16"/>
    </row>
    <row r="501" spans="1:11" s="39" customFormat="1" ht="15.75">
      <c r="A501" s="121" t="s">
        <v>814</v>
      </c>
      <c r="B501" s="39" t="s">
        <v>3202</v>
      </c>
      <c r="K501" s="16"/>
    </row>
    <row r="502" spans="1:11" s="39" customFormat="1" ht="15.75">
      <c r="A502" s="121" t="s">
        <v>814</v>
      </c>
      <c r="B502" s="39" t="s">
        <v>3204</v>
      </c>
      <c r="K502" s="16"/>
    </row>
    <row r="503" spans="1:11" s="39" customFormat="1" ht="15.75">
      <c r="A503" s="121" t="s">
        <v>814</v>
      </c>
      <c r="B503" s="39" t="s">
        <v>3205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2022</v>
      </c>
      <c r="K506" s="16"/>
    </row>
    <row r="507" spans="1:11" s="39" customFormat="1" ht="15.75">
      <c r="A507" s="121" t="s">
        <v>813</v>
      </c>
      <c r="B507" s="39" t="s">
        <v>2869</v>
      </c>
      <c r="K507" s="16"/>
    </row>
    <row r="508" spans="1:11" s="39" customFormat="1" ht="15.75">
      <c r="A508" s="121" t="s">
        <v>813</v>
      </c>
      <c r="B508" s="39" t="s">
        <v>2871</v>
      </c>
      <c r="K508" s="16"/>
    </row>
    <row r="509" spans="1:11" s="39" customFormat="1" ht="15.75">
      <c r="A509" s="121" t="s">
        <v>813</v>
      </c>
      <c r="B509" s="39" t="s">
        <v>2872</v>
      </c>
      <c r="K509" s="16"/>
    </row>
    <row r="510" spans="1:11" s="39" customFormat="1" ht="15.75">
      <c r="A510" s="121" t="s">
        <v>815</v>
      </c>
      <c r="B510" s="39" t="s">
        <v>2880</v>
      </c>
      <c r="K510" s="16"/>
    </row>
    <row r="511" spans="1:11" s="39" customFormat="1" ht="15.75">
      <c r="A511" s="121" t="s">
        <v>813</v>
      </c>
      <c r="B511" s="39" t="s">
        <v>2882</v>
      </c>
      <c r="K511" s="16"/>
    </row>
    <row r="512" spans="1:11" s="39" customFormat="1" ht="15.75">
      <c r="A512" s="121" t="s">
        <v>813</v>
      </c>
      <c r="B512" s="39" t="s">
        <v>2897</v>
      </c>
      <c r="K512" s="16"/>
    </row>
    <row r="513" spans="1:11" s="39" customFormat="1" ht="15.75">
      <c r="A513" s="121" t="s">
        <v>814</v>
      </c>
      <c r="B513" s="39" t="s">
        <v>2923</v>
      </c>
      <c r="K513" s="16"/>
    </row>
    <row r="514" spans="1:11" s="39" customFormat="1" ht="15.75">
      <c r="A514" s="121" t="s">
        <v>814</v>
      </c>
      <c r="B514" s="39" t="s">
        <v>2946</v>
      </c>
      <c r="K514" s="16"/>
    </row>
    <row r="515" spans="1:11" s="39" customFormat="1" ht="15.75">
      <c r="A515" s="121" t="s">
        <v>814</v>
      </c>
      <c r="B515" s="39" t="s">
        <v>2949</v>
      </c>
      <c r="K515" s="16"/>
    </row>
    <row r="516" spans="1:11" s="39" customFormat="1" ht="15.75">
      <c r="A516" s="121" t="s">
        <v>813</v>
      </c>
      <c r="B516" s="39" t="s">
        <v>2985</v>
      </c>
      <c r="K516" s="16"/>
    </row>
    <row r="517" spans="1:11" s="39" customFormat="1" ht="15.75">
      <c r="A517" s="121" t="s">
        <v>815</v>
      </c>
      <c r="B517" s="39" t="s">
        <v>3028</v>
      </c>
      <c r="K517" s="16"/>
    </row>
    <row r="518" spans="1:11" s="39" customFormat="1" ht="15.75">
      <c r="A518" s="121" t="s">
        <v>813</v>
      </c>
      <c r="B518" s="39" t="s">
        <v>3036</v>
      </c>
      <c r="K518" s="16"/>
    </row>
    <row r="519" spans="1:11" s="39" customFormat="1" ht="15.75">
      <c r="A519" s="121" t="s">
        <v>814</v>
      </c>
      <c r="B519" s="39" t="s">
        <v>3038</v>
      </c>
      <c r="K519" s="16"/>
    </row>
    <row r="520" spans="1:11" s="39" customFormat="1" ht="15.75">
      <c r="A520" s="121" t="s">
        <v>813</v>
      </c>
      <c r="B520" s="39" t="s">
        <v>3050</v>
      </c>
      <c r="K520" s="16"/>
    </row>
    <row r="521" spans="1:11" s="39" customFormat="1" ht="15.75">
      <c r="A521" s="121" t="s">
        <v>814</v>
      </c>
      <c r="B521" s="39" t="s">
        <v>3057</v>
      </c>
      <c r="K521" s="16"/>
    </row>
    <row r="522" spans="1:11" s="39" customFormat="1" ht="15.75">
      <c r="A522" s="121" t="s">
        <v>814</v>
      </c>
      <c r="B522" s="39" t="s">
        <v>3060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2023</v>
      </c>
      <c r="K525" s="16"/>
    </row>
    <row r="526" spans="1:11" s="39" customFormat="1" ht="15.75">
      <c r="A526" s="121" t="s">
        <v>815</v>
      </c>
      <c r="B526" s="39" t="s">
        <v>2879</v>
      </c>
      <c r="K526" s="16"/>
    </row>
    <row r="527" spans="1:11" s="39" customFormat="1" ht="15.75">
      <c r="A527" s="121" t="s">
        <v>815</v>
      </c>
      <c r="B527" s="39" t="s">
        <v>2912</v>
      </c>
      <c r="K527" s="16"/>
    </row>
    <row r="528" spans="1:11" s="39" customFormat="1" ht="15.75">
      <c r="A528" s="121" t="s">
        <v>814</v>
      </c>
      <c r="B528" s="39" t="s">
        <v>2954</v>
      </c>
      <c r="K528" s="16"/>
    </row>
    <row r="529" spans="1:11" s="39" customFormat="1" ht="15.75">
      <c r="A529" s="121" t="s">
        <v>813</v>
      </c>
      <c r="B529" s="39" t="s">
        <v>3008</v>
      </c>
      <c r="K529" s="16"/>
    </row>
    <row r="530" spans="1:11" s="39" customFormat="1" ht="15.75">
      <c r="A530" s="121" t="s">
        <v>815</v>
      </c>
      <c r="B530" s="39" t="s">
        <v>3039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1643</v>
      </c>
      <c r="K533" s="93"/>
    </row>
    <row r="534" spans="1:11" s="39" customFormat="1" ht="15.75">
      <c r="A534" s="121" t="s">
        <v>813</v>
      </c>
      <c r="B534" s="39" t="s">
        <v>3032</v>
      </c>
      <c r="K534" s="199"/>
    </row>
    <row r="535" spans="1:11" s="39" customFormat="1" ht="15.75">
      <c r="A535" s="121" t="s">
        <v>813</v>
      </c>
      <c r="B535" s="39" t="s">
        <v>3127</v>
      </c>
      <c r="K535" s="199"/>
    </row>
    <row r="536" spans="1:11" s="39" customFormat="1" ht="15.75">
      <c r="A536" s="121" t="s">
        <v>813</v>
      </c>
      <c r="B536" s="39" t="s">
        <v>3161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761</v>
      </c>
    </row>
    <row r="540" spans="1:11" s="39" customFormat="1" ht="15.75">
      <c r="A540" s="121" t="s">
        <v>815</v>
      </c>
      <c r="B540" s="39" t="s">
        <v>2929</v>
      </c>
      <c r="I540" s="121"/>
    </row>
    <row r="541" spans="1:11" s="39" customFormat="1" ht="15.75">
      <c r="A541" s="121" t="s">
        <v>813</v>
      </c>
      <c r="B541" s="39" t="s">
        <v>2953</v>
      </c>
    </row>
    <row r="542" spans="1:11" s="39" customFormat="1" ht="15.75">
      <c r="A542" s="121" t="s">
        <v>813</v>
      </c>
      <c r="B542" s="39" t="s">
        <v>2968</v>
      </c>
    </row>
    <row r="543" spans="1:11" s="39" customFormat="1" ht="15.75">
      <c r="A543" s="121" t="s">
        <v>814</v>
      </c>
      <c r="B543" s="39" t="s">
        <v>2975</v>
      </c>
    </row>
    <row r="544" spans="1:11" s="39" customFormat="1" ht="15.75">
      <c r="A544" s="121" t="s">
        <v>815</v>
      </c>
      <c r="B544" s="39" t="s">
        <v>2984</v>
      </c>
    </row>
    <row r="545" spans="1:2" s="39" customFormat="1" ht="15.75">
      <c r="A545" s="121" t="s">
        <v>813</v>
      </c>
      <c r="B545" s="39" t="s">
        <v>3004</v>
      </c>
    </row>
    <row r="546" spans="1:2" s="39" customFormat="1" ht="15.75">
      <c r="A546" s="121" t="s">
        <v>814</v>
      </c>
      <c r="B546" s="39" t="s">
        <v>3008</v>
      </c>
    </row>
    <row r="547" spans="1:2" s="39" customFormat="1" ht="15.75">
      <c r="A547" s="121" t="s">
        <v>815</v>
      </c>
      <c r="B547" s="39" t="s">
        <v>3014</v>
      </c>
    </row>
    <row r="548" spans="1:2" s="39" customFormat="1" ht="15.75">
      <c r="A548" s="121" t="s">
        <v>813</v>
      </c>
      <c r="B548" s="39" t="s">
        <v>3043</v>
      </c>
    </row>
    <row r="549" spans="1:2" s="39" customFormat="1" ht="15.75">
      <c r="A549" s="121" t="s">
        <v>813</v>
      </c>
      <c r="B549" s="39" t="s">
        <v>3044</v>
      </c>
    </row>
    <row r="550" spans="1:2" s="39" customFormat="1" ht="15.75">
      <c r="A550" s="121" t="s">
        <v>813</v>
      </c>
      <c r="B550" s="39" t="s">
        <v>3047</v>
      </c>
    </row>
    <row r="551" spans="1:2" s="39" customFormat="1" ht="15.75">
      <c r="A551" s="121" t="s">
        <v>815</v>
      </c>
      <c r="B551" s="39" t="s">
        <v>3065</v>
      </c>
    </row>
    <row r="552" spans="1:2" s="39" customFormat="1" ht="15.75">
      <c r="A552" s="121" t="s">
        <v>813</v>
      </c>
      <c r="B552" s="39" t="s">
        <v>3066</v>
      </c>
    </row>
    <row r="553" spans="1:2" s="39" customFormat="1" ht="15.75">
      <c r="A553" s="121" t="s">
        <v>815</v>
      </c>
      <c r="B553" s="39" t="s">
        <v>3171</v>
      </c>
    </row>
    <row r="554" spans="1:2" s="39" customFormat="1" ht="15.75">
      <c r="A554" s="121" t="s">
        <v>813</v>
      </c>
      <c r="B554" s="39" t="s">
        <v>3181</v>
      </c>
    </row>
    <row r="555" spans="1:2" s="39" customFormat="1" ht="15.75">
      <c r="A555" s="121" t="s">
        <v>813</v>
      </c>
      <c r="B555" s="39" t="s">
        <v>3193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762</v>
      </c>
    </row>
    <row r="559" spans="1:2" s="39" customFormat="1" ht="15.75">
      <c r="A559" s="121" t="s">
        <v>814</v>
      </c>
      <c r="B559" s="39" t="s">
        <v>2905</v>
      </c>
    </row>
    <row r="560" spans="1:2" s="39" customFormat="1" ht="15.75">
      <c r="A560" s="121" t="s">
        <v>814</v>
      </c>
      <c r="B560" s="39" t="s">
        <v>2907</v>
      </c>
    </row>
    <row r="561" spans="1:2" s="39" customFormat="1" ht="15.75">
      <c r="A561" s="121" t="s">
        <v>815</v>
      </c>
      <c r="B561" s="39" t="s">
        <v>2915</v>
      </c>
    </row>
    <row r="562" spans="1:2" s="39" customFormat="1" ht="15.75">
      <c r="A562" s="121" t="s">
        <v>813</v>
      </c>
      <c r="B562" s="39" t="s">
        <v>2940</v>
      </c>
    </row>
    <row r="563" spans="1:2" s="39" customFormat="1" ht="15.75">
      <c r="A563" s="121" t="s">
        <v>813</v>
      </c>
      <c r="B563" s="39" t="s">
        <v>2955</v>
      </c>
    </row>
    <row r="564" spans="1:2" s="39" customFormat="1" ht="15.75">
      <c r="A564" s="121" t="s">
        <v>813</v>
      </c>
      <c r="B564" s="39" t="s">
        <v>2982</v>
      </c>
    </row>
    <row r="565" spans="1:2" s="39" customFormat="1" ht="15.75">
      <c r="A565" s="121" t="s">
        <v>814</v>
      </c>
      <c r="B565" s="39" t="s">
        <v>3045</v>
      </c>
    </row>
    <row r="566" spans="1:2" s="39" customFormat="1" ht="15.75">
      <c r="A566" s="121" t="s">
        <v>814</v>
      </c>
      <c r="B566" s="39" t="s">
        <v>3049</v>
      </c>
    </row>
    <row r="567" spans="1:2" s="39" customFormat="1" ht="15.75">
      <c r="A567" s="121" t="s">
        <v>813</v>
      </c>
      <c r="B567" s="39" t="s">
        <v>3063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815</v>
      </c>
      <c r="B571" s="39" t="s">
        <v>2892</v>
      </c>
    </row>
    <row r="572" spans="1:2" s="39" customFormat="1" ht="15.75">
      <c r="A572" s="121" t="s">
        <v>815</v>
      </c>
      <c r="B572" s="39" t="s">
        <v>2931</v>
      </c>
    </row>
    <row r="573" spans="1:2" s="39" customFormat="1" ht="15.75">
      <c r="A573" s="121" t="s">
        <v>813</v>
      </c>
      <c r="B573" s="39" t="s">
        <v>2983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815</v>
      </c>
      <c r="B577" s="39" t="s">
        <v>2881</v>
      </c>
    </row>
    <row r="578" spans="1:7" s="39" customFormat="1" ht="15.75">
      <c r="A578" s="121" t="s">
        <v>814</v>
      </c>
      <c r="B578" s="39" t="s">
        <v>2900</v>
      </c>
    </row>
    <row r="579" spans="1:7" s="39" customFormat="1" ht="15.75">
      <c r="A579" s="121" t="s">
        <v>813</v>
      </c>
      <c r="B579" s="39" t="s">
        <v>2916</v>
      </c>
    </row>
    <row r="580" spans="1:7" s="39" customFormat="1" ht="15.75">
      <c r="A580" s="121" t="s">
        <v>815</v>
      </c>
      <c r="B580" s="39" t="s">
        <v>2961</v>
      </c>
    </row>
    <row r="581" spans="1:7" s="39" customFormat="1" ht="15.75">
      <c r="A581" s="121" t="s">
        <v>815</v>
      </c>
      <c r="B581" s="39" t="s">
        <v>2973</v>
      </c>
    </row>
    <row r="582" spans="1:7" s="39" customFormat="1" ht="15.75">
      <c r="A582" s="121" t="s">
        <v>814</v>
      </c>
      <c r="B582" s="39" t="s">
        <v>2974</v>
      </c>
    </row>
    <row r="583" spans="1:7" s="39" customFormat="1" ht="15.75">
      <c r="A583" s="121" t="s">
        <v>814</v>
      </c>
      <c r="B583" s="39" t="s">
        <v>2976</v>
      </c>
      <c r="G583" s="121"/>
    </row>
    <row r="584" spans="1:7" s="39" customFormat="1" ht="15.75">
      <c r="A584" s="121" t="s">
        <v>814</v>
      </c>
      <c r="B584" s="39" t="s">
        <v>2977</v>
      </c>
    </row>
    <row r="585" spans="1:7" s="39" customFormat="1" ht="15.75">
      <c r="A585" s="121" t="s">
        <v>815</v>
      </c>
      <c r="B585" s="39" t="s">
        <v>2980</v>
      </c>
    </row>
    <row r="586" spans="1:7" s="39" customFormat="1" ht="15.75">
      <c r="A586" s="121" t="s">
        <v>815</v>
      </c>
      <c r="B586" s="39" t="s">
        <v>2986</v>
      </c>
    </row>
    <row r="587" spans="1:7" s="39" customFormat="1" ht="15.75">
      <c r="A587" s="121" t="s">
        <v>814</v>
      </c>
      <c r="B587" s="39" t="s">
        <v>2992</v>
      </c>
    </row>
    <row r="588" spans="1:7" s="39" customFormat="1" ht="15.75">
      <c r="A588" s="121" t="s">
        <v>813</v>
      </c>
      <c r="B588" s="39" t="s">
        <v>3011</v>
      </c>
    </row>
    <row r="589" spans="1:7" s="39" customFormat="1" ht="15.75">
      <c r="A589" s="121" t="s">
        <v>814</v>
      </c>
      <c r="B589" s="39" t="s">
        <v>3013</v>
      </c>
    </row>
    <row r="590" spans="1:7" s="39" customFormat="1" ht="15.75">
      <c r="A590" s="121" t="s">
        <v>815</v>
      </c>
      <c r="B590" s="39" t="s">
        <v>3022</v>
      </c>
    </row>
    <row r="591" spans="1:7" s="39" customFormat="1" ht="15.75">
      <c r="A591" s="121" t="s">
        <v>815</v>
      </c>
      <c r="B591" s="39" t="s">
        <v>3061</v>
      </c>
    </row>
    <row r="592" spans="1:7" s="39" customFormat="1" ht="15.75">
      <c r="A592" s="121" t="s">
        <v>815</v>
      </c>
      <c r="B592" s="39" t="s">
        <v>3084</v>
      </c>
    </row>
    <row r="593" spans="1:2" s="39" customFormat="1" ht="15.75">
      <c r="A593" s="121" t="s">
        <v>815</v>
      </c>
      <c r="B593" s="39" t="s">
        <v>3195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1653</v>
      </c>
    </row>
    <row r="597" spans="1:2" s="39" customFormat="1" ht="15.75">
      <c r="A597" s="121" t="s">
        <v>813</v>
      </c>
      <c r="B597" s="39" t="s">
        <v>2914</v>
      </c>
    </row>
    <row r="598" spans="1:2" s="39" customFormat="1" ht="15.75">
      <c r="A598" s="121" t="s">
        <v>813</v>
      </c>
      <c r="B598" s="39" t="s">
        <v>2915</v>
      </c>
    </row>
    <row r="599" spans="1:2" s="39" customFormat="1" ht="15.75">
      <c r="A599" s="121" t="s">
        <v>813</v>
      </c>
      <c r="B599" s="39" t="s">
        <v>2999</v>
      </c>
    </row>
    <row r="600" spans="1:2" s="39" customFormat="1" ht="15.75">
      <c r="A600" s="121" t="s">
        <v>814</v>
      </c>
      <c r="B600" s="39" t="s">
        <v>3082</v>
      </c>
    </row>
    <row r="601" spans="1:2" s="39" customFormat="1" ht="15.75">
      <c r="A601" s="121" t="s">
        <v>815</v>
      </c>
      <c r="B601" s="39" t="s">
        <v>3111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1660</v>
      </c>
    </row>
    <row r="605" spans="1:2" s="39" customFormat="1" ht="15.75">
      <c r="A605" s="121" t="s">
        <v>815</v>
      </c>
      <c r="B605" s="39" t="s">
        <v>2900</v>
      </c>
    </row>
    <row r="606" spans="1:2" s="39" customFormat="1" ht="15.75">
      <c r="A606" s="121" t="s">
        <v>814</v>
      </c>
      <c r="B606" s="39" t="s">
        <v>2966</v>
      </c>
    </row>
    <row r="607" spans="1:2" s="39" customFormat="1" ht="15.75">
      <c r="A607" s="121" t="s">
        <v>813</v>
      </c>
      <c r="B607" s="39" t="s">
        <v>2971</v>
      </c>
    </row>
    <row r="608" spans="1:2" s="39" customFormat="1" ht="15.75">
      <c r="A608" s="121" t="s">
        <v>814</v>
      </c>
      <c r="B608" s="39" t="s">
        <v>2973</v>
      </c>
    </row>
    <row r="609" spans="1:2" s="39" customFormat="1" ht="15.75">
      <c r="A609" s="121" t="s">
        <v>813</v>
      </c>
      <c r="B609" s="39" t="s">
        <v>2976</v>
      </c>
    </row>
    <row r="610" spans="1:2" s="39" customFormat="1" ht="15.75">
      <c r="A610" s="121" t="s">
        <v>815</v>
      </c>
      <c r="B610" s="39" t="s">
        <v>2977</v>
      </c>
    </row>
    <row r="611" spans="1:2" s="39" customFormat="1" ht="15.75">
      <c r="A611" s="121" t="s">
        <v>814</v>
      </c>
      <c r="B611" s="39" t="s">
        <v>2979</v>
      </c>
    </row>
    <row r="612" spans="1:2" s="39" customFormat="1" ht="15.75">
      <c r="A612" s="121" t="s">
        <v>813</v>
      </c>
      <c r="B612" s="39" t="s">
        <v>2980</v>
      </c>
    </row>
    <row r="613" spans="1:2" s="39" customFormat="1" ht="15.75">
      <c r="A613" s="121" t="s">
        <v>814</v>
      </c>
      <c r="B613" s="39" t="s">
        <v>2996</v>
      </c>
    </row>
    <row r="614" spans="1:2" s="39" customFormat="1" ht="15.75">
      <c r="A614" s="121" t="s">
        <v>815</v>
      </c>
      <c r="B614" s="39" t="s">
        <v>3005</v>
      </c>
    </row>
    <row r="615" spans="1:2" s="39" customFormat="1" ht="15.75">
      <c r="A615" s="121" t="s">
        <v>815</v>
      </c>
      <c r="B615" s="39" t="s">
        <v>3032</v>
      </c>
    </row>
    <row r="616" spans="1:2" s="39" customFormat="1" ht="15.75">
      <c r="A616" s="121" t="s">
        <v>813</v>
      </c>
      <c r="B616" s="39" t="s">
        <v>3042</v>
      </c>
    </row>
    <row r="617" spans="1:2" s="39" customFormat="1" ht="15.75">
      <c r="A617" s="121" t="s">
        <v>815</v>
      </c>
      <c r="B617" s="39" t="s">
        <v>3175</v>
      </c>
    </row>
    <row r="618" spans="1:2" s="39" customFormat="1" ht="15.75">
      <c r="A618" s="121" t="s">
        <v>813</v>
      </c>
      <c r="B618" s="39" t="s">
        <v>3176</v>
      </c>
    </row>
    <row r="619" spans="1:2" s="39" customFormat="1" ht="15.75">
      <c r="A619" s="121" t="s">
        <v>814</v>
      </c>
      <c r="B619" s="39" t="s">
        <v>3178</v>
      </c>
    </row>
    <row r="620" spans="1:2" s="39" customFormat="1" ht="15.75">
      <c r="A620" s="121" t="s">
        <v>814</v>
      </c>
      <c r="B620" s="39" t="s">
        <v>3179</v>
      </c>
    </row>
    <row r="621" spans="1:2" s="39" customFormat="1" ht="15.75">
      <c r="A621" s="121" t="s">
        <v>814</v>
      </c>
      <c r="B621" s="39" t="s">
        <v>3180</v>
      </c>
    </row>
    <row r="622" spans="1:2" s="39" customFormat="1" ht="15.75">
      <c r="A622" s="121" t="s">
        <v>815</v>
      </c>
      <c r="B622" s="39" t="s">
        <v>3181</v>
      </c>
    </row>
    <row r="623" spans="1:2" s="39" customFormat="1" ht="15.75">
      <c r="A623" s="121" t="s">
        <v>814</v>
      </c>
      <c r="B623" s="39" t="s">
        <v>3182</v>
      </c>
    </row>
    <row r="624" spans="1:2" s="39" customFormat="1" ht="15.75">
      <c r="A624" s="121" t="s">
        <v>814</v>
      </c>
      <c r="B624" s="39" t="s">
        <v>3183</v>
      </c>
    </row>
    <row r="625" spans="1:2" s="39" customFormat="1" ht="15.75">
      <c r="A625" s="121" t="s">
        <v>815</v>
      </c>
      <c r="B625" s="39" t="s">
        <v>3189</v>
      </c>
    </row>
    <row r="626" spans="1:2" s="39" customFormat="1" ht="15.75">
      <c r="A626" s="121" t="s">
        <v>814</v>
      </c>
      <c r="B626" s="39" t="s">
        <v>3196</v>
      </c>
    </row>
    <row r="627" spans="1:2" s="39" customFormat="1" ht="15.75">
      <c r="A627" s="121" t="s">
        <v>813</v>
      </c>
      <c r="B627" s="39" t="s">
        <v>3197</v>
      </c>
    </row>
    <row r="628" spans="1:2" s="39" customFormat="1" ht="15.75">
      <c r="A628" s="121" t="s">
        <v>813</v>
      </c>
      <c r="B628" s="39" t="s">
        <v>126</v>
      </c>
    </row>
    <row r="629" spans="1:2" s="39" customFormat="1" ht="15.75">
      <c r="A629" s="121" t="s">
        <v>813</v>
      </c>
      <c r="B629" s="39" t="s">
        <v>3200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1655</v>
      </c>
    </row>
    <row r="633" spans="1:2" ht="15.75">
      <c r="A633" s="121" t="s">
        <v>814</v>
      </c>
      <c r="B633" s="39" t="s">
        <v>2892</v>
      </c>
    </row>
    <row r="634" spans="1:2" ht="15.75">
      <c r="A634" s="121" t="s">
        <v>814</v>
      </c>
      <c r="B634" s="39" t="s">
        <v>2894</v>
      </c>
    </row>
    <row r="635" spans="1:2" ht="15.75">
      <c r="A635" s="121" t="s">
        <v>814</v>
      </c>
      <c r="B635" s="39" t="s">
        <v>2896</v>
      </c>
    </row>
    <row r="636" spans="1:2" ht="15.75">
      <c r="A636" s="121" t="s">
        <v>813</v>
      </c>
      <c r="B636" s="39" t="s">
        <v>2902</v>
      </c>
    </row>
    <row r="637" spans="1:2" ht="15.75">
      <c r="A637" s="121" t="s">
        <v>813</v>
      </c>
      <c r="B637" s="39" t="s">
        <v>2904</v>
      </c>
    </row>
    <row r="638" spans="1:2" ht="15.75">
      <c r="A638" s="121" t="s">
        <v>814</v>
      </c>
      <c r="B638" s="39" t="s">
        <v>2925</v>
      </c>
    </row>
    <row r="639" spans="1:2" ht="15.75">
      <c r="A639" s="121" t="s">
        <v>815</v>
      </c>
      <c r="B639" s="39" t="s">
        <v>2937</v>
      </c>
    </row>
    <row r="640" spans="1:2" ht="15.75">
      <c r="A640" s="121" t="s">
        <v>815</v>
      </c>
      <c r="B640" s="39" t="s">
        <v>2948</v>
      </c>
    </row>
    <row r="641" spans="1:2" ht="15.75">
      <c r="A641" s="121" t="s">
        <v>813</v>
      </c>
      <c r="B641" s="39" t="s">
        <v>2956</v>
      </c>
    </row>
    <row r="642" spans="1:2" ht="15.75">
      <c r="A642" s="121" t="s">
        <v>813</v>
      </c>
      <c r="B642" s="39" t="s">
        <v>2984</v>
      </c>
    </row>
    <row r="643" spans="1:2" ht="15.75">
      <c r="A643" s="121" t="s">
        <v>814</v>
      </c>
      <c r="B643" s="39" t="s">
        <v>3037</v>
      </c>
    </row>
    <row r="644" spans="1:2" ht="15.75">
      <c r="A644" s="121" t="s">
        <v>815</v>
      </c>
      <c r="B644" s="39" t="s">
        <v>3043</v>
      </c>
    </row>
    <row r="645" spans="1:2" ht="15.75">
      <c r="A645" s="121" t="s">
        <v>814</v>
      </c>
      <c r="B645" s="39" t="s">
        <v>3048</v>
      </c>
    </row>
    <row r="646" spans="1:2" ht="15.75">
      <c r="A646" s="121" t="s">
        <v>814</v>
      </c>
      <c r="B646" s="39" t="s">
        <v>3065</v>
      </c>
    </row>
    <row r="647" spans="1:2" ht="15.75">
      <c r="A647" s="121" t="s">
        <v>813</v>
      </c>
      <c r="B647" s="39" t="s">
        <v>3069</v>
      </c>
    </row>
    <row r="648" spans="1:2" ht="15.75">
      <c r="A648" s="121" t="s">
        <v>814</v>
      </c>
      <c r="B648" s="39" t="s">
        <v>3085</v>
      </c>
    </row>
    <row r="649" spans="1:2" ht="15.75">
      <c r="A649" s="121" t="s">
        <v>815</v>
      </c>
      <c r="B649" s="39" t="s">
        <v>3090</v>
      </c>
    </row>
    <row r="650" spans="1:2" ht="15.75">
      <c r="A650" s="121" t="s">
        <v>814</v>
      </c>
      <c r="B650" s="39" t="s">
        <v>3111</v>
      </c>
    </row>
    <row r="651" spans="1:2" ht="15.75">
      <c r="A651" s="121" t="s">
        <v>813</v>
      </c>
      <c r="B651" s="39" t="s">
        <v>3113</v>
      </c>
    </row>
    <row r="652" spans="1:2" ht="15.75">
      <c r="A652" s="121" t="s">
        <v>814</v>
      </c>
      <c r="B652" s="39" t="s">
        <v>3163</v>
      </c>
    </row>
    <row r="653" spans="1:2" ht="15.75">
      <c r="A653" s="121" t="s">
        <v>815</v>
      </c>
      <c r="B653" s="39" t="s">
        <v>3203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2024</v>
      </c>
      <c r="B656" s="39"/>
    </row>
    <row r="657" spans="1:2" ht="15.75">
      <c r="A657" s="121" t="s">
        <v>815</v>
      </c>
      <c r="B657" s="39" t="s">
        <v>2908</v>
      </c>
    </row>
    <row r="658" spans="1:2" ht="15.75">
      <c r="A658" s="121" t="s">
        <v>814</v>
      </c>
      <c r="B658" s="39" t="s">
        <v>2918</v>
      </c>
    </row>
    <row r="659" spans="1:2" ht="15.75">
      <c r="A659" s="121" t="s">
        <v>814</v>
      </c>
      <c r="B659" s="39" t="s">
        <v>3016</v>
      </c>
    </row>
    <row r="660" spans="1:2" ht="15.75">
      <c r="A660" s="121" t="s">
        <v>814</v>
      </c>
      <c r="B660" s="39" t="s">
        <v>3018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745</v>
      </c>
    </row>
    <row r="664" spans="1:2" s="39" customFormat="1" ht="15.75">
      <c r="A664" s="121" t="s">
        <v>813</v>
      </c>
      <c r="B664" s="39" t="s">
        <v>2878</v>
      </c>
    </row>
    <row r="665" spans="1:2" s="39" customFormat="1" ht="15.75">
      <c r="A665" s="121" t="s">
        <v>813</v>
      </c>
      <c r="B665" s="39" t="s">
        <v>2883</v>
      </c>
    </row>
    <row r="666" spans="1:2" s="39" customFormat="1" ht="15.75">
      <c r="A666" s="121" t="s">
        <v>814</v>
      </c>
      <c r="B666" s="39" t="s">
        <v>2897</v>
      </c>
    </row>
    <row r="667" spans="1:2" s="39" customFormat="1" ht="15.75">
      <c r="A667" s="121" t="s">
        <v>813</v>
      </c>
      <c r="B667" s="39" t="s">
        <v>2901</v>
      </c>
    </row>
    <row r="668" spans="1:2" s="39" customFormat="1" ht="15.75">
      <c r="A668" s="121" t="s">
        <v>815</v>
      </c>
      <c r="B668" s="39" t="s">
        <v>2970</v>
      </c>
    </row>
    <row r="669" spans="1:2" s="39" customFormat="1" ht="15.75">
      <c r="A669" s="121" t="s">
        <v>815</v>
      </c>
      <c r="B669" s="39" t="s">
        <v>2996</v>
      </c>
    </row>
    <row r="670" spans="1:2" s="39" customFormat="1" ht="15.75">
      <c r="A670" s="121" t="s">
        <v>813</v>
      </c>
      <c r="B670" s="39" t="s">
        <v>3188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814</v>
      </c>
      <c r="B674" s="39" t="s">
        <v>2893</v>
      </c>
    </row>
    <row r="675" spans="1:2" s="39" customFormat="1" ht="15.75">
      <c r="A675" s="121" t="s">
        <v>813</v>
      </c>
      <c r="B675" s="39" t="s">
        <v>2894</v>
      </c>
    </row>
    <row r="676" spans="1:2" s="39" customFormat="1" ht="15.75">
      <c r="A676" s="121" t="s">
        <v>813</v>
      </c>
      <c r="B676" s="39" t="s">
        <v>2908</v>
      </c>
    </row>
    <row r="677" spans="1:2" s="39" customFormat="1" ht="15.75">
      <c r="A677" s="121" t="s">
        <v>813</v>
      </c>
      <c r="B677" s="39" t="s">
        <v>2910</v>
      </c>
    </row>
    <row r="678" spans="1:2" s="39" customFormat="1" ht="15.75">
      <c r="A678" s="121" t="s">
        <v>813</v>
      </c>
      <c r="B678" s="39" t="s">
        <v>2936</v>
      </c>
    </row>
    <row r="679" spans="1:2" s="39" customFormat="1" ht="15.75">
      <c r="A679" s="121" t="s">
        <v>813</v>
      </c>
      <c r="B679" s="39" t="s">
        <v>2946</v>
      </c>
    </row>
    <row r="680" spans="1:2" s="39" customFormat="1" ht="15.75">
      <c r="A680" s="121" t="s">
        <v>813</v>
      </c>
      <c r="B680" s="39" t="s">
        <v>3002</v>
      </c>
    </row>
    <row r="681" spans="1:2" s="39" customFormat="1" ht="15.75">
      <c r="A681" s="121" t="s">
        <v>815</v>
      </c>
      <c r="B681" s="39" t="s">
        <v>3019</v>
      </c>
    </row>
    <row r="682" spans="1:2" s="39" customFormat="1" ht="15.75">
      <c r="A682" s="121" t="s">
        <v>813</v>
      </c>
      <c r="B682" s="39" t="s">
        <v>3028</v>
      </c>
    </row>
    <row r="683" spans="1:2" s="39" customFormat="1" ht="15.75">
      <c r="A683" s="121" t="s">
        <v>815</v>
      </c>
      <c r="B683" s="39" t="s">
        <v>3036</v>
      </c>
    </row>
    <row r="684" spans="1:2" s="39" customFormat="1" ht="15.75">
      <c r="A684" s="121" t="s">
        <v>813</v>
      </c>
      <c r="B684" s="39" t="s">
        <v>3039</v>
      </c>
    </row>
    <row r="685" spans="1:2" s="39" customFormat="1" ht="15.75">
      <c r="A685" s="121" t="s">
        <v>813</v>
      </c>
      <c r="B685" s="39" t="s">
        <v>3085</v>
      </c>
    </row>
    <row r="686" spans="1:2" s="39" customFormat="1" ht="15.75">
      <c r="A686" s="121" t="s">
        <v>813</v>
      </c>
      <c r="B686" s="39" t="s">
        <v>3134</v>
      </c>
    </row>
    <row r="687" spans="1:2" s="39" customFormat="1" ht="15.75">
      <c r="A687" s="121" t="s">
        <v>814</v>
      </c>
      <c r="B687" s="39" t="s">
        <v>3203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777</v>
      </c>
    </row>
    <row r="691" spans="1:8" s="39" customFormat="1" ht="15.75">
      <c r="A691" s="121" t="s">
        <v>814</v>
      </c>
      <c r="B691" s="39" t="s">
        <v>2869</v>
      </c>
    </row>
    <row r="692" spans="1:8" s="39" customFormat="1" ht="15.75">
      <c r="A692" s="121" t="s">
        <v>814</v>
      </c>
      <c r="B692" s="39" t="s">
        <v>2886</v>
      </c>
    </row>
    <row r="693" spans="1:8" s="39" customFormat="1" ht="15.75">
      <c r="A693" s="121" t="s">
        <v>815</v>
      </c>
      <c r="B693" s="39" t="s">
        <v>2894</v>
      </c>
    </row>
    <row r="694" spans="1:8" s="39" customFormat="1" ht="15.75">
      <c r="A694" s="121" t="s">
        <v>813</v>
      </c>
      <c r="B694" s="39" t="s">
        <v>2957</v>
      </c>
    </row>
    <row r="695" spans="1:8" s="39" customFormat="1" ht="15.75">
      <c r="A695" s="121" t="s">
        <v>813</v>
      </c>
      <c r="B695" s="39" t="s">
        <v>2990</v>
      </c>
    </row>
    <row r="696" spans="1:8" s="39" customFormat="1" ht="15.75">
      <c r="A696" s="121" t="s">
        <v>813</v>
      </c>
      <c r="B696" s="39" t="s">
        <v>3040</v>
      </c>
    </row>
    <row r="697" spans="1:8" s="39" customFormat="1" ht="15.75">
      <c r="A697" s="121" t="s">
        <v>814</v>
      </c>
      <c r="B697" s="39" t="s">
        <v>3127</v>
      </c>
    </row>
    <row r="698" spans="1:8" s="39" customFormat="1" ht="15.75">
      <c r="A698" s="121" t="s">
        <v>813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814</v>
      </c>
      <c r="B702" s="39" t="s">
        <v>2876</v>
      </c>
      <c r="H702" s="121"/>
    </row>
    <row r="703" spans="1:8" s="39" customFormat="1" ht="15.75">
      <c r="A703" s="121" t="s">
        <v>815</v>
      </c>
      <c r="B703" s="39" t="s">
        <v>2882</v>
      </c>
      <c r="H703" s="121"/>
    </row>
    <row r="704" spans="1:8" s="39" customFormat="1" ht="15.75">
      <c r="A704" s="121" t="s">
        <v>815</v>
      </c>
      <c r="B704" s="39" t="s">
        <v>2944</v>
      </c>
      <c r="H704" s="121"/>
    </row>
    <row r="705" spans="1:8" s="39" customFormat="1" ht="15.75">
      <c r="A705" s="121" t="s">
        <v>814</v>
      </c>
      <c r="B705" s="39" t="s">
        <v>2957</v>
      </c>
      <c r="H705" s="121"/>
    </row>
    <row r="706" spans="1:8" s="39" customFormat="1" ht="15.75">
      <c r="A706" s="121" t="s">
        <v>814</v>
      </c>
      <c r="B706" s="39" t="s">
        <v>2994</v>
      </c>
      <c r="H706" s="121"/>
    </row>
    <row r="707" spans="1:8" s="39" customFormat="1" ht="15.75">
      <c r="A707" s="121" t="s">
        <v>815</v>
      </c>
      <c r="B707" s="39" t="s">
        <v>3051</v>
      </c>
      <c r="H707" s="121"/>
    </row>
    <row r="708" spans="1:8" s="39" customFormat="1" ht="15.75">
      <c r="A708" s="121" t="s">
        <v>814</v>
      </c>
      <c r="B708" s="39" t="s">
        <v>3164</v>
      </c>
      <c r="H708" s="121"/>
    </row>
    <row r="709" spans="1:8" s="39" customFormat="1" ht="15.75">
      <c r="A709" s="121" t="s">
        <v>813</v>
      </c>
      <c r="B709" s="39" t="s">
        <v>3167</v>
      </c>
      <c r="H709" s="121"/>
    </row>
    <row r="710" spans="1:8" s="39" customFormat="1" ht="15.75">
      <c r="A710" s="121" t="s">
        <v>814</v>
      </c>
      <c r="B710" s="39" t="s">
        <v>3169</v>
      </c>
      <c r="H710" s="121"/>
    </row>
    <row r="711" spans="1:8" s="39" customFormat="1" ht="15.75">
      <c r="A711" s="121" t="s">
        <v>815</v>
      </c>
      <c r="B711" s="39" t="s">
        <v>3178</v>
      </c>
      <c r="H711" s="121"/>
    </row>
    <row r="712" spans="1:8" s="39" customFormat="1" ht="15.75">
      <c r="A712" s="121" t="s">
        <v>814</v>
      </c>
      <c r="B712" s="39" t="s">
        <v>3199</v>
      </c>
      <c r="H712" s="121"/>
    </row>
    <row r="713" spans="1:8" s="39" customFormat="1" ht="15.75">
      <c r="A713" s="121" t="s">
        <v>815</v>
      </c>
      <c r="B713" s="39" t="s">
        <v>3201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763</v>
      </c>
    </row>
    <row r="717" spans="1:8" s="39" customFormat="1" ht="15.75">
      <c r="A717" s="121" t="s">
        <v>815</v>
      </c>
      <c r="B717" s="39" t="s">
        <v>2875</v>
      </c>
    </row>
    <row r="718" spans="1:8" s="39" customFormat="1" ht="15.75">
      <c r="A718" s="121" t="s">
        <v>814</v>
      </c>
      <c r="B718" s="39" t="s">
        <v>2930</v>
      </c>
    </row>
    <row r="719" spans="1:8" s="39" customFormat="1" ht="15.75">
      <c r="A719" s="121" t="s">
        <v>813</v>
      </c>
      <c r="B719" s="39" t="s">
        <v>2933</v>
      </c>
    </row>
    <row r="720" spans="1:8" s="39" customFormat="1" ht="15.75">
      <c r="A720" s="121" t="s">
        <v>813</v>
      </c>
      <c r="B720" s="39" t="s">
        <v>2934</v>
      </c>
    </row>
    <row r="721" spans="1:2" s="39" customFormat="1" ht="15.75">
      <c r="A721" s="121" t="s">
        <v>814</v>
      </c>
      <c r="B721" s="39" t="s">
        <v>2939</v>
      </c>
    </row>
    <row r="722" spans="1:2" s="39" customFormat="1" ht="15.75">
      <c r="A722" s="121" t="s">
        <v>814</v>
      </c>
      <c r="B722" s="39" t="s">
        <v>2942</v>
      </c>
    </row>
    <row r="723" spans="1:2" s="39" customFormat="1" ht="15.75">
      <c r="A723" s="121" t="s">
        <v>813</v>
      </c>
      <c r="B723" s="39" t="s">
        <v>2991</v>
      </c>
    </row>
    <row r="724" spans="1:2" s="39" customFormat="1" ht="15.75">
      <c r="A724" s="121" t="s">
        <v>813</v>
      </c>
      <c r="B724" s="39" t="s">
        <v>2992</v>
      </c>
    </row>
    <row r="725" spans="1:2" s="39" customFormat="1" ht="15.75">
      <c r="A725" s="121" t="s">
        <v>815</v>
      </c>
      <c r="B725" s="39" t="s">
        <v>3068</v>
      </c>
    </row>
    <row r="726" spans="1:2" s="39" customFormat="1" ht="15.75">
      <c r="A726" s="121" t="s">
        <v>813</v>
      </c>
      <c r="B726" s="39" t="s">
        <v>3090</v>
      </c>
    </row>
    <row r="727" spans="1:2" s="39" customFormat="1" ht="15.75">
      <c r="A727" s="121" t="s">
        <v>813</v>
      </c>
      <c r="B727" s="39" t="s">
        <v>3117</v>
      </c>
    </row>
    <row r="728" spans="1:2" s="39" customFormat="1" ht="15.75">
      <c r="A728" s="121" t="s">
        <v>813</v>
      </c>
      <c r="B728" s="39" t="s">
        <v>3126</v>
      </c>
    </row>
    <row r="729" spans="1:2" s="39" customFormat="1" ht="15.75">
      <c r="A729" s="121" t="s">
        <v>814</v>
      </c>
      <c r="B729" s="39" t="s">
        <v>3177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813</v>
      </c>
      <c r="B733" s="39" t="s">
        <v>2881</v>
      </c>
    </row>
    <row r="734" spans="1:2" s="39" customFormat="1" ht="15.75">
      <c r="A734" s="121" t="s">
        <v>813</v>
      </c>
      <c r="B734" s="39" t="s">
        <v>2942</v>
      </c>
    </row>
    <row r="735" spans="1:2" s="39" customFormat="1" ht="15.75">
      <c r="A735" s="121" t="s">
        <v>813</v>
      </c>
      <c r="B735" s="39" t="s">
        <v>3090</v>
      </c>
    </row>
    <row r="736" spans="1:2" s="39" customFormat="1" ht="15.75">
      <c r="A736" s="121" t="s">
        <v>813</v>
      </c>
      <c r="B736" s="39" t="s">
        <v>3191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737</v>
      </c>
    </row>
    <row r="740" spans="1:2" s="39" customFormat="1" ht="15.75">
      <c r="A740" s="121" t="s">
        <v>814</v>
      </c>
      <c r="B740" s="39" t="s">
        <v>2915</v>
      </c>
    </row>
    <row r="741" spans="1:2" s="39" customFormat="1" ht="15.75">
      <c r="A741" s="121" t="s">
        <v>814</v>
      </c>
      <c r="B741" s="39" t="s">
        <v>2947</v>
      </c>
    </row>
    <row r="742" spans="1:2" s="39" customFormat="1" ht="15.75">
      <c r="A742" s="121" t="s">
        <v>814</v>
      </c>
      <c r="B742" s="39" t="s">
        <v>3014</v>
      </c>
    </row>
    <row r="743" spans="1:2" s="39" customFormat="1" ht="15.75">
      <c r="A743" s="121" t="s">
        <v>815</v>
      </c>
      <c r="B743" s="39" t="s">
        <v>3050</v>
      </c>
    </row>
    <row r="744" spans="1:2" s="39" customFormat="1" ht="15.75">
      <c r="A744" s="121" t="s">
        <v>815</v>
      </c>
      <c r="B744" s="39" t="s">
        <v>3057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1659</v>
      </c>
    </row>
    <row r="748" spans="1:2" s="39" customFormat="1" ht="15.75">
      <c r="A748" s="121" t="s">
        <v>813</v>
      </c>
      <c r="B748" s="39" t="s">
        <v>2913</v>
      </c>
    </row>
    <row r="749" spans="1:2" s="39" customFormat="1" ht="15.75">
      <c r="A749" s="121" t="s">
        <v>814</v>
      </c>
      <c r="B749" s="39" t="s">
        <v>2922</v>
      </c>
    </row>
    <row r="750" spans="1:2" s="39" customFormat="1" ht="15.75">
      <c r="A750" s="121" t="s">
        <v>815</v>
      </c>
      <c r="B750" s="39" t="s">
        <v>2939</v>
      </c>
    </row>
    <row r="751" spans="1:2" s="39" customFormat="1" ht="15.75">
      <c r="A751" s="121" t="s">
        <v>815</v>
      </c>
      <c r="B751" s="39" t="s">
        <v>2945</v>
      </c>
    </row>
    <row r="752" spans="1:2" s="39" customFormat="1" ht="15.75">
      <c r="A752" s="121" t="s">
        <v>813</v>
      </c>
      <c r="B752" s="39" t="s">
        <v>2979</v>
      </c>
    </row>
    <row r="753" spans="1:2" s="39" customFormat="1" ht="15.75">
      <c r="A753" s="121" t="s">
        <v>814</v>
      </c>
      <c r="B753" s="39" t="s">
        <v>3007</v>
      </c>
    </row>
    <row r="754" spans="1:2" s="39" customFormat="1" ht="15.75">
      <c r="A754" s="121" t="s">
        <v>814</v>
      </c>
      <c r="B754" s="39" t="s">
        <v>3032</v>
      </c>
    </row>
    <row r="755" spans="1:2" s="39" customFormat="1" ht="15.75">
      <c r="A755" s="121" t="s">
        <v>814</v>
      </c>
      <c r="B755" s="39" t="s">
        <v>3046</v>
      </c>
    </row>
    <row r="756" spans="1:2" s="39" customFormat="1" ht="15.75">
      <c r="A756" s="121" t="s">
        <v>813</v>
      </c>
      <c r="B756" s="39" t="s">
        <v>3115</v>
      </c>
    </row>
    <row r="757" spans="1:2" s="39" customFormat="1" ht="15.75">
      <c r="A757" s="121" t="s">
        <v>814</v>
      </c>
      <c r="B757" s="39" t="s">
        <v>3117</v>
      </c>
    </row>
    <row r="758" spans="1:2" s="39" customFormat="1" ht="15.75">
      <c r="A758" s="121" t="s">
        <v>813</v>
      </c>
      <c r="B758" s="39" t="s">
        <v>3120</v>
      </c>
    </row>
    <row r="759" spans="1:2" s="39" customFormat="1" ht="15.75">
      <c r="A759" s="121" t="s">
        <v>814</v>
      </c>
      <c r="B759" s="39" t="s">
        <v>3193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778</v>
      </c>
    </row>
    <row r="763" spans="1:2" ht="15.75">
      <c r="A763" s="121" t="s">
        <v>815</v>
      </c>
      <c r="B763" s="39" t="s">
        <v>2921</v>
      </c>
    </row>
    <row r="764" spans="1:2" ht="15.75">
      <c r="A764" s="121" t="s">
        <v>813</v>
      </c>
      <c r="B764" s="39" t="s">
        <v>2938</v>
      </c>
    </row>
    <row r="765" spans="1:2" ht="15.75">
      <c r="A765" s="121" t="s">
        <v>814</v>
      </c>
      <c r="B765" s="39" t="s">
        <v>2941</v>
      </c>
    </row>
    <row r="766" spans="1:2" ht="15.75">
      <c r="A766" s="121" t="s">
        <v>813</v>
      </c>
      <c r="B766" s="39" t="s">
        <v>2966</v>
      </c>
    </row>
    <row r="767" spans="1:2" ht="15.75">
      <c r="A767" s="121" t="s">
        <v>814</v>
      </c>
      <c r="B767" s="39" t="s">
        <v>3103</v>
      </c>
    </row>
    <row r="768" spans="1:2" ht="15.75">
      <c r="A768" s="121" t="s">
        <v>815</v>
      </c>
      <c r="B768" s="39" t="s">
        <v>3170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2046</v>
      </c>
      <c r="B771" s="39"/>
    </row>
    <row r="772" spans="1:10" ht="15.75">
      <c r="A772" s="121" t="s">
        <v>815</v>
      </c>
      <c r="B772" s="39" t="s">
        <v>2871</v>
      </c>
    </row>
    <row r="773" spans="1:10" ht="15.75">
      <c r="A773" s="121" t="s">
        <v>815</v>
      </c>
      <c r="B773" s="39" t="s">
        <v>2872</v>
      </c>
    </row>
    <row r="774" spans="1:10" ht="15.75">
      <c r="A774" s="121" t="s">
        <v>814</v>
      </c>
      <c r="B774" s="39" t="s">
        <v>2885</v>
      </c>
      <c r="C774" s="39"/>
      <c r="D774" s="39"/>
      <c r="E774" s="39"/>
      <c r="F774" s="39"/>
      <c r="I774" s="121"/>
      <c r="J774" s="39"/>
    </row>
    <row r="775" spans="1:10" ht="15.75">
      <c r="A775" s="121" t="s">
        <v>814</v>
      </c>
      <c r="B775" s="39" t="s">
        <v>2889</v>
      </c>
      <c r="D775" s="39"/>
      <c r="E775" s="39"/>
      <c r="F775" s="39"/>
      <c r="I775" s="121"/>
      <c r="J775" s="39"/>
    </row>
    <row r="776" spans="1:10" ht="15.75">
      <c r="A776" s="121" t="s">
        <v>815</v>
      </c>
      <c r="B776" s="39" t="s">
        <v>2897</v>
      </c>
      <c r="C776" s="39"/>
      <c r="D776" s="39"/>
      <c r="E776" s="39"/>
      <c r="F776" s="39"/>
      <c r="I776" s="121"/>
      <c r="J776" s="39"/>
    </row>
    <row r="777" spans="1:10" ht="15.75">
      <c r="A777" s="121" t="s">
        <v>813</v>
      </c>
      <c r="B777" s="39" t="s">
        <v>2903</v>
      </c>
      <c r="C777" s="39"/>
      <c r="D777" s="39"/>
      <c r="E777" s="39"/>
      <c r="F777" s="39"/>
      <c r="I777" s="121"/>
      <c r="J777" s="39"/>
    </row>
    <row r="778" spans="1:10" ht="15.75">
      <c r="A778" s="121" t="s">
        <v>815</v>
      </c>
      <c r="B778" s="39" t="s">
        <v>2940</v>
      </c>
      <c r="C778" s="39"/>
      <c r="D778" s="39"/>
      <c r="E778" s="39"/>
      <c r="F778" s="39"/>
      <c r="I778" s="121"/>
      <c r="J778" s="39"/>
    </row>
    <row r="779" spans="1:10" ht="15.75">
      <c r="A779" s="121" t="s">
        <v>813</v>
      </c>
      <c r="B779" s="39" t="s">
        <v>2965</v>
      </c>
      <c r="C779" s="39"/>
      <c r="D779" s="39"/>
      <c r="E779" s="39"/>
      <c r="F779" s="39"/>
      <c r="I779" s="121"/>
      <c r="J779" s="39"/>
    </row>
    <row r="780" spans="1:10" ht="15.75">
      <c r="A780" s="121" t="s">
        <v>813</v>
      </c>
      <c r="B780" s="39" t="s">
        <v>2986</v>
      </c>
      <c r="C780" s="39"/>
      <c r="D780" s="39"/>
      <c r="E780" s="39"/>
      <c r="F780" s="39"/>
      <c r="I780" s="121"/>
      <c r="J780" s="39"/>
    </row>
    <row r="781" spans="1:10" ht="15.75">
      <c r="A781" s="121" t="s">
        <v>815</v>
      </c>
      <c r="B781" s="39" t="s">
        <v>3029</v>
      </c>
      <c r="C781" s="39"/>
      <c r="D781" s="39"/>
      <c r="E781" s="39"/>
      <c r="F781" s="39"/>
      <c r="I781" s="121"/>
      <c r="J781" s="39"/>
    </row>
    <row r="782" spans="1:10" ht="15.75">
      <c r="A782" s="121" t="s">
        <v>813</v>
      </c>
      <c r="B782" s="39" t="s">
        <v>3038</v>
      </c>
      <c r="C782" s="39"/>
      <c r="D782" s="39"/>
      <c r="E782" s="39"/>
      <c r="F782" s="39"/>
      <c r="I782" s="121"/>
      <c r="J782" s="39"/>
    </row>
    <row r="783" spans="1:10" ht="15.75">
      <c r="A783" s="121" t="s">
        <v>815</v>
      </c>
      <c r="B783" s="39" t="s">
        <v>3045</v>
      </c>
      <c r="C783" s="39"/>
      <c r="D783" s="39"/>
      <c r="E783" s="39"/>
      <c r="F783" s="39"/>
      <c r="I783" s="121"/>
      <c r="J783" s="39"/>
    </row>
    <row r="784" spans="1:10" ht="15.75">
      <c r="A784" s="121" t="s">
        <v>813</v>
      </c>
      <c r="B784" s="39" t="s">
        <v>3046</v>
      </c>
      <c r="C784" s="39"/>
      <c r="D784" s="39"/>
      <c r="E784" s="39"/>
      <c r="F784" s="39"/>
      <c r="I784" s="121"/>
      <c r="J784" s="39"/>
    </row>
    <row r="785" spans="1:10" ht="15.75">
      <c r="A785" s="121" t="s">
        <v>815</v>
      </c>
      <c r="B785" s="39" t="s">
        <v>3049</v>
      </c>
      <c r="C785" s="39"/>
      <c r="D785" s="39"/>
      <c r="E785" s="39"/>
      <c r="F785" s="39"/>
      <c r="I785" s="121"/>
      <c r="J785" s="39"/>
    </row>
    <row r="786" spans="1:10" ht="15.75">
      <c r="A786" s="121" t="s">
        <v>813</v>
      </c>
      <c r="B786" s="39" t="s">
        <v>3057</v>
      </c>
      <c r="C786" s="39"/>
      <c r="D786" s="39"/>
      <c r="E786" s="39"/>
      <c r="F786" s="39"/>
      <c r="I786" s="121"/>
      <c r="J786" s="39"/>
    </row>
    <row r="787" spans="1:10" ht="15.75">
      <c r="A787" s="121" t="s">
        <v>814</v>
      </c>
      <c r="B787" s="39" t="s">
        <v>3061</v>
      </c>
      <c r="C787" s="39"/>
      <c r="D787" s="39"/>
      <c r="E787" s="39"/>
      <c r="F787" s="39"/>
      <c r="I787" s="121"/>
      <c r="J787" s="39"/>
    </row>
    <row r="788" spans="1:10" ht="15.75">
      <c r="A788" s="121" t="s">
        <v>815</v>
      </c>
      <c r="B788" s="39" t="s">
        <v>3067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748</v>
      </c>
    </row>
    <row r="792" spans="1:10" ht="15.75">
      <c r="A792" s="121" t="s">
        <v>813</v>
      </c>
      <c r="B792" s="39" t="s">
        <v>2886</v>
      </c>
    </row>
    <row r="793" spans="1:10" ht="15.75">
      <c r="A793" s="121" t="s">
        <v>814</v>
      </c>
      <c r="B793" s="39" t="s">
        <v>3040</v>
      </c>
    </row>
    <row r="794" spans="1:10" ht="15.75">
      <c r="A794" s="121" t="s">
        <v>814</v>
      </c>
      <c r="B794" s="39" t="s">
        <v>3119</v>
      </c>
    </row>
    <row r="795" spans="1:10" ht="15.75">
      <c r="A795" s="121" t="s">
        <v>815</v>
      </c>
      <c r="B795" s="39" t="s">
        <v>3127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747</v>
      </c>
    </row>
    <row r="799" spans="1:10" ht="15.75">
      <c r="A799" s="121" t="s">
        <v>815</v>
      </c>
      <c r="B799" s="39" t="s">
        <v>2972</v>
      </c>
    </row>
    <row r="800" spans="1:10" ht="15.75">
      <c r="A800" s="121" t="s">
        <v>814</v>
      </c>
      <c r="B800" s="39" t="s">
        <v>3003</v>
      </c>
    </row>
    <row r="801" spans="1:2" ht="15.75">
      <c r="A801" s="121" t="s">
        <v>814</v>
      </c>
      <c r="B801" s="39" t="s">
        <v>3068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2048</v>
      </c>
      <c r="B804" s="39"/>
    </row>
    <row r="805" spans="1:2" ht="15.75">
      <c r="A805" s="121" t="s">
        <v>815</v>
      </c>
      <c r="B805" s="39" t="s">
        <v>2907</v>
      </c>
    </row>
    <row r="806" spans="1:2" ht="15.75">
      <c r="A806" s="121" t="s">
        <v>813</v>
      </c>
      <c r="B806" s="39" t="s">
        <v>2930</v>
      </c>
    </row>
    <row r="807" spans="1:2" ht="15.75">
      <c r="A807" s="121" t="s">
        <v>815</v>
      </c>
      <c r="B807" s="39" t="s">
        <v>2932</v>
      </c>
    </row>
    <row r="808" spans="1:2" ht="15.75">
      <c r="A808" s="121" t="s">
        <v>814</v>
      </c>
      <c r="B808" s="39" t="s">
        <v>2956</v>
      </c>
    </row>
    <row r="809" spans="1:2" ht="15.75">
      <c r="A809" s="121" t="s">
        <v>813</v>
      </c>
      <c r="B809" s="39" t="s">
        <v>3029</v>
      </c>
    </row>
    <row r="810" spans="1:2" ht="15.75">
      <c r="A810" s="121" t="s">
        <v>815</v>
      </c>
      <c r="B810" s="39" t="s">
        <v>3031</v>
      </c>
    </row>
    <row r="811" spans="1:2" ht="15.75">
      <c r="A811" s="121" t="s">
        <v>813</v>
      </c>
      <c r="B811" s="39" t="s">
        <v>3190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2153</v>
      </c>
      <c r="B814" s="39"/>
    </row>
    <row r="815" spans="1:2" ht="15.75">
      <c r="A815" s="121" t="s">
        <v>815</v>
      </c>
      <c r="B815" s="39" t="s">
        <v>2878</v>
      </c>
    </row>
    <row r="816" spans="1:2" ht="15.75">
      <c r="A816" s="121" t="s">
        <v>814</v>
      </c>
      <c r="B816" s="39" t="s">
        <v>2913</v>
      </c>
    </row>
    <row r="817" spans="1:2" ht="15.75">
      <c r="A817" s="121" t="s">
        <v>815</v>
      </c>
      <c r="B817" s="39" t="s">
        <v>2950</v>
      </c>
    </row>
    <row r="818" spans="1:2" ht="15.75">
      <c r="A818" s="121" t="s">
        <v>813</v>
      </c>
      <c r="B818" s="39" t="s">
        <v>3084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732</v>
      </c>
    </row>
    <row r="822" spans="1:2" ht="15.75">
      <c r="A822" s="121" t="s">
        <v>814</v>
      </c>
      <c r="B822" s="39" t="s">
        <v>2887</v>
      </c>
    </row>
    <row r="823" spans="1:2" ht="15.75">
      <c r="A823" s="121" t="s">
        <v>814</v>
      </c>
      <c r="B823" s="39" t="s">
        <v>2934</v>
      </c>
    </row>
    <row r="824" spans="1:2" ht="15.75">
      <c r="A824" s="121" t="s">
        <v>813</v>
      </c>
      <c r="B824" s="39" t="s">
        <v>2961</v>
      </c>
    </row>
    <row r="825" spans="1:2" ht="15.75">
      <c r="A825" s="121" t="s">
        <v>814</v>
      </c>
      <c r="B825" s="39" t="s">
        <v>3026</v>
      </c>
    </row>
    <row r="826" spans="1:2" ht="15.75">
      <c r="A826" s="121" t="s">
        <v>813</v>
      </c>
      <c r="B826" s="39" t="s">
        <v>3164</v>
      </c>
    </row>
    <row r="827" spans="1:2" ht="15.75">
      <c r="A827" s="121" t="s">
        <v>813</v>
      </c>
      <c r="B827" s="39" t="s">
        <v>3165</v>
      </c>
    </row>
    <row r="828" spans="1:2" ht="15.75">
      <c r="A828" s="121" t="s">
        <v>814</v>
      </c>
      <c r="B828" s="39" t="s">
        <v>3195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2025</v>
      </c>
      <c r="B831" s="39"/>
    </row>
    <row r="832" spans="1:2" ht="15.75">
      <c r="A832" s="121" t="s">
        <v>815</v>
      </c>
      <c r="B832" s="39" t="s">
        <v>2888</v>
      </c>
    </row>
    <row r="833" spans="1:2" ht="15.75">
      <c r="A833" s="121" t="s">
        <v>814</v>
      </c>
      <c r="B833" s="39" t="s">
        <v>2898</v>
      </c>
    </row>
    <row r="834" spans="1:2" ht="15.75">
      <c r="A834" s="121" t="s">
        <v>813</v>
      </c>
      <c r="B834" s="39" t="s">
        <v>2928</v>
      </c>
    </row>
    <row r="835" spans="1:2" ht="15.75">
      <c r="A835" s="121" t="s">
        <v>814</v>
      </c>
      <c r="B835" s="39" t="s">
        <v>2938</v>
      </c>
    </row>
    <row r="836" spans="1:2" ht="15.75">
      <c r="A836" s="121" t="s">
        <v>814</v>
      </c>
      <c r="B836" s="39" t="s">
        <v>2944</v>
      </c>
    </row>
    <row r="837" spans="1:2" ht="15.75">
      <c r="A837" s="121" t="s">
        <v>814</v>
      </c>
      <c r="B837" s="39" t="s">
        <v>2969</v>
      </c>
    </row>
    <row r="838" spans="1:2" ht="15.75">
      <c r="A838" s="121" t="s">
        <v>813</v>
      </c>
      <c r="B838" s="39" t="s">
        <v>2973</v>
      </c>
    </row>
    <row r="839" spans="1:2" ht="15.75">
      <c r="A839" s="121" t="s">
        <v>813</v>
      </c>
      <c r="B839" s="39" t="s">
        <v>2974</v>
      </c>
    </row>
    <row r="840" spans="1:2" ht="15.75">
      <c r="A840" s="121" t="s">
        <v>815</v>
      </c>
      <c r="B840" s="39" t="s">
        <v>2979</v>
      </c>
    </row>
    <row r="841" spans="1:2" ht="15.75">
      <c r="A841" s="121"/>
      <c r="B841" s="39"/>
    </row>
    <row r="842" spans="1:2" ht="23.25">
      <c r="A842" s="120" t="s">
        <v>1998</v>
      </c>
      <c r="B842" s="39"/>
    </row>
    <row r="843" spans="1:2" ht="15.75">
      <c r="A843" s="121" t="s">
        <v>814</v>
      </c>
      <c r="B843" s="39" t="s">
        <v>2971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813</v>
      </c>
      <c r="B847" s="39" t="s">
        <v>2876</v>
      </c>
    </row>
    <row r="848" spans="1:2" ht="15.75">
      <c r="A848" s="121" t="s">
        <v>815</v>
      </c>
      <c r="B848" s="39" t="s">
        <v>2891</v>
      </c>
    </row>
    <row r="849" spans="1:2" ht="15.75">
      <c r="A849" s="121" t="s">
        <v>815</v>
      </c>
      <c r="B849" s="39" t="s">
        <v>2920</v>
      </c>
    </row>
    <row r="850" spans="1:2" ht="15.75">
      <c r="A850" s="121" t="s">
        <v>813</v>
      </c>
      <c r="B850" s="39" t="s">
        <v>2941</v>
      </c>
    </row>
    <row r="851" spans="1:2" ht="15.75">
      <c r="A851" s="121" t="s">
        <v>815</v>
      </c>
      <c r="B851" s="39" t="s">
        <v>3006</v>
      </c>
    </row>
    <row r="852" spans="1:2" ht="15.75">
      <c r="A852" s="121" t="s">
        <v>813</v>
      </c>
      <c r="B852" s="39" t="s">
        <v>3023</v>
      </c>
    </row>
    <row r="853" spans="1:2" ht="15.75">
      <c r="A853" s="121" t="s">
        <v>813</v>
      </c>
      <c r="B853" s="39" t="s">
        <v>3025</v>
      </c>
    </row>
    <row r="854" spans="1:2" ht="15.75">
      <c r="A854" s="121" t="s">
        <v>814</v>
      </c>
      <c r="B854" s="39" t="s">
        <v>3033</v>
      </c>
    </row>
    <row r="855" spans="1:2" ht="15.75">
      <c r="A855" s="121" t="s">
        <v>813</v>
      </c>
      <c r="B855" s="39" t="s">
        <v>3056</v>
      </c>
    </row>
    <row r="856" spans="1:2" ht="15.75">
      <c r="A856" s="121" t="s">
        <v>815</v>
      </c>
      <c r="B856" s="39" t="s">
        <v>3166</v>
      </c>
    </row>
    <row r="857" spans="1:2" ht="15.75">
      <c r="A857" s="121" t="s">
        <v>814</v>
      </c>
      <c r="B857" s="39" t="s">
        <v>3198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789</v>
      </c>
    </row>
    <row r="861" spans="1:2" ht="15.75">
      <c r="A861" s="121" t="s">
        <v>813</v>
      </c>
      <c r="B861" s="39" t="s">
        <v>2874</v>
      </c>
    </row>
    <row r="862" spans="1:2" ht="15.75">
      <c r="A862" s="121" t="s">
        <v>813</v>
      </c>
      <c r="B862" s="39" t="s">
        <v>2892</v>
      </c>
    </row>
    <row r="863" spans="1:2" ht="15.75">
      <c r="A863" s="121" t="s">
        <v>814</v>
      </c>
      <c r="B863" s="39" t="s">
        <v>2902</v>
      </c>
    </row>
    <row r="864" spans="1:2" ht="15.75">
      <c r="A864" s="121" t="s">
        <v>815</v>
      </c>
      <c r="B864" s="39" t="s">
        <v>2903</v>
      </c>
    </row>
    <row r="865" spans="1:2" ht="15.75">
      <c r="A865" s="121" t="s">
        <v>814</v>
      </c>
      <c r="B865" s="39" t="s">
        <v>2920</v>
      </c>
    </row>
    <row r="866" spans="1:2" ht="15.75">
      <c r="A866" s="121" t="s">
        <v>815</v>
      </c>
      <c r="B866" s="39" t="s">
        <v>2952</v>
      </c>
    </row>
    <row r="867" spans="1:2" ht="15.75">
      <c r="A867" s="121" t="s">
        <v>813</v>
      </c>
      <c r="B867" s="39" t="s">
        <v>2962</v>
      </c>
    </row>
    <row r="868" spans="1:2" ht="15.75">
      <c r="A868" s="121" t="s">
        <v>813</v>
      </c>
      <c r="B868" s="39" t="s">
        <v>2985</v>
      </c>
    </row>
    <row r="869" spans="1:2" ht="15.75">
      <c r="A869" s="121" t="s">
        <v>813</v>
      </c>
      <c r="B869" s="39" t="s">
        <v>2988</v>
      </c>
    </row>
    <row r="870" spans="1:2" ht="15.75">
      <c r="A870" s="121" t="s">
        <v>815</v>
      </c>
      <c r="B870" s="39" t="s">
        <v>2989</v>
      </c>
    </row>
    <row r="871" spans="1:2" ht="15.75">
      <c r="A871" s="121" t="s">
        <v>813</v>
      </c>
      <c r="B871" s="39" t="s">
        <v>2998</v>
      </c>
    </row>
    <row r="872" spans="1:2" ht="15.75">
      <c r="A872" s="121" t="s">
        <v>813</v>
      </c>
      <c r="B872" s="39" t="s">
        <v>3000</v>
      </c>
    </row>
    <row r="873" spans="1:2" ht="15.75">
      <c r="A873" s="121" t="s">
        <v>813</v>
      </c>
      <c r="B873" s="39" t="s">
        <v>3013</v>
      </c>
    </row>
    <row r="874" spans="1:2" ht="15.75">
      <c r="A874" s="121" t="s">
        <v>813</v>
      </c>
      <c r="B874" s="39" t="s">
        <v>3017</v>
      </c>
    </row>
    <row r="875" spans="1:2" ht="15.75">
      <c r="A875" s="121" t="s">
        <v>814</v>
      </c>
      <c r="B875" s="39" t="s">
        <v>3043</v>
      </c>
    </row>
    <row r="876" spans="1:2" ht="15.75">
      <c r="A876" s="121" t="s">
        <v>814</v>
      </c>
      <c r="B876" s="39" t="s">
        <v>3048</v>
      </c>
    </row>
    <row r="877" spans="1:2" ht="15.75">
      <c r="A877" s="121" t="s">
        <v>815</v>
      </c>
      <c r="B877" s="39" t="s">
        <v>3053</v>
      </c>
    </row>
    <row r="878" spans="1:2" ht="15.75">
      <c r="A878" s="121" t="s">
        <v>814</v>
      </c>
      <c r="B878" s="39" t="s">
        <v>3059</v>
      </c>
    </row>
    <row r="879" spans="1:2" ht="15.75">
      <c r="A879" s="121" t="s">
        <v>813</v>
      </c>
      <c r="B879" s="39" t="s">
        <v>3062</v>
      </c>
    </row>
    <row r="880" spans="1:2" ht="15.75">
      <c r="A880" s="121" t="s">
        <v>814</v>
      </c>
      <c r="B880" s="39" t="s">
        <v>3063</v>
      </c>
    </row>
    <row r="881" spans="1:2" ht="15.75">
      <c r="A881" s="121" t="s">
        <v>814</v>
      </c>
      <c r="B881" s="39" t="s">
        <v>3070</v>
      </c>
    </row>
    <row r="882" spans="1:2" ht="15.75">
      <c r="A882" s="121" t="s">
        <v>813</v>
      </c>
      <c r="B882" s="39" t="s">
        <v>3189</v>
      </c>
    </row>
    <row r="883" spans="1:2" ht="15.75">
      <c r="A883" s="121" t="s">
        <v>813</v>
      </c>
      <c r="B883" s="39" t="s">
        <v>3204</v>
      </c>
    </row>
    <row r="884" spans="1:2" ht="15.75">
      <c r="A884" s="121" t="s">
        <v>815</v>
      </c>
      <c r="B884" s="39" t="s">
        <v>3205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754</v>
      </c>
    </row>
    <row r="888" spans="1:2" ht="15.75">
      <c r="A888" s="121" t="s">
        <v>815</v>
      </c>
      <c r="B888" s="39" t="s">
        <v>2890</v>
      </c>
    </row>
    <row r="889" spans="1:2" ht="15.75">
      <c r="A889" s="121" t="s">
        <v>813</v>
      </c>
      <c r="B889" s="39" t="s">
        <v>2921</v>
      </c>
    </row>
    <row r="890" spans="1:2" ht="15.75">
      <c r="A890" s="121" t="s">
        <v>815</v>
      </c>
      <c r="B890" s="39" t="s">
        <v>2926</v>
      </c>
    </row>
    <row r="891" spans="1:2" ht="15.75">
      <c r="A891" s="121" t="s">
        <v>815</v>
      </c>
      <c r="B891" s="39" t="s">
        <v>2955</v>
      </c>
    </row>
    <row r="892" spans="1:2" ht="15.75">
      <c r="A892" s="121" t="s">
        <v>813</v>
      </c>
      <c r="B892" s="39" t="s">
        <v>2969</v>
      </c>
    </row>
    <row r="893" spans="1:2" ht="15.75">
      <c r="A893" s="121" t="s">
        <v>814</v>
      </c>
      <c r="B893" s="39" t="s">
        <v>2981</v>
      </c>
    </row>
    <row r="894" spans="1:2" ht="15.75">
      <c r="A894" s="121" t="s">
        <v>814</v>
      </c>
      <c r="B894" s="39" t="s">
        <v>2984</v>
      </c>
    </row>
    <row r="895" spans="1:2" ht="15.75">
      <c r="A895" s="121" t="s">
        <v>814</v>
      </c>
      <c r="B895" s="39" t="s">
        <v>3002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781</v>
      </c>
    </row>
    <row r="899" spans="1:8" ht="15.75">
      <c r="A899" s="121" t="s">
        <v>815</v>
      </c>
      <c r="B899" s="39" t="s">
        <v>2949</v>
      </c>
    </row>
    <row r="900" spans="1:8" ht="15.75">
      <c r="A900" s="121" t="s">
        <v>815</v>
      </c>
      <c r="B900" s="39" t="s">
        <v>2981</v>
      </c>
    </row>
    <row r="901" spans="1:8" ht="15.75">
      <c r="A901" s="121" t="s">
        <v>815</v>
      </c>
      <c r="B901" s="39" t="s">
        <v>3041</v>
      </c>
    </row>
    <row r="902" spans="1:8" ht="15.75">
      <c r="A902" s="121" t="s">
        <v>814</v>
      </c>
      <c r="B902" s="39" t="s">
        <v>3089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813</v>
      </c>
      <c r="B906" s="39" t="s">
        <v>2875</v>
      </c>
    </row>
    <row r="907" spans="1:8" ht="15.75">
      <c r="A907" s="121" t="s">
        <v>813</v>
      </c>
      <c r="B907" s="39" t="s">
        <v>2900</v>
      </c>
    </row>
    <row r="908" spans="1:8" ht="15.75">
      <c r="A908" s="121" t="s">
        <v>814</v>
      </c>
      <c r="B908" s="39" t="s">
        <v>2918</v>
      </c>
      <c r="G908" s="121"/>
      <c r="H908" s="39"/>
    </row>
    <row r="909" spans="1:8" ht="15.75">
      <c r="A909" s="121" t="s">
        <v>815</v>
      </c>
      <c r="B909" s="39" t="s">
        <v>2946</v>
      </c>
    </row>
    <row r="910" spans="1:8" ht="15.75">
      <c r="A910" s="121" t="s">
        <v>814</v>
      </c>
      <c r="B910" s="39" t="s">
        <v>3022</v>
      </c>
    </row>
    <row r="911" spans="1:8" ht="15.75">
      <c r="A911" s="121" t="s">
        <v>814</v>
      </c>
      <c r="B911" s="39" t="s">
        <v>3073</v>
      </c>
    </row>
    <row r="912" spans="1:8" ht="15.75">
      <c r="A912" s="121" t="s">
        <v>813</v>
      </c>
      <c r="B912" s="39" t="s">
        <v>3162</v>
      </c>
    </row>
    <row r="913" spans="1:2" ht="15.75">
      <c r="A913" s="121" t="s">
        <v>815</v>
      </c>
      <c r="B913" s="39" t="s">
        <v>3163</v>
      </c>
    </row>
    <row r="914" spans="1:2" ht="15.75">
      <c r="A914" s="121" t="s">
        <v>813</v>
      </c>
      <c r="B914" s="39" t="s">
        <v>3196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815</v>
      </c>
      <c r="B918" s="39" t="s">
        <v>2899</v>
      </c>
    </row>
    <row r="919" spans="1:2" ht="15.75">
      <c r="A919" s="121" t="s">
        <v>814</v>
      </c>
      <c r="B919" s="39" t="s">
        <v>2961</v>
      </c>
    </row>
    <row r="920" spans="1:2" ht="15.75">
      <c r="A920" s="121" t="s">
        <v>815</v>
      </c>
      <c r="B920" s="39" t="s">
        <v>2974</v>
      </c>
    </row>
    <row r="921" spans="1:2" ht="15.75">
      <c r="A921" s="121" t="s">
        <v>815</v>
      </c>
      <c r="B921" s="39" t="s">
        <v>2976</v>
      </c>
    </row>
    <row r="922" spans="1:2" ht="15.75">
      <c r="A922" s="121" t="s">
        <v>814</v>
      </c>
      <c r="B922" s="39" t="s">
        <v>2980</v>
      </c>
    </row>
    <row r="923" spans="1:2" ht="15.75">
      <c r="A923" s="121" t="s">
        <v>815</v>
      </c>
      <c r="B923" s="39" t="s">
        <v>3035</v>
      </c>
    </row>
    <row r="924" spans="1:2" ht="15.75">
      <c r="A924" s="121" t="s">
        <v>815</v>
      </c>
      <c r="B924" s="39" t="s">
        <v>3044</v>
      </c>
    </row>
    <row r="925" spans="1:2" ht="15.75">
      <c r="A925" s="121" t="s">
        <v>813</v>
      </c>
      <c r="B925" s="39" t="s">
        <v>3061</v>
      </c>
    </row>
    <row r="926" spans="1:2" ht="15.75">
      <c r="A926" s="121" t="s">
        <v>813</v>
      </c>
      <c r="B926" s="39" t="s">
        <v>3168</v>
      </c>
    </row>
    <row r="927" spans="1:2" ht="15.75">
      <c r="A927" s="121" t="s">
        <v>814</v>
      </c>
      <c r="B927" s="39" t="s">
        <v>3175</v>
      </c>
    </row>
    <row r="928" spans="1:2" ht="15.75">
      <c r="A928" s="121" t="s">
        <v>815</v>
      </c>
      <c r="B928" s="39" t="s">
        <v>3180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813</v>
      </c>
      <c r="B932" s="39" t="s">
        <v>2925</v>
      </c>
    </row>
    <row r="933" spans="1:2" ht="15.75">
      <c r="A933" s="121" t="s">
        <v>814</v>
      </c>
      <c r="B933" s="39" t="s">
        <v>2982</v>
      </c>
    </row>
    <row r="934" spans="1:2" ht="15.75">
      <c r="A934" s="121" t="s">
        <v>815</v>
      </c>
      <c r="B934" s="39" t="s">
        <v>2986</v>
      </c>
    </row>
    <row r="935" spans="1:2" ht="15.75">
      <c r="A935" s="121" t="s">
        <v>814</v>
      </c>
      <c r="B935" s="39" t="s">
        <v>3010</v>
      </c>
    </row>
    <row r="936" spans="1:2" ht="15.75">
      <c r="A936" s="121" t="s">
        <v>815</v>
      </c>
      <c r="B936" s="39" t="s">
        <v>3012</v>
      </c>
    </row>
    <row r="937" spans="1:2" ht="15.75">
      <c r="A937" s="121" t="s">
        <v>814</v>
      </c>
      <c r="B937" s="39" t="s">
        <v>3020</v>
      </c>
    </row>
    <row r="938" spans="1:2" ht="15.75">
      <c r="A938" s="121" t="s">
        <v>815</v>
      </c>
      <c r="B938" s="39" t="s">
        <v>3021</v>
      </c>
    </row>
    <row r="939" spans="1:2" ht="15.75">
      <c r="A939" s="121" t="s">
        <v>813</v>
      </c>
      <c r="B939" s="39" t="s">
        <v>3172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1661</v>
      </c>
    </row>
    <row r="943" spans="1:2" s="39" customFormat="1" ht="15.75">
      <c r="A943" s="121" t="s">
        <v>813</v>
      </c>
      <c r="B943" s="39" t="s">
        <v>2880</v>
      </c>
    </row>
    <row r="944" spans="1:2" s="39" customFormat="1" ht="15.75">
      <c r="A944" s="121" t="s">
        <v>814</v>
      </c>
      <c r="B944" s="39" t="s">
        <v>2901</v>
      </c>
    </row>
    <row r="945" spans="1:2" s="39" customFormat="1" ht="15.75">
      <c r="A945" s="121" t="s">
        <v>815</v>
      </c>
      <c r="B945" s="39" t="s">
        <v>2904</v>
      </c>
    </row>
    <row r="946" spans="1:2" s="39" customFormat="1" ht="15.75">
      <c r="A946" s="121" t="s">
        <v>813</v>
      </c>
      <c r="B946" s="39" t="s">
        <v>2912</v>
      </c>
    </row>
    <row r="947" spans="1:2" s="39" customFormat="1" ht="15.75">
      <c r="A947" s="121" t="s">
        <v>813</v>
      </c>
      <c r="B947" s="39" t="s">
        <v>2953</v>
      </c>
    </row>
    <row r="948" spans="1:2" s="39" customFormat="1" ht="15.75">
      <c r="A948" s="121" t="s">
        <v>815</v>
      </c>
      <c r="B948" s="39" t="s">
        <v>3000</v>
      </c>
    </row>
    <row r="949" spans="1:2" s="39" customFormat="1" ht="15.75">
      <c r="A949" s="121" t="s">
        <v>813</v>
      </c>
      <c r="B949" s="39" t="s">
        <v>3059</v>
      </c>
    </row>
    <row r="950" spans="1:2" s="39" customFormat="1" ht="15.75">
      <c r="A950" s="121" t="s">
        <v>815</v>
      </c>
      <c r="B950" s="39" t="s">
        <v>3062</v>
      </c>
    </row>
    <row r="951" spans="1:2" s="39" customFormat="1" ht="15.75">
      <c r="A951" s="121" t="s">
        <v>814</v>
      </c>
      <c r="B951" s="39" t="s">
        <v>3069</v>
      </c>
    </row>
    <row r="952" spans="1:2" s="39" customFormat="1" ht="15.75">
      <c r="A952" s="121" t="s">
        <v>815</v>
      </c>
      <c r="B952" s="39" t="s">
        <v>3073</v>
      </c>
    </row>
    <row r="953" spans="1:2" s="39" customFormat="1" ht="15.75">
      <c r="A953" s="121" t="s">
        <v>814</v>
      </c>
      <c r="B953" s="39" t="s">
        <v>3162</v>
      </c>
    </row>
    <row r="954" spans="1:2" s="39" customFormat="1" ht="15.75">
      <c r="A954" s="121" t="s">
        <v>813</v>
      </c>
      <c r="B954" s="39" t="s">
        <v>3163</v>
      </c>
    </row>
    <row r="955" spans="1:2" s="39" customFormat="1" ht="15.75">
      <c r="A955" s="121" t="s">
        <v>814</v>
      </c>
      <c r="B955" s="39" t="s">
        <v>3171</v>
      </c>
    </row>
    <row r="956" spans="1:2" s="39" customFormat="1" ht="15.75">
      <c r="A956" s="121" t="s">
        <v>813</v>
      </c>
      <c r="B956" s="39" t="s">
        <v>3173</v>
      </c>
    </row>
    <row r="957" spans="1:2" s="39" customFormat="1" ht="15.75">
      <c r="A957" s="121" t="s">
        <v>814</v>
      </c>
      <c r="B957" s="39" t="s">
        <v>3181</v>
      </c>
    </row>
    <row r="958" spans="1:2" s="39" customFormat="1" ht="15.75">
      <c r="A958" s="121" t="s">
        <v>814</v>
      </c>
      <c r="B958" s="39" t="s">
        <v>3189</v>
      </c>
    </row>
    <row r="959" spans="1:2" s="39" customFormat="1" ht="15.75">
      <c r="A959" s="121" t="s">
        <v>813</v>
      </c>
      <c r="B959" s="39" t="s">
        <v>3192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814</v>
      </c>
      <c r="B963" s="39" t="s">
        <v>2929</v>
      </c>
    </row>
    <row r="964" spans="1:2" ht="15.75">
      <c r="A964" s="121" t="s">
        <v>813</v>
      </c>
      <c r="B964" s="39" t="s">
        <v>2975</v>
      </c>
    </row>
    <row r="965" spans="1:2" ht="15.75">
      <c r="A965" s="121" t="s">
        <v>814</v>
      </c>
      <c r="B965" s="39" t="s">
        <v>2983</v>
      </c>
    </row>
    <row r="966" spans="1:2" ht="15.75">
      <c r="A966" s="121" t="s">
        <v>815</v>
      </c>
      <c r="B966" s="39" t="s">
        <v>3024</v>
      </c>
    </row>
    <row r="967" spans="1:2" ht="15.75">
      <c r="A967" s="121" t="s">
        <v>814</v>
      </c>
      <c r="B967" s="39" t="s">
        <v>3067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2026</v>
      </c>
      <c r="B970" s="39"/>
    </row>
    <row r="971" spans="1:2" ht="15.75">
      <c r="A971" s="121" t="s">
        <v>813</v>
      </c>
      <c r="B971" s="39" t="s">
        <v>2893</v>
      </c>
    </row>
    <row r="972" spans="1:2" ht="15.75">
      <c r="A972" s="121" t="s">
        <v>815</v>
      </c>
      <c r="B972" s="39" t="s">
        <v>2919</v>
      </c>
    </row>
    <row r="973" spans="1:2" ht="15.75">
      <c r="A973" s="121" t="s">
        <v>815</v>
      </c>
      <c r="B973" s="39" t="s">
        <v>3193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815</v>
      </c>
      <c r="B977" s="39" t="s">
        <v>2885</v>
      </c>
      <c r="C977" s="39"/>
      <c r="D977" s="39"/>
      <c r="E977" s="39"/>
      <c r="F977" s="39"/>
    </row>
    <row r="978" spans="1:6" ht="15.75">
      <c r="A978" s="121" t="s">
        <v>815</v>
      </c>
      <c r="B978" s="39" t="s">
        <v>2905</v>
      </c>
      <c r="C978" s="39"/>
      <c r="D978" s="39"/>
      <c r="E978" s="39"/>
      <c r="F978" s="39"/>
    </row>
    <row r="979" spans="1:6" ht="15.75">
      <c r="A979" s="121" t="s">
        <v>814</v>
      </c>
      <c r="B979" s="39" t="s">
        <v>2943</v>
      </c>
      <c r="C979" s="39"/>
      <c r="D979" s="39"/>
      <c r="E979" s="39"/>
      <c r="F979" s="39"/>
    </row>
    <row r="980" spans="1:6" ht="15.75">
      <c r="A980" s="121" t="s">
        <v>814</v>
      </c>
      <c r="B980" s="39" t="s">
        <v>3041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1658</v>
      </c>
    </row>
    <row r="984" spans="1:6" s="39" customFormat="1" ht="15.75">
      <c r="A984" s="121" t="s">
        <v>815</v>
      </c>
      <c r="B984" s="39" t="s">
        <v>2878</v>
      </c>
    </row>
    <row r="985" spans="1:6" s="39" customFormat="1" ht="15.75">
      <c r="A985" s="121" t="s">
        <v>813</v>
      </c>
      <c r="B985" s="39" t="s">
        <v>2885</v>
      </c>
    </row>
    <row r="986" spans="1:6" s="39" customFormat="1" ht="15.75">
      <c r="A986" s="121" t="s">
        <v>815</v>
      </c>
      <c r="B986" s="39" t="s">
        <v>2902</v>
      </c>
    </row>
    <row r="987" spans="1:6" s="39" customFormat="1" ht="15.75">
      <c r="A987" s="121" t="s">
        <v>814</v>
      </c>
      <c r="B987" s="39" t="s">
        <v>2904</v>
      </c>
    </row>
    <row r="988" spans="1:6" s="39" customFormat="1" ht="15.75">
      <c r="A988" s="121" t="s">
        <v>815</v>
      </c>
      <c r="B988" s="39" t="s">
        <v>2906</v>
      </c>
    </row>
    <row r="989" spans="1:6" s="39" customFormat="1" ht="15.75">
      <c r="A989" s="121" t="s">
        <v>815</v>
      </c>
      <c r="B989" s="39" t="s">
        <v>2990</v>
      </c>
    </row>
    <row r="990" spans="1:6" s="39" customFormat="1" ht="15.75">
      <c r="A990" s="121" t="s">
        <v>815</v>
      </c>
      <c r="B990" s="39" t="s">
        <v>3091</v>
      </c>
    </row>
    <row r="991" spans="1:6" s="39" customFormat="1" ht="15.75">
      <c r="A991" s="121" t="s">
        <v>815</v>
      </c>
      <c r="B991" s="39" t="s">
        <v>3117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814</v>
      </c>
      <c r="B995" s="39" t="s">
        <v>2877</v>
      </c>
    </row>
    <row r="996" spans="1:2" s="39" customFormat="1" ht="15.75">
      <c r="A996" s="121" t="s">
        <v>815</v>
      </c>
      <c r="B996" s="39" t="s">
        <v>2957</v>
      </c>
    </row>
    <row r="997" spans="1:2" s="39" customFormat="1" ht="15.75">
      <c r="A997" s="121" t="s">
        <v>815</v>
      </c>
      <c r="B997" s="39" t="s">
        <v>2958</v>
      </c>
    </row>
    <row r="998" spans="1:2" s="39" customFormat="1" ht="15.75">
      <c r="A998" s="121" t="s">
        <v>813</v>
      </c>
      <c r="B998" s="39" t="s">
        <v>3027</v>
      </c>
    </row>
    <row r="999" spans="1:2" s="39" customFormat="1" ht="15.75">
      <c r="A999" s="121" t="s">
        <v>814</v>
      </c>
      <c r="B999" s="39" t="s">
        <v>3039</v>
      </c>
    </row>
    <row r="1000" spans="1:2" s="39" customFormat="1" ht="15.75">
      <c r="A1000" s="121" t="s">
        <v>814</v>
      </c>
      <c r="B1000" s="39" t="s">
        <v>3054</v>
      </c>
    </row>
    <row r="1001" spans="1:2" s="39" customFormat="1" ht="15.75">
      <c r="A1001" s="121" t="s">
        <v>814</v>
      </c>
      <c r="B1001" s="39" t="s">
        <v>3064</v>
      </c>
    </row>
    <row r="1002" spans="1:2" s="39" customFormat="1" ht="15.75">
      <c r="A1002" s="121" t="s">
        <v>813</v>
      </c>
      <c r="B1002" s="39" t="s">
        <v>3201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752</v>
      </c>
    </row>
    <row r="1006" spans="1:2" s="39" customFormat="1" ht="15.75">
      <c r="A1006" s="121" t="s">
        <v>814</v>
      </c>
      <c r="B1006" s="39" t="s">
        <v>2874</v>
      </c>
    </row>
    <row r="1007" spans="1:2" s="39" customFormat="1" ht="15.75">
      <c r="A1007" s="121" t="s">
        <v>814</v>
      </c>
      <c r="B1007" s="39" t="s">
        <v>2891</v>
      </c>
    </row>
    <row r="1008" spans="1:2" s="39" customFormat="1" ht="15.75">
      <c r="A1008" s="121" t="s">
        <v>815</v>
      </c>
      <c r="B1008" s="39" t="s">
        <v>2934</v>
      </c>
    </row>
    <row r="1009" spans="1:2" s="39" customFormat="1" ht="15.75">
      <c r="A1009" s="121" t="s">
        <v>815</v>
      </c>
      <c r="B1009" s="39" t="s">
        <v>2942</v>
      </c>
    </row>
    <row r="1010" spans="1:2" s="39" customFormat="1" ht="15.75">
      <c r="A1010" s="121" t="s">
        <v>813</v>
      </c>
      <c r="B1010" s="39" t="s">
        <v>2958</v>
      </c>
    </row>
    <row r="1011" spans="1:2" s="39" customFormat="1" ht="15.75">
      <c r="A1011" s="121" t="s">
        <v>813</v>
      </c>
      <c r="B1011" s="39" t="s">
        <v>2959</v>
      </c>
    </row>
    <row r="1012" spans="1:2" s="39" customFormat="1" ht="15.75">
      <c r="A1012" s="121" t="s">
        <v>815</v>
      </c>
      <c r="B1012" s="39" t="s">
        <v>2960</v>
      </c>
    </row>
    <row r="1013" spans="1:2" s="39" customFormat="1" ht="15.75">
      <c r="A1013" s="121" t="s">
        <v>814</v>
      </c>
      <c r="B1013" s="39" t="s">
        <v>2963</v>
      </c>
    </row>
    <row r="1014" spans="1:2" s="39" customFormat="1" ht="15.75">
      <c r="A1014" s="121" t="s">
        <v>814</v>
      </c>
      <c r="B1014" s="39" t="s">
        <v>2965</v>
      </c>
    </row>
    <row r="1015" spans="1:2" s="39" customFormat="1" ht="15.75">
      <c r="A1015" s="121" t="s">
        <v>814</v>
      </c>
      <c r="B1015" s="39" t="s">
        <v>2967</v>
      </c>
    </row>
    <row r="1016" spans="1:2" s="39" customFormat="1" ht="15.75">
      <c r="A1016" s="121" t="s">
        <v>815</v>
      </c>
      <c r="B1016" s="39" t="s">
        <v>2982</v>
      </c>
    </row>
    <row r="1017" spans="1:2" s="39" customFormat="1" ht="15.75">
      <c r="A1017" s="121" t="s">
        <v>815</v>
      </c>
      <c r="B1017" s="39" t="s">
        <v>2986</v>
      </c>
    </row>
    <row r="1018" spans="1:2" s="39" customFormat="1" ht="15.75">
      <c r="A1018" s="121" t="s">
        <v>814</v>
      </c>
      <c r="B1018" s="39" t="s">
        <v>2997</v>
      </c>
    </row>
    <row r="1019" spans="1:2" s="39" customFormat="1" ht="15.75">
      <c r="A1019" s="121" t="s">
        <v>815</v>
      </c>
      <c r="B1019" s="39" t="s">
        <v>3007</v>
      </c>
    </row>
    <row r="1020" spans="1:2" s="39" customFormat="1" ht="15.75">
      <c r="A1020" s="121" t="s">
        <v>813</v>
      </c>
      <c r="B1020" s="39" t="s">
        <v>3010</v>
      </c>
    </row>
    <row r="1021" spans="1:2" s="39" customFormat="1" ht="15.75">
      <c r="A1021" s="121" t="s">
        <v>815</v>
      </c>
      <c r="B1021" s="39" t="s">
        <v>3020</v>
      </c>
    </row>
    <row r="1022" spans="1:2" s="39" customFormat="1" ht="15.75">
      <c r="A1022" s="121" t="s">
        <v>814</v>
      </c>
      <c r="B1022" s="39" t="s">
        <v>3021</v>
      </c>
    </row>
    <row r="1023" spans="1:2" s="39" customFormat="1" ht="15.75">
      <c r="A1023" s="121" t="s">
        <v>814</v>
      </c>
      <c r="B1023" s="39" t="s">
        <v>3027</v>
      </c>
    </row>
    <row r="1024" spans="1:2" s="39" customFormat="1" ht="15.75">
      <c r="A1024" s="121" t="s">
        <v>813</v>
      </c>
      <c r="B1024" s="39" t="s">
        <v>3034</v>
      </c>
    </row>
    <row r="1025" spans="1:2" s="39" customFormat="1" ht="15.75">
      <c r="A1025" s="121" t="s">
        <v>814</v>
      </c>
      <c r="B1025" s="39" t="s">
        <v>3168</v>
      </c>
    </row>
    <row r="1026" spans="1:2" s="39" customFormat="1" ht="15.75">
      <c r="A1026" s="121" t="s">
        <v>814</v>
      </c>
      <c r="B1026" s="39" t="s">
        <v>3172</v>
      </c>
    </row>
    <row r="1027" spans="1:2" s="39" customFormat="1" ht="15.75">
      <c r="A1027" s="121" t="s">
        <v>813</v>
      </c>
      <c r="B1027" s="39" t="s">
        <v>3194</v>
      </c>
    </row>
    <row r="1028" spans="1:2" s="39" customFormat="1" ht="15.75">
      <c r="A1028" s="121" t="s">
        <v>815</v>
      </c>
      <c r="B1028" s="39" t="s">
        <v>3196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2004</v>
      </c>
      <c r="B1031" s="39"/>
    </row>
    <row r="1032" spans="1:2" s="39" customFormat="1" ht="15.75">
      <c r="A1032" s="121" t="s">
        <v>813</v>
      </c>
      <c r="B1032" s="39" t="s">
        <v>2889</v>
      </c>
    </row>
    <row r="1033" spans="1:2" s="39" customFormat="1" ht="15.75">
      <c r="A1033" s="121" t="s">
        <v>815</v>
      </c>
      <c r="B1033" s="39" t="s">
        <v>2920</v>
      </c>
    </row>
    <row r="1034" spans="1:2" s="39" customFormat="1" ht="15.75">
      <c r="A1034" s="121" t="s">
        <v>814</v>
      </c>
      <c r="B1034" s="39" t="s">
        <v>2964</v>
      </c>
    </row>
    <row r="1035" spans="1:2" s="39" customFormat="1" ht="15.75">
      <c r="A1035" s="121" t="s">
        <v>813</v>
      </c>
      <c r="B1035" s="39" t="s">
        <v>2986</v>
      </c>
    </row>
    <row r="1036" spans="1:2" s="39" customFormat="1" ht="15.75">
      <c r="A1036" s="121" t="s">
        <v>815</v>
      </c>
      <c r="B1036" s="39" t="s">
        <v>3008</v>
      </c>
    </row>
    <row r="1037" spans="1:2" s="39" customFormat="1" ht="15.75">
      <c r="A1037" s="121" t="s">
        <v>815</v>
      </c>
      <c r="B1037" s="39" t="s">
        <v>3013</v>
      </c>
    </row>
    <row r="1038" spans="1:2" s="39" customFormat="1" ht="15.75">
      <c r="A1038" s="121" t="s">
        <v>815</v>
      </c>
      <c r="B1038" s="39" t="s">
        <v>3029</v>
      </c>
    </row>
    <row r="1039" spans="1:2" s="39" customFormat="1" ht="15.75">
      <c r="A1039" s="121" t="s">
        <v>814</v>
      </c>
      <c r="B1039" s="39" t="s">
        <v>3188</v>
      </c>
    </row>
    <row r="1040" spans="1:2" s="39" customFormat="1" ht="15.75">
      <c r="A1040" s="121" t="s">
        <v>815</v>
      </c>
      <c r="B1040" s="39" t="s">
        <v>3202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5"/>
  <sheetViews>
    <sheetView topLeftCell="A597" workbookViewId="0">
      <pane xSplit="1" topLeftCell="B1" activePane="topRight" state="frozen"/>
      <selection pane="topRight" activeCell="D622" sqref="C622:G622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1106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1107</v>
      </c>
    </row>
    <row r="3" spans="1:17">
      <c r="A3" t="s">
        <v>2534</v>
      </c>
    </row>
    <row r="5" spans="1:17" ht="20.25">
      <c r="A5" s="123" t="s">
        <v>1101</v>
      </c>
      <c r="C5" t="s">
        <v>39</v>
      </c>
      <c r="E5" t="s">
        <v>183</v>
      </c>
      <c r="G5" t="s">
        <v>25</v>
      </c>
      <c r="I5" t="s">
        <v>777</v>
      </c>
      <c r="K5" t="s">
        <v>35</v>
      </c>
      <c r="M5" t="s">
        <v>183</v>
      </c>
      <c r="O5" t="s">
        <v>183</v>
      </c>
      <c r="Q5" t="s">
        <v>2003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782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799</v>
      </c>
    </row>
    <row r="10" spans="1:17" ht="20.25">
      <c r="A10" s="123" t="s">
        <v>1008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2003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1687</v>
      </c>
      <c r="M11" t="s">
        <v>183</v>
      </c>
      <c r="O11" t="s">
        <v>183</v>
      </c>
      <c r="Q11" t="s">
        <v>3370</v>
      </c>
    </row>
    <row r="12" spans="1:17">
      <c r="C12" t="s">
        <v>183</v>
      </c>
      <c r="E12" t="s">
        <v>143</v>
      </c>
      <c r="G12" t="s">
        <v>4</v>
      </c>
      <c r="I12" t="s">
        <v>761</v>
      </c>
      <c r="K12" t="s">
        <v>1688</v>
      </c>
      <c r="M12" t="s">
        <v>183</v>
      </c>
      <c r="O12" t="s">
        <v>183</v>
      </c>
      <c r="Q12" t="s">
        <v>3378</v>
      </c>
    </row>
    <row r="15" spans="1:17" ht="20.25">
      <c r="A15" s="123" t="s">
        <v>1009</v>
      </c>
      <c r="C15" t="s">
        <v>183</v>
      </c>
      <c r="E15" t="s">
        <v>144</v>
      </c>
      <c r="G15" t="s">
        <v>6</v>
      </c>
      <c r="I15" t="s">
        <v>733</v>
      </c>
      <c r="K15" t="s">
        <v>789</v>
      </c>
      <c r="M15" t="s">
        <v>727</v>
      </c>
      <c r="O15" t="s">
        <v>2026</v>
      </c>
      <c r="Q15" t="s">
        <v>1655</v>
      </c>
    </row>
    <row r="16" spans="1:17">
      <c r="C16" t="s">
        <v>183</v>
      </c>
      <c r="E16" t="s">
        <v>143</v>
      </c>
      <c r="G16" t="s">
        <v>15</v>
      </c>
      <c r="I16" t="s">
        <v>795</v>
      </c>
      <c r="K16" t="s">
        <v>743</v>
      </c>
      <c r="M16" t="s">
        <v>33</v>
      </c>
      <c r="O16" t="s">
        <v>2533</v>
      </c>
      <c r="Q16" t="s">
        <v>3376</v>
      </c>
    </row>
    <row r="17" spans="1:17">
      <c r="C17" t="s">
        <v>183</v>
      </c>
      <c r="E17" t="s">
        <v>37</v>
      </c>
      <c r="G17" t="s">
        <v>155</v>
      </c>
      <c r="I17" t="s">
        <v>789</v>
      </c>
      <c r="K17" t="s">
        <v>153</v>
      </c>
      <c r="M17" t="s">
        <v>799</v>
      </c>
      <c r="O17" t="s">
        <v>2003</v>
      </c>
      <c r="Q17" t="s">
        <v>795</v>
      </c>
    </row>
    <row r="20" spans="1:17" ht="20.25">
      <c r="A20" s="123" t="s">
        <v>1135</v>
      </c>
      <c r="C20" t="s">
        <v>183</v>
      </c>
      <c r="E20" t="s">
        <v>1</v>
      </c>
      <c r="G20" t="s">
        <v>11</v>
      </c>
      <c r="I20" t="s">
        <v>154</v>
      </c>
      <c r="K20" t="s">
        <v>1640</v>
      </c>
      <c r="M20" t="s">
        <v>777</v>
      </c>
      <c r="O20" t="s">
        <v>2014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1656</v>
      </c>
      <c r="O21" t="s">
        <v>1656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2003</v>
      </c>
      <c r="O22" t="s">
        <v>2025</v>
      </c>
      <c r="Q22" t="s">
        <v>3388</v>
      </c>
    </row>
    <row r="25" spans="1:17" ht="20.25">
      <c r="A25" s="123" t="s">
        <v>1010</v>
      </c>
      <c r="C25" t="s">
        <v>183</v>
      </c>
      <c r="E25" t="s">
        <v>178</v>
      </c>
      <c r="G25" t="s">
        <v>142</v>
      </c>
      <c r="I25" t="s">
        <v>795</v>
      </c>
      <c r="K25" t="s">
        <v>17</v>
      </c>
      <c r="M25" t="s">
        <v>31</v>
      </c>
      <c r="O25" t="s">
        <v>2022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768</v>
      </c>
      <c r="K26" t="s">
        <v>1660</v>
      </c>
      <c r="M26" t="s">
        <v>1660</v>
      </c>
      <c r="O26" t="s">
        <v>745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733</v>
      </c>
      <c r="K27" t="s">
        <v>733</v>
      </c>
      <c r="M27" t="s">
        <v>1661</v>
      </c>
      <c r="O27" t="s">
        <v>2046</v>
      </c>
      <c r="Q27" t="s">
        <v>15</v>
      </c>
    </row>
    <row r="30" spans="1:17" ht="20.25">
      <c r="A30" s="123" t="s">
        <v>1011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2004</v>
      </c>
    </row>
    <row r="31" spans="1:17">
      <c r="C31" t="s">
        <v>178</v>
      </c>
      <c r="E31" t="s">
        <v>1</v>
      </c>
      <c r="G31" t="s">
        <v>143</v>
      </c>
      <c r="I31" t="s">
        <v>747</v>
      </c>
      <c r="K31" t="s">
        <v>11</v>
      </c>
      <c r="M31" t="s">
        <v>27</v>
      </c>
      <c r="O31" t="s">
        <v>9</v>
      </c>
      <c r="Q31" t="s">
        <v>2002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799</v>
      </c>
    </row>
    <row r="35" spans="1:17" ht="20.25">
      <c r="A35" s="123" t="s">
        <v>1012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2527</v>
      </c>
      <c r="O35" t="s">
        <v>33</v>
      </c>
      <c r="Q35" t="s">
        <v>732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1652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795</v>
      </c>
      <c r="K37" t="s">
        <v>33</v>
      </c>
      <c r="M37" t="s">
        <v>31</v>
      </c>
      <c r="O37" t="s">
        <v>1660</v>
      </c>
      <c r="Q37" t="s">
        <v>1643</v>
      </c>
    </row>
    <row r="40" spans="1:17" ht="20.25">
      <c r="A40" s="123" t="s">
        <v>1013</v>
      </c>
      <c r="C40" t="s">
        <v>33</v>
      </c>
      <c r="E40" t="s">
        <v>6</v>
      </c>
      <c r="G40" t="s">
        <v>15</v>
      </c>
      <c r="I40" t="s">
        <v>33</v>
      </c>
      <c r="K40" t="s">
        <v>1661</v>
      </c>
      <c r="M40" t="s">
        <v>1644</v>
      </c>
      <c r="O40" t="s">
        <v>2003</v>
      </c>
      <c r="Q40" t="s">
        <v>3365</v>
      </c>
    </row>
    <row r="41" spans="1:17">
      <c r="C41" t="s">
        <v>37</v>
      </c>
      <c r="E41" t="s">
        <v>15</v>
      </c>
      <c r="G41" t="s">
        <v>6</v>
      </c>
      <c r="I41" t="s">
        <v>768</v>
      </c>
      <c r="K41" t="s">
        <v>1660</v>
      </c>
      <c r="M41" t="s">
        <v>762</v>
      </c>
      <c r="O41" t="s">
        <v>141</v>
      </c>
      <c r="Q41" t="s">
        <v>3376</v>
      </c>
    </row>
    <row r="42" spans="1:17">
      <c r="C42" t="s">
        <v>13</v>
      </c>
      <c r="E42" t="s">
        <v>142</v>
      </c>
      <c r="G42" t="s">
        <v>164</v>
      </c>
      <c r="I42" t="s">
        <v>743</v>
      </c>
      <c r="K42" t="s">
        <v>25</v>
      </c>
      <c r="M42" t="s">
        <v>144</v>
      </c>
      <c r="O42" t="s">
        <v>1658</v>
      </c>
      <c r="Q42" t="s">
        <v>3374</v>
      </c>
    </row>
    <row r="45" spans="1:17" ht="20.25">
      <c r="A45" s="123" t="s">
        <v>1014</v>
      </c>
      <c r="C45" t="s">
        <v>183</v>
      </c>
      <c r="E45" t="s">
        <v>13</v>
      </c>
      <c r="G45" t="s">
        <v>31</v>
      </c>
      <c r="I45" t="s">
        <v>795</v>
      </c>
      <c r="K45" t="s">
        <v>183</v>
      </c>
      <c r="M45" t="s">
        <v>1642</v>
      </c>
      <c r="O45" t="s">
        <v>770</v>
      </c>
      <c r="Q45" t="s">
        <v>3376</v>
      </c>
    </row>
    <row r="46" spans="1:17">
      <c r="C46" t="s">
        <v>183</v>
      </c>
      <c r="E46" t="s">
        <v>1</v>
      </c>
      <c r="G46" t="s">
        <v>21</v>
      </c>
      <c r="I46" t="s">
        <v>799</v>
      </c>
      <c r="K46" t="s">
        <v>183</v>
      </c>
      <c r="M46" t="s">
        <v>787</v>
      </c>
      <c r="O46" t="s">
        <v>1</v>
      </c>
      <c r="Q46" t="s">
        <v>756</v>
      </c>
    </row>
    <row r="47" spans="1:17">
      <c r="C47" t="s">
        <v>183</v>
      </c>
      <c r="E47" t="s">
        <v>23</v>
      </c>
      <c r="G47" t="s">
        <v>153</v>
      </c>
      <c r="I47" t="s">
        <v>781</v>
      </c>
      <c r="K47" t="s">
        <v>183</v>
      </c>
      <c r="M47" t="s">
        <v>1643</v>
      </c>
      <c r="O47" t="s">
        <v>2026</v>
      </c>
      <c r="Q47" t="s">
        <v>3392</v>
      </c>
    </row>
    <row r="50" spans="1:17" ht="20.25">
      <c r="A50" s="123" t="s">
        <v>4956</v>
      </c>
      <c r="C50" t="s">
        <v>6</v>
      </c>
      <c r="E50" t="s">
        <v>144</v>
      </c>
      <c r="G50" t="s">
        <v>156</v>
      </c>
      <c r="I50" t="s">
        <v>777</v>
      </c>
      <c r="K50" t="s">
        <v>183</v>
      </c>
      <c r="M50" t="s">
        <v>781</v>
      </c>
      <c r="O50" t="s">
        <v>27</v>
      </c>
      <c r="Q50" t="s">
        <v>3376</v>
      </c>
    </row>
    <row r="51" spans="1:17">
      <c r="C51" t="s">
        <v>25</v>
      </c>
      <c r="E51" t="s">
        <v>143</v>
      </c>
      <c r="G51" t="s">
        <v>23</v>
      </c>
      <c r="I51" t="s">
        <v>795</v>
      </c>
      <c r="K51" t="s">
        <v>183</v>
      </c>
      <c r="M51" t="s">
        <v>1653</v>
      </c>
      <c r="O51" t="s">
        <v>2003</v>
      </c>
      <c r="Q51" t="s">
        <v>2019</v>
      </c>
    </row>
    <row r="52" spans="1:17">
      <c r="C52" t="s">
        <v>33</v>
      </c>
      <c r="E52" t="s">
        <v>141</v>
      </c>
      <c r="G52" t="s">
        <v>21</v>
      </c>
      <c r="I52" t="s">
        <v>770</v>
      </c>
      <c r="K52" t="s">
        <v>183</v>
      </c>
      <c r="M52" t="s">
        <v>789</v>
      </c>
      <c r="O52" t="s">
        <v>727</v>
      </c>
      <c r="Q52" t="s">
        <v>3374</v>
      </c>
    </row>
    <row r="55" spans="1:17" ht="20.25">
      <c r="A55" s="123" t="s">
        <v>1015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2006</v>
      </c>
      <c r="O55" t="s">
        <v>21</v>
      </c>
      <c r="Q55" t="s">
        <v>777</v>
      </c>
    </row>
    <row r="56" spans="1:17">
      <c r="C56" t="s">
        <v>23</v>
      </c>
      <c r="E56" t="s">
        <v>17</v>
      </c>
      <c r="G56" t="s">
        <v>9</v>
      </c>
      <c r="I56" t="s">
        <v>737</v>
      </c>
      <c r="K56" t="s">
        <v>183</v>
      </c>
      <c r="M56" t="s">
        <v>1656</v>
      </c>
      <c r="O56" t="s">
        <v>1646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1999</v>
      </c>
      <c r="O57" t="s">
        <v>2006</v>
      </c>
      <c r="Q57" t="s">
        <v>11</v>
      </c>
    </row>
    <row r="60" spans="1:17" ht="20.25">
      <c r="A60" s="123" t="s">
        <v>1016</v>
      </c>
      <c r="C60" t="s">
        <v>21</v>
      </c>
      <c r="E60" t="s">
        <v>143</v>
      </c>
      <c r="G60" t="s">
        <v>17</v>
      </c>
      <c r="I60" t="s">
        <v>743</v>
      </c>
      <c r="K60" t="s">
        <v>756</v>
      </c>
      <c r="M60" t="s">
        <v>756</v>
      </c>
      <c r="O60" t="s">
        <v>25</v>
      </c>
      <c r="Q60" t="s">
        <v>1652</v>
      </c>
    </row>
    <row r="61" spans="1:17">
      <c r="C61" t="s">
        <v>11</v>
      </c>
      <c r="E61" t="s">
        <v>15</v>
      </c>
      <c r="G61" t="s">
        <v>153</v>
      </c>
      <c r="I61" t="s">
        <v>756</v>
      </c>
      <c r="K61" t="s">
        <v>781</v>
      </c>
      <c r="M61" t="s">
        <v>795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795</v>
      </c>
      <c r="M62" t="s">
        <v>2005</v>
      </c>
      <c r="O62" t="s">
        <v>2002</v>
      </c>
      <c r="Q62" t="s">
        <v>770</v>
      </c>
    </row>
    <row r="65" spans="1:17" ht="20.25">
      <c r="A65" s="123" t="s">
        <v>4957</v>
      </c>
      <c r="C65" t="s">
        <v>183</v>
      </c>
      <c r="E65" t="s">
        <v>183</v>
      </c>
      <c r="G65" t="s">
        <v>183</v>
      </c>
      <c r="I65" t="s">
        <v>153</v>
      </c>
      <c r="K65" t="s">
        <v>781</v>
      </c>
      <c r="M65" t="s">
        <v>156</v>
      </c>
      <c r="O65" t="s">
        <v>141</v>
      </c>
      <c r="Q65" t="s">
        <v>3368</v>
      </c>
    </row>
    <row r="66" spans="1:17">
      <c r="C66" t="s">
        <v>183</v>
      </c>
      <c r="E66" t="s">
        <v>183</v>
      </c>
      <c r="G66" t="s">
        <v>183</v>
      </c>
      <c r="I66" t="s">
        <v>789</v>
      </c>
      <c r="K66" t="s">
        <v>795</v>
      </c>
      <c r="M66" t="s">
        <v>153</v>
      </c>
      <c r="O66" t="s">
        <v>756</v>
      </c>
      <c r="Q66" t="s">
        <v>761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756</v>
      </c>
      <c r="M67" t="s">
        <v>745</v>
      </c>
      <c r="O67" t="s">
        <v>1652</v>
      </c>
      <c r="Q67" t="s">
        <v>1658</v>
      </c>
    </row>
    <row r="70" spans="1:17" ht="20.25">
      <c r="A70" s="123" t="s">
        <v>1017</v>
      </c>
      <c r="C70" t="s">
        <v>31</v>
      </c>
      <c r="E70" t="s">
        <v>144</v>
      </c>
      <c r="G70" t="s">
        <v>156</v>
      </c>
      <c r="I70" t="s">
        <v>11</v>
      </c>
      <c r="K70" t="s">
        <v>768</v>
      </c>
      <c r="M70" t="s">
        <v>756</v>
      </c>
      <c r="O70" t="s">
        <v>795</v>
      </c>
      <c r="Q70" t="s">
        <v>3376</v>
      </c>
    </row>
    <row r="71" spans="1:17">
      <c r="C71" t="s">
        <v>33</v>
      </c>
      <c r="E71" t="s">
        <v>141</v>
      </c>
      <c r="G71" t="s">
        <v>31</v>
      </c>
      <c r="I71" t="s">
        <v>737</v>
      </c>
      <c r="K71" t="s">
        <v>35</v>
      </c>
      <c r="M71" t="s">
        <v>1653</v>
      </c>
      <c r="O71" t="s">
        <v>2022</v>
      </c>
      <c r="Q71" t="s">
        <v>1652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795</v>
      </c>
      <c r="M72" t="s">
        <v>789</v>
      </c>
      <c r="O72" t="s">
        <v>787</v>
      </c>
      <c r="Q72" t="s">
        <v>3374</v>
      </c>
    </row>
    <row r="75" spans="1:17" ht="20.25">
      <c r="A75" s="123" t="s">
        <v>1018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1998</v>
      </c>
      <c r="O75" t="s">
        <v>2025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1656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2006</v>
      </c>
      <c r="Q77" t="s">
        <v>141</v>
      </c>
    </row>
    <row r="80" spans="1:17" ht="20.25">
      <c r="A80" s="123" t="s">
        <v>1019</v>
      </c>
      <c r="C80" t="s">
        <v>15</v>
      </c>
      <c r="E80" t="s">
        <v>15</v>
      </c>
      <c r="G80" t="s">
        <v>23</v>
      </c>
      <c r="I80" t="s">
        <v>768</v>
      </c>
      <c r="K80" t="s">
        <v>183</v>
      </c>
      <c r="M80" t="s">
        <v>29</v>
      </c>
      <c r="O80" t="s">
        <v>27</v>
      </c>
      <c r="Q80" t="s">
        <v>3374</v>
      </c>
    </row>
    <row r="81" spans="1:17">
      <c r="C81" t="s">
        <v>21</v>
      </c>
      <c r="E81" t="s">
        <v>143</v>
      </c>
      <c r="G81" t="s">
        <v>153</v>
      </c>
      <c r="I81" t="s">
        <v>773</v>
      </c>
      <c r="K81" t="s">
        <v>183</v>
      </c>
      <c r="M81" t="s">
        <v>17</v>
      </c>
      <c r="O81" t="s">
        <v>2003</v>
      </c>
      <c r="Q81" t="s">
        <v>756</v>
      </c>
    </row>
    <row r="82" spans="1:17">
      <c r="C82" t="s">
        <v>19</v>
      </c>
      <c r="E82" t="s">
        <v>11</v>
      </c>
      <c r="G82" t="s">
        <v>142</v>
      </c>
      <c r="I82" t="s">
        <v>795</v>
      </c>
      <c r="K82" t="s">
        <v>183</v>
      </c>
      <c r="M82" t="s">
        <v>745</v>
      </c>
      <c r="O82" t="s">
        <v>787</v>
      </c>
      <c r="Q82" t="s">
        <v>3367</v>
      </c>
    </row>
    <row r="85" spans="1:17" ht="20.25">
      <c r="A85" s="123" t="s">
        <v>1020</v>
      </c>
      <c r="C85" t="s">
        <v>17</v>
      </c>
      <c r="E85" t="s">
        <v>6</v>
      </c>
      <c r="G85" t="s">
        <v>9</v>
      </c>
      <c r="I85" t="s">
        <v>768</v>
      </c>
      <c r="K85" t="s">
        <v>183</v>
      </c>
      <c r="M85" t="s">
        <v>1660</v>
      </c>
      <c r="O85" t="s">
        <v>13</v>
      </c>
      <c r="Q85" t="s">
        <v>799</v>
      </c>
    </row>
    <row r="86" spans="1:17">
      <c r="C86" t="s">
        <v>39</v>
      </c>
      <c r="E86" t="s">
        <v>178</v>
      </c>
      <c r="G86" t="s">
        <v>27</v>
      </c>
      <c r="I86" t="s">
        <v>770</v>
      </c>
      <c r="K86" t="s">
        <v>183</v>
      </c>
      <c r="M86" t="s">
        <v>31</v>
      </c>
      <c r="O86" t="s">
        <v>2003</v>
      </c>
      <c r="Q86" t="s">
        <v>1646</v>
      </c>
    </row>
    <row r="87" spans="1:17">
      <c r="C87" t="s">
        <v>11</v>
      </c>
      <c r="E87" t="s">
        <v>144</v>
      </c>
      <c r="G87" t="s">
        <v>142</v>
      </c>
      <c r="I87" t="s">
        <v>782</v>
      </c>
      <c r="K87" t="s">
        <v>183</v>
      </c>
      <c r="M87" t="s">
        <v>770</v>
      </c>
      <c r="O87" t="s">
        <v>2049</v>
      </c>
      <c r="Q87" t="s">
        <v>762</v>
      </c>
    </row>
    <row r="90" spans="1:17" ht="20.25">
      <c r="A90" s="123" t="s">
        <v>1021</v>
      </c>
      <c r="C90" t="s">
        <v>25</v>
      </c>
      <c r="E90" t="s">
        <v>13</v>
      </c>
      <c r="G90" t="s">
        <v>9</v>
      </c>
      <c r="I90" t="s">
        <v>762</v>
      </c>
      <c r="K90" t="s">
        <v>25</v>
      </c>
      <c r="M90" t="s">
        <v>1642</v>
      </c>
      <c r="O90" t="s">
        <v>2003</v>
      </c>
      <c r="Q90" t="s">
        <v>2022</v>
      </c>
    </row>
    <row r="91" spans="1:17">
      <c r="C91" t="s">
        <v>17</v>
      </c>
      <c r="E91" t="s">
        <v>25</v>
      </c>
      <c r="G91" t="s">
        <v>155</v>
      </c>
      <c r="I91" t="s">
        <v>787</v>
      </c>
      <c r="K91" t="s">
        <v>733</v>
      </c>
      <c r="M91" t="s">
        <v>31</v>
      </c>
      <c r="O91" t="s">
        <v>1642</v>
      </c>
      <c r="Q91" t="s">
        <v>3378</v>
      </c>
    </row>
    <row r="92" spans="1:17">
      <c r="C92" t="s">
        <v>178</v>
      </c>
      <c r="E92" t="s">
        <v>11</v>
      </c>
      <c r="G92" t="s">
        <v>27</v>
      </c>
      <c r="I92" t="s">
        <v>768</v>
      </c>
      <c r="K92" t="s">
        <v>782</v>
      </c>
      <c r="M92" t="s">
        <v>1646</v>
      </c>
      <c r="O92" t="s">
        <v>1655</v>
      </c>
      <c r="Q92" t="s">
        <v>162</v>
      </c>
    </row>
    <row r="95" spans="1:17" ht="20.25">
      <c r="A95" s="123" t="s">
        <v>1022</v>
      </c>
      <c r="C95" t="s">
        <v>178</v>
      </c>
      <c r="E95" t="s">
        <v>13</v>
      </c>
      <c r="G95" t="s">
        <v>9</v>
      </c>
      <c r="I95" t="s">
        <v>143</v>
      </c>
      <c r="K95" t="s">
        <v>761</v>
      </c>
      <c r="M95" t="s">
        <v>1646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763</v>
      </c>
      <c r="Q96" t="s">
        <v>777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1640</v>
      </c>
      <c r="M97" t="s">
        <v>1651</v>
      </c>
      <c r="O97" t="s">
        <v>1659</v>
      </c>
      <c r="Q97" t="s">
        <v>737</v>
      </c>
    </row>
    <row r="100" spans="1:17" ht="20.25">
      <c r="A100" s="123" t="s">
        <v>1023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1661</v>
      </c>
      <c r="O101" t="s">
        <v>763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748</v>
      </c>
      <c r="K102" t="s">
        <v>183</v>
      </c>
      <c r="M102" t="s">
        <v>782</v>
      </c>
      <c r="O102" t="s">
        <v>752</v>
      </c>
      <c r="Q102" t="s">
        <v>2004</v>
      </c>
    </row>
    <row r="105" spans="1:17" ht="20.25">
      <c r="A105" s="123" t="s">
        <v>1024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756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781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1025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2021</v>
      </c>
      <c r="Q110" t="s">
        <v>3366</v>
      </c>
    </row>
    <row r="111" spans="1:17">
      <c r="C111" t="s">
        <v>183</v>
      </c>
      <c r="E111" t="s">
        <v>35</v>
      </c>
      <c r="G111" t="s">
        <v>1</v>
      </c>
      <c r="I111" t="s">
        <v>743</v>
      </c>
      <c r="K111" t="s">
        <v>183</v>
      </c>
      <c r="M111" t="s">
        <v>745</v>
      </c>
      <c r="O111" t="s">
        <v>144</v>
      </c>
      <c r="Q111" t="s">
        <v>3365</v>
      </c>
    </row>
    <row r="112" spans="1:17">
      <c r="C112" t="s">
        <v>183</v>
      </c>
      <c r="E112" t="s">
        <v>13</v>
      </c>
      <c r="G112" t="s">
        <v>35</v>
      </c>
      <c r="I112" t="s">
        <v>754</v>
      </c>
      <c r="K112" t="s">
        <v>183</v>
      </c>
      <c r="M112" t="s">
        <v>156</v>
      </c>
      <c r="O112" t="s">
        <v>153</v>
      </c>
      <c r="Q112" t="s">
        <v>770</v>
      </c>
    </row>
    <row r="115" spans="1:17" ht="20.25">
      <c r="A115" s="123" t="s">
        <v>1026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1054</v>
      </c>
      <c r="B120" t="s">
        <v>1027</v>
      </c>
      <c r="C120" t="s">
        <v>31</v>
      </c>
      <c r="E120" t="s">
        <v>141</v>
      </c>
      <c r="G120" t="s">
        <v>27</v>
      </c>
      <c r="I120" s="218" t="s">
        <v>154</v>
      </c>
      <c r="K120" t="s">
        <v>789</v>
      </c>
      <c r="M120" t="s">
        <v>21</v>
      </c>
      <c r="O120" t="s">
        <v>752</v>
      </c>
      <c r="Q120" t="s">
        <v>1643</v>
      </c>
    </row>
    <row r="121" spans="1:17">
      <c r="C121" t="s">
        <v>27</v>
      </c>
      <c r="E121" t="s">
        <v>33</v>
      </c>
      <c r="G121" t="s">
        <v>1136</v>
      </c>
      <c r="I121" s="218" t="s">
        <v>141</v>
      </c>
      <c r="K121" t="s">
        <v>732</v>
      </c>
      <c r="M121" t="s">
        <v>2003</v>
      </c>
      <c r="O121" t="s">
        <v>782</v>
      </c>
      <c r="Q121" t="s">
        <v>2019</v>
      </c>
    </row>
    <row r="122" spans="1:17">
      <c r="C122" t="s">
        <v>15</v>
      </c>
      <c r="E122" t="s">
        <v>6</v>
      </c>
      <c r="G122" t="s">
        <v>1137</v>
      </c>
      <c r="I122" s="218" t="s">
        <v>15</v>
      </c>
      <c r="K122" t="s">
        <v>777</v>
      </c>
      <c r="M122" t="s">
        <v>777</v>
      </c>
      <c r="O122" t="s">
        <v>155</v>
      </c>
      <c r="Q122" t="s">
        <v>9</v>
      </c>
    </row>
    <row r="123" spans="1:17">
      <c r="G123" t="s">
        <v>1109</v>
      </c>
      <c r="K123" s="231"/>
    </row>
    <row r="124" spans="1:17">
      <c r="O124" t="s">
        <v>752</v>
      </c>
      <c r="Q124" t="s">
        <v>153</v>
      </c>
    </row>
    <row r="125" spans="1:17">
      <c r="B125" t="s">
        <v>1028</v>
      </c>
      <c r="C125" t="s">
        <v>37</v>
      </c>
      <c r="E125" t="s">
        <v>11</v>
      </c>
      <c r="G125" t="s">
        <v>153</v>
      </c>
      <c r="I125" s="218" t="s">
        <v>743</v>
      </c>
      <c r="K125" t="s">
        <v>27</v>
      </c>
      <c r="M125" t="s">
        <v>1658</v>
      </c>
      <c r="O125" t="s">
        <v>770</v>
      </c>
      <c r="Q125" t="s">
        <v>2002</v>
      </c>
    </row>
    <row r="126" spans="1:17">
      <c r="C126" t="s">
        <v>11</v>
      </c>
      <c r="E126" t="s">
        <v>141</v>
      </c>
      <c r="G126" t="s">
        <v>1</v>
      </c>
      <c r="I126" s="218" t="s">
        <v>799</v>
      </c>
      <c r="K126" t="s">
        <v>789</v>
      </c>
      <c r="M126" t="s">
        <v>1652</v>
      </c>
      <c r="O126" t="s">
        <v>15</v>
      </c>
      <c r="Q126" t="s">
        <v>2014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777</v>
      </c>
      <c r="M127" t="s">
        <v>756</v>
      </c>
    </row>
    <row r="128" spans="1:17">
      <c r="K128" s="231"/>
    </row>
    <row r="129" spans="2:17">
      <c r="B129" t="s">
        <v>1029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1658</v>
      </c>
      <c r="O129" t="s">
        <v>770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727</v>
      </c>
      <c r="M130" t="s">
        <v>777</v>
      </c>
      <c r="O130" t="s">
        <v>156</v>
      </c>
      <c r="Q130" t="s">
        <v>2020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762</v>
      </c>
      <c r="M131" t="s">
        <v>1660</v>
      </c>
      <c r="O131" t="s">
        <v>752</v>
      </c>
      <c r="Q131" t="s">
        <v>1642</v>
      </c>
    </row>
    <row r="132" spans="2:17">
      <c r="K132" s="231"/>
    </row>
    <row r="133" spans="2:17">
      <c r="B133" t="s">
        <v>1030</v>
      </c>
      <c r="C133" t="s">
        <v>27</v>
      </c>
      <c r="E133" t="s">
        <v>33</v>
      </c>
      <c r="G133" t="s">
        <v>9</v>
      </c>
      <c r="I133" s="218" t="s">
        <v>743</v>
      </c>
      <c r="K133" t="s">
        <v>13</v>
      </c>
      <c r="M133" t="s">
        <v>1999</v>
      </c>
      <c r="O133" t="s">
        <v>732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1659</v>
      </c>
      <c r="M134" t="s">
        <v>756</v>
      </c>
      <c r="O134" t="s">
        <v>37</v>
      </c>
      <c r="Q134" t="s">
        <v>2022</v>
      </c>
    </row>
    <row r="135" spans="2:17">
      <c r="C135" t="s">
        <v>21</v>
      </c>
      <c r="E135" t="s">
        <v>17</v>
      </c>
      <c r="G135" t="s">
        <v>33</v>
      </c>
      <c r="I135" s="218" t="s">
        <v>745</v>
      </c>
      <c r="K135" t="s">
        <v>789</v>
      </c>
      <c r="M135" t="s">
        <v>156</v>
      </c>
      <c r="O135" t="s">
        <v>25</v>
      </c>
      <c r="Q135" t="s">
        <v>732</v>
      </c>
    </row>
    <row r="136" spans="2:17">
      <c r="K136" s="231"/>
    </row>
    <row r="137" spans="2:17">
      <c r="B137" t="s">
        <v>1031</v>
      </c>
      <c r="C137" t="s">
        <v>33</v>
      </c>
      <c r="E137" t="s">
        <v>11</v>
      </c>
      <c r="G137" t="s">
        <v>143</v>
      </c>
      <c r="I137" s="218" t="s">
        <v>17</v>
      </c>
      <c r="K137" t="s">
        <v>789</v>
      </c>
      <c r="M137" t="s">
        <v>156</v>
      </c>
      <c r="O137" t="s">
        <v>789</v>
      </c>
      <c r="Q137" t="s">
        <v>2014</v>
      </c>
    </row>
    <row r="138" spans="2:17">
      <c r="C138" t="s">
        <v>21</v>
      </c>
      <c r="E138" t="s">
        <v>19</v>
      </c>
      <c r="G138" t="s">
        <v>1</v>
      </c>
      <c r="I138" s="218" t="s">
        <v>743</v>
      </c>
      <c r="K138" t="s">
        <v>732</v>
      </c>
      <c r="M138" t="s">
        <v>789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799</v>
      </c>
      <c r="K139" t="s">
        <v>19</v>
      </c>
      <c r="M139" t="s">
        <v>1998</v>
      </c>
      <c r="O139" t="s">
        <v>21</v>
      </c>
      <c r="Q139" t="s">
        <v>1654</v>
      </c>
    </row>
    <row r="140" spans="2:17">
      <c r="K140" s="231"/>
    </row>
    <row r="141" spans="2:17">
      <c r="B141" t="s">
        <v>1032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1661</v>
      </c>
      <c r="M141" t="s">
        <v>748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733</v>
      </c>
      <c r="K142" t="s">
        <v>142</v>
      </c>
      <c r="M142" t="s">
        <v>25</v>
      </c>
      <c r="O142" t="s">
        <v>752</v>
      </c>
      <c r="Q142" t="s">
        <v>3368</v>
      </c>
    </row>
    <row r="143" spans="2:17">
      <c r="C143" t="s">
        <v>33</v>
      </c>
      <c r="E143" t="s">
        <v>178</v>
      </c>
      <c r="G143" t="s">
        <v>143</v>
      </c>
      <c r="I143" s="218" t="s">
        <v>756</v>
      </c>
      <c r="K143" t="s">
        <v>158</v>
      </c>
      <c r="M143" t="s">
        <v>2004</v>
      </c>
      <c r="O143" t="s">
        <v>770</v>
      </c>
      <c r="Q143" t="s">
        <v>1</v>
      </c>
    </row>
    <row r="144" spans="2:17">
      <c r="K144" s="231"/>
    </row>
    <row r="145" spans="2:17">
      <c r="B145" t="s">
        <v>1033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748</v>
      </c>
      <c r="O145" t="s">
        <v>770</v>
      </c>
      <c r="Q145" t="s">
        <v>1654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789</v>
      </c>
      <c r="M146" t="s">
        <v>25</v>
      </c>
      <c r="O146" t="s">
        <v>2004</v>
      </c>
      <c r="Q146" t="s">
        <v>5677</v>
      </c>
    </row>
    <row r="147" spans="2:17">
      <c r="C147" t="s">
        <v>29</v>
      </c>
      <c r="E147" t="s">
        <v>9</v>
      </c>
      <c r="G147" t="s">
        <v>4</v>
      </c>
      <c r="I147" s="218" t="s">
        <v>733</v>
      </c>
      <c r="K147" t="s">
        <v>1652</v>
      </c>
      <c r="M147" t="s">
        <v>15</v>
      </c>
      <c r="O147" t="s">
        <v>15</v>
      </c>
      <c r="Q147" t="s">
        <v>5521</v>
      </c>
    </row>
    <row r="148" spans="2:17">
      <c r="K148" s="231"/>
    </row>
    <row r="149" spans="2:17">
      <c r="B149" t="s">
        <v>1034</v>
      </c>
      <c r="C149" t="s">
        <v>178</v>
      </c>
      <c r="E149" t="s">
        <v>178</v>
      </c>
      <c r="G149" t="s">
        <v>143</v>
      </c>
      <c r="I149" s="218" t="s">
        <v>743</v>
      </c>
      <c r="K149" t="s">
        <v>789</v>
      </c>
      <c r="M149" t="s">
        <v>748</v>
      </c>
      <c r="O149" t="s">
        <v>2046</v>
      </c>
      <c r="Q149" t="s">
        <v>1999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777</v>
      </c>
      <c r="M150" t="s">
        <v>1656</v>
      </c>
      <c r="O150" t="s">
        <v>752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778</v>
      </c>
      <c r="M151" t="s">
        <v>37</v>
      </c>
      <c r="O151" t="s">
        <v>782</v>
      </c>
      <c r="Q151" t="s">
        <v>727</v>
      </c>
    </row>
    <row r="152" spans="2:17">
      <c r="K152" s="231"/>
    </row>
    <row r="153" spans="2:17">
      <c r="B153" t="s">
        <v>1035</v>
      </c>
      <c r="C153" t="s">
        <v>27</v>
      </c>
      <c r="E153" t="s">
        <v>143</v>
      </c>
      <c r="G153" t="s">
        <v>1138</v>
      </c>
      <c r="I153" s="218" t="s">
        <v>777</v>
      </c>
      <c r="K153" t="s">
        <v>795</v>
      </c>
      <c r="M153" t="s">
        <v>2004</v>
      </c>
      <c r="O153" t="s">
        <v>778</v>
      </c>
      <c r="Q153" t="s">
        <v>1643</v>
      </c>
    </row>
    <row r="154" spans="2:17">
      <c r="C154" t="s">
        <v>11</v>
      </c>
      <c r="E154" t="s">
        <v>33</v>
      </c>
      <c r="G154" t="s">
        <v>1109</v>
      </c>
      <c r="I154" s="218" t="s">
        <v>31</v>
      </c>
      <c r="K154" t="s">
        <v>1654</v>
      </c>
      <c r="M154" t="s">
        <v>2002</v>
      </c>
      <c r="O154" t="s">
        <v>1660</v>
      </c>
      <c r="Q154" t="s">
        <v>1661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748</v>
      </c>
      <c r="O155" t="s">
        <v>2014</v>
      </c>
      <c r="Q155" t="s">
        <v>778</v>
      </c>
    </row>
    <row r="156" spans="2:17">
      <c r="K156" s="231"/>
    </row>
    <row r="157" spans="2:17">
      <c r="B157" t="s">
        <v>1036</v>
      </c>
      <c r="C157" t="s">
        <v>9</v>
      </c>
      <c r="E157" t="s">
        <v>33</v>
      </c>
      <c r="G157" t="s">
        <v>21</v>
      </c>
      <c r="I157" s="218" t="s">
        <v>153</v>
      </c>
      <c r="K157" t="s">
        <v>777</v>
      </c>
      <c r="M157" t="s">
        <v>1660</v>
      </c>
      <c r="O157" t="s">
        <v>782</v>
      </c>
      <c r="Q157" t="s">
        <v>3368</v>
      </c>
    </row>
    <row r="158" spans="2:17">
      <c r="C158" t="s">
        <v>33</v>
      </c>
      <c r="E158" t="s">
        <v>21</v>
      </c>
      <c r="G158" t="s">
        <v>1</v>
      </c>
      <c r="I158" s="218" t="s">
        <v>748</v>
      </c>
      <c r="K158" t="s">
        <v>11</v>
      </c>
      <c r="M158" t="s">
        <v>141</v>
      </c>
      <c r="O158" t="s">
        <v>752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1652</v>
      </c>
      <c r="M159" t="s">
        <v>2002</v>
      </c>
      <c r="O159" t="s">
        <v>21</v>
      </c>
      <c r="Q159" t="s">
        <v>3365</v>
      </c>
    </row>
    <row r="160" spans="2:17">
      <c r="K160" s="231"/>
    </row>
    <row r="161" spans="2:23">
      <c r="B161" t="s">
        <v>1037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1652</v>
      </c>
      <c r="M161" t="s">
        <v>37</v>
      </c>
      <c r="O161" t="s">
        <v>761</v>
      </c>
      <c r="Q161" t="s">
        <v>3368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782</v>
      </c>
      <c r="O162" t="s">
        <v>2006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789</v>
      </c>
      <c r="M163" t="s">
        <v>2004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1038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1657</v>
      </c>
      <c r="M165" t="s">
        <v>782</v>
      </c>
      <c r="O165" t="s">
        <v>754</v>
      </c>
      <c r="Q165" t="s">
        <v>2049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733</v>
      </c>
      <c r="K166" t="s">
        <v>1652</v>
      </c>
      <c r="M166" t="s">
        <v>155</v>
      </c>
      <c r="O166" t="s">
        <v>2025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756</v>
      </c>
      <c r="K167" t="s">
        <v>11</v>
      </c>
      <c r="M167" t="s">
        <v>1654</v>
      </c>
      <c r="O167" t="s">
        <v>1</v>
      </c>
      <c r="Q167" t="s">
        <v>5520</v>
      </c>
      <c r="U167" s="527"/>
      <c r="V167" s="428"/>
      <c r="W167" s="528"/>
    </row>
    <row r="168" spans="2:23" ht="15">
      <c r="K168" s="231"/>
      <c r="Q168" t="s">
        <v>5517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1039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2004</v>
      </c>
      <c r="S170" s="429"/>
      <c r="U170" s="527"/>
      <c r="V170" s="428"/>
      <c r="W170" s="528"/>
    </row>
    <row r="171" spans="2:23">
      <c r="C171" t="s">
        <v>1051</v>
      </c>
      <c r="E171" t="s">
        <v>9</v>
      </c>
      <c r="G171" t="s">
        <v>1</v>
      </c>
      <c r="I171" s="218" t="s">
        <v>23</v>
      </c>
      <c r="K171" t="s">
        <v>158</v>
      </c>
      <c r="M171" t="s">
        <v>1660</v>
      </c>
      <c r="O171" t="s">
        <v>162</v>
      </c>
      <c r="Q171" t="s">
        <v>732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745</v>
      </c>
      <c r="Q172" t="s">
        <v>2022</v>
      </c>
    </row>
    <row r="173" spans="2:23">
      <c r="K173" s="231"/>
    </row>
    <row r="174" spans="2:23">
      <c r="B174" t="s">
        <v>1040</v>
      </c>
      <c r="C174" t="s">
        <v>9</v>
      </c>
      <c r="E174" t="s">
        <v>21</v>
      </c>
      <c r="G174" t="s">
        <v>33</v>
      </c>
      <c r="I174" s="218" t="s">
        <v>33</v>
      </c>
      <c r="K174" t="s">
        <v>748</v>
      </c>
      <c r="M174" t="s">
        <v>782</v>
      </c>
      <c r="O174" t="s">
        <v>1660</v>
      </c>
      <c r="Q174" t="s">
        <v>3376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1998</v>
      </c>
      <c r="Q175" t="s">
        <v>3373</v>
      </c>
    </row>
    <row r="176" spans="2:23">
      <c r="C176" t="s">
        <v>31</v>
      </c>
      <c r="E176" t="s">
        <v>17</v>
      </c>
      <c r="G176" t="s">
        <v>158</v>
      </c>
      <c r="I176" s="218" t="s">
        <v>778</v>
      </c>
      <c r="K176" t="s">
        <v>1652</v>
      </c>
      <c r="M176" t="s">
        <v>17</v>
      </c>
      <c r="O176" t="s">
        <v>21</v>
      </c>
      <c r="Q176" t="s">
        <v>787</v>
      </c>
    </row>
    <row r="177" spans="2:17">
      <c r="K177" s="231"/>
    </row>
    <row r="178" spans="2:17">
      <c r="B178" t="s">
        <v>1041</v>
      </c>
      <c r="C178" t="s">
        <v>31</v>
      </c>
      <c r="E178" t="s">
        <v>21</v>
      </c>
      <c r="G178" t="s">
        <v>21</v>
      </c>
      <c r="I178" s="218" t="s">
        <v>33</v>
      </c>
      <c r="K178" t="s">
        <v>762</v>
      </c>
      <c r="M178" t="s">
        <v>2000</v>
      </c>
      <c r="O178" t="s">
        <v>2006</v>
      </c>
      <c r="Q178" t="s">
        <v>5518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782</v>
      </c>
      <c r="O179" t="s">
        <v>162</v>
      </c>
      <c r="Q179" t="s">
        <v>5519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747</v>
      </c>
      <c r="Q180" t="s">
        <v>3369</v>
      </c>
    </row>
    <row r="181" spans="2:17">
      <c r="K181" s="231"/>
    </row>
    <row r="182" spans="2:17">
      <c r="B182" t="s">
        <v>1042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756</v>
      </c>
      <c r="M182" t="s">
        <v>2004</v>
      </c>
      <c r="O182" t="s">
        <v>2025</v>
      </c>
      <c r="Q182" t="s">
        <v>778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1660</v>
      </c>
      <c r="Q183" t="s">
        <v>1661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762</v>
      </c>
      <c r="M184" t="s">
        <v>782</v>
      </c>
      <c r="O184" t="s">
        <v>25</v>
      </c>
      <c r="Q184" t="s">
        <v>1643</v>
      </c>
    </row>
    <row r="185" spans="2:17">
      <c r="K185" s="231"/>
    </row>
    <row r="186" spans="2:17">
      <c r="B186" t="s">
        <v>1043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2025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1654</v>
      </c>
      <c r="M187" t="s">
        <v>37</v>
      </c>
      <c r="O187" t="s">
        <v>25</v>
      </c>
      <c r="Q187" t="s">
        <v>3368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1650</v>
      </c>
      <c r="M188" t="s">
        <v>2528</v>
      </c>
      <c r="O188" t="s">
        <v>37</v>
      </c>
      <c r="Q188" t="s">
        <v>3361</v>
      </c>
    </row>
    <row r="189" spans="2:17">
      <c r="I189" s="218"/>
      <c r="M189" t="s">
        <v>2529</v>
      </c>
    </row>
    <row r="190" spans="2:17">
      <c r="K190" s="231"/>
      <c r="O190" t="s">
        <v>39</v>
      </c>
      <c r="Q190" t="s">
        <v>2004</v>
      </c>
    </row>
    <row r="191" spans="2:17">
      <c r="B191" t="s">
        <v>1044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761</v>
      </c>
      <c r="O191" t="s">
        <v>761</v>
      </c>
      <c r="Q191" t="s">
        <v>2022</v>
      </c>
    </row>
    <row r="192" spans="2:17">
      <c r="C192" t="s">
        <v>1052</v>
      </c>
      <c r="E192" t="s">
        <v>17</v>
      </c>
      <c r="G192" t="s">
        <v>141</v>
      </c>
      <c r="I192" s="218" t="s">
        <v>743</v>
      </c>
      <c r="K192" t="s">
        <v>39</v>
      </c>
      <c r="M192" t="s">
        <v>141</v>
      </c>
      <c r="O192" t="s">
        <v>2027</v>
      </c>
      <c r="Q192" t="s">
        <v>778</v>
      </c>
    </row>
    <row r="193" spans="2:17">
      <c r="C193" t="s">
        <v>1053</v>
      </c>
      <c r="E193" t="s">
        <v>9</v>
      </c>
      <c r="G193" t="s">
        <v>25</v>
      </c>
      <c r="I193" s="218" t="s">
        <v>745</v>
      </c>
      <c r="K193" t="s">
        <v>1657</v>
      </c>
      <c r="M193" t="s">
        <v>21</v>
      </c>
    </row>
    <row r="194" spans="2:17">
      <c r="K194" s="231"/>
    </row>
    <row r="195" spans="2:17">
      <c r="B195" t="s">
        <v>1045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1660</v>
      </c>
      <c r="Q195" t="s">
        <v>2019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754</v>
      </c>
      <c r="M196" t="s">
        <v>37</v>
      </c>
      <c r="O196" t="s">
        <v>25</v>
      </c>
      <c r="Q196" t="s">
        <v>2006</v>
      </c>
    </row>
    <row r="197" spans="2:17">
      <c r="C197" t="s">
        <v>39</v>
      </c>
      <c r="E197" t="s">
        <v>1108</v>
      </c>
      <c r="G197" t="s">
        <v>25</v>
      </c>
      <c r="I197" s="218" t="s">
        <v>154</v>
      </c>
      <c r="K197" t="s">
        <v>733</v>
      </c>
      <c r="M197" t="s">
        <v>2004</v>
      </c>
      <c r="O197" t="s">
        <v>37</v>
      </c>
      <c r="Q197" t="s">
        <v>777</v>
      </c>
    </row>
    <row r="198" spans="2:17">
      <c r="E198" t="s">
        <v>1109</v>
      </c>
      <c r="K198" s="231"/>
    </row>
    <row r="199" spans="2:17">
      <c r="O199" t="s">
        <v>2006</v>
      </c>
      <c r="Q199" t="s">
        <v>1643</v>
      </c>
    </row>
    <row r="200" spans="2:17">
      <c r="B200" t="s">
        <v>1046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778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2004</v>
      </c>
      <c r="O201" t="s">
        <v>1660</v>
      </c>
      <c r="Q201" t="s">
        <v>2021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748</v>
      </c>
      <c r="M202" t="s">
        <v>155</v>
      </c>
    </row>
    <row r="203" spans="2:17">
      <c r="K203" s="231"/>
    </row>
    <row r="204" spans="2:17">
      <c r="B204" t="s">
        <v>1047</v>
      </c>
      <c r="C204" t="s">
        <v>27</v>
      </c>
      <c r="E204" t="s">
        <v>142</v>
      </c>
      <c r="G204" t="s">
        <v>153</v>
      </c>
      <c r="I204" s="218" t="s">
        <v>733</v>
      </c>
      <c r="K204" t="s">
        <v>748</v>
      </c>
      <c r="M204" t="s">
        <v>21</v>
      </c>
      <c r="O204" t="s">
        <v>2691</v>
      </c>
      <c r="Q204" t="s">
        <v>3368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2019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781</v>
      </c>
      <c r="O206" t="s">
        <v>2003</v>
      </c>
      <c r="Q206" t="s">
        <v>153</v>
      </c>
    </row>
    <row r="207" spans="2:17">
      <c r="K207" s="231"/>
    </row>
    <row r="208" spans="2:17">
      <c r="B208" t="s">
        <v>1048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1659</v>
      </c>
      <c r="Q208" s="60" t="s">
        <v>778</v>
      </c>
    </row>
    <row r="209" spans="1:17">
      <c r="B209" t="s">
        <v>1049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1660</v>
      </c>
      <c r="Q209" s="226" t="s">
        <v>1643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762</v>
      </c>
      <c r="M210" t="s">
        <v>37</v>
      </c>
      <c r="O210" t="s">
        <v>2025</v>
      </c>
      <c r="Q210" s="60" t="s">
        <v>154</v>
      </c>
    </row>
    <row r="211" spans="1:17">
      <c r="K211" s="231"/>
    </row>
    <row r="212" spans="1:17">
      <c r="B212" t="s">
        <v>1050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1660</v>
      </c>
      <c r="Q212" t="s">
        <v>1643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762</v>
      </c>
      <c r="M213" t="s">
        <v>37</v>
      </c>
      <c r="O213" t="s">
        <v>37</v>
      </c>
      <c r="Q213" t="s">
        <v>778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2004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1055</v>
      </c>
      <c r="C217" t="s">
        <v>25</v>
      </c>
      <c r="E217" t="s">
        <v>19</v>
      </c>
      <c r="G217" t="s">
        <v>6</v>
      </c>
      <c r="I217" s="218" t="s">
        <v>778</v>
      </c>
      <c r="K217" s="218" t="s">
        <v>141</v>
      </c>
      <c r="M217" t="s">
        <v>39</v>
      </c>
      <c r="O217" t="s">
        <v>763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3390</v>
      </c>
    </row>
    <row r="219" spans="1:17">
      <c r="C219" t="s">
        <v>35</v>
      </c>
      <c r="E219" t="s">
        <v>17</v>
      </c>
      <c r="G219" t="s">
        <v>9</v>
      </c>
      <c r="I219" s="218" t="s">
        <v>762</v>
      </c>
      <c r="K219" s="218" t="s">
        <v>155</v>
      </c>
      <c r="M219" t="s">
        <v>745</v>
      </c>
      <c r="O219" t="s">
        <v>1646</v>
      </c>
      <c r="Q219" t="s">
        <v>2026</v>
      </c>
    </row>
    <row r="221" spans="1:17">
      <c r="K221" s="1"/>
    </row>
    <row r="222" spans="1:17" ht="20.25">
      <c r="A222" s="123" t="s">
        <v>1056</v>
      </c>
      <c r="C222" t="s">
        <v>178</v>
      </c>
      <c r="E222" t="s">
        <v>9</v>
      </c>
      <c r="G222" t="s">
        <v>31</v>
      </c>
      <c r="I222" s="218" t="s">
        <v>748</v>
      </c>
      <c r="K222" t="s">
        <v>183</v>
      </c>
      <c r="M222" t="s">
        <v>1646</v>
      </c>
      <c r="O222" t="s">
        <v>17</v>
      </c>
      <c r="Q222" t="s">
        <v>3360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1660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789</v>
      </c>
      <c r="K224" t="s">
        <v>183</v>
      </c>
      <c r="M224" t="s">
        <v>756</v>
      </c>
      <c r="O224" t="s">
        <v>745</v>
      </c>
      <c r="Q224" t="s">
        <v>2014</v>
      </c>
    </row>
    <row r="226" spans="1:17">
      <c r="K226" s="1"/>
    </row>
    <row r="227" spans="1:17" ht="20.25">
      <c r="A227" s="123" t="s">
        <v>1057</v>
      </c>
      <c r="C227" t="s">
        <v>19</v>
      </c>
      <c r="E227" t="s">
        <v>1078</v>
      </c>
      <c r="G227" t="s">
        <v>1</v>
      </c>
      <c r="I227" s="218" t="s">
        <v>727</v>
      </c>
      <c r="K227" s="3" t="s">
        <v>144</v>
      </c>
      <c r="M227" t="s">
        <v>2003</v>
      </c>
      <c r="O227" t="s">
        <v>782</v>
      </c>
    </row>
    <row r="228" spans="1:17">
      <c r="C228" t="s">
        <v>31</v>
      </c>
      <c r="E228" t="s">
        <v>23</v>
      </c>
      <c r="G228" t="s">
        <v>164</v>
      </c>
      <c r="I228" s="218" t="s">
        <v>752</v>
      </c>
      <c r="K228" t="s">
        <v>748</v>
      </c>
      <c r="M228" t="s">
        <v>27</v>
      </c>
      <c r="O228" t="s">
        <v>752</v>
      </c>
    </row>
    <row r="229" spans="1:17">
      <c r="C229" t="s">
        <v>6</v>
      </c>
      <c r="E229" t="s">
        <v>17</v>
      </c>
      <c r="G229" t="s">
        <v>144</v>
      </c>
      <c r="I229" s="218" t="s">
        <v>743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1058</v>
      </c>
      <c r="C232" t="s">
        <v>23</v>
      </c>
      <c r="E232" t="s">
        <v>11</v>
      </c>
      <c r="G232" t="s">
        <v>9</v>
      </c>
      <c r="I232" s="218" t="s">
        <v>737</v>
      </c>
      <c r="K232" t="s">
        <v>1655</v>
      </c>
      <c r="M232" t="s">
        <v>2003</v>
      </c>
      <c r="O232" t="s">
        <v>789</v>
      </c>
    </row>
    <row r="233" spans="1:17">
      <c r="C233" t="s">
        <v>25</v>
      </c>
      <c r="E233" t="s">
        <v>13</v>
      </c>
      <c r="G233" t="s">
        <v>144</v>
      </c>
      <c r="I233" s="218" t="s">
        <v>763</v>
      </c>
      <c r="K233" t="s">
        <v>13</v>
      </c>
      <c r="M233" t="s">
        <v>745</v>
      </c>
      <c r="O233" t="s">
        <v>2006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789</v>
      </c>
      <c r="M234" t="s">
        <v>1655</v>
      </c>
      <c r="O234" t="s">
        <v>21</v>
      </c>
    </row>
    <row r="236" spans="1:17">
      <c r="O236" s="223"/>
    </row>
    <row r="237" spans="1:17" ht="20.25">
      <c r="A237" s="123" t="s">
        <v>1059</v>
      </c>
      <c r="B237" t="s">
        <v>1027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795</v>
      </c>
      <c r="M237" t="s">
        <v>752</v>
      </c>
      <c r="O237" t="s">
        <v>1653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789</v>
      </c>
      <c r="K238" t="s">
        <v>756</v>
      </c>
      <c r="M238" t="s">
        <v>143</v>
      </c>
      <c r="O238" t="s">
        <v>787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777</v>
      </c>
      <c r="M239" t="s">
        <v>11</v>
      </c>
      <c r="O239" t="s">
        <v>1652</v>
      </c>
      <c r="Q239" t="s">
        <v>2020</v>
      </c>
    </row>
    <row r="240" spans="1:17">
      <c r="O240" s="223"/>
    </row>
    <row r="241" spans="2:17">
      <c r="B241" t="s">
        <v>1028</v>
      </c>
      <c r="C241" t="s">
        <v>17</v>
      </c>
      <c r="E241" t="s">
        <v>29</v>
      </c>
      <c r="G241" t="s">
        <v>37</v>
      </c>
      <c r="I241" s="218" t="s">
        <v>752</v>
      </c>
      <c r="K241" t="s">
        <v>31</v>
      </c>
      <c r="M241" t="s">
        <v>752</v>
      </c>
      <c r="O241" t="s">
        <v>789</v>
      </c>
      <c r="Q241" t="s">
        <v>3378</v>
      </c>
    </row>
    <row r="242" spans="2:17">
      <c r="C242" t="s">
        <v>11</v>
      </c>
      <c r="E242" t="s">
        <v>141</v>
      </c>
      <c r="G242" t="s">
        <v>6</v>
      </c>
      <c r="I242" s="218" t="s">
        <v>737</v>
      </c>
      <c r="K242" t="s">
        <v>782</v>
      </c>
      <c r="M242" t="s">
        <v>143</v>
      </c>
      <c r="O242" t="s">
        <v>2002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761</v>
      </c>
      <c r="K243" t="s">
        <v>27</v>
      </c>
      <c r="M243" t="s">
        <v>21</v>
      </c>
      <c r="O243" t="s">
        <v>1661</v>
      </c>
      <c r="Q243" t="s">
        <v>3358</v>
      </c>
    </row>
    <row r="244" spans="2:17">
      <c r="K244" s="231"/>
      <c r="O244" s="223"/>
    </row>
    <row r="245" spans="2:17">
      <c r="B245" t="s">
        <v>1029</v>
      </c>
      <c r="C245" t="s">
        <v>25</v>
      </c>
      <c r="E245" t="s">
        <v>178</v>
      </c>
      <c r="G245" t="s">
        <v>19</v>
      </c>
      <c r="I245" s="218" t="s">
        <v>789</v>
      </c>
      <c r="K245" t="s">
        <v>745</v>
      </c>
      <c r="M245" t="s">
        <v>1644</v>
      </c>
      <c r="O245" t="s">
        <v>1652</v>
      </c>
      <c r="Q245" t="s">
        <v>3375</v>
      </c>
    </row>
    <row r="246" spans="2:17">
      <c r="C246" t="s">
        <v>29</v>
      </c>
      <c r="E246" t="s">
        <v>11</v>
      </c>
      <c r="G246" t="s">
        <v>9</v>
      </c>
      <c r="I246" s="218" t="s">
        <v>761</v>
      </c>
      <c r="K246" t="s">
        <v>155</v>
      </c>
      <c r="M246" t="s">
        <v>1655</v>
      </c>
      <c r="O246" t="s">
        <v>141</v>
      </c>
      <c r="Q246" t="s">
        <v>3368</v>
      </c>
    </row>
    <row r="247" spans="2:17">
      <c r="C247" t="s">
        <v>33</v>
      </c>
      <c r="E247" t="s">
        <v>144</v>
      </c>
      <c r="G247" t="s">
        <v>1140</v>
      </c>
      <c r="I247" s="218" t="s">
        <v>768</v>
      </c>
      <c r="K247" t="s">
        <v>787</v>
      </c>
      <c r="M247" t="s">
        <v>1658</v>
      </c>
      <c r="O247" t="s">
        <v>2002</v>
      </c>
      <c r="Q247" t="s">
        <v>5678</v>
      </c>
    </row>
    <row r="248" spans="2:17">
      <c r="I248" s="218"/>
      <c r="Q248" t="s">
        <v>5679</v>
      </c>
    </row>
    <row r="249" spans="2:17">
      <c r="I249" s="218"/>
      <c r="Q249" t="s">
        <v>5680</v>
      </c>
    </row>
    <row r="250" spans="2:17">
      <c r="G250" t="s">
        <v>1109</v>
      </c>
      <c r="K250" s="231"/>
      <c r="O250" s="223"/>
    </row>
    <row r="251" spans="2:17">
      <c r="O251" t="s">
        <v>27</v>
      </c>
      <c r="Q251" t="s">
        <v>3378</v>
      </c>
    </row>
    <row r="252" spans="2:17">
      <c r="B252" t="s">
        <v>1030</v>
      </c>
      <c r="C252" t="s">
        <v>25</v>
      </c>
      <c r="E252" t="s">
        <v>6</v>
      </c>
      <c r="G252" t="s">
        <v>13</v>
      </c>
      <c r="I252" s="218" t="s">
        <v>789</v>
      </c>
      <c r="K252" t="s">
        <v>732</v>
      </c>
      <c r="M252" t="s">
        <v>1655</v>
      </c>
      <c r="O252" t="s">
        <v>754</v>
      </c>
      <c r="Q252" t="s">
        <v>2020</v>
      </c>
    </row>
    <row r="253" spans="2:17">
      <c r="C253" t="s">
        <v>11</v>
      </c>
      <c r="E253" t="s">
        <v>178</v>
      </c>
      <c r="G253" t="s">
        <v>156</v>
      </c>
      <c r="I253" s="218" t="s">
        <v>761</v>
      </c>
      <c r="K253" t="s">
        <v>23</v>
      </c>
      <c r="M253" t="s">
        <v>144</v>
      </c>
      <c r="O253" t="s">
        <v>2002</v>
      </c>
      <c r="Q253" t="s">
        <v>3368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795</v>
      </c>
      <c r="O254" s="223"/>
    </row>
    <row r="255" spans="2:17">
      <c r="K255" s="231"/>
      <c r="O255" t="s">
        <v>2019</v>
      </c>
      <c r="Q255" t="s">
        <v>732</v>
      </c>
    </row>
    <row r="256" spans="2:17">
      <c r="B256" t="s">
        <v>1031</v>
      </c>
      <c r="C256" t="s">
        <v>11</v>
      </c>
      <c r="E256" t="s">
        <v>9</v>
      </c>
      <c r="G256" t="s">
        <v>143</v>
      </c>
      <c r="I256" s="218" t="s">
        <v>761</v>
      </c>
      <c r="K256" t="s">
        <v>777</v>
      </c>
      <c r="M256" t="s">
        <v>143</v>
      </c>
      <c r="O256" t="s">
        <v>747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789</v>
      </c>
      <c r="K257" t="s">
        <v>789</v>
      </c>
      <c r="M257" t="s">
        <v>33</v>
      </c>
      <c r="O257" t="s">
        <v>1656</v>
      </c>
      <c r="Q257" t="s">
        <v>799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761</v>
      </c>
      <c r="Q259" t="s">
        <v>155</v>
      </c>
    </row>
    <row r="260" spans="2:17">
      <c r="B260" t="s">
        <v>1032</v>
      </c>
      <c r="C260" t="s">
        <v>6</v>
      </c>
      <c r="E260" t="s">
        <v>6</v>
      </c>
      <c r="G260" t="s">
        <v>31</v>
      </c>
      <c r="I260" t="s">
        <v>143</v>
      </c>
      <c r="K260" t="s">
        <v>782</v>
      </c>
      <c r="M260" t="s">
        <v>1655</v>
      </c>
      <c r="O260" t="s">
        <v>17</v>
      </c>
      <c r="Q260" t="s">
        <v>3388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2004</v>
      </c>
      <c r="O261" t="s">
        <v>2007</v>
      </c>
      <c r="Q261" t="s">
        <v>782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1649</v>
      </c>
      <c r="M262" t="s">
        <v>143</v>
      </c>
      <c r="O262" s="223"/>
    </row>
    <row r="263" spans="2:17">
      <c r="K263" s="231"/>
      <c r="O263" t="s">
        <v>1652</v>
      </c>
      <c r="Q263" t="s">
        <v>3368</v>
      </c>
    </row>
    <row r="264" spans="2:17">
      <c r="B264" t="s">
        <v>1033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768</v>
      </c>
      <c r="M264" t="s">
        <v>1655</v>
      </c>
      <c r="O264" t="s">
        <v>756</v>
      </c>
      <c r="Q264" t="s">
        <v>789</v>
      </c>
    </row>
    <row r="265" spans="2:17">
      <c r="C265" t="s">
        <v>23</v>
      </c>
      <c r="E265" t="s">
        <v>31</v>
      </c>
      <c r="G265" t="s">
        <v>6</v>
      </c>
      <c r="I265" s="218" t="s">
        <v>789</v>
      </c>
      <c r="K265" t="s">
        <v>142</v>
      </c>
      <c r="M265" t="s">
        <v>1644</v>
      </c>
      <c r="O265" t="s">
        <v>1660</v>
      </c>
      <c r="Q265" t="s">
        <v>3375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1661</v>
      </c>
      <c r="M266" t="s">
        <v>762</v>
      </c>
      <c r="O266" s="223"/>
    </row>
    <row r="267" spans="2:17">
      <c r="K267" s="231"/>
      <c r="O267" t="s">
        <v>17</v>
      </c>
      <c r="Q267" t="s">
        <v>3374</v>
      </c>
    </row>
    <row r="268" spans="2:17">
      <c r="B268" t="s">
        <v>1034</v>
      </c>
      <c r="C268" t="s">
        <v>1</v>
      </c>
      <c r="E268" t="s">
        <v>19</v>
      </c>
      <c r="G268" t="s">
        <v>156</v>
      </c>
      <c r="I268" t="s">
        <v>37</v>
      </c>
      <c r="K268" t="s">
        <v>762</v>
      </c>
      <c r="M268" t="s">
        <v>154</v>
      </c>
      <c r="O268" t="s">
        <v>21</v>
      </c>
      <c r="Q268" t="s">
        <v>756</v>
      </c>
    </row>
    <row r="269" spans="2:17">
      <c r="C269" t="s">
        <v>35</v>
      </c>
      <c r="E269" t="s">
        <v>39</v>
      </c>
      <c r="G269" t="s">
        <v>13</v>
      </c>
      <c r="I269" t="s">
        <v>732</v>
      </c>
      <c r="K269" t="s">
        <v>789</v>
      </c>
      <c r="M269" t="s">
        <v>778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770</v>
      </c>
      <c r="K270" t="s">
        <v>1656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1035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1653</v>
      </c>
      <c r="O272" t="s">
        <v>1659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745</v>
      </c>
      <c r="M273" t="s">
        <v>2005</v>
      </c>
      <c r="O273" t="s">
        <v>752</v>
      </c>
      <c r="Q273" t="s">
        <v>3358</v>
      </c>
    </row>
    <row r="274" spans="2:17">
      <c r="C274" t="s">
        <v>9</v>
      </c>
      <c r="E274" t="s">
        <v>19</v>
      </c>
      <c r="G274" t="s">
        <v>141</v>
      </c>
      <c r="I274" s="218" t="s">
        <v>737</v>
      </c>
      <c r="K274" t="s">
        <v>154</v>
      </c>
      <c r="M274" t="s">
        <v>732</v>
      </c>
      <c r="O274" s="223"/>
    </row>
    <row r="275" spans="2:17">
      <c r="K275" s="231"/>
      <c r="O275" t="s">
        <v>2023</v>
      </c>
      <c r="Q275" t="s">
        <v>2006</v>
      </c>
    </row>
    <row r="276" spans="2:17">
      <c r="B276" t="s">
        <v>1036</v>
      </c>
      <c r="C276" t="s">
        <v>11</v>
      </c>
      <c r="E276" t="s">
        <v>33</v>
      </c>
      <c r="G276" t="s">
        <v>31</v>
      </c>
      <c r="I276" s="218" t="s">
        <v>761</v>
      </c>
      <c r="K276" t="s">
        <v>756</v>
      </c>
      <c r="M276" t="s">
        <v>33</v>
      </c>
      <c r="O276" t="s">
        <v>761</v>
      </c>
      <c r="Q276" t="s">
        <v>2003</v>
      </c>
    </row>
    <row r="277" spans="2:17">
      <c r="C277" t="s">
        <v>37</v>
      </c>
      <c r="E277" t="s">
        <v>31</v>
      </c>
      <c r="G277" t="s">
        <v>27</v>
      </c>
      <c r="I277" s="218" t="s">
        <v>789</v>
      </c>
      <c r="K277" t="s">
        <v>155</v>
      </c>
      <c r="M277" t="s">
        <v>13</v>
      </c>
      <c r="O277" t="s">
        <v>2004</v>
      </c>
      <c r="Q277" t="s">
        <v>3390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799</v>
      </c>
      <c r="Q279" t="s">
        <v>3374</v>
      </c>
    </row>
    <row r="280" spans="2:17">
      <c r="B280" t="s">
        <v>1037</v>
      </c>
      <c r="C280" t="s">
        <v>11</v>
      </c>
      <c r="E280" t="s">
        <v>31</v>
      </c>
      <c r="G280" t="s">
        <v>141</v>
      </c>
      <c r="I280" t="s">
        <v>39</v>
      </c>
      <c r="K280" t="s">
        <v>781</v>
      </c>
      <c r="M280" t="s">
        <v>1652</v>
      </c>
      <c r="O280" t="s">
        <v>756</v>
      </c>
      <c r="Q280" t="s">
        <v>2020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3368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745</v>
      </c>
      <c r="M282" t="s">
        <v>13</v>
      </c>
      <c r="O282" s="223"/>
    </row>
    <row r="283" spans="2:17">
      <c r="K283" s="231"/>
      <c r="O283" t="s">
        <v>752</v>
      </c>
      <c r="Q283" t="s">
        <v>3374</v>
      </c>
    </row>
    <row r="284" spans="2:17">
      <c r="B284" t="s">
        <v>1038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1661</v>
      </c>
      <c r="O284" t="s">
        <v>143</v>
      </c>
      <c r="Q284" t="s">
        <v>3362</v>
      </c>
    </row>
    <row r="285" spans="2:17">
      <c r="C285" t="s">
        <v>13</v>
      </c>
      <c r="E285" t="s">
        <v>9</v>
      </c>
      <c r="G285" t="s">
        <v>158</v>
      </c>
      <c r="I285" t="s">
        <v>733</v>
      </c>
      <c r="K285" t="s">
        <v>25</v>
      </c>
      <c r="M285" t="s">
        <v>2530</v>
      </c>
      <c r="O285" t="s">
        <v>756</v>
      </c>
      <c r="Q285" t="s">
        <v>2048</v>
      </c>
    </row>
    <row r="286" spans="2:17">
      <c r="C286" t="s">
        <v>37</v>
      </c>
      <c r="E286" t="s">
        <v>29</v>
      </c>
      <c r="G286" t="s">
        <v>141</v>
      </c>
      <c r="I286" t="s">
        <v>745</v>
      </c>
      <c r="K286" t="s">
        <v>31</v>
      </c>
      <c r="M286" t="s">
        <v>2004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1039</v>
      </c>
      <c r="C288" t="s">
        <v>27</v>
      </c>
      <c r="E288" t="s">
        <v>21</v>
      </c>
      <c r="G288" t="s">
        <v>141</v>
      </c>
      <c r="I288" t="s">
        <v>727</v>
      </c>
      <c r="K288" t="s">
        <v>155</v>
      </c>
      <c r="M288" t="s">
        <v>33</v>
      </c>
      <c r="O288" t="s">
        <v>1646</v>
      </c>
      <c r="Q288" t="s">
        <v>2021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2004</v>
      </c>
      <c r="O289" t="s">
        <v>795</v>
      </c>
      <c r="Q289" t="s">
        <v>781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795</v>
      </c>
      <c r="O290" s="223"/>
    </row>
    <row r="291" spans="2:17">
      <c r="K291" s="231"/>
      <c r="O291" t="s">
        <v>21</v>
      </c>
      <c r="Q291" t="s">
        <v>745</v>
      </c>
    </row>
    <row r="292" spans="2:17">
      <c r="B292" t="s">
        <v>1040</v>
      </c>
      <c r="C292" t="s">
        <v>29</v>
      </c>
      <c r="E292" t="s">
        <v>144</v>
      </c>
      <c r="G292" t="s">
        <v>9</v>
      </c>
      <c r="I292" t="s">
        <v>732</v>
      </c>
      <c r="K292" t="s">
        <v>1656</v>
      </c>
      <c r="M292" t="s">
        <v>752</v>
      </c>
      <c r="O292" t="s">
        <v>17</v>
      </c>
      <c r="Q292" t="s">
        <v>2020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1655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782</v>
      </c>
      <c r="O294" s="223"/>
    </row>
    <row r="295" spans="2:17">
      <c r="K295" s="231"/>
      <c r="O295" t="s">
        <v>789</v>
      </c>
      <c r="Q295" t="s">
        <v>3358</v>
      </c>
    </row>
    <row r="296" spans="2:17">
      <c r="B296" t="s">
        <v>1041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787</v>
      </c>
      <c r="O296" t="s">
        <v>25</v>
      </c>
      <c r="Q296" t="s">
        <v>3379</v>
      </c>
    </row>
    <row r="297" spans="2:17">
      <c r="C297" t="s">
        <v>25</v>
      </c>
      <c r="E297" t="s">
        <v>1</v>
      </c>
      <c r="G297" t="s">
        <v>21</v>
      </c>
      <c r="I297" t="s">
        <v>782</v>
      </c>
      <c r="K297" t="s">
        <v>1659</v>
      </c>
      <c r="M297" t="s">
        <v>39</v>
      </c>
      <c r="O297" t="s">
        <v>2004</v>
      </c>
      <c r="Q297" t="s">
        <v>2006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2007</v>
      </c>
      <c r="O298" s="223"/>
    </row>
    <row r="299" spans="2:17">
      <c r="K299" s="231"/>
      <c r="O299" t="s">
        <v>1656</v>
      </c>
      <c r="Q299" t="s">
        <v>2020</v>
      </c>
    </row>
    <row r="300" spans="2:17">
      <c r="B300" t="s">
        <v>1042</v>
      </c>
      <c r="C300" t="s">
        <v>31</v>
      </c>
      <c r="E300" t="s">
        <v>178</v>
      </c>
      <c r="G300" t="s">
        <v>9</v>
      </c>
      <c r="I300" s="218" t="s">
        <v>761</v>
      </c>
      <c r="K300" t="s">
        <v>155</v>
      </c>
      <c r="M300" t="s">
        <v>2005</v>
      </c>
      <c r="O300" t="s">
        <v>737</v>
      </c>
      <c r="Q300" t="s">
        <v>2046</v>
      </c>
    </row>
    <row r="301" spans="2:17">
      <c r="C301" t="s">
        <v>21</v>
      </c>
      <c r="E301" t="s">
        <v>143</v>
      </c>
      <c r="G301" t="s">
        <v>25</v>
      </c>
      <c r="I301" t="s">
        <v>743</v>
      </c>
      <c r="K301" t="s">
        <v>789</v>
      </c>
      <c r="M301" t="s">
        <v>1661</v>
      </c>
      <c r="O301" t="s">
        <v>761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745</v>
      </c>
    </row>
    <row r="304" spans="2:17">
      <c r="B304" t="s">
        <v>1043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1652</v>
      </c>
      <c r="Q304" t="s">
        <v>141</v>
      </c>
    </row>
    <row r="305" spans="2:17">
      <c r="C305" t="s">
        <v>23</v>
      </c>
      <c r="E305" t="s">
        <v>19</v>
      </c>
      <c r="G305" t="s">
        <v>1141</v>
      </c>
      <c r="I305" s="218" t="s">
        <v>789</v>
      </c>
      <c r="K305" t="s">
        <v>1659</v>
      </c>
      <c r="M305" t="s">
        <v>143</v>
      </c>
      <c r="O305" t="s">
        <v>799</v>
      </c>
      <c r="Q305" t="s">
        <v>37</v>
      </c>
    </row>
    <row r="306" spans="2:17">
      <c r="C306" t="s">
        <v>15</v>
      </c>
      <c r="E306" t="s">
        <v>9</v>
      </c>
      <c r="G306" t="s">
        <v>1142</v>
      </c>
      <c r="I306" t="s">
        <v>33</v>
      </c>
      <c r="K306" t="s">
        <v>153</v>
      </c>
      <c r="M306" t="s">
        <v>752</v>
      </c>
      <c r="O306" s="223"/>
    </row>
    <row r="307" spans="2:17">
      <c r="K307" s="231"/>
      <c r="O307" t="s">
        <v>1652</v>
      </c>
      <c r="Q307" t="s">
        <v>756</v>
      </c>
    </row>
    <row r="308" spans="2:17">
      <c r="B308" t="s">
        <v>1044</v>
      </c>
      <c r="C308" t="s">
        <v>27</v>
      </c>
      <c r="E308" t="s">
        <v>4</v>
      </c>
      <c r="G308" t="s">
        <v>37</v>
      </c>
      <c r="I308" s="218" t="s">
        <v>761</v>
      </c>
      <c r="K308" t="s">
        <v>154</v>
      </c>
      <c r="M308" t="s">
        <v>2003</v>
      </c>
      <c r="O308" t="s">
        <v>2024</v>
      </c>
      <c r="Q308" t="s">
        <v>3375</v>
      </c>
    </row>
    <row r="309" spans="2:17">
      <c r="C309" t="s">
        <v>35</v>
      </c>
      <c r="E309" t="s">
        <v>21</v>
      </c>
      <c r="G309" t="s">
        <v>19</v>
      </c>
      <c r="I309" t="s">
        <v>732</v>
      </c>
      <c r="K309" t="s">
        <v>21</v>
      </c>
      <c r="M309" t="s">
        <v>33</v>
      </c>
      <c r="O309" t="s">
        <v>17</v>
      </c>
      <c r="Q309" t="s">
        <v>3367</v>
      </c>
    </row>
    <row r="310" spans="2:17">
      <c r="C310" t="s">
        <v>4</v>
      </c>
      <c r="E310" t="s">
        <v>19</v>
      </c>
      <c r="G310" t="s">
        <v>141</v>
      </c>
      <c r="I310" t="s">
        <v>748</v>
      </c>
      <c r="K310" t="s">
        <v>155</v>
      </c>
      <c r="M310" t="s">
        <v>143</v>
      </c>
      <c r="O310" s="223"/>
    </row>
    <row r="311" spans="2:17">
      <c r="K311" s="231"/>
      <c r="O311" t="s">
        <v>789</v>
      </c>
      <c r="Q311" t="s">
        <v>3374</v>
      </c>
    </row>
    <row r="312" spans="2:17">
      <c r="B312" t="s">
        <v>1045</v>
      </c>
      <c r="C312" t="s">
        <v>11</v>
      </c>
      <c r="E312" t="s">
        <v>141</v>
      </c>
      <c r="G312" t="s">
        <v>19</v>
      </c>
      <c r="I312" t="s">
        <v>732</v>
      </c>
      <c r="K312" t="s">
        <v>789</v>
      </c>
      <c r="M312" t="s">
        <v>747</v>
      </c>
      <c r="O312" t="s">
        <v>21</v>
      </c>
      <c r="Q312" t="s">
        <v>756</v>
      </c>
    </row>
    <row r="313" spans="2:17">
      <c r="C313" t="s">
        <v>15</v>
      </c>
      <c r="E313" t="s">
        <v>1</v>
      </c>
      <c r="G313" t="s">
        <v>156</v>
      </c>
      <c r="I313" t="s">
        <v>748</v>
      </c>
      <c r="K313" t="s">
        <v>1656</v>
      </c>
      <c r="M313" t="s">
        <v>143</v>
      </c>
      <c r="O313" t="s">
        <v>141</v>
      </c>
      <c r="Q313" t="s">
        <v>727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799</v>
      </c>
      <c r="M314" t="s">
        <v>17</v>
      </c>
      <c r="O314" s="223"/>
    </row>
    <row r="315" spans="2:17">
      <c r="O315" t="s">
        <v>1652</v>
      </c>
      <c r="Q315" t="s">
        <v>745</v>
      </c>
    </row>
    <row r="316" spans="2:17">
      <c r="B316" t="s">
        <v>1046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2003</v>
      </c>
      <c r="O316" t="s">
        <v>2024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748</v>
      </c>
      <c r="M317" t="s">
        <v>1652</v>
      </c>
      <c r="O317" t="s">
        <v>1656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1652</v>
      </c>
      <c r="Q319" t="s">
        <v>3375</v>
      </c>
    </row>
    <row r="320" spans="2:17">
      <c r="B320" t="s">
        <v>1047</v>
      </c>
      <c r="C320" t="s">
        <v>29</v>
      </c>
      <c r="E320" t="s">
        <v>141</v>
      </c>
      <c r="G320" t="s">
        <v>141</v>
      </c>
      <c r="I320" t="s">
        <v>743</v>
      </c>
      <c r="K320" t="s">
        <v>795</v>
      </c>
      <c r="M320" t="s">
        <v>754</v>
      </c>
      <c r="O320" t="s">
        <v>2003</v>
      </c>
      <c r="Q320" t="s">
        <v>2004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756</v>
      </c>
      <c r="M321" t="s">
        <v>2531</v>
      </c>
      <c r="O321" t="s">
        <v>27</v>
      </c>
      <c r="Q321" t="s">
        <v>1655</v>
      </c>
    </row>
    <row r="322" spans="1:17">
      <c r="C322" t="s">
        <v>31</v>
      </c>
      <c r="E322" t="s">
        <v>1</v>
      </c>
      <c r="G322" t="s">
        <v>156</v>
      </c>
      <c r="I322" s="218" t="s">
        <v>789</v>
      </c>
      <c r="K322" t="s">
        <v>155</v>
      </c>
      <c r="M322" t="s">
        <v>1644</v>
      </c>
      <c r="O322" s="223"/>
    </row>
    <row r="323" spans="1:17">
      <c r="K323" s="231"/>
      <c r="O323" t="s">
        <v>17</v>
      </c>
      <c r="Q323" t="s">
        <v>745</v>
      </c>
    </row>
    <row r="324" spans="1:17">
      <c r="B324" t="s">
        <v>1048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3388</v>
      </c>
    </row>
    <row r="325" spans="1:17">
      <c r="B325" t="s">
        <v>1049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752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748</v>
      </c>
      <c r="M326" t="s">
        <v>1652</v>
      </c>
      <c r="O326" s="223"/>
    </row>
    <row r="327" spans="1:17">
      <c r="K327" s="231"/>
      <c r="O327" t="s">
        <v>17</v>
      </c>
      <c r="Q327" t="s">
        <v>745</v>
      </c>
    </row>
    <row r="328" spans="1:17">
      <c r="B328" t="s">
        <v>1050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752</v>
      </c>
      <c r="Q328" t="s">
        <v>3388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2020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752</v>
      </c>
    </row>
    <row r="333" spans="1:17" ht="20.25">
      <c r="A333" s="123" t="s">
        <v>1060</v>
      </c>
      <c r="C333" t="s">
        <v>179</v>
      </c>
      <c r="E333" t="s">
        <v>9</v>
      </c>
      <c r="G333" t="s">
        <v>154</v>
      </c>
      <c r="I333" t="s">
        <v>777</v>
      </c>
      <c r="K333" t="s">
        <v>756</v>
      </c>
      <c r="M333" t="s">
        <v>23</v>
      </c>
      <c r="O333" t="s">
        <v>162</v>
      </c>
      <c r="Q333" t="s">
        <v>11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1654</v>
      </c>
      <c r="M334" t="s">
        <v>727</v>
      </c>
      <c r="O334" t="s">
        <v>782</v>
      </c>
      <c r="Q334" t="s">
        <v>778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795</v>
      </c>
      <c r="M335" t="s">
        <v>2003</v>
      </c>
      <c r="O335" t="s">
        <v>2048</v>
      </c>
      <c r="Q335" t="s">
        <v>154</v>
      </c>
    </row>
    <row r="338" spans="1:17" ht="20.25">
      <c r="A338" s="123" t="s">
        <v>1061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747</v>
      </c>
      <c r="O338" t="s">
        <v>155</v>
      </c>
      <c r="Q338" t="s">
        <v>3362</v>
      </c>
    </row>
    <row r="339" spans="1:17">
      <c r="C339" t="s">
        <v>19</v>
      </c>
      <c r="E339" t="s">
        <v>142</v>
      </c>
      <c r="G339" t="s">
        <v>11</v>
      </c>
      <c r="I339" t="s">
        <v>777</v>
      </c>
      <c r="K339" t="s">
        <v>183</v>
      </c>
      <c r="M339" t="s">
        <v>2000</v>
      </c>
      <c r="O339" t="s">
        <v>752</v>
      </c>
      <c r="Q339" t="s">
        <v>787</v>
      </c>
    </row>
    <row r="340" spans="1:17">
      <c r="C340" t="s">
        <v>27</v>
      </c>
      <c r="E340" t="s">
        <v>21</v>
      </c>
      <c r="G340" t="s">
        <v>153</v>
      </c>
      <c r="I340" t="s">
        <v>787</v>
      </c>
      <c r="K340" t="s">
        <v>183</v>
      </c>
      <c r="M340" t="s">
        <v>1652</v>
      </c>
      <c r="O340" t="s">
        <v>21</v>
      </c>
      <c r="Q340" t="s">
        <v>3372</v>
      </c>
    </row>
    <row r="343" spans="1:17" ht="20.25">
      <c r="A343" s="123" t="s">
        <v>1062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  <c r="Q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789</v>
      </c>
      <c r="K344" t="s">
        <v>183</v>
      </c>
      <c r="M344" t="s">
        <v>183</v>
      </c>
      <c r="O344" t="s">
        <v>183</v>
      </c>
      <c r="Q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  <c r="Q345" t="s">
        <v>183</v>
      </c>
    </row>
    <row r="348" spans="1:17" ht="20.25">
      <c r="A348" s="123" t="s">
        <v>1063</v>
      </c>
      <c r="C348" t="s">
        <v>27</v>
      </c>
      <c r="E348" t="s">
        <v>1007</v>
      </c>
      <c r="G348" t="s">
        <v>1007</v>
      </c>
      <c r="I348" t="s">
        <v>1007</v>
      </c>
      <c r="K348" t="s">
        <v>1007</v>
      </c>
      <c r="M348" t="s">
        <v>13</v>
      </c>
      <c r="O348" t="s">
        <v>1007</v>
      </c>
      <c r="Q348" t="s">
        <v>1007</v>
      </c>
    </row>
    <row r="349" spans="1:17">
      <c r="C349" t="s">
        <v>31</v>
      </c>
      <c r="E349" t="s">
        <v>1007</v>
      </c>
      <c r="G349" t="s">
        <v>1007</v>
      </c>
      <c r="I349" t="s">
        <v>1007</v>
      </c>
      <c r="K349" t="s">
        <v>1007</v>
      </c>
      <c r="M349" t="s">
        <v>770</v>
      </c>
      <c r="O349" t="s">
        <v>1007</v>
      </c>
      <c r="Q349" t="s">
        <v>1007</v>
      </c>
    </row>
    <row r="350" spans="1:17">
      <c r="C350" t="s">
        <v>15</v>
      </c>
      <c r="E350" t="s">
        <v>1007</v>
      </c>
      <c r="G350" t="s">
        <v>1007</v>
      </c>
      <c r="I350" t="s">
        <v>1007</v>
      </c>
      <c r="K350" t="s">
        <v>1007</v>
      </c>
      <c r="M350" t="s">
        <v>748</v>
      </c>
      <c r="O350" t="s">
        <v>1007</v>
      </c>
      <c r="Q350" t="s">
        <v>1007</v>
      </c>
    </row>
    <row r="353" spans="1:17" ht="20.25">
      <c r="A353" s="123" t="s">
        <v>1064</v>
      </c>
      <c r="C353" t="s">
        <v>4</v>
      </c>
      <c r="E353" t="s">
        <v>1007</v>
      </c>
      <c r="G353" t="s">
        <v>1007</v>
      </c>
      <c r="I353" t="s">
        <v>1007</v>
      </c>
      <c r="K353" t="s">
        <v>1007</v>
      </c>
      <c r="M353" t="s">
        <v>1646</v>
      </c>
      <c r="O353" t="s">
        <v>1007</v>
      </c>
      <c r="Q353" t="s">
        <v>1007</v>
      </c>
    </row>
    <row r="354" spans="1:17">
      <c r="C354" t="s">
        <v>11</v>
      </c>
      <c r="E354" t="s">
        <v>1007</v>
      </c>
      <c r="G354" t="s">
        <v>1007</v>
      </c>
      <c r="I354" t="s">
        <v>1007</v>
      </c>
      <c r="K354" t="s">
        <v>1007</v>
      </c>
      <c r="M354" t="s">
        <v>153</v>
      </c>
      <c r="O354" t="s">
        <v>1007</v>
      </c>
      <c r="Q354" t="s">
        <v>1007</v>
      </c>
    </row>
    <row r="355" spans="1:17">
      <c r="C355" t="s">
        <v>19</v>
      </c>
      <c r="E355" t="s">
        <v>1007</v>
      </c>
      <c r="G355" t="s">
        <v>1007</v>
      </c>
      <c r="I355" t="s">
        <v>1007</v>
      </c>
      <c r="K355" t="s">
        <v>1007</v>
      </c>
      <c r="M355" t="s">
        <v>795</v>
      </c>
      <c r="O355" t="s">
        <v>1007</v>
      </c>
      <c r="Q355" t="s">
        <v>1007</v>
      </c>
    </row>
    <row r="358" spans="1:17" ht="20.25">
      <c r="A358" s="123" t="s">
        <v>1065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1660</v>
      </c>
      <c r="Q358" t="s">
        <v>3368</v>
      </c>
    </row>
    <row r="359" spans="1:17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2003</v>
      </c>
      <c r="Q359" t="s">
        <v>153</v>
      </c>
    </row>
    <row r="360" spans="1:17">
      <c r="C360" t="s">
        <v>33</v>
      </c>
      <c r="E360" t="s">
        <v>37</v>
      </c>
      <c r="G360" t="s">
        <v>142</v>
      </c>
      <c r="I360" s="218" t="s">
        <v>761</v>
      </c>
      <c r="K360" t="s">
        <v>183</v>
      </c>
      <c r="M360" t="s">
        <v>183</v>
      </c>
      <c r="O360" t="s">
        <v>756</v>
      </c>
      <c r="Q360" t="s">
        <v>795</v>
      </c>
    </row>
    <row r="363" spans="1:17" ht="20.25">
      <c r="A363" s="123" t="s">
        <v>1066</v>
      </c>
      <c r="C363" t="s">
        <v>17</v>
      </c>
      <c r="E363" t="s">
        <v>178</v>
      </c>
      <c r="G363" t="s">
        <v>11</v>
      </c>
      <c r="I363" t="s">
        <v>782</v>
      </c>
      <c r="K363" t="s">
        <v>799</v>
      </c>
      <c r="M363" t="s">
        <v>732</v>
      </c>
      <c r="O363" t="s">
        <v>761</v>
      </c>
      <c r="Q363" t="s">
        <v>2049</v>
      </c>
    </row>
    <row r="364" spans="1:17">
      <c r="C364" t="s">
        <v>179</v>
      </c>
      <c r="E364" t="s">
        <v>143</v>
      </c>
      <c r="G364" t="s">
        <v>9</v>
      </c>
      <c r="I364" t="s">
        <v>752</v>
      </c>
      <c r="K364" t="s">
        <v>778</v>
      </c>
      <c r="M364" t="s">
        <v>789</v>
      </c>
      <c r="O364" t="s">
        <v>787</v>
      </c>
      <c r="Q364" t="s">
        <v>2046</v>
      </c>
    </row>
    <row r="365" spans="1:17">
      <c r="C365" t="s">
        <v>31</v>
      </c>
      <c r="E365" t="s">
        <v>21</v>
      </c>
      <c r="G365" t="s">
        <v>143</v>
      </c>
      <c r="I365" t="s">
        <v>27</v>
      </c>
      <c r="K365" t="s">
        <v>1642</v>
      </c>
      <c r="M365" t="s">
        <v>1656</v>
      </c>
      <c r="O365" t="s">
        <v>1651</v>
      </c>
      <c r="Q365" t="s">
        <v>3359</v>
      </c>
    </row>
    <row r="368" spans="1:17" ht="20.25">
      <c r="A368" s="123" t="s">
        <v>1067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2007</v>
      </c>
    </row>
    <row r="369" spans="1:17">
      <c r="C369" t="s">
        <v>23</v>
      </c>
      <c r="E369" t="s">
        <v>178</v>
      </c>
      <c r="G369" t="s">
        <v>35</v>
      </c>
      <c r="I369" t="s">
        <v>789</v>
      </c>
      <c r="K369" t="s">
        <v>183</v>
      </c>
      <c r="M369" t="s">
        <v>183</v>
      </c>
      <c r="O369" t="s">
        <v>13</v>
      </c>
    </row>
    <row r="370" spans="1:17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</row>
    <row r="373" spans="1:17" ht="20.25">
      <c r="A373" s="123" t="s">
        <v>1068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</row>
    <row r="374" spans="1:17">
      <c r="C374" t="s">
        <v>11</v>
      </c>
      <c r="E374" t="s">
        <v>35</v>
      </c>
      <c r="G374" t="s">
        <v>143</v>
      </c>
      <c r="I374" t="s">
        <v>787</v>
      </c>
      <c r="K374" t="s">
        <v>183</v>
      </c>
      <c r="M374" t="s">
        <v>183</v>
      </c>
      <c r="O374" t="s">
        <v>2046</v>
      </c>
    </row>
    <row r="375" spans="1:17">
      <c r="C375" t="s">
        <v>6</v>
      </c>
      <c r="E375" t="s">
        <v>178</v>
      </c>
      <c r="G375" t="s">
        <v>164</v>
      </c>
      <c r="I375" t="s">
        <v>782</v>
      </c>
      <c r="K375" t="s">
        <v>183</v>
      </c>
      <c r="M375" t="s">
        <v>183</v>
      </c>
      <c r="O375" t="s">
        <v>25</v>
      </c>
    </row>
    <row r="378" spans="1:17" ht="20.25">
      <c r="A378" s="123" t="s">
        <v>1069</v>
      </c>
      <c r="C378" t="s">
        <v>179</v>
      </c>
      <c r="E378" t="s">
        <v>144</v>
      </c>
      <c r="G378" t="s">
        <v>21</v>
      </c>
      <c r="I378" t="s">
        <v>11</v>
      </c>
      <c r="K378" t="s">
        <v>1655</v>
      </c>
      <c r="M378" t="s">
        <v>2000</v>
      </c>
      <c r="O378" t="s">
        <v>183</v>
      </c>
      <c r="Q378" t="s">
        <v>756</v>
      </c>
    </row>
    <row r="379" spans="1:17">
      <c r="C379" t="s">
        <v>33</v>
      </c>
      <c r="E379" t="s">
        <v>143</v>
      </c>
      <c r="G379" t="s">
        <v>153</v>
      </c>
      <c r="I379" t="s">
        <v>737</v>
      </c>
      <c r="K379" t="s">
        <v>795</v>
      </c>
      <c r="M379" t="s">
        <v>761</v>
      </c>
      <c r="O379" t="s">
        <v>183</v>
      </c>
      <c r="Q379" t="s">
        <v>789</v>
      </c>
    </row>
    <row r="380" spans="1:17">
      <c r="C380" t="s">
        <v>11</v>
      </c>
      <c r="E380" t="s">
        <v>21</v>
      </c>
      <c r="G380" t="s">
        <v>155</v>
      </c>
      <c r="I380" t="s">
        <v>162</v>
      </c>
      <c r="K380" t="s">
        <v>789</v>
      </c>
      <c r="M380" t="s">
        <v>795</v>
      </c>
      <c r="O380" t="s">
        <v>183</v>
      </c>
      <c r="Q380" t="s">
        <v>3367</v>
      </c>
    </row>
    <row r="383" spans="1:17" ht="20.25">
      <c r="A383" s="123" t="s">
        <v>1070</v>
      </c>
      <c r="C383" t="s">
        <v>1</v>
      </c>
      <c r="E383" t="s">
        <v>19</v>
      </c>
      <c r="G383" t="s">
        <v>164</v>
      </c>
      <c r="I383" t="s">
        <v>795</v>
      </c>
      <c r="K383" t="s">
        <v>4</v>
      </c>
      <c r="M383" t="s">
        <v>142</v>
      </c>
      <c r="O383" t="s">
        <v>1654</v>
      </c>
    </row>
    <row r="384" spans="1:17">
      <c r="C384" t="s">
        <v>9</v>
      </c>
      <c r="E384" t="s">
        <v>21</v>
      </c>
      <c r="G384" t="s">
        <v>17</v>
      </c>
      <c r="I384" t="s">
        <v>762</v>
      </c>
      <c r="K384" t="s">
        <v>787</v>
      </c>
      <c r="M384" t="s">
        <v>21</v>
      </c>
      <c r="O384" t="s">
        <v>778</v>
      </c>
    </row>
    <row r="385" spans="1:15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799</v>
      </c>
    </row>
    <row r="388" spans="1:15" ht="20.25">
      <c r="A388" s="123" t="s">
        <v>1143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5">
      <c r="C389" t="s">
        <v>183</v>
      </c>
      <c r="E389" t="s">
        <v>183</v>
      </c>
      <c r="G389" t="s">
        <v>9</v>
      </c>
      <c r="I389" t="s">
        <v>799</v>
      </c>
      <c r="K389" t="s">
        <v>183</v>
      </c>
      <c r="M389" t="s">
        <v>183</v>
      </c>
      <c r="O389" t="s">
        <v>183</v>
      </c>
    </row>
    <row r="390" spans="1:15">
      <c r="C390" t="s">
        <v>183</v>
      </c>
      <c r="E390" t="s">
        <v>183</v>
      </c>
      <c r="G390" t="s">
        <v>143</v>
      </c>
      <c r="I390" t="s">
        <v>745</v>
      </c>
      <c r="K390" t="s">
        <v>183</v>
      </c>
      <c r="M390" t="s">
        <v>183</v>
      </c>
      <c r="O390" t="s">
        <v>183</v>
      </c>
    </row>
    <row r="393" spans="1:15" ht="20.25">
      <c r="A393" s="123" t="s">
        <v>1071</v>
      </c>
      <c r="C393" t="s">
        <v>31</v>
      </c>
      <c r="E393" t="s">
        <v>31</v>
      </c>
      <c r="G393" t="s">
        <v>27</v>
      </c>
      <c r="I393" t="s">
        <v>27</v>
      </c>
      <c r="K393" t="s">
        <v>748</v>
      </c>
      <c r="M393" t="s">
        <v>31</v>
      </c>
      <c r="O393" t="s">
        <v>1643</v>
      </c>
    </row>
    <row r="394" spans="1:15">
      <c r="C394" t="s">
        <v>27</v>
      </c>
      <c r="E394" t="s">
        <v>21</v>
      </c>
      <c r="G394" t="s">
        <v>23</v>
      </c>
      <c r="I394" t="s">
        <v>743</v>
      </c>
      <c r="K394" t="s">
        <v>789</v>
      </c>
      <c r="M394" t="s">
        <v>21</v>
      </c>
      <c r="O394" t="s">
        <v>777</v>
      </c>
    </row>
    <row r="395" spans="1:15">
      <c r="C395" t="s">
        <v>11</v>
      </c>
      <c r="E395" t="s">
        <v>35</v>
      </c>
      <c r="G395" t="s">
        <v>1</v>
      </c>
      <c r="I395" t="s">
        <v>777</v>
      </c>
      <c r="K395" t="s">
        <v>33</v>
      </c>
      <c r="M395" t="s">
        <v>2003</v>
      </c>
      <c r="O395" t="s">
        <v>748</v>
      </c>
    </row>
    <row r="398" spans="1:15" ht="20.25">
      <c r="A398" s="123" t="s">
        <v>1072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1644</v>
      </c>
      <c r="O398" t="s">
        <v>27</v>
      </c>
    </row>
    <row r="399" spans="1:15">
      <c r="C399" t="s">
        <v>23</v>
      </c>
      <c r="E399" t="s">
        <v>1</v>
      </c>
      <c r="G399" t="s">
        <v>33</v>
      </c>
      <c r="I399" t="s">
        <v>4</v>
      </c>
      <c r="K399" t="s">
        <v>782</v>
      </c>
      <c r="M399" t="s">
        <v>762</v>
      </c>
      <c r="O399" t="s">
        <v>787</v>
      </c>
    </row>
    <row r="400" spans="1:15">
      <c r="C400" t="s">
        <v>13</v>
      </c>
      <c r="E400" t="s">
        <v>13</v>
      </c>
      <c r="G400" t="s">
        <v>164</v>
      </c>
      <c r="I400" t="s">
        <v>25</v>
      </c>
      <c r="K400" t="s">
        <v>1660</v>
      </c>
      <c r="M400" t="s">
        <v>1660</v>
      </c>
      <c r="O400" t="s">
        <v>21</v>
      </c>
    </row>
    <row r="402" spans="1:15">
      <c r="K402" s="231"/>
    </row>
    <row r="403" spans="1:15" ht="20.25">
      <c r="A403" s="123" t="s">
        <v>1073</v>
      </c>
      <c r="B403" t="s">
        <v>1027</v>
      </c>
      <c r="C403" t="s">
        <v>6</v>
      </c>
      <c r="E403" t="s">
        <v>37</v>
      </c>
      <c r="G403" t="s">
        <v>27</v>
      </c>
      <c r="I403" s="82" t="s">
        <v>733</v>
      </c>
      <c r="K403" t="s">
        <v>155</v>
      </c>
      <c r="M403" t="s">
        <v>19</v>
      </c>
      <c r="O403" t="s">
        <v>1643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799</v>
      </c>
      <c r="M404" t="s">
        <v>1644</v>
      </c>
      <c r="O404" t="s">
        <v>799</v>
      </c>
    </row>
    <row r="405" spans="1:15">
      <c r="C405" t="s">
        <v>37</v>
      </c>
      <c r="E405" t="s">
        <v>15</v>
      </c>
      <c r="G405" t="s">
        <v>29</v>
      </c>
      <c r="I405" s="82" t="s">
        <v>763</v>
      </c>
      <c r="K405" t="s">
        <v>747</v>
      </c>
      <c r="M405" t="s">
        <v>727</v>
      </c>
      <c r="O405" t="s">
        <v>2019</v>
      </c>
    </row>
    <row r="406" spans="1:15">
      <c r="I406" s="170"/>
      <c r="J406" s="10"/>
      <c r="K406" s="218"/>
    </row>
    <row r="407" spans="1:15">
      <c r="B407" t="s">
        <v>1028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1644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747</v>
      </c>
      <c r="M408" t="s">
        <v>155</v>
      </c>
      <c r="O408" t="s">
        <v>1661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799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1029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799</v>
      </c>
      <c r="M411" t="s">
        <v>39</v>
      </c>
      <c r="O411" t="s">
        <v>1661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1659</v>
      </c>
      <c r="O412" t="s">
        <v>1655</v>
      </c>
    </row>
    <row r="413" spans="1:15">
      <c r="C413" t="s">
        <v>17</v>
      </c>
      <c r="E413" t="s">
        <v>23</v>
      </c>
      <c r="G413" t="s">
        <v>153</v>
      </c>
      <c r="I413" s="82" t="s">
        <v>737</v>
      </c>
      <c r="K413" t="s">
        <v>748</v>
      </c>
      <c r="M413" t="s">
        <v>761</v>
      </c>
      <c r="O413" t="s">
        <v>33</v>
      </c>
    </row>
    <row r="414" spans="1:15">
      <c r="I414" s="170"/>
      <c r="K414" s="218"/>
    </row>
    <row r="415" spans="1:15">
      <c r="B415" t="s">
        <v>1030</v>
      </c>
      <c r="C415" t="s">
        <v>17</v>
      </c>
      <c r="E415" t="s">
        <v>4</v>
      </c>
      <c r="G415" t="s">
        <v>154</v>
      </c>
      <c r="I415" s="82" t="s">
        <v>756</v>
      </c>
      <c r="K415" t="s">
        <v>799</v>
      </c>
      <c r="M415" t="s">
        <v>2004</v>
      </c>
      <c r="O415" t="s">
        <v>732</v>
      </c>
    </row>
    <row r="416" spans="1:15">
      <c r="C416" t="s">
        <v>9</v>
      </c>
      <c r="E416" t="s">
        <v>6</v>
      </c>
      <c r="G416" t="s">
        <v>29</v>
      </c>
      <c r="I416" s="82" t="s">
        <v>747</v>
      </c>
      <c r="J416" s="10"/>
      <c r="K416" t="s">
        <v>142</v>
      </c>
      <c r="M416" t="s">
        <v>752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781</v>
      </c>
      <c r="J417" s="17"/>
      <c r="K417" t="s">
        <v>1652</v>
      </c>
      <c r="M417" t="s">
        <v>1652</v>
      </c>
      <c r="O417" t="s">
        <v>1646</v>
      </c>
    </row>
    <row r="418" spans="2:15">
      <c r="I418" s="170"/>
      <c r="K418" s="218"/>
    </row>
    <row r="419" spans="2:15">
      <c r="B419" t="s">
        <v>1031</v>
      </c>
      <c r="C419" t="s">
        <v>27</v>
      </c>
      <c r="E419" t="s">
        <v>23</v>
      </c>
      <c r="G419" t="s">
        <v>158</v>
      </c>
      <c r="I419" s="82" t="s">
        <v>763</v>
      </c>
      <c r="K419" t="s">
        <v>727</v>
      </c>
      <c r="M419" t="s">
        <v>155</v>
      </c>
      <c r="O419" t="s">
        <v>732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1659</v>
      </c>
      <c r="M420" t="s">
        <v>37</v>
      </c>
      <c r="O420" t="s">
        <v>2021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1032</v>
      </c>
      <c r="C423" t="s">
        <v>17</v>
      </c>
      <c r="E423" t="s">
        <v>4</v>
      </c>
      <c r="G423" t="s">
        <v>4</v>
      </c>
      <c r="I423" s="82" t="s">
        <v>778</v>
      </c>
      <c r="K423" t="s">
        <v>153</v>
      </c>
      <c r="M423" t="s">
        <v>782</v>
      </c>
      <c r="O423" t="s">
        <v>1646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1659</v>
      </c>
      <c r="M424" t="s">
        <v>2004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763</v>
      </c>
      <c r="K425" t="s">
        <v>1644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1033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1659</v>
      </c>
      <c r="M427" t="s">
        <v>799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747</v>
      </c>
      <c r="M428" t="s">
        <v>762</v>
      </c>
      <c r="O428" t="s">
        <v>1646</v>
      </c>
    </row>
    <row r="429" spans="2:15">
      <c r="C429" t="s">
        <v>25</v>
      </c>
      <c r="E429" t="s">
        <v>33</v>
      </c>
      <c r="G429" t="s">
        <v>29</v>
      </c>
      <c r="I429" s="82" t="s">
        <v>752</v>
      </c>
      <c r="K429" t="s">
        <v>162</v>
      </c>
      <c r="M429" t="s">
        <v>748</v>
      </c>
      <c r="O429" t="s">
        <v>787</v>
      </c>
    </row>
    <row r="430" spans="2:15">
      <c r="I430" s="170"/>
      <c r="K430" s="218"/>
    </row>
    <row r="431" spans="2:15">
      <c r="B431" t="s">
        <v>1034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752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748</v>
      </c>
      <c r="M432" t="s">
        <v>155</v>
      </c>
      <c r="O432" t="s">
        <v>752</v>
      </c>
    </row>
    <row r="433" spans="2:15">
      <c r="C433" t="s">
        <v>178</v>
      </c>
      <c r="E433" t="s">
        <v>11</v>
      </c>
      <c r="G433" t="s">
        <v>154</v>
      </c>
      <c r="I433" s="82" t="s">
        <v>778</v>
      </c>
      <c r="K433" t="s">
        <v>799</v>
      </c>
      <c r="M433" t="s">
        <v>1652</v>
      </c>
      <c r="O433" t="s">
        <v>21</v>
      </c>
    </row>
    <row r="434" spans="2:15">
      <c r="I434" s="170"/>
      <c r="K434" s="218"/>
    </row>
    <row r="435" spans="2:15">
      <c r="B435" t="s">
        <v>1035</v>
      </c>
      <c r="C435" t="s">
        <v>15</v>
      </c>
      <c r="E435" t="s">
        <v>31</v>
      </c>
      <c r="G435" t="s">
        <v>162</v>
      </c>
      <c r="I435" s="82" t="s">
        <v>11</v>
      </c>
      <c r="K435" t="s">
        <v>747</v>
      </c>
      <c r="M435" t="s">
        <v>733</v>
      </c>
      <c r="O435" t="s">
        <v>1646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799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1843</v>
      </c>
      <c r="M437" t="s">
        <v>737</v>
      </c>
      <c r="O437" t="s">
        <v>21</v>
      </c>
    </row>
    <row r="438" spans="2:15">
      <c r="I438" s="170"/>
      <c r="K438" t="s">
        <v>1844</v>
      </c>
    </row>
    <row r="439" spans="2:15">
      <c r="I439" s="170"/>
    </row>
    <row r="440" spans="2:15">
      <c r="B440" t="s">
        <v>1036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799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727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778</v>
      </c>
    </row>
    <row r="443" spans="2:15">
      <c r="I443" s="170"/>
      <c r="J443" s="17"/>
      <c r="K443" s="218"/>
    </row>
    <row r="444" spans="2:15">
      <c r="B444" t="s">
        <v>1037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737</v>
      </c>
      <c r="O444" t="s">
        <v>1646</v>
      </c>
    </row>
    <row r="445" spans="2:15">
      <c r="C445" t="s">
        <v>27</v>
      </c>
      <c r="E445" t="s">
        <v>33</v>
      </c>
      <c r="G445" t="s">
        <v>158</v>
      </c>
      <c r="I445" s="82" t="s">
        <v>752</v>
      </c>
      <c r="K445" t="s">
        <v>155</v>
      </c>
      <c r="M445" t="s">
        <v>799</v>
      </c>
      <c r="O445" t="s">
        <v>1661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727</v>
      </c>
      <c r="M446" t="s">
        <v>39</v>
      </c>
      <c r="O446" t="s">
        <v>761</v>
      </c>
    </row>
    <row r="447" spans="2:15">
      <c r="I447" s="170"/>
      <c r="J447" s="10"/>
      <c r="K447" s="218"/>
    </row>
    <row r="448" spans="2:15">
      <c r="B448" t="s">
        <v>1038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748</v>
      </c>
      <c r="M448" t="s">
        <v>2532</v>
      </c>
      <c r="O448" t="s">
        <v>143</v>
      </c>
    </row>
    <row r="449" spans="2:15">
      <c r="C449" t="s">
        <v>1074</v>
      </c>
      <c r="E449" t="s">
        <v>144</v>
      </c>
      <c r="G449" t="s">
        <v>29</v>
      </c>
      <c r="I449" s="82" t="s">
        <v>763</v>
      </c>
      <c r="K449" t="s">
        <v>155</v>
      </c>
      <c r="M449" t="s">
        <v>782</v>
      </c>
      <c r="O449" t="s">
        <v>752</v>
      </c>
    </row>
    <row r="450" spans="2:15">
      <c r="C450" t="s">
        <v>1075</v>
      </c>
      <c r="E450" t="s">
        <v>4</v>
      </c>
      <c r="G450" t="s">
        <v>17</v>
      </c>
      <c r="I450" s="82" t="s">
        <v>1322</v>
      </c>
      <c r="K450" t="s">
        <v>141</v>
      </c>
      <c r="M450" t="s">
        <v>141</v>
      </c>
      <c r="O450" t="s">
        <v>1646</v>
      </c>
    </row>
    <row r="451" spans="2:15">
      <c r="I451" s="82" t="s">
        <v>1323</v>
      </c>
      <c r="K451" s="218"/>
    </row>
    <row r="452" spans="2:15">
      <c r="I452" s="82"/>
    </row>
    <row r="453" spans="2:15">
      <c r="B453" t="s">
        <v>1039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748</v>
      </c>
      <c r="M453" t="s">
        <v>799</v>
      </c>
      <c r="O453" t="s">
        <v>1661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1652</v>
      </c>
      <c r="O455" t="s">
        <v>1646</v>
      </c>
    </row>
    <row r="456" spans="2:15">
      <c r="I456" s="170"/>
      <c r="K456" s="218"/>
    </row>
    <row r="457" spans="2:15">
      <c r="B457" t="s">
        <v>1040</v>
      </c>
      <c r="C457" t="s">
        <v>1</v>
      </c>
      <c r="E457" t="s">
        <v>23</v>
      </c>
      <c r="G457" t="s">
        <v>21</v>
      </c>
      <c r="I457" s="82" t="s">
        <v>778</v>
      </c>
      <c r="K457" t="s">
        <v>17</v>
      </c>
      <c r="M457" t="s">
        <v>31</v>
      </c>
      <c r="O457" t="s">
        <v>799</v>
      </c>
    </row>
    <row r="458" spans="2:15">
      <c r="C458" t="s">
        <v>27</v>
      </c>
      <c r="E458" t="s">
        <v>21</v>
      </c>
      <c r="G458" t="s">
        <v>141</v>
      </c>
      <c r="I458" s="82" t="s">
        <v>727</v>
      </c>
      <c r="J458" s="10"/>
      <c r="K458" t="s">
        <v>768</v>
      </c>
      <c r="M458" t="s">
        <v>763</v>
      </c>
      <c r="O458" t="s">
        <v>1646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1644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1041</v>
      </c>
      <c r="C461" t="s">
        <v>1</v>
      </c>
      <c r="E461" t="s">
        <v>21</v>
      </c>
      <c r="G461" t="s">
        <v>154</v>
      </c>
      <c r="I461" s="82" t="s">
        <v>21</v>
      </c>
      <c r="K461" t="s">
        <v>799</v>
      </c>
      <c r="M461" t="s">
        <v>162</v>
      </c>
      <c r="O461" t="s">
        <v>1646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732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777</v>
      </c>
      <c r="M463" t="s">
        <v>39</v>
      </c>
      <c r="O463" t="s">
        <v>1660</v>
      </c>
    </row>
    <row r="464" spans="2:15">
      <c r="I464" s="170"/>
      <c r="J464" s="10"/>
      <c r="K464" s="218"/>
    </row>
    <row r="465" spans="2:15">
      <c r="B465" t="s">
        <v>1042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1652</v>
      </c>
      <c r="M465" t="s">
        <v>799</v>
      </c>
      <c r="O465" t="s">
        <v>1660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799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777</v>
      </c>
      <c r="M467" t="s">
        <v>752</v>
      </c>
      <c r="O467" t="s">
        <v>1646</v>
      </c>
    </row>
    <row r="468" spans="2:15">
      <c r="I468" s="170"/>
      <c r="K468" s="218"/>
    </row>
    <row r="469" spans="2:15">
      <c r="B469" t="s">
        <v>1043</v>
      </c>
      <c r="C469" t="s">
        <v>15</v>
      </c>
      <c r="E469" t="s">
        <v>21</v>
      </c>
      <c r="G469" t="s">
        <v>142</v>
      </c>
      <c r="I469" s="82" t="s">
        <v>789</v>
      </c>
      <c r="J469" s="10"/>
      <c r="K469" t="s">
        <v>154</v>
      </c>
      <c r="M469" t="s">
        <v>888</v>
      </c>
      <c r="O469" t="s">
        <v>2006</v>
      </c>
    </row>
    <row r="470" spans="2:15">
      <c r="C470" t="s">
        <v>1</v>
      </c>
      <c r="E470" t="s">
        <v>33</v>
      </c>
      <c r="G470" t="s">
        <v>29</v>
      </c>
      <c r="I470" s="82" t="s">
        <v>773</v>
      </c>
      <c r="J470" s="17"/>
      <c r="K470" t="s">
        <v>153</v>
      </c>
      <c r="M470" t="s">
        <v>799</v>
      </c>
      <c r="O470" t="s">
        <v>763</v>
      </c>
    </row>
    <row r="471" spans="2:15">
      <c r="C471" t="s">
        <v>27</v>
      </c>
      <c r="E471" t="s">
        <v>23</v>
      </c>
      <c r="G471" t="s">
        <v>33</v>
      </c>
      <c r="I471" s="82" t="s">
        <v>727</v>
      </c>
      <c r="K471" t="s">
        <v>155</v>
      </c>
      <c r="M471" t="s">
        <v>737</v>
      </c>
      <c r="O471" t="s">
        <v>1646</v>
      </c>
    </row>
    <row r="472" spans="2:15">
      <c r="I472" s="170"/>
      <c r="K472" s="218"/>
    </row>
    <row r="473" spans="2:15">
      <c r="B473" t="s">
        <v>1044</v>
      </c>
      <c r="C473" t="s">
        <v>1</v>
      </c>
      <c r="E473" t="s">
        <v>33</v>
      </c>
      <c r="G473" t="s">
        <v>29</v>
      </c>
      <c r="I473" s="82" t="s">
        <v>31</v>
      </c>
      <c r="K473" t="s">
        <v>1659</v>
      </c>
      <c r="M473" t="s">
        <v>888</v>
      </c>
      <c r="O473" t="s">
        <v>1646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743</v>
      </c>
      <c r="M474" t="s">
        <v>2006</v>
      </c>
      <c r="O474" t="s">
        <v>1660</v>
      </c>
    </row>
    <row r="475" spans="2:15">
      <c r="C475" t="s">
        <v>13</v>
      </c>
      <c r="E475" t="s">
        <v>6</v>
      </c>
      <c r="G475" t="s">
        <v>11</v>
      </c>
      <c r="I475" s="82" t="s">
        <v>752</v>
      </c>
      <c r="J475" s="17"/>
      <c r="K475" t="s">
        <v>795</v>
      </c>
      <c r="M475" t="s">
        <v>737</v>
      </c>
      <c r="O475" t="s">
        <v>3142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1045</v>
      </c>
      <c r="C478" t="s">
        <v>23</v>
      </c>
      <c r="E478" t="s">
        <v>33</v>
      </c>
      <c r="G478" t="s">
        <v>154</v>
      </c>
      <c r="I478" s="82" t="s">
        <v>763</v>
      </c>
      <c r="K478" t="s">
        <v>183</v>
      </c>
      <c r="M478" t="s">
        <v>1661</v>
      </c>
      <c r="O478" t="s">
        <v>1646</v>
      </c>
    </row>
    <row r="479" spans="2:15">
      <c r="C479" t="s">
        <v>1</v>
      </c>
      <c r="E479" t="s">
        <v>21</v>
      </c>
      <c r="G479" t="s">
        <v>35</v>
      </c>
      <c r="I479" s="82" t="s">
        <v>773</v>
      </c>
      <c r="K479" t="s">
        <v>183</v>
      </c>
      <c r="M479" t="s">
        <v>23</v>
      </c>
      <c r="O479" t="s">
        <v>1660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1660</v>
      </c>
      <c r="O480" t="s">
        <v>1651</v>
      </c>
    </row>
    <row r="481" spans="2:15">
      <c r="I481" s="170"/>
      <c r="J481" s="17"/>
    </row>
    <row r="482" spans="2:15">
      <c r="B482" t="s">
        <v>1046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799</v>
      </c>
      <c r="O482" t="s">
        <v>1646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1660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1047</v>
      </c>
      <c r="C486" t="s">
        <v>27</v>
      </c>
      <c r="E486" t="s">
        <v>4</v>
      </c>
      <c r="G486" t="s">
        <v>29</v>
      </c>
      <c r="I486" s="82" t="s">
        <v>737</v>
      </c>
      <c r="J486" s="17"/>
      <c r="K486" t="s">
        <v>183</v>
      </c>
      <c r="M486" t="s">
        <v>1661</v>
      </c>
      <c r="O486" t="s">
        <v>761</v>
      </c>
    </row>
    <row r="487" spans="2:15">
      <c r="C487" t="s">
        <v>33</v>
      </c>
      <c r="E487" t="s">
        <v>33</v>
      </c>
      <c r="G487" t="s">
        <v>153</v>
      </c>
      <c r="I487" s="82" t="s">
        <v>789</v>
      </c>
      <c r="K487" t="s">
        <v>183</v>
      </c>
      <c r="M487" t="s">
        <v>782</v>
      </c>
      <c r="O487" t="s">
        <v>1661</v>
      </c>
    </row>
    <row r="488" spans="2:15">
      <c r="C488" t="s">
        <v>1076</v>
      </c>
      <c r="E488" t="s">
        <v>178</v>
      </c>
      <c r="G488" t="s">
        <v>31</v>
      </c>
      <c r="I488" s="82" t="s">
        <v>754</v>
      </c>
      <c r="K488" t="s">
        <v>183</v>
      </c>
      <c r="M488" t="s">
        <v>1660</v>
      </c>
      <c r="O488" t="s">
        <v>1660</v>
      </c>
    </row>
    <row r="489" spans="2:15">
      <c r="C489" t="s">
        <v>1077</v>
      </c>
      <c r="I489" s="170"/>
    </row>
    <row r="490" spans="2:15">
      <c r="I490" s="170"/>
      <c r="J490" s="10"/>
    </row>
    <row r="491" spans="2:15">
      <c r="B491" t="s">
        <v>1048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1646</v>
      </c>
    </row>
    <row r="492" spans="2:15">
      <c r="B492" t="s">
        <v>1049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799</v>
      </c>
      <c r="O492" t="s">
        <v>1660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748</v>
      </c>
      <c r="O493" t="s">
        <v>21</v>
      </c>
    </row>
    <row r="494" spans="2:15">
      <c r="I494" s="170"/>
      <c r="K494" s="218"/>
    </row>
    <row r="495" spans="2:15">
      <c r="B495" t="s">
        <v>1050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799</v>
      </c>
      <c r="O495" t="s">
        <v>1646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1660</v>
      </c>
    </row>
    <row r="497" spans="1:15">
      <c r="C497" t="s">
        <v>17</v>
      </c>
      <c r="E497" t="s">
        <v>33</v>
      </c>
      <c r="G497" t="s">
        <v>21</v>
      </c>
      <c r="K497" t="s">
        <v>799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5740</v>
      </c>
    </row>
    <row r="502" spans="1:15" s="170" customFormat="1" ht="14.25">
      <c r="A502"/>
      <c r="B502"/>
      <c r="C502"/>
      <c r="D502" s="34" t="s">
        <v>813</v>
      </c>
      <c r="E502" s="34" t="s">
        <v>814</v>
      </c>
      <c r="F502" s="34" t="s">
        <v>815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34</v>
      </c>
      <c r="E506" s="222">
        <v>24</v>
      </c>
      <c r="F506" s="222">
        <v>28</v>
      </c>
      <c r="G506" s="222">
        <f t="shared" si="0"/>
        <v>86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28</v>
      </c>
      <c r="F511" s="222">
        <v>18</v>
      </c>
      <c r="G511" s="222">
        <f t="shared" si="0"/>
        <v>59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16</v>
      </c>
      <c r="G515" s="222">
        <f t="shared" si="0"/>
        <v>50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13</v>
      </c>
      <c r="E517" s="222">
        <v>14</v>
      </c>
      <c r="F517" s="222">
        <v>19</v>
      </c>
      <c r="G517" s="222">
        <f t="shared" si="0"/>
        <v>46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789</v>
      </c>
      <c r="D519" s="222">
        <v>14</v>
      </c>
      <c r="E519" s="222">
        <v>18</v>
      </c>
      <c r="F519" s="222">
        <v>9</v>
      </c>
      <c r="G519" s="222">
        <f t="shared" si="0"/>
        <v>41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14</v>
      </c>
      <c r="F520" s="222">
        <v>14</v>
      </c>
      <c r="G520" s="222">
        <f t="shared" si="0"/>
        <v>47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1660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752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795</v>
      </c>
      <c r="D532" s="222">
        <v>7</v>
      </c>
      <c r="E532" s="222">
        <v>6</v>
      </c>
      <c r="F532" s="222">
        <v>13</v>
      </c>
      <c r="G532" s="222">
        <f t="shared" si="0"/>
        <v>26</v>
      </c>
    </row>
    <row r="533" spans="1:7" s="170" customFormat="1">
      <c r="A533" s="107"/>
      <c r="B533" s="233"/>
      <c r="C533" s="82" t="s">
        <v>1646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748</v>
      </c>
      <c r="D535" s="222">
        <v>9</v>
      </c>
      <c r="E535" s="222">
        <v>5</v>
      </c>
      <c r="F535" s="222">
        <v>8</v>
      </c>
      <c r="G535" s="222">
        <f t="shared" ref="G535:G566" si="1">SUM(D535:F535)</f>
        <v>22</v>
      </c>
    </row>
    <row r="536" spans="1:7" s="170" customFormat="1">
      <c r="A536" s="107"/>
      <c r="B536" s="233"/>
      <c r="C536" s="234" t="s">
        <v>756</v>
      </c>
      <c r="D536" s="222">
        <v>8</v>
      </c>
      <c r="E536" s="222">
        <v>10</v>
      </c>
      <c r="F536" s="222">
        <v>7</v>
      </c>
      <c r="G536" s="222">
        <f t="shared" si="1"/>
        <v>25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1652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799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761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782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777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2003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745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743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732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1656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2004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787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1661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770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778</v>
      </c>
      <c r="D554" s="222">
        <v>6</v>
      </c>
      <c r="E554" s="222">
        <v>7</v>
      </c>
      <c r="F554" s="222">
        <v>6</v>
      </c>
      <c r="G554" s="222">
        <f t="shared" si="1"/>
        <v>19</v>
      </c>
    </row>
    <row r="555" spans="1:7" s="170" customFormat="1">
      <c r="A555" s="107"/>
      <c r="B555" s="233"/>
      <c r="C555" s="234" t="s">
        <v>747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733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762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1655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1659</v>
      </c>
      <c r="D559" s="222">
        <v>3</v>
      </c>
      <c r="E559" s="222">
        <v>6</v>
      </c>
      <c r="F559" s="222">
        <v>1</v>
      </c>
      <c r="G559" s="222">
        <f t="shared" si="1"/>
        <v>10</v>
      </c>
    </row>
    <row r="560" spans="1:7" s="170" customFormat="1">
      <c r="A560" s="107"/>
      <c r="B560" s="233"/>
      <c r="C560" s="234" t="s">
        <v>763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727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2006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768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737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781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2025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1644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754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2002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1654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1653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1642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1658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1651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2000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1643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2005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2046</v>
      </c>
      <c r="D580" s="222">
        <v>1</v>
      </c>
      <c r="E580" s="222">
        <v>2</v>
      </c>
      <c r="F580" s="222">
        <v>1</v>
      </c>
      <c r="G580" s="222">
        <f t="shared" si="2"/>
        <v>4</v>
      </c>
    </row>
    <row r="581" spans="1:13" s="170" customFormat="1">
      <c r="C581" s="218" t="s">
        <v>1998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2007</v>
      </c>
      <c r="D582" s="222">
        <v>1</v>
      </c>
      <c r="E582" s="222">
        <v>0</v>
      </c>
      <c r="F582" s="222">
        <v>2</v>
      </c>
      <c r="G582" s="222">
        <f t="shared" si="2"/>
        <v>3</v>
      </c>
    </row>
    <row r="583" spans="1:13" s="170" customFormat="1">
      <c r="C583" s="234" t="s">
        <v>773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2021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2022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1999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2019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2014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1640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2026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1657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2024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2023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2049</v>
      </c>
      <c r="D594" s="222">
        <v>2</v>
      </c>
      <c r="E594" s="222">
        <v>0</v>
      </c>
      <c r="F594" s="222">
        <v>1</v>
      </c>
      <c r="G594" s="222">
        <f t="shared" si="2"/>
        <v>3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1650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1649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2048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2020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4490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783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1647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2153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1675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3370</v>
      </c>
      <c r="D604" s="222">
        <v>0</v>
      </c>
      <c r="E604" s="222">
        <v>1</v>
      </c>
      <c r="F604" s="222">
        <v>0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3378</v>
      </c>
      <c r="D605" s="222">
        <v>0</v>
      </c>
      <c r="E605" s="222">
        <v>1</v>
      </c>
      <c r="F605" s="222">
        <v>1</v>
      </c>
      <c r="G605" s="222">
        <f t="shared" si="3"/>
        <v>2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3376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3388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3365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3374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3368</v>
      </c>
      <c r="D610" s="222">
        <v>5</v>
      </c>
      <c r="E610" s="222">
        <v>2</v>
      </c>
      <c r="F610" s="222">
        <v>0</v>
      </c>
      <c r="G610" s="222">
        <f t="shared" si="3"/>
        <v>7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3392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3367</v>
      </c>
      <c r="D612" s="222">
        <v>0</v>
      </c>
      <c r="E612" s="222">
        <v>0</v>
      </c>
      <c r="F612" s="222">
        <v>2</v>
      </c>
      <c r="G612" s="222">
        <f t="shared" ref="G612:G619" si="4">SUM(D612:F612)</f>
        <v>2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3366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3358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3373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3361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3391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3390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3360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3362</v>
      </c>
      <c r="D620" s="222">
        <v>1</v>
      </c>
      <c r="E620" s="222">
        <v>0</v>
      </c>
      <c r="F620" s="222">
        <v>0</v>
      </c>
      <c r="G620" s="222">
        <f t="shared" ref="G620:G621" si="5"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3372</v>
      </c>
      <c r="D621" s="222">
        <v>0</v>
      </c>
      <c r="E621" s="222">
        <v>0</v>
      </c>
      <c r="F621" s="222">
        <v>1</v>
      </c>
      <c r="G621" s="222">
        <f t="shared" si="5"/>
        <v>1</v>
      </c>
      <c r="H621" s="170"/>
      <c r="I621" s="170"/>
      <c r="J621" s="170"/>
      <c r="K621" s="170"/>
      <c r="L621" s="170"/>
      <c r="M621" s="170"/>
    </row>
    <row r="622" spans="1:13">
      <c r="A622" s="170"/>
      <c r="B622" s="170"/>
      <c r="C622" s="82" t="s">
        <v>3359</v>
      </c>
      <c r="D622" s="222">
        <v>0</v>
      </c>
      <c r="E622" s="222">
        <v>0</v>
      </c>
      <c r="F622" s="222">
        <v>1</v>
      </c>
      <c r="G622" s="222">
        <f t="shared" ref="G622" si="6">SUM(D622:F622)</f>
        <v>1</v>
      </c>
      <c r="H622" s="170"/>
      <c r="I622" s="170"/>
      <c r="J622" s="170"/>
      <c r="K622" s="170"/>
      <c r="L622" s="170"/>
      <c r="M622" s="170"/>
    </row>
    <row r="623" spans="1:13">
      <c r="C623" s="82"/>
    </row>
    <row r="624" spans="1:13">
      <c r="C624" s="127" t="s">
        <v>40</v>
      </c>
      <c r="D624" s="80">
        <f>SUM(D503:D623)</f>
        <v>736</v>
      </c>
      <c r="E624" s="80">
        <f>SUM(E503:E623)</f>
        <v>741</v>
      </c>
      <c r="F624" s="80">
        <f>SUM(F503:F623)</f>
        <v>736</v>
      </c>
      <c r="G624" s="80">
        <f>SUM(G503:G623)</f>
        <v>2213</v>
      </c>
    </row>
    <row r="625" spans="2:13">
      <c r="C625" s="127"/>
      <c r="D625" s="80"/>
      <c r="E625" s="80"/>
      <c r="F625" s="80"/>
      <c r="G625" s="80"/>
    </row>
    <row r="626" spans="2:13">
      <c r="C626" s="127"/>
      <c r="D626" s="80"/>
      <c r="E626" s="80"/>
      <c r="F626" s="80"/>
      <c r="G626" s="80"/>
    </row>
    <row r="630" spans="2:13" ht="15">
      <c r="C630" s="15" t="s">
        <v>1097</v>
      </c>
      <c r="E630" s="15" t="s">
        <v>1098</v>
      </c>
      <c r="G630" s="15" t="s">
        <v>1099</v>
      </c>
      <c r="I630" s="15" t="s">
        <v>1100</v>
      </c>
      <c r="K630" s="15" t="s">
        <v>1618</v>
      </c>
      <c r="M630" s="15" t="s">
        <v>2018</v>
      </c>
    </row>
    <row r="632" spans="2:13">
      <c r="B632" s="18" t="s">
        <v>0</v>
      </c>
      <c r="C632" s="221" t="s">
        <v>27</v>
      </c>
      <c r="D632" s="18" t="s">
        <v>0</v>
      </c>
      <c r="E632" t="s">
        <v>21</v>
      </c>
      <c r="F632" s="18" t="s">
        <v>0</v>
      </c>
      <c r="G632" s="221" t="s">
        <v>9</v>
      </c>
      <c r="H632" s="18" t="s">
        <v>0</v>
      </c>
      <c r="I632" s="221" t="s">
        <v>11</v>
      </c>
      <c r="J632" s="18"/>
    </row>
    <row r="633" spans="2:13">
      <c r="B633" s="18"/>
      <c r="C633" s="111" t="s">
        <v>1079</v>
      </c>
      <c r="D633" s="18"/>
      <c r="E633" t="s">
        <v>1110</v>
      </c>
      <c r="F633" s="18"/>
      <c r="G633" s="221" t="s">
        <v>1146</v>
      </c>
      <c r="H633" s="18"/>
      <c r="I633" s="221" t="s">
        <v>1324</v>
      </c>
      <c r="J633" s="18"/>
    </row>
    <row r="634" spans="2:13">
      <c r="B634" s="18" t="s">
        <v>2</v>
      </c>
      <c r="C634" s="221" t="s">
        <v>11</v>
      </c>
      <c r="D634" s="18" t="s">
        <v>2</v>
      </c>
      <c r="E634" t="s">
        <v>178</v>
      </c>
      <c r="F634" s="18" t="s">
        <v>2</v>
      </c>
      <c r="G634" s="221" t="s">
        <v>29</v>
      </c>
      <c r="H634" s="18" t="s">
        <v>2</v>
      </c>
      <c r="I634" t="s">
        <v>153</v>
      </c>
      <c r="J634" s="18"/>
      <c r="K634" s="221"/>
    </row>
    <row r="635" spans="2:13">
      <c r="B635" s="18"/>
      <c r="C635" s="221" t="s">
        <v>1080</v>
      </c>
      <c r="D635" s="18"/>
      <c r="E635" t="s">
        <v>1111</v>
      </c>
      <c r="F635" s="18"/>
      <c r="G635" s="221" t="s">
        <v>1148</v>
      </c>
      <c r="H635" s="18"/>
      <c r="I635" s="221" t="s">
        <v>1277</v>
      </c>
      <c r="J635" s="18"/>
    </row>
    <row r="636" spans="2:13">
      <c r="B636" s="18" t="s">
        <v>3</v>
      </c>
      <c r="C636" s="221" t="s">
        <v>1</v>
      </c>
      <c r="D636" s="18" t="s">
        <v>3</v>
      </c>
      <c r="E636" t="s">
        <v>33</v>
      </c>
      <c r="F636" s="18" t="s">
        <v>3</v>
      </c>
      <c r="G636" s="221" t="s">
        <v>19</v>
      </c>
      <c r="H636" s="18" t="s">
        <v>3</v>
      </c>
      <c r="I636" s="221" t="s">
        <v>154</v>
      </c>
      <c r="J636" s="18"/>
      <c r="K636" s="221"/>
    </row>
    <row r="637" spans="2:13">
      <c r="B637" s="18"/>
      <c r="C637" s="221" t="s">
        <v>1081</v>
      </c>
      <c r="D637" s="18"/>
      <c r="E637" t="s">
        <v>1112</v>
      </c>
      <c r="F637" s="18"/>
      <c r="G637" s="221" t="s">
        <v>1147</v>
      </c>
      <c r="H637" s="18"/>
      <c r="I637" s="221" t="s">
        <v>1333</v>
      </c>
      <c r="J637" s="18"/>
    </row>
    <row r="638" spans="2:13">
      <c r="B638" s="18" t="s">
        <v>5</v>
      </c>
      <c r="C638" s="221" t="s">
        <v>9</v>
      </c>
      <c r="D638" s="18" t="s">
        <v>5</v>
      </c>
      <c r="E638" t="s">
        <v>6</v>
      </c>
      <c r="F638" s="18" t="s">
        <v>5</v>
      </c>
      <c r="G638" s="221" t="s">
        <v>153</v>
      </c>
      <c r="H638" s="18" t="s">
        <v>5</v>
      </c>
      <c r="I638" s="221" t="s">
        <v>31</v>
      </c>
      <c r="J638" s="18"/>
      <c r="K638" s="221"/>
    </row>
    <row r="639" spans="2:13">
      <c r="B639" s="18"/>
      <c r="C639" s="221" t="s">
        <v>1082</v>
      </c>
      <c r="D639" s="18"/>
      <c r="E639" t="s">
        <v>1113</v>
      </c>
      <c r="F639" s="18"/>
      <c r="G639" s="221" t="s">
        <v>1149</v>
      </c>
      <c r="H639" s="18"/>
      <c r="I639" s="221" t="s">
        <v>1325</v>
      </c>
      <c r="J639" s="18"/>
    </row>
    <row r="640" spans="2:13">
      <c r="B640" s="18" t="s">
        <v>7</v>
      </c>
      <c r="C640" s="221" t="s">
        <v>25</v>
      </c>
      <c r="D640" s="18" t="s">
        <v>7</v>
      </c>
      <c r="E640" t="s">
        <v>19</v>
      </c>
      <c r="F640" s="18" t="s">
        <v>7</v>
      </c>
      <c r="G640" s="221" t="s">
        <v>31</v>
      </c>
      <c r="H640" s="18" t="s">
        <v>7</v>
      </c>
      <c r="I640" s="221" t="s">
        <v>743</v>
      </c>
      <c r="J640" s="18"/>
      <c r="K640" s="221"/>
    </row>
    <row r="641" spans="2:11">
      <c r="B641" s="18"/>
      <c r="C641" s="221" t="s">
        <v>1083</v>
      </c>
      <c r="D641" s="18"/>
      <c r="E641" t="s">
        <v>1114</v>
      </c>
      <c r="F641" s="18"/>
      <c r="G641" s="221" t="s">
        <v>1150</v>
      </c>
      <c r="H641" s="18"/>
      <c r="I641" s="221" t="s">
        <v>1316</v>
      </c>
      <c r="J641" s="18"/>
    </row>
    <row r="642" spans="2:11">
      <c r="B642" s="18" t="s">
        <v>8</v>
      </c>
      <c r="C642" s="221" t="s">
        <v>17</v>
      </c>
      <c r="D642" s="18" t="s">
        <v>8</v>
      </c>
      <c r="E642" t="s">
        <v>11</v>
      </c>
      <c r="F642" s="18" t="s">
        <v>8</v>
      </c>
      <c r="G642" s="221" t="s">
        <v>21</v>
      </c>
      <c r="H642" s="18" t="s">
        <v>8</v>
      </c>
      <c r="I642" s="221" t="s">
        <v>143</v>
      </c>
      <c r="J642" s="18"/>
      <c r="K642" s="221"/>
    </row>
    <row r="643" spans="2:11">
      <c r="B643" s="18"/>
      <c r="C643" s="221" t="s">
        <v>1084</v>
      </c>
      <c r="D643" s="18"/>
      <c r="E643" t="s">
        <v>1115</v>
      </c>
      <c r="F643" s="18"/>
      <c r="G643" s="221" t="s">
        <v>1151</v>
      </c>
      <c r="H643" s="18"/>
      <c r="I643" s="221" t="s">
        <v>1329</v>
      </c>
      <c r="J643" s="18"/>
    </row>
    <row r="644" spans="2:11">
      <c r="B644" s="18" t="s">
        <v>10</v>
      </c>
      <c r="C644" s="221" t="s">
        <v>15</v>
      </c>
      <c r="D644" s="18" t="s">
        <v>10</v>
      </c>
      <c r="E644" t="s">
        <v>4</v>
      </c>
      <c r="F644" s="18" t="s">
        <v>10</v>
      </c>
      <c r="G644" s="221" t="s">
        <v>154</v>
      </c>
      <c r="H644" s="18" t="s">
        <v>10</v>
      </c>
      <c r="I644" t="s">
        <v>33</v>
      </c>
      <c r="J644" s="18"/>
      <c r="K644" s="221"/>
    </row>
    <row r="645" spans="2:11">
      <c r="B645" s="18"/>
      <c r="C645" s="221" t="s">
        <v>1085</v>
      </c>
      <c r="D645" s="18"/>
      <c r="E645" t="s">
        <v>1116</v>
      </c>
      <c r="F645" s="18"/>
      <c r="G645" s="221" t="s">
        <v>1152</v>
      </c>
      <c r="H645" s="18"/>
      <c r="I645" s="221" t="s">
        <v>1252</v>
      </c>
      <c r="J645" s="18"/>
    </row>
    <row r="646" spans="2:11">
      <c r="B646" s="18" t="s">
        <v>12</v>
      </c>
      <c r="C646" s="221" t="s">
        <v>31</v>
      </c>
      <c r="D646" s="18" t="s">
        <v>12</v>
      </c>
      <c r="E646" t="s">
        <v>144</v>
      </c>
      <c r="F646" s="18" t="s">
        <v>12</v>
      </c>
      <c r="G646" s="221" t="s">
        <v>11</v>
      </c>
      <c r="H646" s="18" t="s">
        <v>12</v>
      </c>
      <c r="I646" s="221" t="s">
        <v>17</v>
      </c>
      <c r="J646" s="18"/>
      <c r="K646" s="221"/>
    </row>
    <row r="647" spans="2:11">
      <c r="B647" s="18"/>
      <c r="C647" s="221" t="s">
        <v>1104</v>
      </c>
      <c r="D647" s="18"/>
      <c r="E647" t="s">
        <v>1117</v>
      </c>
      <c r="F647" s="18"/>
      <c r="G647" s="221" t="s">
        <v>1153</v>
      </c>
      <c r="H647" s="18"/>
      <c r="I647" s="221" t="s">
        <v>1332</v>
      </c>
      <c r="J647" s="18"/>
    </row>
    <row r="648" spans="2:11">
      <c r="B648" s="18" t="s">
        <v>14</v>
      </c>
      <c r="C648" s="221" t="s">
        <v>23</v>
      </c>
      <c r="D648" s="18" t="s">
        <v>14</v>
      </c>
      <c r="E648" t="s">
        <v>143</v>
      </c>
      <c r="F648" s="18" t="s">
        <v>14</v>
      </c>
      <c r="G648" s="221" t="s">
        <v>143</v>
      </c>
      <c r="H648" s="18" t="s">
        <v>14</v>
      </c>
      <c r="I648" s="221" t="s">
        <v>761</v>
      </c>
      <c r="J648" s="18"/>
    </row>
    <row r="649" spans="2:11">
      <c r="B649" s="18"/>
      <c r="C649" s="221" t="s">
        <v>1086</v>
      </c>
      <c r="D649" s="18"/>
      <c r="E649" t="s">
        <v>1118</v>
      </c>
      <c r="F649" s="18"/>
      <c r="G649" s="221" t="s">
        <v>1154</v>
      </c>
      <c r="H649" s="18"/>
      <c r="I649" s="221" t="s">
        <v>1279</v>
      </c>
      <c r="J649" s="18"/>
      <c r="K649" s="221"/>
    </row>
    <row r="650" spans="2:11">
      <c r="B650" s="18" t="s">
        <v>16</v>
      </c>
      <c r="C650" s="221" t="s">
        <v>33</v>
      </c>
      <c r="D650" s="18" t="s">
        <v>16</v>
      </c>
      <c r="E650" t="s">
        <v>23</v>
      </c>
      <c r="F650" s="18" t="s">
        <v>16</v>
      </c>
      <c r="G650" s="221" t="s">
        <v>33</v>
      </c>
      <c r="H650" s="18" t="s">
        <v>16</v>
      </c>
      <c r="I650" t="s">
        <v>1</v>
      </c>
      <c r="J650" s="18"/>
      <c r="K650" s="221"/>
    </row>
    <row r="651" spans="2:11">
      <c r="B651" s="18"/>
      <c r="C651" s="221" t="s">
        <v>1087</v>
      </c>
      <c r="D651" s="18"/>
      <c r="E651" t="s">
        <v>1119</v>
      </c>
      <c r="F651" s="18"/>
      <c r="G651" s="221" t="s">
        <v>1155</v>
      </c>
      <c r="H651" s="18"/>
      <c r="I651" s="221" t="s">
        <v>1330</v>
      </c>
      <c r="J651" s="18"/>
    </row>
    <row r="652" spans="2:11">
      <c r="B652" s="18" t="s">
        <v>18</v>
      </c>
      <c r="C652" s="221" t="s">
        <v>178</v>
      </c>
      <c r="D652" s="18" t="s">
        <v>18</v>
      </c>
      <c r="E652" t="s">
        <v>141</v>
      </c>
      <c r="F652" s="18" t="s">
        <v>18</v>
      </c>
      <c r="G652" s="221" t="s">
        <v>25</v>
      </c>
      <c r="H652" s="18" t="s">
        <v>18</v>
      </c>
      <c r="I652" s="221" t="s">
        <v>777</v>
      </c>
      <c r="J652" s="18"/>
      <c r="K652" s="221"/>
    </row>
    <row r="653" spans="2:11">
      <c r="B653" s="18"/>
      <c r="C653" s="221" t="s">
        <v>1088</v>
      </c>
      <c r="D653" s="18"/>
      <c r="E653" t="s">
        <v>1120</v>
      </c>
      <c r="F653" s="18"/>
      <c r="G653" s="221" t="s">
        <v>1156</v>
      </c>
      <c r="H653" s="18"/>
      <c r="I653" s="221" t="s">
        <v>1317</v>
      </c>
      <c r="J653" s="18"/>
    </row>
    <row r="654" spans="2:11">
      <c r="B654" s="18" t="s">
        <v>20</v>
      </c>
      <c r="C654" s="221" t="s">
        <v>6</v>
      </c>
      <c r="D654" s="18" t="s">
        <v>20</v>
      </c>
      <c r="E654" t="s">
        <v>31</v>
      </c>
      <c r="F654" s="18" t="s">
        <v>20</v>
      </c>
      <c r="G654" s="221" t="s">
        <v>141</v>
      </c>
      <c r="H654" s="18" t="s">
        <v>20</v>
      </c>
      <c r="I654" s="221" t="s">
        <v>789</v>
      </c>
      <c r="J654" s="18"/>
      <c r="K654" s="221"/>
    </row>
    <row r="655" spans="2:11">
      <c r="B655" s="18"/>
      <c r="C655" s="221" t="s">
        <v>1089</v>
      </c>
      <c r="D655" s="18"/>
      <c r="E655" t="s">
        <v>1121</v>
      </c>
      <c r="F655" s="18"/>
      <c r="G655" s="221" t="s">
        <v>1157</v>
      </c>
      <c r="H655" s="18"/>
      <c r="I655" s="221" t="s">
        <v>1338</v>
      </c>
      <c r="J655" s="18"/>
    </row>
    <row r="656" spans="2:11">
      <c r="B656" s="18" t="s">
        <v>22</v>
      </c>
      <c r="C656" s="221" t="s">
        <v>4</v>
      </c>
      <c r="D656" s="18" t="s">
        <v>22</v>
      </c>
      <c r="E656" t="s">
        <v>9</v>
      </c>
      <c r="F656" s="18" t="s">
        <v>22</v>
      </c>
      <c r="G656" s="221" t="s">
        <v>27</v>
      </c>
      <c r="H656" s="18" t="s">
        <v>22</v>
      </c>
      <c r="I656" s="221" t="s">
        <v>141</v>
      </c>
      <c r="J656" s="18"/>
      <c r="K656" s="221"/>
    </row>
    <row r="657" spans="2:11">
      <c r="B657" s="18"/>
      <c r="C657" s="221" t="s">
        <v>1090</v>
      </c>
      <c r="D657" s="18"/>
      <c r="E657" t="s">
        <v>1122</v>
      </c>
      <c r="F657" s="18"/>
      <c r="G657" s="221" t="s">
        <v>1158</v>
      </c>
      <c r="H657" s="18"/>
      <c r="I657" s="221" t="s">
        <v>1331</v>
      </c>
      <c r="J657" s="18"/>
    </row>
    <row r="658" spans="2:11">
      <c r="B658" s="18" t="s">
        <v>24</v>
      </c>
      <c r="C658" s="221" t="s">
        <v>35</v>
      </c>
      <c r="D658" s="18" t="s">
        <v>24</v>
      </c>
      <c r="E658" t="s">
        <v>13</v>
      </c>
      <c r="F658" s="18" t="s">
        <v>24</v>
      </c>
      <c r="G658" s="221" t="s">
        <v>156</v>
      </c>
      <c r="H658" s="18" t="s">
        <v>24</v>
      </c>
      <c r="I658" s="221" t="s">
        <v>733</v>
      </c>
      <c r="J658" s="18"/>
    </row>
    <row r="659" spans="2:11">
      <c r="B659" s="18"/>
      <c r="C659" s="221" t="s">
        <v>1091</v>
      </c>
      <c r="D659" s="18"/>
      <c r="E659" t="s">
        <v>1123</v>
      </c>
      <c r="F659" s="18"/>
      <c r="G659" s="221" t="s">
        <v>1159</v>
      </c>
      <c r="H659" s="18"/>
      <c r="I659" s="221" t="s">
        <v>1339</v>
      </c>
      <c r="J659" s="18"/>
      <c r="K659" s="221"/>
    </row>
    <row r="660" spans="2:11">
      <c r="B660" s="18" t="s">
        <v>26</v>
      </c>
      <c r="C660" s="221" t="s">
        <v>29</v>
      </c>
      <c r="D660" s="18" t="s">
        <v>26</v>
      </c>
      <c r="E660" t="s">
        <v>29</v>
      </c>
      <c r="F660" s="18" t="s">
        <v>26</v>
      </c>
      <c r="G660" s="221" t="s">
        <v>142</v>
      </c>
      <c r="H660" s="18" t="s">
        <v>26</v>
      </c>
      <c r="I660" s="221" t="s">
        <v>795</v>
      </c>
      <c r="J660" s="18"/>
      <c r="K660" s="221"/>
    </row>
    <row r="661" spans="2:11">
      <c r="B661" s="18"/>
      <c r="C661" s="221" t="s">
        <v>1092</v>
      </c>
      <c r="D661" s="18"/>
      <c r="E661" t="s">
        <v>1124</v>
      </c>
      <c r="F661" s="18"/>
      <c r="G661" s="221" t="s">
        <v>1160</v>
      </c>
      <c r="H661" s="18"/>
      <c r="I661" s="221" t="s">
        <v>1093</v>
      </c>
      <c r="J661" s="18"/>
    </row>
    <row r="662" spans="2:11">
      <c r="B662" s="18" t="s">
        <v>28</v>
      </c>
      <c r="C662" s="221" t="s">
        <v>179</v>
      </c>
      <c r="D662" s="18" t="s">
        <v>28</v>
      </c>
      <c r="E662" t="s">
        <v>1</v>
      </c>
      <c r="F662" s="18" t="s">
        <v>28</v>
      </c>
      <c r="G662" s="221" t="s">
        <v>162</v>
      </c>
      <c r="H662" s="18" t="s">
        <v>28</v>
      </c>
      <c r="I662" s="221" t="s">
        <v>21</v>
      </c>
      <c r="J662" s="18"/>
      <c r="K662" s="221"/>
    </row>
    <row r="663" spans="2:11">
      <c r="B663" s="18"/>
      <c r="C663" s="221" t="s">
        <v>1093</v>
      </c>
      <c r="D663" s="18"/>
      <c r="E663" t="s">
        <v>1125</v>
      </c>
      <c r="F663" s="18"/>
      <c r="G663" s="221" t="s">
        <v>1161</v>
      </c>
      <c r="H663" s="18"/>
      <c r="I663" s="221" t="s">
        <v>1326</v>
      </c>
      <c r="J663" s="18"/>
    </row>
    <row r="664" spans="2:11">
      <c r="B664" s="18" t="s">
        <v>30</v>
      </c>
      <c r="C664" s="221" t="s">
        <v>37</v>
      </c>
      <c r="D664" s="18" t="s">
        <v>30</v>
      </c>
      <c r="E664" t="s">
        <v>15</v>
      </c>
      <c r="F664" s="18" t="s">
        <v>30</v>
      </c>
      <c r="G664" s="221" t="s">
        <v>37</v>
      </c>
      <c r="H664" s="18" t="s">
        <v>30</v>
      </c>
      <c r="I664" t="s">
        <v>778</v>
      </c>
      <c r="J664" s="18"/>
      <c r="K664" s="221"/>
    </row>
    <row r="665" spans="2:11">
      <c r="B665" s="18"/>
      <c r="C665" s="221" t="s">
        <v>1094</v>
      </c>
      <c r="D665" s="18"/>
      <c r="E665" t="s">
        <v>1128</v>
      </c>
      <c r="F665" s="18"/>
      <c r="G665" s="221" t="s">
        <v>1161</v>
      </c>
      <c r="H665" s="18"/>
      <c r="I665" s="221" t="s">
        <v>1328</v>
      </c>
      <c r="J665" s="18"/>
    </row>
    <row r="666" spans="2:11">
      <c r="B666" s="18" t="s">
        <v>32</v>
      </c>
      <c r="C666" s="221" t="s">
        <v>39</v>
      </c>
      <c r="D666" s="18" t="s">
        <v>32</v>
      </c>
      <c r="E666" t="s">
        <v>35</v>
      </c>
      <c r="F666" s="18" t="s">
        <v>32</v>
      </c>
      <c r="G666" s="221" t="s">
        <v>17</v>
      </c>
      <c r="H666" s="18" t="s">
        <v>32</v>
      </c>
      <c r="I666" s="221" t="s">
        <v>737</v>
      </c>
      <c r="J666" s="18"/>
      <c r="K666" s="221"/>
    </row>
    <row r="667" spans="2:11">
      <c r="B667" s="18"/>
      <c r="C667" s="221" t="s">
        <v>1102</v>
      </c>
      <c r="E667" t="s">
        <v>1126</v>
      </c>
      <c r="F667" s="18"/>
      <c r="G667" s="221" t="s">
        <v>1162</v>
      </c>
      <c r="H667" s="18"/>
      <c r="I667" s="221" t="s">
        <v>1337</v>
      </c>
      <c r="J667" s="18"/>
    </row>
    <row r="668" spans="2:11">
      <c r="B668" s="18" t="s">
        <v>34</v>
      </c>
      <c r="C668" s="221" t="s">
        <v>21</v>
      </c>
      <c r="D668" s="18" t="s">
        <v>34</v>
      </c>
      <c r="E668" t="s">
        <v>27</v>
      </c>
      <c r="F668" s="18" t="s">
        <v>34</v>
      </c>
      <c r="G668" s="221" t="s">
        <v>158</v>
      </c>
      <c r="H668" s="18" t="s">
        <v>34</v>
      </c>
      <c r="I668" t="s">
        <v>39</v>
      </c>
      <c r="J668" s="18"/>
      <c r="K668" s="221"/>
    </row>
    <row r="669" spans="2:11">
      <c r="B669" s="18"/>
      <c r="C669" s="221" t="s">
        <v>1095</v>
      </c>
      <c r="D669" s="18"/>
      <c r="E669" t="s">
        <v>1127</v>
      </c>
      <c r="F669" s="18"/>
      <c r="G669" s="221" t="s">
        <v>1163</v>
      </c>
      <c r="H669" s="18"/>
      <c r="I669" s="221" t="s">
        <v>1238</v>
      </c>
      <c r="J669" s="18"/>
    </row>
    <row r="670" spans="2:11">
      <c r="B670" s="18" t="s">
        <v>36</v>
      </c>
      <c r="C670" s="221" t="s">
        <v>19</v>
      </c>
      <c r="D670" s="18" t="s">
        <v>36</v>
      </c>
      <c r="E670" t="s">
        <v>17</v>
      </c>
      <c r="F670" s="18" t="s">
        <v>36</v>
      </c>
      <c r="G670" s="221" t="s">
        <v>6</v>
      </c>
      <c r="H670" s="18" t="s">
        <v>36</v>
      </c>
      <c r="I670" s="221" t="s">
        <v>768</v>
      </c>
      <c r="J670" s="18"/>
      <c r="K670" s="221"/>
    </row>
    <row r="671" spans="2:11">
      <c r="B671" s="18"/>
      <c r="C671" s="221" t="s">
        <v>1103</v>
      </c>
      <c r="D671" s="18"/>
      <c r="E671" t="s">
        <v>1129</v>
      </c>
      <c r="F671" s="18"/>
      <c r="G671" s="221" t="s">
        <v>1164</v>
      </c>
      <c r="H671" s="18"/>
      <c r="I671" s="221" t="s">
        <v>1175</v>
      </c>
      <c r="J671" s="18"/>
    </row>
    <row r="672" spans="2:11">
      <c r="B672" s="18" t="s">
        <v>38</v>
      </c>
      <c r="C672" s="221" t="s">
        <v>13</v>
      </c>
      <c r="D672" s="18" t="s">
        <v>38</v>
      </c>
      <c r="E672" t="s">
        <v>25</v>
      </c>
      <c r="F672" s="18" t="s">
        <v>38</v>
      </c>
      <c r="G672" s="221" t="s">
        <v>155</v>
      </c>
      <c r="H672" s="18" t="s">
        <v>38</v>
      </c>
      <c r="I672" s="221" t="s">
        <v>763</v>
      </c>
      <c r="J672" s="18"/>
      <c r="K672" s="221"/>
    </row>
    <row r="673" spans="2:11">
      <c r="B673" s="18"/>
      <c r="C673" s="221" t="s">
        <v>1096</v>
      </c>
      <c r="E673" t="s">
        <v>1130</v>
      </c>
      <c r="G673" s="221" t="s">
        <v>1165</v>
      </c>
      <c r="I673" s="221" t="s">
        <v>1175</v>
      </c>
    </row>
    <row r="674" spans="2:11">
      <c r="B674" s="18"/>
      <c r="C674" s="221"/>
      <c r="D674" s="18" t="s">
        <v>145</v>
      </c>
      <c r="E674" t="s">
        <v>142</v>
      </c>
      <c r="F674" s="18" t="s">
        <v>145</v>
      </c>
      <c r="G674" s="221" t="s">
        <v>1</v>
      </c>
      <c r="H674" s="18" t="s">
        <v>145</v>
      </c>
      <c r="I674" s="221" t="s">
        <v>732</v>
      </c>
      <c r="J674" s="18"/>
      <c r="K674" s="221"/>
    </row>
    <row r="675" spans="2:11">
      <c r="B675" s="128" t="s">
        <v>40</v>
      </c>
      <c r="C675" s="126" t="s">
        <v>1105</v>
      </c>
      <c r="D675" s="18"/>
      <c r="E675" t="s">
        <v>1131</v>
      </c>
      <c r="F675" s="18"/>
      <c r="G675" s="221" t="s">
        <v>1166</v>
      </c>
      <c r="H675" s="18"/>
      <c r="I675" s="221" t="s">
        <v>1240</v>
      </c>
      <c r="J675" s="18"/>
    </row>
    <row r="676" spans="2:11">
      <c r="D676" s="18" t="s">
        <v>146</v>
      </c>
      <c r="E676" t="s">
        <v>37</v>
      </c>
      <c r="F676" s="18" t="s">
        <v>146</v>
      </c>
      <c r="G676" t="s">
        <v>35</v>
      </c>
      <c r="H676" s="18" t="s">
        <v>146</v>
      </c>
      <c r="I676" s="221" t="s">
        <v>37</v>
      </c>
      <c r="J676" s="18"/>
      <c r="K676" s="221"/>
    </row>
    <row r="677" spans="2:11">
      <c r="D677" s="18"/>
      <c r="E677" t="s">
        <v>1132</v>
      </c>
      <c r="F677" s="18"/>
      <c r="G677" s="221" t="s">
        <v>1167</v>
      </c>
      <c r="H677" s="18"/>
      <c r="I677" s="221" t="s">
        <v>1241</v>
      </c>
      <c r="J677" s="18"/>
    </row>
    <row r="678" spans="2:11">
      <c r="D678" s="18" t="s">
        <v>147</v>
      </c>
      <c r="E678" t="s">
        <v>39</v>
      </c>
      <c r="F678" s="18" t="s">
        <v>147</v>
      </c>
      <c r="G678" s="221" t="s">
        <v>13</v>
      </c>
      <c r="H678" s="18" t="s">
        <v>147</v>
      </c>
      <c r="I678" s="221" t="s">
        <v>156</v>
      </c>
      <c r="J678" s="18"/>
      <c r="K678" s="221"/>
    </row>
    <row r="679" spans="2:11">
      <c r="E679" t="s">
        <v>1133</v>
      </c>
      <c r="G679" s="221" t="s">
        <v>1168</v>
      </c>
      <c r="I679" s="221" t="s">
        <v>1284</v>
      </c>
    </row>
    <row r="680" spans="2:11">
      <c r="F680" s="18" t="s">
        <v>151</v>
      </c>
      <c r="G680" s="221" t="s">
        <v>23</v>
      </c>
      <c r="H680" s="18" t="s">
        <v>151</v>
      </c>
      <c r="I680" s="221" t="s">
        <v>9</v>
      </c>
      <c r="J680" s="18"/>
      <c r="K680" s="221"/>
    </row>
    <row r="681" spans="2:11">
      <c r="D681" s="128" t="s">
        <v>40</v>
      </c>
      <c r="E681" s="51" t="s">
        <v>1134</v>
      </c>
      <c r="F681" s="18"/>
      <c r="G681" s="221" t="s">
        <v>1169</v>
      </c>
      <c r="H681" s="18"/>
      <c r="I681" s="221" t="s">
        <v>1334</v>
      </c>
      <c r="J681" s="18"/>
    </row>
    <row r="682" spans="2:11">
      <c r="F682" s="18" t="s">
        <v>157</v>
      </c>
      <c r="G682" s="221" t="s">
        <v>164</v>
      </c>
      <c r="H682" s="18" t="s">
        <v>157</v>
      </c>
      <c r="I682" t="s">
        <v>727</v>
      </c>
      <c r="J682" s="18"/>
      <c r="K682" s="221"/>
    </row>
    <row r="683" spans="2:11">
      <c r="F683" s="18"/>
      <c r="G683" s="221" t="s">
        <v>1170</v>
      </c>
      <c r="H683" s="18"/>
      <c r="I683" s="221" t="s">
        <v>1334</v>
      </c>
      <c r="J683" s="18"/>
    </row>
    <row r="684" spans="2:11">
      <c r="F684" s="18" t="s">
        <v>159</v>
      </c>
      <c r="G684" s="221" t="s">
        <v>4</v>
      </c>
      <c r="H684" s="18" t="s">
        <v>159</v>
      </c>
      <c r="I684" t="s">
        <v>35</v>
      </c>
      <c r="J684" s="18"/>
      <c r="K684" s="221"/>
    </row>
    <row r="685" spans="2:11">
      <c r="F685" s="18"/>
      <c r="G685" s="221" t="s">
        <v>1171</v>
      </c>
      <c r="H685" s="18"/>
      <c r="I685" s="221" t="s">
        <v>1243</v>
      </c>
      <c r="J685" s="18"/>
    </row>
    <row r="686" spans="2:11">
      <c r="F686" s="18" t="s">
        <v>160</v>
      </c>
      <c r="G686" s="221" t="s">
        <v>15</v>
      </c>
      <c r="H686" s="18" t="s">
        <v>160</v>
      </c>
      <c r="I686" s="221" t="s">
        <v>158</v>
      </c>
      <c r="J686" s="18"/>
    </row>
    <row r="687" spans="2:11">
      <c r="F687" s="18"/>
      <c r="G687" s="221" t="s">
        <v>1172</v>
      </c>
      <c r="H687" s="18"/>
      <c r="I687" s="221" t="s">
        <v>1327</v>
      </c>
      <c r="J687" s="18"/>
    </row>
    <row r="688" spans="2:11">
      <c r="F688" s="18" t="s">
        <v>147</v>
      </c>
      <c r="G688" t="s">
        <v>39</v>
      </c>
      <c r="H688" s="18" t="s">
        <v>161</v>
      </c>
      <c r="I688" s="221" t="s">
        <v>23</v>
      </c>
      <c r="J688" s="18"/>
      <c r="K688" s="221"/>
    </row>
    <row r="689" spans="6:11">
      <c r="F689" s="18"/>
      <c r="G689" s="221" t="s">
        <v>1172</v>
      </c>
      <c r="H689" s="18"/>
      <c r="I689" s="221" t="s">
        <v>1239</v>
      </c>
      <c r="J689" s="18"/>
    </row>
    <row r="690" spans="6:11">
      <c r="F690" s="18" t="s">
        <v>163</v>
      </c>
      <c r="G690" s="221" t="s">
        <v>144</v>
      </c>
      <c r="H690" s="18" t="s">
        <v>163</v>
      </c>
      <c r="I690" s="221" t="s">
        <v>752</v>
      </c>
      <c r="J690" s="18"/>
      <c r="K690" s="221"/>
    </row>
    <row r="691" spans="6:11">
      <c r="G691" s="221" t="s">
        <v>1173</v>
      </c>
      <c r="H691" s="18"/>
      <c r="I691" s="221" t="s">
        <v>1239</v>
      </c>
      <c r="J691" s="18"/>
    </row>
    <row r="692" spans="6:11">
      <c r="G692" s="221"/>
      <c r="H692" s="18" t="s">
        <v>274</v>
      </c>
      <c r="I692" s="221" t="s">
        <v>748</v>
      </c>
      <c r="J692" s="18"/>
      <c r="K692" s="221"/>
    </row>
    <row r="693" spans="6:11">
      <c r="F693" s="128" t="s">
        <v>40</v>
      </c>
      <c r="G693" s="51" t="s">
        <v>1174</v>
      </c>
      <c r="H693" s="18"/>
      <c r="I693" s="221" t="s">
        <v>1225</v>
      </c>
      <c r="J693" s="18"/>
    </row>
    <row r="694" spans="6:11">
      <c r="H694" s="18" t="s">
        <v>275</v>
      </c>
      <c r="I694" s="221" t="s">
        <v>756</v>
      </c>
      <c r="J694" s="18"/>
      <c r="K694" s="221"/>
    </row>
    <row r="695" spans="6:11">
      <c r="H695" s="18"/>
      <c r="I695" s="221" t="s">
        <v>1225</v>
      </c>
      <c r="J695" s="18"/>
    </row>
    <row r="696" spans="6:11">
      <c r="H696" s="18" t="s">
        <v>276</v>
      </c>
      <c r="I696" t="s">
        <v>19</v>
      </c>
      <c r="J696" s="18"/>
      <c r="K696" s="221"/>
    </row>
    <row r="697" spans="6:11">
      <c r="H697" s="18"/>
      <c r="I697" s="221" t="s">
        <v>1224</v>
      </c>
      <c r="J697" s="18"/>
    </row>
    <row r="698" spans="6:11">
      <c r="H698" s="18" t="s">
        <v>277</v>
      </c>
      <c r="I698" s="221" t="s">
        <v>142</v>
      </c>
      <c r="J698" s="18"/>
      <c r="K698" s="221"/>
    </row>
    <row r="699" spans="6:11">
      <c r="H699" s="18"/>
      <c r="I699" s="221" t="s">
        <v>1310</v>
      </c>
      <c r="J699" s="18"/>
    </row>
    <row r="700" spans="6:11">
      <c r="H700" s="18" t="s">
        <v>734</v>
      </c>
      <c r="I700" s="221" t="s">
        <v>782</v>
      </c>
      <c r="J700" s="18"/>
      <c r="K700" s="221"/>
    </row>
    <row r="701" spans="6:11">
      <c r="H701" s="18"/>
      <c r="I701" s="221" t="s">
        <v>1290</v>
      </c>
      <c r="J701" s="18"/>
    </row>
    <row r="702" spans="6:11">
      <c r="H702" s="18" t="s">
        <v>735</v>
      </c>
      <c r="I702" s="221" t="s">
        <v>13</v>
      </c>
      <c r="J702" s="18"/>
      <c r="K702" s="221"/>
    </row>
    <row r="703" spans="6:11">
      <c r="H703" s="18"/>
      <c r="I703" s="221" t="s">
        <v>1278</v>
      </c>
      <c r="J703" s="18"/>
    </row>
    <row r="704" spans="6:11">
      <c r="H704" s="18" t="s">
        <v>736</v>
      </c>
      <c r="I704" t="s">
        <v>762</v>
      </c>
      <c r="J704" s="18"/>
      <c r="K704" s="221"/>
    </row>
    <row r="705" spans="8:11">
      <c r="H705" s="18"/>
      <c r="I705" s="221" t="s">
        <v>1278</v>
      </c>
      <c r="J705" s="18"/>
    </row>
    <row r="706" spans="8:11">
      <c r="H706" s="18" t="s">
        <v>738</v>
      </c>
      <c r="I706" s="221" t="s">
        <v>4</v>
      </c>
      <c r="J706" s="18"/>
      <c r="K706" s="221"/>
    </row>
    <row r="707" spans="8:11">
      <c r="H707" s="18"/>
      <c r="I707" s="221" t="s">
        <v>1319</v>
      </c>
      <c r="J707" s="18"/>
    </row>
    <row r="708" spans="8:11">
      <c r="H708" s="18" t="s">
        <v>744</v>
      </c>
      <c r="I708" s="221" t="s">
        <v>27</v>
      </c>
      <c r="J708" s="18"/>
      <c r="K708" s="221"/>
    </row>
    <row r="709" spans="8:11">
      <c r="H709" s="18"/>
      <c r="I709" s="221" t="s">
        <v>1315</v>
      </c>
      <c r="J709" s="18"/>
    </row>
    <row r="710" spans="8:11">
      <c r="H710" s="18" t="s">
        <v>746</v>
      </c>
      <c r="I710" s="221" t="s">
        <v>799</v>
      </c>
      <c r="J710" s="18"/>
    </row>
    <row r="711" spans="8:11">
      <c r="H711" s="18"/>
      <c r="I711" s="221" t="s">
        <v>1311</v>
      </c>
      <c r="J711" s="18"/>
    </row>
    <row r="712" spans="8:11">
      <c r="H712" s="18" t="s">
        <v>749</v>
      </c>
      <c r="I712" s="221" t="s">
        <v>773</v>
      </c>
      <c r="J712" s="18"/>
      <c r="K712" s="221"/>
    </row>
    <row r="713" spans="8:11">
      <c r="H713" s="18"/>
      <c r="I713" s="221" t="s">
        <v>1335</v>
      </c>
      <c r="J713" s="18"/>
    </row>
    <row r="714" spans="8:11">
      <c r="H714" s="18" t="s">
        <v>750</v>
      </c>
      <c r="I714" s="221" t="s">
        <v>787</v>
      </c>
      <c r="J714" s="18"/>
      <c r="K714" s="221"/>
    </row>
    <row r="715" spans="8:11">
      <c r="H715" s="18"/>
      <c r="I715" s="221" t="s">
        <v>1223</v>
      </c>
      <c r="J715" s="18"/>
    </row>
    <row r="716" spans="8:11">
      <c r="H716" s="18" t="s">
        <v>753</v>
      </c>
      <c r="I716" s="221" t="s">
        <v>747</v>
      </c>
      <c r="J716" s="18"/>
      <c r="K716" s="221"/>
    </row>
    <row r="717" spans="8:11">
      <c r="H717" s="18"/>
      <c r="I717" s="221" t="s">
        <v>1336</v>
      </c>
      <c r="J717" s="18"/>
    </row>
    <row r="718" spans="8:11">
      <c r="H718" s="18" t="s">
        <v>755</v>
      </c>
      <c r="I718" s="221" t="s">
        <v>770</v>
      </c>
      <c r="J718" s="18"/>
      <c r="K718" s="221"/>
    </row>
    <row r="719" spans="8:11">
      <c r="H719" s="18"/>
      <c r="I719" s="221" t="s">
        <v>1222</v>
      </c>
      <c r="J719" s="18"/>
    </row>
    <row r="720" spans="8:11">
      <c r="H720" s="18" t="s">
        <v>760</v>
      </c>
      <c r="I720" s="221" t="s">
        <v>745</v>
      </c>
      <c r="J720" s="18"/>
    </row>
    <row r="721" spans="8:10">
      <c r="H721" s="18"/>
      <c r="I721" s="221" t="s">
        <v>1312</v>
      </c>
      <c r="J721" s="18"/>
    </row>
    <row r="722" spans="8:10">
      <c r="H722" s="18" t="s">
        <v>764</v>
      </c>
      <c r="I722" s="221" t="s">
        <v>781</v>
      </c>
      <c r="J722" s="18"/>
    </row>
    <row r="723" spans="8:10">
      <c r="H723" s="18"/>
      <c r="I723" s="221" t="s">
        <v>1242</v>
      </c>
      <c r="J723" s="18"/>
    </row>
    <row r="724" spans="8:10">
      <c r="H724" s="18" t="s">
        <v>765</v>
      </c>
      <c r="I724" s="221" t="s">
        <v>15</v>
      </c>
      <c r="J724" s="18"/>
    </row>
    <row r="725" spans="8:10">
      <c r="H725" s="18"/>
      <c r="I725" s="221" t="s">
        <v>1176</v>
      </c>
      <c r="J725" s="18"/>
    </row>
    <row r="726" spans="8:10">
      <c r="H726" s="18" t="s">
        <v>766</v>
      </c>
      <c r="I726" s="221" t="s">
        <v>162</v>
      </c>
      <c r="J726" s="18"/>
    </row>
    <row r="727" spans="8:10">
      <c r="H727" s="18"/>
      <c r="I727" s="221" t="s">
        <v>1176</v>
      </c>
      <c r="J727" s="18"/>
    </row>
    <row r="728" spans="8:10">
      <c r="H728" s="18" t="s">
        <v>772</v>
      </c>
      <c r="I728" s="221" t="s">
        <v>25</v>
      </c>
      <c r="J728" s="18"/>
    </row>
    <row r="729" spans="8:10">
      <c r="H729" s="18"/>
      <c r="I729" s="221" t="s">
        <v>1176</v>
      </c>
      <c r="J729" s="18"/>
    </row>
    <row r="730" spans="8:10">
      <c r="H730" s="18" t="s">
        <v>780</v>
      </c>
      <c r="I730" s="221" t="s">
        <v>754</v>
      </c>
      <c r="J730" s="18"/>
    </row>
    <row r="731" spans="8:10">
      <c r="H731" s="18"/>
      <c r="I731" s="221" t="s">
        <v>1176</v>
      </c>
      <c r="J731" s="18"/>
    </row>
    <row r="732" spans="8:10">
      <c r="H732" s="18" t="s">
        <v>784</v>
      </c>
      <c r="I732" s="221" t="s">
        <v>6</v>
      </c>
      <c r="J732" s="18"/>
    </row>
    <row r="733" spans="8:10">
      <c r="H733" s="18"/>
      <c r="I733" s="221" t="s">
        <v>1177</v>
      </c>
      <c r="J733" s="18"/>
    </row>
    <row r="734" spans="8:10">
      <c r="H734" s="18" t="s">
        <v>785</v>
      </c>
      <c r="I734" s="221" t="s">
        <v>155</v>
      </c>
      <c r="J734" s="18"/>
    </row>
    <row r="735" spans="8:10">
      <c r="H735" s="18"/>
      <c r="I735" s="221" t="s">
        <v>1177</v>
      </c>
      <c r="J735" s="18"/>
    </row>
    <row r="736" spans="8:10">
      <c r="H736" s="18" t="s">
        <v>786</v>
      </c>
      <c r="I736" s="221" t="s">
        <v>783</v>
      </c>
      <c r="J736" s="18"/>
    </row>
    <row r="737" spans="8:10">
      <c r="H737" s="18"/>
      <c r="I737" s="221" t="s">
        <v>1226</v>
      </c>
      <c r="J737" s="18"/>
    </row>
    <row r="738" spans="8:10">
      <c r="H738" s="18" t="s">
        <v>792</v>
      </c>
      <c r="I738" s="221" t="s">
        <v>144</v>
      </c>
      <c r="J738" s="18"/>
    </row>
    <row r="739" spans="8:10">
      <c r="I739" s="221" t="s">
        <v>1226</v>
      </c>
    </row>
    <row r="740" spans="8:10">
      <c r="J740" s="18"/>
    </row>
    <row r="741" spans="8:10">
      <c r="H741" s="128" t="s">
        <v>40</v>
      </c>
      <c r="I741" s="51" t="s">
        <v>1340</v>
      </c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3" spans="10:11">
      <c r="J773" s="18"/>
    </row>
    <row r="775" spans="10:11">
      <c r="J775" s="128" t="s">
        <v>40</v>
      </c>
      <c r="K775" s="227" t="s">
        <v>1834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2019-03-20T07:24:22Z</cp:lastPrinted>
  <dcterms:created xsi:type="dcterms:W3CDTF">2017-01-31T01:18:58Z</dcterms:created>
  <dcterms:modified xsi:type="dcterms:W3CDTF">2023-09-10T11:29:59Z</dcterms:modified>
</cp:coreProperties>
</file>